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workbookProtection lockStructure="1"/>
  <bookViews>
    <workbookView xWindow="0" yWindow="0" windowWidth="28800" windowHeight="13710" activeTab="11"/>
  </bookViews>
  <sheets>
    <sheet name="PARAM" sheetId="11" r:id="rId1"/>
    <sheet name="01" sheetId="43" r:id="rId2"/>
    <sheet name="02" sheetId="44" r:id="rId3"/>
    <sheet name="03" sheetId="45" r:id="rId4"/>
    <sheet name="04" sheetId="46" r:id="rId5"/>
    <sheet name="05" sheetId="47" r:id="rId6"/>
    <sheet name="06" sheetId="48" r:id="rId7"/>
    <sheet name="07" sheetId="49" r:id="rId8"/>
    <sheet name="08" sheetId="50" r:id="rId9"/>
    <sheet name="09" sheetId="51" r:id="rId10"/>
    <sheet name="10" sheetId="52" r:id="rId11"/>
    <sheet name="11" sheetId="53" r:id="rId12"/>
    <sheet name="12" sheetId="54" r:id="rId13"/>
    <sheet name="MODE D'EMPLOI" sheetId="27" r:id="rId14"/>
  </sheets>
  <definedNames>
    <definedName name="An">PARAM!$B$1</definedName>
    <definedName name="COM">PARAM!$R$11:$R$21</definedName>
    <definedName name="Paques">PARAM!$B$4</definedName>
    <definedName name="Services">PARAM!$A$11:$A$210</definedName>
    <definedName name="TYPE">PARAM!$T$11:$T$12</definedName>
  </definedNames>
  <calcPr calcId="14562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53" l="1"/>
  <c r="D3" i="53" s="1"/>
  <c r="D1" i="53"/>
  <c r="F5" i="11"/>
  <c r="AB2" i="11" l="1"/>
  <c r="AB5" i="11" s="1"/>
  <c r="AB3" i="11"/>
  <c r="AB4" i="11" l="1"/>
  <c r="B3" i="43"/>
  <c r="AB10" i="11"/>
  <c r="AB9" i="11" l="1"/>
  <c r="AB6" i="11"/>
  <c r="AB7" i="11"/>
  <c r="AB8" i="11"/>
  <c r="AB1" i="11"/>
  <c r="H3" i="45" l="1"/>
  <c r="B3" i="54" l="1"/>
  <c r="E3" i="54" s="1"/>
  <c r="D1" i="54"/>
  <c r="E3" i="53"/>
  <c r="B3" i="52"/>
  <c r="E3" i="52" s="1"/>
  <c r="D1" i="52"/>
  <c r="B3" i="51"/>
  <c r="E3" i="51" s="1"/>
  <c r="D1" i="51"/>
  <c r="B3" i="50"/>
  <c r="E3" i="50" s="1"/>
  <c r="D1" i="50"/>
  <c r="B3" i="49"/>
  <c r="E3" i="49" s="1"/>
  <c r="D1" i="49"/>
  <c r="B3" i="48"/>
  <c r="E3" i="48" s="1"/>
  <c r="D1" i="48"/>
  <c r="B3" i="47"/>
  <c r="E3" i="47" s="1"/>
  <c r="D1" i="47"/>
  <c r="B3" i="46"/>
  <c r="E3" i="46" s="1"/>
  <c r="D1" i="46"/>
  <c r="B3" i="45"/>
  <c r="E3" i="45" s="1"/>
  <c r="D1" i="45"/>
  <c r="B3" i="44"/>
  <c r="E3" i="44" s="1"/>
  <c r="D1" i="44"/>
  <c r="D3" i="54" l="1"/>
  <c r="F3" i="54" s="1"/>
  <c r="H3" i="54" s="1"/>
  <c r="B4" i="54"/>
  <c r="B4" i="53"/>
  <c r="D4" i="53" s="1"/>
  <c r="D3" i="52"/>
  <c r="F3" i="52" s="1"/>
  <c r="H3" i="52" s="1"/>
  <c r="B4" i="52"/>
  <c r="D3" i="51"/>
  <c r="F3" i="51" s="1"/>
  <c r="H3" i="51" s="1"/>
  <c r="B4" i="51"/>
  <c r="D3" i="50"/>
  <c r="F3" i="50" s="1"/>
  <c r="H3" i="50" s="1"/>
  <c r="B4" i="50"/>
  <c r="D3" i="49"/>
  <c r="F3" i="49" s="1"/>
  <c r="H3" i="49" s="1"/>
  <c r="B4" i="49"/>
  <c r="D3" i="48"/>
  <c r="F3" i="48" s="1"/>
  <c r="H3" i="48" s="1"/>
  <c r="B4" i="48"/>
  <c r="D3" i="47"/>
  <c r="F3" i="47" s="1"/>
  <c r="H3" i="47" s="1"/>
  <c r="B4" i="47"/>
  <c r="D3" i="46"/>
  <c r="F3" i="46" s="1"/>
  <c r="H3" i="46" s="1"/>
  <c r="B4" i="46"/>
  <c r="D3" i="45"/>
  <c r="F3" i="45" s="1"/>
  <c r="B4" i="45"/>
  <c r="D3" i="44"/>
  <c r="F3" i="44" s="1"/>
  <c r="B4" i="44"/>
  <c r="E4" i="54" l="1"/>
  <c r="B5" i="54"/>
  <c r="D4" i="54"/>
  <c r="E4" i="53"/>
  <c r="B5" i="53"/>
  <c r="D5" i="53" s="1"/>
  <c r="E4" i="52"/>
  <c r="B5" i="52"/>
  <c r="D4" i="52"/>
  <c r="E4" i="51"/>
  <c r="B5" i="51"/>
  <c r="D4" i="51"/>
  <c r="E4" i="50"/>
  <c r="B5" i="50"/>
  <c r="D4" i="50"/>
  <c r="E4" i="49"/>
  <c r="B5" i="49"/>
  <c r="D4" i="49"/>
  <c r="E4" i="48"/>
  <c r="B5" i="48"/>
  <c r="D4" i="48"/>
  <c r="E4" i="47"/>
  <c r="B5" i="47"/>
  <c r="D4" i="47"/>
  <c r="E4" i="46"/>
  <c r="B5" i="46"/>
  <c r="D4" i="46"/>
  <c r="E4" i="45"/>
  <c r="B5" i="45"/>
  <c r="D4" i="45"/>
  <c r="E4" i="44"/>
  <c r="B5" i="44"/>
  <c r="D4" i="44"/>
  <c r="F4" i="54" l="1"/>
  <c r="H4" i="54" s="1"/>
  <c r="F4" i="53"/>
  <c r="H4" i="53" s="1"/>
  <c r="E5" i="54"/>
  <c r="B6" i="54"/>
  <c r="D5" i="54"/>
  <c r="F4" i="52"/>
  <c r="H4" i="52" s="1"/>
  <c r="E5" i="53"/>
  <c r="B6" i="53"/>
  <c r="D6" i="53" s="1"/>
  <c r="F4" i="51"/>
  <c r="H4" i="51" s="1"/>
  <c r="E5" i="52"/>
  <c r="B6" i="52"/>
  <c r="D5" i="52"/>
  <c r="F4" i="50"/>
  <c r="H4" i="50" s="1"/>
  <c r="E5" i="51"/>
  <c r="B6" i="51"/>
  <c r="D5" i="51"/>
  <c r="F4" i="49"/>
  <c r="H4" i="49" s="1"/>
  <c r="E5" i="50"/>
  <c r="B6" i="50"/>
  <c r="D5" i="50"/>
  <c r="F4" i="48"/>
  <c r="H4" i="48" s="1"/>
  <c r="E5" i="49"/>
  <c r="B6" i="49"/>
  <c r="D5" i="49"/>
  <c r="F4" i="47"/>
  <c r="H4" i="47" s="1"/>
  <c r="E5" i="48"/>
  <c r="B6" i="48"/>
  <c r="D5" i="48"/>
  <c r="F4" i="46"/>
  <c r="H4" i="46" s="1"/>
  <c r="E5" i="47"/>
  <c r="B6" i="47"/>
  <c r="D5" i="47"/>
  <c r="F4" i="45"/>
  <c r="E5" i="46"/>
  <c r="B6" i="46"/>
  <c r="D5" i="46"/>
  <c r="E5" i="45"/>
  <c r="B6" i="45"/>
  <c r="D5" i="45"/>
  <c r="F4" i="44"/>
  <c r="E5" i="44"/>
  <c r="B6" i="44"/>
  <c r="D5" i="44"/>
  <c r="F5" i="50" l="1"/>
  <c r="H5" i="50" s="1"/>
  <c r="F5" i="51"/>
  <c r="H5" i="51" s="1"/>
  <c r="F5" i="52"/>
  <c r="H5" i="52" s="1"/>
  <c r="F5" i="53"/>
  <c r="H5" i="53" s="1"/>
  <c r="F5" i="54"/>
  <c r="H5" i="54" s="1"/>
  <c r="F5" i="49"/>
  <c r="H5" i="49" s="1"/>
  <c r="F5" i="48"/>
  <c r="H5" i="48" s="1"/>
  <c r="E6" i="54"/>
  <c r="B7" i="54"/>
  <c r="D6" i="54"/>
  <c r="E6" i="53"/>
  <c r="B7" i="53"/>
  <c r="D7" i="53" s="1"/>
  <c r="F5" i="46"/>
  <c r="H5" i="46" s="1"/>
  <c r="E6" i="52"/>
  <c r="B7" i="52"/>
  <c r="D6" i="52"/>
  <c r="E6" i="51"/>
  <c r="B7" i="51"/>
  <c r="D6" i="51"/>
  <c r="F5" i="44"/>
  <c r="F5" i="45"/>
  <c r="E6" i="50"/>
  <c r="B7" i="50"/>
  <c r="D6" i="50"/>
  <c r="E6" i="49"/>
  <c r="B7" i="49"/>
  <c r="D6" i="49"/>
  <c r="E6" i="48"/>
  <c r="B7" i="48"/>
  <c r="D6" i="48"/>
  <c r="F5" i="47"/>
  <c r="H5" i="47" s="1"/>
  <c r="E6" i="47"/>
  <c r="B7" i="47"/>
  <c r="D6" i="47"/>
  <c r="E6" i="46"/>
  <c r="B7" i="46"/>
  <c r="D6" i="46"/>
  <c r="E6" i="45"/>
  <c r="B7" i="45"/>
  <c r="D6" i="45"/>
  <c r="E6" i="44"/>
  <c r="B7" i="44"/>
  <c r="D6" i="44"/>
  <c r="F6" i="52" l="1"/>
  <c r="H6" i="52" s="1"/>
  <c r="F6" i="53"/>
  <c r="H6" i="53" s="1"/>
  <c r="F6" i="54"/>
  <c r="H6" i="54" s="1"/>
  <c r="E7" i="54"/>
  <c r="B8" i="54"/>
  <c r="D7" i="54"/>
  <c r="E7" i="53"/>
  <c r="B8" i="53"/>
  <c r="D8" i="53" s="1"/>
  <c r="E7" i="52"/>
  <c r="B8" i="52"/>
  <c r="D7" i="52"/>
  <c r="F6" i="51"/>
  <c r="H6" i="51" s="1"/>
  <c r="E7" i="51"/>
  <c r="B8" i="51"/>
  <c r="D7" i="51"/>
  <c r="F6" i="50"/>
  <c r="H6" i="50" s="1"/>
  <c r="F6" i="49"/>
  <c r="H6" i="49" s="1"/>
  <c r="E7" i="50"/>
  <c r="B8" i="50"/>
  <c r="D7" i="50"/>
  <c r="E7" i="49"/>
  <c r="B8" i="49"/>
  <c r="D7" i="49"/>
  <c r="F6" i="47"/>
  <c r="H6" i="47" s="1"/>
  <c r="F6" i="48"/>
  <c r="H6" i="48" s="1"/>
  <c r="F6" i="46"/>
  <c r="H6" i="46" s="1"/>
  <c r="E7" i="48"/>
  <c r="B8" i="48"/>
  <c r="D7" i="48"/>
  <c r="E7" i="47"/>
  <c r="B8" i="47"/>
  <c r="D7" i="47"/>
  <c r="F6" i="45"/>
  <c r="E7" i="46"/>
  <c r="B8" i="46"/>
  <c r="D7" i="46"/>
  <c r="F6" i="44"/>
  <c r="E7" i="45"/>
  <c r="B8" i="45"/>
  <c r="D7" i="45"/>
  <c r="E7" i="44"/>
  <c r="B8" i="44"/>
  <c r="D7" i="44"/>
  <c r="D37" i="53" l="1"/>
  <c r="E37" i="53"/>
  <c r="F7" i="54"/>
  <c r="H7" i="54" s="1"/>
  <c r="E8" i="54"/>
  <c r="B9" i="54"/>
  <c r="D8" i="54"/>
  <c r="F7" i="53"/>
  <c r="H7" i="53" s="1"/>
  <c r="E8" i="53"/>
  <c r="B9" i="53"/>
  <c r="D9" i="53" s="1"/>
  <c r="F7" i="51"/>
  <c r="H7" i="51" s="1"/>
  <c r="F7" i="52"/>
  <c r="H7" i="52" s="1"/>
  <c r="E8" i="52"/>
  <c r="B9" i="52"/>
  <c r="D8" i="52"/>
  <c r="E8" i="51"/>
  <c r="B9" i="51"/>
  <c r="D8" i="51"/>
  <c r="F7" i="50"/>
  <c r="H7" i="50" s="1"/>
  <c r="E8" i="50"/>
  <c r="B9" i="50"/>
  <c r="D8" i="50"/>
  <c r="F7" i="49"/>
  <c r="H7" i="49" s="1"/>
  <c r="E8" i="49"/>
  <c r="B9" i="49"/>
  <c r="D8" i="49"/>
  <c r="F7" i="48"/>
  <c r="H7" i="48" s="1"/>
  <c r="E8" i="48"/>
  <c r="B9" i="48"/>
  <c r="D8" i="48"/>
  <c r="F7" i="45"/>
  <c r="F7" i="46"/>
  <c r="H7" i="46" s="1"/>
  <c r="F7" i="47"/>
  <c r="H7" i="47" s="1"/>
  <c r="E8" i="47"/>
  <c r="B9" i="47"/>
  <c r="D8" i="47"/>
  <c r="E8" i="46"/>
  <c r="B9" i="46"/>
  <c r="D8" i="46"/>
  <c r="E8" i="45"/>
  <c r="B9" i="45"/>
  <c r="D8" i="45"/>
  <c r="F7" i="44"/>
  <c r="E8" i="44"/>
  <c r="B9" i="44"/>
  <c r="D8" i="44"/>
  <c r="F8" i="53" l="1"/>
  <c r="H8" i="53" s="1"/>
  <c r="F8" i="54"/>
  <c r="H8" i="54" s="1"/>
  <c r="F8" i="52"/>
  <c r="H8" i="52" s="1"/>
  <c r="E9" i="54"/>
  <c r="B10" i="54"/>
  <c r="D9" i="54"/>
  <c r="E9" i="53"/>
  <c r="B10" i="53"/>
  <c r="D10" i="53" s="1"/>
  <c r="E9" i="52"/>
  <c r="B10" i="52"/>
  <c r="D9" i="52"/>
  <c r="F8" i="48"/>
  <c r="H8" i="48" s="1"/>
  <c r="F8" i="49"/>
  <c r="H8" i="49" s="1"/>
  <c r="F8" i="50"/>
  <c r="H8" i="50" s="1"/>
  <c r="F8" i="51"/>
  <c r="H8" i="51" s="1"/>
  <c r="E9" i="51"/>
  <c r="B10" i="51"/>
  <c r="D9" i="51"/>
  <c r="E9" i="50"/>
  <c r="B10" i="50"/>
  <c r="D9" i="50"/>
  <c r="E9" i="49"/>
  <c r="B10" i="49"/>
  <c r="D9" i="49"/>
  <c r="E9" i="48"/>
  <c r="B10" i="48"/>
  <c r="D9" i="48"/>
  <c r="F8" i="47"/>
  <c r="H8" i="47" s="1"/>
  <c r="E9" i="47"/>
  <c r="B10" i="47"/>
  <c r="D9" i="47"/>
  <c r="F8" i="46"/>
  <c r="H8" i="46" s="1"/>
  <c r="E9" i="46"/>
  <c r="B10" i="46"/>
  <c r="D9" i="46"/>
  <c r="F8" i="44"/>
  <c r="F8" i="45"/>
  <c r="E9" i="45"/>
  <c r="B10" i="45"/>
  <c r="D9" i="45"/>
  <c r="E9" i="44"/>
  <c r="B10" i="44"/>
  <c r="D9" i="44"/>
  <c r="F9" i="54" l="1"/>
  <c r="H9" i="54" s="1"/>
  <c r="E10" i="54"/>
  <c r="B11" i="54"/>
  <c r="D10" i="54"/>
  <c r="F9" i="53"/>
  <c r="H9" i="53" s="1"/>
  <c r="E10" i="53"/>
  <c r="B11" i="53"/>
  <c r="D11" i="53" s="1"/>
  <c r="F9" i="52"/>
  <c r="H9" i="52" s="1"/>
  <c r="E10" i="52"/>
  <c r="B11" i="52"/>
  <c r="D10" i="52"/>
  <c r="F9" i="51"/>
  <c r="H9" i="51" s="1"/>
  <c r="E10" i="51"/>
  <c r="B11" i="51"/>
  <c r="D10" i="51"/>
  <c r="F9" i="50"/>
  <c r="H9" i="50" s="1"/>
  <c r="E10" i="50"/>
  <c r="B11" i="50"/>
  <c r="D10" i="50"/>
  <c r="F9" i="49"/>
  <c r="H9" i="49" s="1"/>
  <c r="E10" i="49"/>
  <c r="B11" i="49"/>
  <c r="D10" i="49"/>
  <c r="F9" i="46"/>
  <c r="H9" i="46" s="1"/>
  <c r="F9" i="47"/>
  <c r="H9" i="47" s="1"/>
  <c r="F9" i="48"/>
  <c r="H9" i="48" s="1"/>
  <c r="E10" i="48"/>
  <c r="B11" i="48"/>
  <c r="D10" i="48"/>
  <c r="E10" i="47"/>
  <c r="B11" i="47"/>
  <c r="D10" i="47"/>
  <c r="E10" i="46"/>
  <c r="B11" i="46"/>
  <c r="D10" i="46"/>
  <c r="E10" i="45"/>
  <c r="B11" i="45"/>
  <c r="D10" i="45"/>
  <c r="F9" i="44"/>
  <c r="F9" i="45"/>
  <c r="E10" i="44"/>
  <c r="B11" i="44"/>
  <c r="D10" i="44"/>
  <c r="F10" i="49" l="1"/>
  <c r="H10" i="49" s="1"/>
  <c r="F10" i="50"/>
  <c r="H10" i="50" s="1"/>
  <c r="F10" i="51"/>
  <c r="H10" i="51" s="1"/>
  <c r="F10" i="52"/>
  <c r="H10" i="52" s="1"/>
  <c r="F10" i="53"/>
  <c r="H10" i="53" s="1"/>
  <c r="F10" i="54"/>
  <c r="H10" i="54" s="1"/>
  <c r="E11" i="54"/>
  <c r="B12" i="54"/>
  <c r="D11" i="54"/>
  <c r="E11" i="53"/>
  <c r="B12" i="53"/>
  <c r="D12" i="53" s="1"/>
  <c r="E11" i="52"/>
  <c r="B12" i="52"/>
  <c r="D11" i="52"/>
  <c r="E11" i="51"/>
  <c r="B12" i="51"/>
  <c r="D11" i="51"/>
  <c r="E11" i="50"/>
  <c r="B12" i="50"/>
  <c r="D11" i="50"/>
  <c r="E11" i="49"/>
  <c r="B12" i="49"/>
  <c r="D11" i="49"/>
  <c r="F10" i="48"/>
  <c r="H10" i="48" s="1"/>
  <c r="E11" i="48"/>
  <c r="B12" i="48"/>
  <c r="D11" i="48"/>
  <c r="F10" i="47"/>
  <c r="H10" i="47" s="1"/>
  <c r="E11" i="47"/>
  <c r="B12" i="47"/>
  <c r="D11" i="47"/>
  <c r="F10" i="45"/>
  <c r="F10" i="46"/>
  <c r="H10" i="46" s="1"/>
  <c r="E11" i="46"/>
  <c r="B12" i="46"/>
  <c r="D11" i="46"/>
  <c r="F10" i="44"/>
  <c r="E11" i="45"/>
  <c r="B12" i="45"/>
  <c r="D11" i="45"/>
  <c r="E11" i="44"/>
  <c r="B12" i="44"/>
  <c r="D11" i="44"/>
  <c r="F11" i="54" l="1"/>
  <c r="H11" i="54" s="1"/>
  <c r="E12" i="54"/>
  <c r="B13" i="54"/>
  <c r="D12" i="54"/>
  <c r="F11" i="53"/>
  <c r="H11" i="53" s="1"/>
  <c r="E12" i="53"/>
  <c r="B13" i="53"/>
  <c r="D13" i="53" s="1"/>
  <c r="F11" i="52"/>
  <c r="H11" i="52" s="1"/>
  <c r="E12" i="52"/>
  <c r="B13" i="52"/>
  <c r="D12" i="52"/>
  <c r="F11" i="51"/>
  <c r="H11" i="51" s="1"/>
  <c r="E12" i="51"/>
  <c r="B13" i="51"/>
  <c r="D12" i="51"/>
  <c r="F11" i="46"/>
  <c r="H11" i="46" s="1"/>
  <c r="F11" i="50"/>
  <c r="H11" i="50" s="1"/>
  <c r="E12" i="50"/>
  <c r="B13" i="50"/>
  <c r="D12" i="50"/>
  <c r="F11" i="47"/>
  <c r="H11" i="47" s="1"/>
  <c r="F11" i="48"/>
  <c r="H11" i="48" s="1"/>
  <c r="F11" i="49"/>
  <c r="H11" i="49" s="1"/>
  <c r="E12" i="49"/>
  <c r="B13" i="49"/>
  <c r="D12" i="49"/>
  <c r="E12" i="48"/>
  <c r="B13" i="48"/>
  <c r="D12" i="48"/>
  <c r="E12" i="47"/>
  <c r="B13" i="47"/>
  <c r="D12" i="47"/>
  <c r="E12" i="46"/>
  <c r="B13" i="46"/>
  <c r="D12" i="46"/>
  <c r="F11" i="45"/>
  <c r="E12" i="45"/>
  <c r="B13" i="45"/>
  <c r="D12" i="45"/>
  <c r="F11" i="44"/>
  <c r="E12" i="44"/>
  <c r="B13" i="44"/>
  <c r="D12" i="44"/>
  <c r="F1" i="53" l="1"/>
  <c r="G1" i="53" s="1"/>
  <c r="F12" i="50"/>
  <c r="H12" i="50" s="1"/>
  <c r="F12" i="51"/>
  <c r="H12" i="51" s="1"/>
  <c r="F12" i="52"/>
  <c r="H12" i="52" s="1"/>
  <c r="F12" i="53"/>
  <c r="H12" i="53" s="1"/>
  <c r="F12" i="54"/>
  <c r="H12" i="54" s="1"/>
  <c r="E13" i="54"/>
  <c r="B14" i="54"/>
  <c r="D13" i="54"/>
  <c r="E13" i="53"/>
  <c r="B14" i="53"/>
  <c r="E13" i="52"/>
  <c r="B14" i="52"/>
  <c r="D13" i="52"/>
  <c r="E13" i="51"/>
  <c r="B14" i="51"/>
  <c r="D13" i="51"/>
  <c r="E13" i="50"/>
  <c r="B14" i="50"/>
  <c r="D13" i="50"/>
  <c r="F12" i="49"/>
  <c r="H12" i="49" s="1"/>
  <c r="E13" i="49"/>
  <c r="B14" i="49"/>
  <c r="D13" i="49"/>
  <c r="F12" i="48"/>
  <c r="H12" i="48" s="1"/>
  <c r="E13" i="48"/>
  <c r="B14" i="48"/>
  <c r="D13" i="48"/>
  <c r="F12" i="47"/>
  <c r="H12" i="47" s="1"/>
  <c r="E13" i="47"/>
  <c r="B14" i="47"/>
  <c r="D13" i="47"/>
  <c r="F12" i="44"/>
  <c r="F12" i="45"/>
  <c r="F12" i="46"/>
  <c r="H12" i="46" s="1"/>
  <c r="E13" i="46"/>
  <c r="B14" i="46"/>
  <c r="D13" i="46"/>
  <c r="E13" i="45"/>
  <c r="B14" i="45"/>
  <c r="D13" i="45"/>
  <c r="E13" i="44"/>
  <c r="B14" i="44"/>
  <c r="D13" i="44"/>
  <c r="F13" i="54" l="1"/>
  <c r="H13" i="54" s="1"/>
  <c r="E14" i="54"/>
  <c r="B15" i="54"/>
  <c r="D14" i="54"/>
  <c r="E14" i="53"/>
  <c r="B15" i="53"/>
  <c r="D14" i="53"/>
  <c r="F13" i="52"/>
  <c r="H13" i="52" s="1"/>
  <c r="E14" i="52"/>
  <c r="B15" i="52"/>
  <c r="D14" i="52"/>
  <c r="F13" i="51"/>
  <c r="H13" i="51" s="1"/>
  <c r="E14" i="51"/>
  <c r="B15" i="51"/>
  <c r="D14" i="51"/>
  <c r="F13" i="47"/>
  <c r="H13" i="47" s="1"/>
  <c r="F13" i="48"/>
  <c r="H13" i="48" s="1"/>
  <c r="F13" i="49"/>
  <c r="H13" i="49" s="1"/>
  <c r="F13" i="50"/>
  <c r="H13" i="50" s="1"/>
  <c r="E14" i="50"/>
  <c r="B15" i="50"/>
  <c r="D14" i="50"/>
  <c r="E14" i="49"/>
  <c r="B15" i="49"/>
  <c r="D14" i="49"/>
  <c r="E14" i="48"/>
  <c r="B15" i="48"/>
  <c r="D14" i="48"/>
  <c r="E14" i="47"/>
  <c r="B15" i="47"/>
  <c r="D14" i="47"/>
  <c r="F13" i="46"/>
  <c r="H13" i="46" s="1"/>
  <c r="E14" i="46"/>
  <c r="B15" i="46"/>
  <c r="D14" i="46"/>
  <c r="F13" i="45"/>
  <c r="E14" i="45"/>
  <c r="B15" i="45"/>
  <c r="D14" i="45"/>
  <c r="F13" i="44"/>
  <c r="E14" i="44"/>
  <c r="B15" i="44"/>
  <c r="D14" i="44"/>
  <c r="F14" i="51" l="1"/>
  <c r="H14" i="51" s="1"/>
  <c r="F14" i="52"/>
  <c r="H14" i="52" s="1"/>
  <c r="F14" i="53"/>
  <c r="H14" i="53" s="1"/>
  <c r="F14" i="54"/>
  <c r="H14" i="54" s="1"/>
  <c r="E15" i="54"/>
  <c r="B16" i="54"/>
  <c r="D15" i="54"/>
  <c r="E15" i="53"/>
  <c r="E38" i="53" s="1"/>
  <c r="B16" i="53"/>
  <c r="D15" i="53"/>
  <c r="D38" i="53" s="1"/>
  <c r="E15" i="52"/>
  <c r="B16" i="52"/>
  <c r="D15" i="52"/>
  <c r="E15" i="51"/>
  <c r="B16" i="51"/>
  <c r="D15" i="51"/>
  <c r="F14" i="49"/>
  <c r="H14" i="49" s="1"/>
  <c r="F14" i="50"/>
  <c r="H14" i="50" s="1"/>
  <c r="E15" i="50"/>
  <c r="B16" i="50"/>
  <c r="D15" i="50"/>
  <c r="E15" i="49"/>
  <c r="B16" i="49"/>
  <c r="D15" i="49"/>
  <c r="F14" i="48"/>
  <c r="H14" i="48" s="1"/>
  <c r="E15" i="48"/>
  <c r="B16" i="48"/>
  <c r="D15" i="48"/>
  <c r="F14" i="44"/>
  <c r="F14" i="45"/>
  <c r="F14" i="46"/>
  <c r="H14" i="46" s="1"/>
  <c r="F14" i="47"/>
  <c r="H14" i="47" s="1"/>
  <c r="E15" i="47"/>
  <c r="B16" i="47"/>
  <c r="D15" i="47"/>
  <c r="E15" i="46"/>
  <c r="B16" i="46"/>
  <c r="D15" i="46"/>
  <c r="E15" i="45"/>
  <c r="B16" i="45"/>
  <c r="D15" i="45"/>
  <c r="E15" i="44"/>
  <c r="B16" i="44"/>
  <c r="D15" i="44"/>
  <c r="F15" i="54" l="1"/>
  <c r="H15" i="54" s="1"/>
  <c r="E16" i="54"/>
  <c r="B17" i="54"/>
  <c r="D16" i="54"/>
  <c r="F15" i="53"/>
  <c r="H15" i="53" s="1"/>
  <c r="E16" i="53"/>
  <c r="B17" i="53"/>
  <c r="D16" i="53"/>
  <c r="F15" i="50"/>
  <c r="H15" i="50" s="1"/>
  <c r="F15" i="52"/>
  <c r="H15" i="52" s="1"/>
  <c r="E16" i="52"/>
  <c r="B17" i="52"/>
  <c r="D16" i="52"/>
  <c r="F15" i="46"/>
  <c r="H15" i="46" s="1"/>
  <c r="F15" i="48"/>
  <c r="H15" i="48" s="1"/>
  <c r="F15" i="49"/>
  <c r="H15" i="49" s="1"/>
  <c r="F15" i="51"/>
  <c r="H15" i="51" s="1"/>
  <c r="E16" i="51"/>
  <c r="B17" i="51"/>
  <c r="D16" i="51"/>
  <c r="E16" i="50"/>
  <c r="B17" i="50"/>
  <c r="D16" i="50"/>
  <c r="E16" i="49"/>
  <c r="B17" i="49"/>
  <c r="D16" i="49"/>
  <c r="E16" i="48"/>
  <c r="B17" i="48"/>
  <c r="D16" i="48"/>
  <c r="F15" i="47"/>
  <c r="H15" i="47" s="1"/>
  <c r="E16" i="47"/>
  <c r="B17" i="47"/>
  <c r="D16" i="47"/>
  <c r="E16" i="46"/>
  <c r="B17" i="46"/>
  <c r="D16" i="46"/>
  <c r="F15" i="45"/>
  <c r="E16" i="45"/>
  <c r="B17" i="45"/>
  <c r="D16" i="45"/>
  <c r="F15" i="44"/>
  <c r="E16" i="44"/>
  <c r="B17" i="44"/>
  <c r="D16" i="44"/>
  <c r="F16" i="52" l="1"/>
  <c r="H16" i="52" s="1"/>
  <c r="F16" i="53"/>
  <c r="H16" i="53" s="1"/>
  <c r="F16" i="54"/>
  <c r="H16" i="54" s="1"/>
  <c r="E17" i="54"/>
  <c r="B18" i="54"/>
  <c r="D17" i="54"/>
  <c r="E17" i="53"/>
  <c r="B18" i="53"/>
  <c r="D17" i="53"/>
  <c r="E17" i="52"/>
  <c r="B18" i="52"/>
  <c r="D17" i="52"/>
  <c r="F16" i="51"/>
  <c r="H16" i="51" s="1"/>
  <c r="E17" i="51"/>
  <c r="B18" i="51"/>
  <c r="D17" i="51"/>
  <c r="F16" i="50"/>
  <c r="H16" i="50" s="1"/>
  <c r="E17" i="50"/>
  <c r="B18" i="50"/>
  <c r="D17" i="50"/>
  <c r="F16" i="49"/>
  <c r="H16" i="49" s="1"/>
  <c r="E17" i="49"/>
  <c r="B18" i="49"/>
  <c r="D17" i="49"/>
  <c r="F16" i="47"/>
  <c r="H16" i="47" s="1"/>
  <c r="F16" i="48"/>
  <c r="H16" i="48" s="1"/>
  <c r="E17" i="48"/>
  <c r="B18" i="48"/>
  <c r="D17" i="48"/>
  <c r="F16" i="44"/>
  <c r="F16" i="45"/>
  <c r="F16" i="46"/>
  <c r="H16" i="46" s="1"/>
  <c r="E17" i="47"/>
  <c r="B18" i="47"/>
  <c r="D17" i="47"/>
  <c r="E17" i="46"/>
  <c r="B18" i="46"/>
  <c r="D17" i="46"/>
  <c r="E17" i="45"/>
  <c r="B18" i="45"/>
  <c r="D17" i="45"/>
  <c r="E17" i="44"/>
  <c r="B18" i="44"/>
  <c r="D17" i="44"/>
  <c r="F17" i="54" l="1"/>
  <c r="H17" i="54" s="1"/>
  <c r="E18" i="54"/>
  <c r="B19" i="54"/>
  <c r="D18" i="54"/>
  <c r="F17" i="53"/>
  <c r="H17" i="53" s="1"/>
  <c r="E18" i="53"/>
  <c r="B19" i="53"/>
  <c r="D18" i="53"/>
  <c r="F17" i="49"/>
  <c r="H17" i="49" s="1"/>
  <c r="F17" i="50"/>
  <c r="H17" i="50" s="1"/>
  <c r="F17" i="51"/>
  <c r="H17" i="51" s="1"/>
  <c r="F17" i="52"/>
  <c r="H17" i="52" s="1"/>
  <c r="E18" i="52"/>
  <c r="B19" i="52"/>
  <c r="D18" i="52"/>
  <c r="E18" i="51"/>
  <c r="B19" i="51"/>
  <c r="D18" i="51"/>
  <c r="E18" i="50"/>
  <c r="B19" i="50"/>
  <c r="D18" i="50"/>
  <c r="E18" i="49"/>
  <c r="B19" i="49"/>
  <c r="D18" i="49"/>
  <c r="F17" i="48"/>
  <c r="H17" i="48" s="1"/>
  <c r="F17" i="46"/>
  <c r="H17" i="46" s="1"/>
  <c r="E18" i="48"/>
  <c r="B19" i="48"/>
  <c r="D18" i="48"/>
  <c r="F17" i="47"/>
  <c r="H17" i="47" s="1"/>
  <c r="E18" i="47"/>
  <c r="B19" i="47"/>
  <c r="D18" i="47"/>
  <c r="E18" i="46"/>
  <c r="B19" i="46"/>
  <c r="D18" i="46"/>
  <c r="F17" i="45"/>
  <c r="E18" i="45"/>
  <c r="B19" i="45"/>
  <c r="D18" i="45"/>
  <c r="F17" i="44"/>
  <c r="E18" i="44"/>
  <c r="B19" i="44"/>
  <c r="D18" i="44"/>
  <c r="F18" i="53" l="1"/>
  <c r="H18" i="53" s="1"/>
  <c r="F18" i="54"/>
  <c r="H18" i="54" s="1"/>
  <c r="E19" i="54"/>
  <c r="B20" i="54"/>
  <c r="D19" i="54"/>
  <c r="E19" i="53"/>
  <c r="B20" i="53"/>
  <c r="D19" i="53"/>
  <c r="F18" i="52"/>
  <c r="H18" i="52" s="1"/>
  <c r="E19" i="52"/>
  <c r="B20" i="52"/>
  <c r="D19" i="52"/>
  <c r="F18" i="51"/>
  <c r="H18" i="51" s="1"/>
  <c r="E19" i="51"/>
  <c r="B20" i="51"/>
  <c r="D19" i="51"/>
  <c r="F18" i="44"/>
  <c r="F18" i="47"/>
  <c r="H18" i="47" s="1"/>
  <c r="F18" i="48"/>
  <c r="H18" i="48" s="1"/>
  <c r="F18" i="50"/>
  <c r="H18" i="50" s="1"/>
  <c r="E19" i="50"/>
  <c r="B20" i="50"/>
  <c r="D19" i="50"/>
  <c r="F18" i="49"/>
  <c r="H18" i="49" s="1"/>
  <c r="E19" i="49"/>
  <c r="B20" i="49"/>
  <c r="D19" i="49"/>
  <c r="E19" i="48"/>
  <c r="B20" i="48"/>
  <c r="D19" i="48"/>
  <c r="F18" i="45"/>
  <c r="F18" i="46"/>
  <c r="H18" i="46" s="1"/>
  <c r="E19" i="47"/>
  <c r="B20" i="47"/>
  <c r="D19" i="47"/>
  <c r="E19" i="46"/>
  <c r="B20" i="46"/>
  <c r="D19" i="46"/>
  <c r="E19" i="45"/>
  <c r="B20" i="45"/>
  <c r="D19" i="45"/>
  <c r="E19" i="44"/>
  <c r="B20" i="44"/>
  <c r="D19" i="44"/>
  <c r="F19" i="54" l="1"/>
  <c r="H19" i="54" s="1"/>
  <c r="E20" i="54"/>
  <c r="B21" i="54"/>
  <c r="D20" i="54"/>
  <c r="F19" i="52"/>
  <c r="H19" i="52" s="1"/>
  <c r="F19" i="53"/>
  <c r="E20" i="53"/>
  <c r="B21" i="53"/>
  <c r="D20" i="53"/>
  <c r="E20" i="52"/>
  <c r="B21" i="52"/>
  <c r="D20" i="52"/>
  <c r="F19" i="47"/>
  <c r="H19" i="47" s="1"/>
  <c r="F19" i="49"/>
  <c r="H19" i="49" s="1"/>
  <c r="F19" i="50"/>
  <c r="H19" i="50" s="1"/>
  <c r="F19" i="51"/>
  <c r="H19" i="51" s="1"/>
  <c r="E20" i="51"/>
  <c r="B21" i="51"/>
  <c r="D20" i="51"/>
  <c r="E20" i="50"/>
  <c r="B21" i="50"/>
  <c r="D20" i="50"/>
  <c r="E20" i="49"/>
  <c r="B21" i="49"/>
  <c r="D20" i="49"/>
  <c r="F19" i="48"/>
  <c r="H19" i="48" s="1"/>
  <c r="E20" i="48"/>
  <c r="B21" i="48"/>
  <c r="D20" i="48"/>
  <c r="E20" i="47"/>
  <c r="B21" i="47"/>
  <c r="D20" i="47"/>
  <c r="F19" i="46"/>
  <c r="H19" i="46" s="1"/>
  <c r="E20" i="46"/>
  <c r="B21" i="46"/>
  <c r="D20" i="46"/>
  <c r="F19" i="45"/>
  <c r="E20" i="45"/>
  <c r="B21" i="45"/>
  <c r="D20" i="45"/>
  <c r="F19" i="44"/>
  <c r="E20" i="44"/>
  <c r="B21" i="44"/>
  <c r="D20" i="44"/>
  <c r="H19" i="53" l="1"/>
  <c r="F20" i="53"/>
  <c r="H20" i="53" s="1"/>
  <c r="F20" i="54"/>
  <c r="H20" i="54" s="1"/>
  <c r="E21" i="54"/>
  <c r="B22" i="54"/>
  <c r="D21" i="54"/>
  <c r="E21" i="53"/>
  <c r="B22" i="53"/>
  <c r="D21" i="53"/>
  <c r="F20" i="52"/>
  <c r="H20" i="52" s="1"/>
  <c r="E21" i="52"/>
  <c r="B22" i="52"/>
  <c r="D21" i="52"/>
  <c r="F20" i="51"/>
  <c r="H20" i="51" s="1"/>
  <c r="E21" i="51"/>
  <c r="B22" i="51"/>
  <c r="D21" i="51"/>
  <c r="F20" i="50"/>
  <c r="H20" i="50" s="1"/>
  <c r="E21" i="50"/>
  <c r="B22" i="50"/>
  <c r="D21" i="50"/>
  <c r="F20" i="48"/>
  <c r="H20" i="48" s="1"/>
  <c r="F20" i="49"/>
  <c r="H20" i="49" s="1"/>
  <c r="E21" i="49"/>
  <c r="B22" i="49"/>
  <c r="D21" i="49"/>
  <c r="E21" i="48"/>
  <c r="B22" i="48"/>
  <c r="D21" i="48"/>
  <c r="F20" i="46"/>
  <c r="H20" i="46" s="1"/>
  <c r="F20" i="47"/>
  <c r="H20" i="47" s="1"/>
  <c r="E21" i="47"/>
  <c r="B22" i="47"/>
  <c r="D21" i="47"/>
  <c r="E21" i="46"/>
  <c r="B22" i="46"/>
  <c r="D21" i="46"/>
  <c r="F20" i="44"/>
  <c r="F20" i="45"/>
  <c r="E21" i="45"/>
  <c r="B22" i="45"/>
  <c r="D21" i="45"/>
  <c r="E21" i="44"/>
  <c r="B22" i="44"/>
  <c r="D21" i="44"/>
  <c r="F21" i="47" l="1"/>
  <c r="H21" i="47" s="1"/>
  <c r="F21" i="49"/>
  <c r="H21" i="49" s="1"/>
  <c r="F21" i="54"/>
  <c r="H21" i="54" s="1"/>
  <c r="E22" i="54"/>
  <c r="B23" i="54"/>
  <c r="D22" i="54"/>
  <c r="F21" i="50"/>
  <c r="H21" i="50" s="1"/>
  <c r="F21" i="51"/>
  <c r="H21" i="51" s="1"/>
  <c r="F21" i="52"/>
  <c r="H21" i="52" s="1"/>
  <c r="F21" i="53"/>
  <c r="H21" i="53" s="1"/>
  <c r="E22" i="53"/>
  <c r="B23" i="53"/>
  <c r="D22" i="53"/>
  <c r="E22" i="52"/>
  <c r="B23" i="52"/>
  <c r="D22" i="52"/>
  <c r="E22" i="51"/>
  <c r="B23" i="51"/>
  <c r="D22" i="51"/>
  <c r="E22" i="50"/>
  <c r="B23" i="50"/>
  <c r="D22" i="50"/>
  <c r="E22" i="49"/>
  <c r="B23" i="49"/>
  <c r="D22" i="49"/>
  <c r="F21" i="48"/>
  <c r="H21" i="48" s="1"/>
  <c r="E22" i="48"/>
  <c r="B23" i="48"/>
  <c r="D22" i="48"/>
  <c r="E22" i="47"/>
  <c r="B23" i="47"/>
  <c r="D22" i="47"/>
  <c r="F21" i="46"/>
  <c r="H21" i="46" s="1"/>
  <c r="E22" i="46"/>
  <c r="B23" i="46"/>
  <c r="D22" i="46"/>
  <c r="F21" i="45"/>
  <c r="E22" i="45"/>
  <c r="B23" i="45"/>
  <c r="D22" i="45"/>
  <c r="F21" i="44"/>
  <c r="E22" i="44"/>
  <c r="B23" i="44"/>
  <c r="D22" i="44"/>
  <c r="F22" i="54" l="1"/>
  <c r="H22" i="54" s="1"/>
  <c r="E23" i="54"/>
  <c r="B24" i="54"/>
  <c r="D23" i="54"/>
  <c r="F22" i="53"/>
  <c r="H22" i="53" s="1"/>
  <c r="E23" i="53"/>
  <c r="B24" i="53"/>
  <c r="D23" i="53"/>
  <c r="F22" i="52"/>
  <c r="H22" i="52" s="1"/>
  <c r="E23" i="52"/>
  <c r="B24" i="52"/>
  <c r="D23" i="52"/>
  <c r="F22" i="51"/>
  <c r="H22" i="51" s="1"/>
  <c r="E23" i="51"/>
  <c r="B24" i="51"/>
  <c r="D23" i="51"/>
  <c r="F22" i="50"/>
  <c r="H22" i="50" s="1"/>
  <c r="E23" i="50"/>
  <c r="B24" i="50"/>
  <c r="D23" i="50"/>
  <c r="F22" i="48"/>
  <c r="H22" i="48" s="1"/>
  <c r="F22" i="49"/>
  <c r="H22" i="49" s="1"/>
  <c r="E23" i="49"/>
  <c r="B24" i="49"/>
  <c r="D23" i="49"/>
  <c r="E23" i="48"/>
  <c r="B24" i="48"/>
  <c r="D23" i="48"/>
  <c r="F22" i="44"/>
  <c r="F22" i="45"/>
  <c r="F22" i="46"/>
  <c r="H22" i="46" s="1"/>
  <c r="F22" i="47"/>
  <c r="H22" i="47" s="1"/>
  <c r="E23" i="47"/>
  <c r="B24" i="47"/>
  <c r="D23" i="47"/>
  <c r="E23" i="46"/>
  <c r="B24" i="46"/>
  <c r="D23" i="46"/>
  <c r="E23" i="45"/>
  <c r="B24" i="45"/>
  <c r="D23" i="45"/>
  <c r="E23" i="44"/>
  <c r="B24" i="44"/>
  <c r="D23" i="44"/>
  <c r="F23" i="51" l="1"/>
  <c r="H23" i="51" s="1"/>
  <c r="F23" i="52"/>
  <c r="H23" i="52" s="1"/>
  <c r="F23" i="53"/>
  <c r="H23" i="53" s="1"/>
  <c r="F23" i="54"/>
  <c r="H23" i="54" s="1"/>
  <c r="F23" i="50"/>
  <c r="H23" i="50" s="1"/>
  <c r="F23" i="49"/>
  <c r="H23" i="49" s="1"/>
  <c r="E24" i="54"/>
  <c r="B25" i="54"/>
  <c r="D24" i="54"/>
  <c r="E24" i="53"/>
  <c r="B25" i="53"/>
  <c r="D24" i="53"/>
  <c r="E24" i="52"/>
  <c r="B25" i="52"/>
  <c r="D24" i="52"/>
  <c r="E24" i="51"/>
  <c r="B25" i="51"/>
  <c r="D24" i="51"/>
  <c r="E24" i="50"/>
  <c r="B25" i="50"/>
  <c r="D24" i="50"/>
  <c r="E24" i="49"/>
  <c r="B25" i="49"/>
  <c r="D24" i="49"/>
  <c r="F23" i="48"/>
  <c r="H23" i="48" s="1"/>
  <c r="E24" i="48"/>
  <c r="B25" i="48"/>
  <c r="D24" i="48"/>
  <c r="F23" i="47"/>
  <c r="H23" i="47" s="1"/>
  <c r="E24" i="47"/>
  <c r="B25" i="47"/>
  <c r="D24" i="47"/>
  <c r="F23" i="46"/>
  <c r="H23" i="46" s="1"/>
  <c r="F23" i="45"/>
  <c r="E24" i="46"/>
  <c r="B25" i="46"/>
  <c r="D24" i="46"/>
  <c r="E24" i="45"/>
  <c r="B25" i="45"/>
  <c r="D24" i="45"/>
  <c r="F23" i="44"/>
  <c r="E24" i="44"/>
  <c r="B25" i="44"/>
  <c r="D24" i="44"/>
  <c r="F24" i="54" l="1"/>
  <c r="H24" i="54" s="1"/>
  <c r="E25" i="54"/>
  <c r="B26" i="54"/>
  <c r="D25" i="54"/>
  <c r="F24" i="53"/>
  <c r="H24" i="53" s="1"/>
  <c r="E25" i="53"/>
  <c r="B26" i="53"/>
  <c r="D25" i="53"/>
  <c r="F24" i="52"/>
  <c r="H24" i="52" s="1"/>
  <c r="E25" i="52"/>
  <c r="B26" i="52"/>
  <c r="D25" i="52"/>
  <c r="F24" i="51"/>
  <c r="H24" i="51" s="1"/>
  <c r="E25" i="51"/>
  <c r="B26" i="51"/>
  <c r="D25" i="51"/>
  <c r="F24" i="46"/>
  <c r="H24" i="46" s="1"/>
  <c r="F24" i="50"/>
  <c r="H24" i="50" s="1"/>
  <c r="E25" i="50"/>
  <c r="B26" i="50"/>
  <c r="D25" i="50"/>
  <c r="F24" i="47"/>
  <c r="H24" i="47" s="1"/>
  <c r="F24" i="48"/>
  <c r="H24" i="48" s="1"/>
  <c r="F24" i="49"/>
  <c r="H24" i="49" s="1"/>
  <c r="E25" i="49"/>
  <c r="B26" i="49"/>
  <c r="D25" i="49"/>
  <c r="E25" i="48"/>
  <c r="B26" i="48"/>
  <c r="D25" i="48"/>
  <c r="E25" i="47"/>
  <c r="B26" i="47"/>
  <c r="D25" i="47"/>
  <c r="E25" i="46"/>
  <c r="B26" i="46"/>
  <c r="D25" i="46"/>
  <c r="F24" i="45"/>
  <c r="F24" i="44"/>
  <c r="E25" i="45"/>
  <c r="B26" i="45"/>
  <c r="D25" i="45"/>
  <c r="E25" i="44"/>
  <c r="B26" i="44"/>
  <c r="D25" i="44"/>
  <c r="F25" i="50" l="1"/>
  <c r="H25" i="50" s="1"/>
  <c r="F25" i="51"/>
  <c r="H25" i="51" s="1"/>
  <c r="F25" i="52"/>
  <c r="H25" i="52" s="1"/>
  <c r="F25" i="53"/>
  <c r="H25" i="53" s="1"/>
  <c r="F25" i="54"/>
  <c r="H25" i="54" s="1"/>
  <c r="E26" i="54"/>
  <c r="B27" i="54"/>
  <c r="D26" i="54"/>
  <c r="E26" i="53"/>
  <c r="B27" i="53"/>
  <c r="D26" i="53"/>
  <c r="E26" i="52"/>
  <c r="B27" i="52"/>
  <c r="D26" i="52"/>
  <c r="E26" i="51"/>
  <c r="B27" i="51"/>
  <c r="D26" i="51"/>
  <c r="E26" i="50"/>
  <c r="B27" i="50"/>
  <c r="D26" i="50"/>
  <c r="F25" i="49"/>
  <c r="H25" i="49" s="1"/>
  <c r="E26" i="49"/>
  <c r="B27" i="49"/>
  <c r="D26" i="49"/>
  <c r="F25" i="48"/>
  <c r="H25" i="48" s="1"/>
  <c r="E26" i="48"/>
  <c r="B27" i="48"/>
  <c r="D26" i="48"/>
  <c r="F25" i="45"/>
  <c r="F25" i="47"/>
  <c r="H25" i="47" s="1"/>
  <c r="E26" i="47"/>
  <c r="B27" i="47"/>
  <c r="D26" i="47"/>
  <c r="F25" i="44"/>
  <c r="F25" i="46"/>
  <c r="H25" i="46" s="1"/>
  <c r="E26" i="46"/>
  <c r="B27" i="46"/>
  <c r="D26" i="46"/>
  <c r="E26" i="45"/>
  <c r="B27" i="45"/>
  <c r="D26" i="45"/>
  <c r="E26" i="44"/>
  <c r="B27" i="44"/>
  <c r="D26" i="44"/>
  <c r="F26" i="54" l="1"/>
  <c r="H26" i="54" s="1"/>
  <c r="E27" i="54"/>
  <c r="B28" i="54"/>
  <c r="D27" i="54"/>
  <c r="F26" i="53"/>
  <c r="H26" i="53" s="1"/>
  <c r="E27" i="53"/>
  <c r="B28" i="53"/>
  <c r="D27" i="53"/>
  <c r="F26" i="52"/>
  <c r="H26" i="52" s="1"/>
  <c r="E27" i="52"/>
  <c r="B28" i="52"/>
  <c r="D27" i="52"/>
  <c r="F26" i="46"/>
  <c r="H26" i="46" s="1"/>
  <c r="F26" i="47"/>
  <c r="H26" i="47" s="1"/>
  <c r="F26" i="51"/>
  <c r="H26" i="51" s="1"/>
  <c r="E27" i="51"/>
  <c r="B28" i="51"/>
  <c r="D27" i="51"/>
  <c r="F26" i="48"/>
  <c r="H26" i="48" s="1"/>
  <c r="F26" i="49"/>
  <c r="H26" i="49" s="1"/>
  <c r="F26" i="50"/>
  <c r="H26" i="50" s="1"/>
  <c r="E27" i="50"/>
  <c r="B28" i="50"/>
  <c r="D27" i="50"/>
  <c r="E27" i="49"/>
  <c r="B28" i="49"/>
  <c r="D27" i="49"/>
  <c r="E27" i="48"/>
  <c r="B28" i="48"/>
  <c r="D27" i="48"/>
  <c r="E27" i="47"/>
  <c r="B28" i="47"/>
  <c r="D27" i="47"/>
  <c r="E27" i="46"/>
  <c r="B28" i="46"/>
  <c r="D27" i="46"/>
  <c r="F26" i="45"/>
  <c r="H26" i="45" s="1"/>
  <c r="E27" i="45"/>
  <c r="B28" i="45"/>
  <c r="D27" i="45"/>
  <c r="F26" i="44"/>
  <c r="E27" i="44"/>
  <c r="B28" i="44"/>
  <c r="D27" i="44"/>
  <c r="F27" i="52" l="1"/>
  <c r="H27" i="52" s="1"/>
  <c r="F27" i="53"/>
  <c r="H27" i="53" s="1"/>
  <c r="F27" i="54"/>
  <c r="H27" i="54" s="1"/>
  <c r="E28" i="54"/>
  <c r="B29" i="54"/>
  <c r="D28" i="54"/>
  <c r="E28" i="53"/>
  <c r="B29" i="53"/>
  <c r="D28" i="53"/>
  <c r="E28" i="52"/>
  <c r="B29" i="52"/>
  <c r="D28" i="52"/>
  <c r="F27" i="51"/>
  <c r="H27" i="51" s="1"/>
  <c r="E28" i="51"/>
  <c r="B29" i="51"/>
  <c r="D28" i="51"/>
  <c r="F27" i="50"/>
  <c r="H27" i="50" s="1"/>
  <c r="E28" i="50"/>
  <c r="B29" i="50"/>
  <c r="D28" i="50"/>
  <c r="F27" i="49"/>
  <c r="H27" i="49" s="1"/>
  <c r="E28" i="49"/>
  <c r="B29" i="49"/>
  <c r="D28" i="49"/>
  <c r="F27" i="48"/>
  <c r="H27" i="48" s="1"/>
  <c r="E28" i="48"/>
  <c r="B29" i="48"/>
  <c r="D28" i="48"/>
  <c r="F27" i="47"/>
  <c r="H27" i="47" s="1"/>
  <c r="E28" i="47"/>
  <c r="B29" i="47"/>
  <c r="D28" i="47"/>
  <c r="F27" i="46"/>
  <c r="H27" i="46" s="1"/>
  <c r="E28" i="46"/>
  <c r="B29" i="46"/>
  <c r="D28" i="46"/>
  <c r="F27" i="44"/>
  <c r="F27" i="45"/>
  <c r="H27" i="45" s="1"/>
  <c r="E28" i="45"/>
  <c r="B29" i="45"/>
  <c r="D28" i="45"/>
  <c r="E28" i="44"/>
  <c r="B29" i="44"/>
  <c r="D28" i="44"/>
  <c r="F28" i="54" l="1"/>
  <c r="H28" i="54" s="1"/>
  <c r="F28" i="46"/>
  <c r="H28" i="46" s="1"/>
  <c r="E29" i="54"/>
  <c r="B30" i="54"/>
  <c r="D29" i="54"/>
  <c r="F28" i="53"/>
  <c r="H28" i="53" s="1"/>
  <c r="F28" i="47"/>
  <c r="H28" i="47" s="1"/>
  <c r="E29" i="53"/>
  <c r="B30" i="53"/>
  <c r="D29" i="53"/>
  <c r="F28" i="48"/>
  <c r="H28" i="48" s="1"/>
  <c r="F28" i="49"/>
  <c r="H28" i="49" s="1"/>
  <c r="F28" i="50"/>
  <c r="H28" i="50" s="1"/>
  <c r="F28" i="51"/>
  <c r="H28" i="51" s="1"/>
  <c r="F28" i="52"/>
  <c r="H28" i="52" s="1"/>
  <c r="E29" i="52"/>
  <c r="B30" i="52"/>
  <c r="D29" i="52"/>
  <c r="E29" i="51"/>
  <c r="B30" i="51"/>
  <c r="D29" i="51"/>
  <c r="E29" i="50"/>
  <c r="B30" i="50"/>
  <c r="D29" i="50"/>
  <c r="E29" i="49"/>
  <c r="B30" i="49"/>
  <c r="D29" i="49"/>
  <c r="E29" i="48"/>
  <c r="B30" i="48"/>
  <c r="D29" i="48"/>
  <c r="E29" i="47"/>
  <c r="B30" i="47"/>
  <c r="D29" i="47"/>
  <c r="E29" i="46"/>
  <c r="B30" i="46"/>
  <c r="D29" i="46"/>
  <c r="E29" i="45"/>
  <c r="B30" i="45"/>
  <c r="D29" i="45"/>
  <c r="F28" i="44"/>
  <c r="F28" i="45"/>
  <c r="H28" i="45" s="1"/>
  <c r="E29" i="44"/>
  <c r="B30" i="44"/>
  <c r="D29" i="44"/>
  <c r="F29" i="54" l="1"/>
  <c r="H29" i="54" s="1"/>
  <c r="F29" i="52"/>
  <c r="H29" i="52" s="1"/>
  <c r="F29" i="53"/>
  <c r="H29" i="53" s="1"/>
  <c r="E30" i="54"/>
  <c r="B31" i="54"/>
  <c r="D30" i="54"/>
  <c r="E30" i="53"/>
  <c r="B31" i="53"/>
  <c r="D30" i="53"/>
  <c r="E30" i="52"/>
  <c r="B31" i="52"/>
  <c r="D30" i="52"/>
  <c r="F29" i="51"/>
  <c r="H29" i="51" s="1"/>
  <c r="E30" i="51"/>
  <c r="B31" i="51"/>
  <c r="D30" i="51"/>
  <c r="F29" i="50"/>
  <c r="H29" i="50" s="1"/>
  <c r="E30" i="50"/>
  <c r="B31" i="50"/>
  <c r="D30" i="50"/>
  <c r="F29" i="49"/>
  <c r="H29" i="49" s="1"/>
  <c r="E30" i="49"/>
  <c r="B31" i="49"/>
  <c r="D30" i="49"/>
  <c r="F29" i="48"/>
  <c r="H29" i="48" s="1"/>
  <c r="E30" i="48"/>
  <c r="B31" i="48"/>
  <c r="D30" i="48"/>
  <c r="F29" i="47"/>
  <c r="H29" i="47" s="1"/>
  <c r="E30" i="47"/>
  <c r="B31" i="47"/>
  <c r="D30" i="47"/>
  <c r="F29" i="46"/>
  <c r="H29" i="46" s="1"/>
  <c r="E30" i="46"/>
  <c r="B31" i="46"/>
  <c r="D30" i="46"/>
  <c r="F29" i="45"/>
  <c r="H29" i="45" s="1"/>
  <c r="E30" i="45"/>
  <c r="B31" i="45"/>
  <c r="D30" i="45"/>
  <c r="F29" i="44"/>
  <c r="E30" i="44"/>
  <c r="B31" i="44"/>
  <c r="D30" i="44"/>
  <c r="F30" i="54" l="1"/>
  <c r="H30" i="54" s="1"/>
  <c r="E31" i="54"/>
  <c r="B32" i="54"/>
  <c r="D31" i="54"/>
  <c r="F30" i="53"/>
  <c r="H30" i="53" s="1"/>
  <c r="F30" i="47"/>
  <c r="H30" i="47" s="1"/>
  <c r="E31" i="53"/>
  <c r="B32" i="53"/>
  <c r="D31" i="53"/>
  <c r="F30" i="46"/>
  <c r="H30" i="46" s="1"/>
  <c r="F30" i="48"/>
  <c r="H30" i="48" s="1"/>
  <c r="F30" i="49"/>
  <c r="H30" i="49" s="1"/>
  <c r="F30" i="50"/>
  <c r="H30" i="50" s="1"/>
  <c r="F30" i="51"/>
  <c r="H30" i="51" s="1"/>
  <c r="F30" i="52"/>
  <c r="H30" i="52" s="1"/>
  <c r="E31" i="52"/>
  <c r="B32" i="52"/>
  <c r="D31" i="52"/>
  <c r="E31" i="51"/>
  <c r="B32" i="51"/>
  <c r="D31" i="51"/>
  <c r="E31" i="50"/>
  <c r="B32" i="50"/>
  <c r="D31" i="50"/>
  <c r="E31" i="49"/>
  <c r="B32" i="49"/>
  <c r="D31" i="49"/>
  <c r="E31" i="48"/>
  <c r="B32" i="48"/>
  <c r="D31" i="48"/>
  <c r="E31" i="47"/>
  <c r="B32" i="47"/>
  <c r="D31" i="47"/>
  <c r="E31" i="46"/>
  <c r="B32" i="46"/>
  <c r="D31" i="46"/>
  <c r="F30" i="44"/>
  <c r="F30" i="45"/>
  <c r="H30" i="45" s="1"/>
  <c r="E31" i="45"/>
  <c r="B32" i="45"/>
  <c r="D31" i="45"/>
  <c r="E31" i="44"/>
  <c r="B32" i="44"/>
  <c r="D31" i="44"/>
  <c r="F31" i="54" l="1"/>
  <c r="H31" i="54" s="1"/>
  <c r="F31" i="53"/>
  <c r="H31" i="53" s="1"/>
  <c r="E32" i="54"/>
  <c r="B33" i="54"/>
  <c r="D32" i="54"/>
  <c r="F31" i="52"/>
  <c r="H31" i="52" s="1"/>
  <c r="E32" i="53"/>
  <c r="B33" i="53"/>
  <c r="D32" i="53"/>
  <c r="E32" i="52"/>
  <c r="B33" i="52"/>
  <c r="D32" i="52"/>
  <c r="F31" i="51"/>
  <c r="H31" i="51" s="1"/>
  <c r="E32" i="51"/>
  <c r="B33" i="51"/>
  <c r="D32" i="51"/>
  <c r="F31" i="50"/>
  <c r="H31" i="50" s="1"/>
  <c r="E32" i="50"/>
  <c r="B33" i="50"/>
  <c r="D32" i="50"/>
  <c r="F31" i="49"/>
  <c r="H31" i="49" s="1"/>
  <c r="E32" i="49"/>
  <c r="B33" i="49"/>
  <c r="D32" i="49"/>
  <c r="F31" i="48"/>
  <c r="H31" i="48" s="1"/>
  <c r="E32" i="48"/>
  <c r="B33" i="48"/>
  <c r="D32" i="48"/>
  <c r="F31" i="45"/>
  <c r="H31" i="45" s="1"/>
  <c r="F31" i="47"/>
  <c r="H31" i="47" s="1"/>
  <c r="E32" i="47"/>
  <c r="B33" i="47"/>
  <c r="D32" i="47"/>
  <c r="F31" i="46"/>
  <c r="H31" i="46" s="1"/>
  <c r="E32" i="46"/>
  <c r="B33" i="46"/>
  <c r="D32" i="46"/>
  <c r="E32" i="45"/>
  <c r="B33" i="45"/>
  <c r="D32" i="45"/>
  <c r="F31" i="44"/>
  <c r="E32" i="44"/>
  <c r="B33" i="44"/>
  <c r="D32" i="44"/>
  <c r="F32" i="53" l="1"/>
  <c r="H32" i="53" s="1"/>
  <c r="F32" i="54"/>
  <c r="H32" i="54" s="1"/>
  <c r="E33" i="54"/>
  <c r="D33" i="54"/>
  <c r="E33" i="53"/>
  <c r="D33" i="53"/>
  <c r="F32" i="48"/>
  <c r="H32" i="48" s="1"/>
  <c r="F32" i="49"/>
  <c r="H32" i="49" s="1"/>
  <c r="F32" i="50"/>
  <c r="H32" i="50" s="1"/>
  <c r="F32" i="51"/>
  <c r="H32" i="51" s="1"/>
  <c r="F32" i="52"/>
  <c r="H32" i="52" s="1"/>
  <c r="E33" i="52"/>
  <c r="D33" i="52"/>
  <c r="E33" i="51"/>
  <c r="D33" i="51"/>
  <c r="E33" i="50"/>
  <c r="D33" i="50"/>
  <c r="E33" i="49"/>
  <c r="D33" i="49"/>
  <c r="E33" i="48"/>
  <c r="D33" i="48"/>
  <c r="F32" i="46"/>
  <c r="H32" i="46" s="1"/>
  <c r="H34" i="46" s="1"/>
  <c r="F32" i="47"/>
  <c r="H32" i="47" s="1"/>
  <c r="E33" i="47"/>
  <c r="D33" i="47"/>
  <c r="E33" i="46"/>
  <c r="D33" i="46"/>
  <c r="F32" i="44"/>
  <c r="F32" i="45"/>
  <c r="H32" i="45" s="1"/>
  <c r="E33" i="45"/>
  <c r="D33" i="45"/>
  <c r="E33" i="44"/>
  <c r="D33" i="44"/>
  <c r="F33" i="54" l="1"/>
  <c r="F33" i="46"/>
  <c r="F34" i="46" s="1"/>
  <c r="F33" i="49"/>
  <c r="F33" i="51"/>
  <c r="F33" i="53"/>
  <c r="H33" i="53" s="1"/>
  <c r="F33" i="48"/>
  <c r="F33" i="50"/>
  <c r="F33" i="52"/>
  <c r="H33" i="52" s="1"/>
  <c r="F33" i="44"/>
  <c r="F34" i="44" s="1"/>
  <c r="F1048576" i="44" s="1"/>
  <c r="F33" i="47"/>
  <c r="F33" i="45"/>
  <c r="D1" i="43"/>
  <c r="E3" i="43" l="1"/>
  <c r="F34" i="51"/>
  <c r="F1048576" i="51" s="1"/>
  <c r="H33" i="51"/>
  <c r="H34" i="51" s="1"/>
  <c r="F34" i="50"/>
  <c r="F1048576" i="50" s="1"/>
  <c r="H33" i="50"/>
  <c r="H34" i="50" s="1"/>
  <c r="F34" i="49"/>
  <c r="F1048576" i="49" s="1"/>
  <c r="H33" i="49"/>
  <c r="H34" i="49" s="1"/>
  <c r="F34" i="48"/>
  <c r="F1048576" i="48" s="1"/>
  <c r="H33" i="48"/>
  <c r="H34" i="48" s="1"/>
  <c r="F34" i="47"/>
  <c r="F1048576" i="47" s="1"/>
  <c r="H33" i="47"/>
  <c r="H34" i="47" s="1"/>
  <c r="F34" i="54"/>
  <c r="F1048576" i="54" s="1"/>
  <c r="H33" i="54"/>
  <c r="H34" i="54" s="1"/>
  <c r="F34" i="52"/>
  <c r="F1048576" i="52" s="1"/>
  <c r="H34" i="52"/>
  <c r="F1048576" i="46"/>
  <c r="F34" i="45"/>
  <c r="H33" i="45"/>
  <c r="H34" i="45" s="1"/>
  <c r="D3" i="43"/>
  <c r="F3" i="43" s="1"/>
  <c r="B4" i="43"/>
  <c r="F1048576" i="45" l="1"/>
  <c r="E4" i="43"/>
  <c r="B5" i="43"/>
  <c r="D4" i="43"/>
  <c r="F4" i="43" l="1"/>
  <c r="E5" i="43"/>
  <c r="B6" i="43"/>
  <c r="D5" i="43"/>
  <c r="F5" i="43" l="1"/>
  <c r="E6" i="43"/>
  <c r="B7" i="43"/>
  <c r="D6" i="43"/>
  <c r="F6" i="43" l="1"/>
  <c r="E7" i="43"/>
  <c r="B8" i="43"/>
  <c r="D7" i="43"/>
  <c r="F7" i="43" l="1"/>
  <c r="E8" i="43"/>
  <c r="B9" i="43"/>
  <c r="D8" i="43"/>
  <c r="F8" i="43" l="1"/>
  <c r="E9" i="43"/>
  <c r="B10" i="43"/>
  <c r="D9" i="43"/>
  <c r="F9" i="43" l="1"/>
  <c r="E10" i="43"/>
  <c r="B11" i="43"/>
  <c r="D10" i="43"/>
  <c r="F10" i="43" l="1"/>
  <c r="E11" i="43"/>
  <c r="B12" i="43"/>
  <c r="D11" i="43"/>
  <c r="F11" i="43" l="1"/>
  <c r="E12" i="43"/>
  <c r="B13" i="43"/>
  <c r="D12" i="43"/>
  <c r="F12" i="43" l="1"/>
  <c r="E13" i="43"/>
  <c r="B14" i="43"/>
  <c r="D13" i="43"/>
  <c r="F13" i="43" l="1"/>
  <c r="E14" i="43"/>
  <c r="B15" i="43"/>
  <c r="D14" i="43"/>
  <c r="F14" i="43" l="1"/>
  <c r="E15" i="43"/>
  <c r="B16" i="43"/>
  <c r="D15" i="43"/>
  <c r="F15" i="43" l="1"/>
  <c r="E16" i="43"/>
  <c r="B17" i="43"/>
  <c r="D16" i="43"/>
  <c r="F16" i="43" l="1"/>
  <c r="E17" i="43"/>
  <c r="B18" i="43"/>
  <c r="D17" i="43"/>
  <c r="F17" i="43" l="1"/>
  <c r="E18" i="43"/>
  <c r="B19" i="43"/>
  <c r="D18" i="43"/>
  <c r="F18" i="43" l="1"/>
  <c r="E19" i="43"/>
  <c r="B20" i="43"/>
  <c r="D19" i="43"/>
  <c r="F19" i="43" l="1"/>
  <c r="E20" i="43"/>
  <c r="B21" i="43"/>
  <c r="D20" i="43"/>
  <c r="F20" i="43" l="1"/>
  <c r="E21" i="43"/>
  <c r="B22" i="43"/>
  <c r="D21" i="43"/>
  <c r="F21" i="43" l="1"/>
  <c r="E22" i="43"/>
  <c r="B23" i="43"/>
  <c r="D22" i="43"/>
  <c r="F22" i="43" l="1"/>
  <c r="E23" i="43"/>
  <c r="B24" i="43"/>
  <c r="D23" i="43"/>
  <c r="F23" i="43" l="1"/>
  <c r="E24" i="43"/>
  <c r="B25" i="43"/>
  <c r="D24" i="43"/>
  <c r="F24" i="43" l="1"/>
  <c r="E25" i="43"/>
  <c r="B26" i="43"/>
  <c r="D25" i="43"/>
  <c r="F25" i="43" l="1"/>
  <c r="E26" i="43"/>
  <c r="B27" i="43"/>
  <c r="D26" i="43"/>
  <c r="F26" i="43" l="1"/>
  <c r="E27" i="43"/>
  <c r="B28" i="43"/>
  <c r="D27" i="43"/>
  <c r="F27" i="43" l="1"/>
  <c r="E28" i="43"/>
  <c r="B29" i="43"/>
  <c r="D28" i="43"/>
  <c r="F28" i="43" l="1"/>
  <c r="E29" i="43"/>
  <c r="B30" i="43"/>
  <c r="D29" i="43"/>
  <c r="F29" i="43" l="1"/>
  <c r="E30" i="43"/>
  <c r="B31" i="43"/>
  <c r="D30" i="43"/>
  <c r="F30" i="43" l="1"/>
  <c r="E31" i="43"/>
  <c r="B32" i="43"/>
  <c r="D31" i="43"/>
  <c r="F31" i="43" l="1"/>
  <c r="E32" i="43"/>
  <c r="B33" i="43"/>
  <c r="D32" i="43"/>
  <c r="F32" i="43" l="1"/>
  <c r="E33" i="43"/>
  <c r="D33" i="43"/>
  <c r="F33" i="43" l="1"/>
  <c r="F34" i="43" s="1"/>
  <c r="F1048576" i="43" s="1"/>
  <c r="F13" i="53"/>
  <c r="H13" i="53" s="1"/>
  <c r="F3" i="53"/>
  <c r="H3" i="53" s="1"/>
  <c r="H34" i="53" l="1"/>
  <c r="F34" i="53"/>
  <c r="F1048576" i="53" s="1"/>
</calcChain>
</file>

<file path=xl/sharedStrings.xml><?xml version="1.0" encoding="utf-8"?>
<sst xmlns="http://schemas.openxmlformats.org/spreadsheetml/2006/main" count="610" uniqueCount="82">
  <si>
    <t xml:space="preserve">Date </t>
  </si>
  <si>
    <t xml:space="preserve">Total </t>
  </si>
  <si>
    <t>Ecolage</t>
  </si>
  <si>
    <t>CAP (Mons)</t>
  </si>
  <si>
    <t>CC</t>
  </si>
  <si>
    <t>CR</t>
  </si>
  <si>
    <t>Férié</t>
  </si>
  <si>
    <t>Grève</t>
  </si>
  <si>
    <t>Services</t>
  </si>
  <si>
    <t>SU</t>
  </si>
  <si>
    <t>VA</t>
  </si>
  <si>
    <t>CF</t>
  </si>
  <si>
    <t>Ma</t>
  </si>
  <si>
    <t>DEBUT</t>
  </si>
  <si>
    <t>FIN</t>
  </si>
  <si>
    <t>SERVICE</t>
  </si>
  <si>
    <t>JOURS</t>
  </si>
  <si>
    <t>Mercredi</t>
  </si>
  <si>
    <t>Lundi-Mardi-Jeudi-Vendredi</t>
  </si>
  <si>
    <t>H/Fin</t>
  </si>
  <si>
    <t>H/Début</t>
  </si>
  <si>
    <t>Nb heures</t>
  </si>
  <si>
    <t>Commentaires</t>
  </si>
  <si>
    <t>PARAMETRES</t>
  </si>
  <si>
    <t>GRILLE DES HORAIRES PAR SERVICES / JOURS</t>
  </si>
  <si>
    <t>PRESTATIONS DU MOIS DE :</t>
  </si>
  <si>
    <t>MODE D'EMPLOI</t>
  </si>
  <si>
    <t>Bon amusement !</t>
  </si>
  <si>
    <t>COMMENT CELA MARCHE</t>
  </si>
  <si>
    <t>En colonne C1 de chaque mois on calcule le mois de l'onglet grâce à la formule :
"=DATE(PARAM!$B$3;DROITE(CELLULE("nomfichier";C1);2);1)"
Càd que la date est constituée de l'année se trouvant sous l'onglet PARAM en B3 et le mois se détermine grâce au nom de l'onglet (01 par exemple).  Le nom de l'onglet est trouvé avec la fonction CELLULE. Ensuite on précise simplement le jour en indiquant 1.  Il faut naturellement formaté la cellule pour obtenir l'affichage désiré.
Grâce à cette façon de faire, il suffit de dupliquer l'onglet et de changer son nom pour obtenir automatiquement le mois que l'on désire.</t>
  </si>
  <si>
    <t xml:space="preserve">Colonne A :
en A3, la même formule permet d'identifier le 1 jour du mois avec un formatage différent.  
Ensuite il suffit de faire +1
Il a été prévu 31 jours maximum par mois et donc les formules présentent le ou les premiers jours du mois suivant si le mois comporte 28 ; 29 ou 30 jours.  
Pour ne pas voir ces jours indésirables, il a été fait appel à la "Mise en forma conditionnelle" qui permet de mettre en brillance noir les lignes indésirables (caractères noirs et brillance noir --&gt; on ne voit rien).  
Les formules de paramétrages des "Mises en forme conditionnelles" (MEFC) peuvent être visulaisées en cliquant sous l'onglet "Accueil" sur le bouton "Mise en forme conditionnelle" puis sur gestion des MEFC.
Pour le 31ème jour on y teste si l'on se trouve dans la première partie de l'année (&lt;8) et ensuite si le mois est pair ou impair.
Pour le 30ème jour on y teste simplement s'il s'agit du mois de février 
Pour le 29ème jour (février) il y a également un test permettant de détecter l'année bissextile (division par 4 sans reste).
Encoreune fois, TOUS les onglets possèdent ces tests.  Il est donc possible de les dupliquer et de mettre le numéro du mois désiré et les tests feront le reste.
</t>
  </si>
  <si>
    <t>La mise en page a été paramétrée pour permettre l'impression en pied de document de la date et heure d'impression ainsi que le nom du classeur.</t>
  </si>
  <si>
    <t>Colonne B  :
cette colonne ne peut être alimentée que par le contenu de la liste déroulante (appelée "Services").  Un message d'erreur apparaîtra si encodage inconnu.</t>
  </si>
  <si>
    <t>Colonne E :
Différence des colonnes D et C</t>
  </si>
  <si>
    <t>Colonne F :
Manuelle</t>
  </si>
  <si>
    <t>Tous les onglets mensuels sont protégés (sans mot de passe) pour éviter d'abimer par erreur les formules.  Il est évident que les colonnes à remplir restent accessibles.
Comme il n'y a pas de mot de passe, il est facile d'enlever la protection en allant sous l'onglet "Révision" et le bouton "Oter la protection".  Cela est utile s'il est nécessaire de faire évoluer l'application comme ajouter une colonne par exemple.</t>
  </si>
  <si>
    <t>Lors du lancement d'une nouvelle année, il y aura lieu de dupliquer le classeur "Total-des-heures-prestées_MODELE" en précisant l'annéee à la place de MODELE dans le nom soit : "Total-des-heures-prestées_2016".  
Préciser dans l'onglet PARAM l'année de traitement du classeur - cellule B3 (dans l'exemple : 2016.
Le classeur se mettra automatiquement à jour sous tous ses onglets en fonction de cette année et ce paramétrage adaptera la longueur des mois en conséquence y compris pour les années bissextiles pour le mois de février.</t>
  </si>
  <si>
    <t>Grâce à la MEFC, il a été attrribué à chaque ligne un fond de couleur correspondant à la plage horaire du jour concerné dans la ligne.  Voir les formules utilisées dans la MEFC comme expliqué plus haut.  
Attention : au cas où l'on désirerait modifier ces couleurs, il est impératif de respecter l'ordre des formules de tests.</t>
  </si>
  <si>
    <t>Samedi</t>
  </si>
  <si>
    <t>Matin</t>
  </si>
  <si>
    <t>Après-midi</t>
  </si>
  <si>
    <t>Payé double</t>
  </si>
  <si>
    <t>Payé triple</t>
  </si>
  <si>
    <t>Malade</t>
  </si>
  <si>
    <t>Lundi-Mardi-Mercredi-Jeudi-Vendredi</t>
  </si>
  <si>
    <t>GRILLE DES HORAIRES PAR SERVICES / JOURS - CONGES</t>
  </si>
  <si>
    <t>TYPE</t>
  </si>
  <si>
    <t>C</t>
  </si>
  <si>
    <t>Type</t>
  </si>
  <si>
    <r>
      <t xml:space="preserve">Sous l'onglet PARAM se trouve également : 
- la grille des horaires par service et par type de journée (L ;M ; J ; V / M / S D). Il y a lieu de compléter cet horaire qui n'a pu être rempli qu'avec les éléments connus transmis par le demandeur et incomplet.  L'introduction se fait en encodant l'heure et la minute sous la forme 5:24 (en séparant les heures et les minutes par ":".
</t>
    </r>
    <r>
      <rPr>
        <b/>
        <sz val="11"/>
        <color theme="1"/>
        <rFont val="Calibri"/>
        <family val="2"/>
        <scheme val="minor"/>
      </rPr>
      <t>IL EST A NOTER QUE CES HORAIRES SONT FIXES ET NE PEUVENT ETRE CHANGES EN COURS D'ANNEE. (sinon TOUS les onglets s'adapteront au nouvel horaire)</t>
    </r>
    <r>
      <rPr>
        <sz val="11"/>
        <color theme="1"/>
        <rFont val="Calibri"/>
        <family val="2"/>
        <scheme val="minor"/>
      </rPr>
      <t xml:space="preserve">
Dans les exemples reçus il y a quelques erreurs que le demandeur devra corriger (horaires différents pour un même service et une même tranche horaire).  
</t>
    </r>
    <r>
      <rPr>
        <b/>
        <sz val="11"/>
        <color theme="1"/>
        <rFont val="Calibri"/>
        <family val="2"/>
        <scheme val="minor"/>
      </rPr>
      <t>Dans le présent classeur a été conservé les données sources (mois en alpha).  Dans ces onglets, les erreurs sont indiqués en rouge en colonne G.  Une fois les erreurs corrigées, ces onglets pourront être supprimés.</t>
    </r>
    <r>
      <rPr>
        <sz val="11"/>
        <color theme="1"/>
        <rFont val="Calibri"/>
        <family val="2"/>
        <scheme val="minor"/>
      </rPr>
      <t xml:space="preserve">
Si toutefois les horaires devaient évoluer définitvement durant l'année, il y aura lieu de créer un nouveau classeur (2016-02 par exemple) et d'adapter les horaires ; de laisser les premiers mois de l'année vides et de commencer dans le mois de changement d'horaire. 
A noter qu'il est possible de mettre un horaire en regard des informations autres que "Service" comme Ecolage par exemple.  
</t>
    </r>
    <r>
      <rPr>
        <b/>
        <sz val="11"/>
        <color theme="1"/>
        <rFont val="Calibri"/>
        <family val="2"/>
        <scheme val="minor"/>
      </rPr>
      <t xml:space="preserve">Bien entendu, là aussi UN horaire par information.  
Il existe un cas de MALADIE qui n'a pu être indiqué car 2 horaires différents. Une solution, pour autant que les cas soient rares, serait de créer MALADIE1 et MALADIE2.
Il a été reservé quelques lignes pour permettre d'ajouter des informations et des services.
Les 3 plages horaires ont leur couleur propre.  Cette couleur se répercutera en regard des jours concernés dans les onglets mensuels.  Il est ainsi facile de distinguer les différentes tranches horaires utilisées dans le mois. 
</t>
    </r>
    <r>
      <rPr>
        <sz val="11"/>
        <color theme="1"/>
        <rFont val="Calibri"/>
        <family val="2"/>
        <scheme val="minor"/>
      </rPr>
      <t>- la grille des horaires pour les jours de congés scolaires.  Les différences entre les 2 grilles sont ;
. adaptation des horaires pour les congés scolaires
. suppression de l'exception horaire du mercredi qui est assimilé aux autres jours de la semaine à l'exclusion du samedi et du dimanchze. 
- la grille des Commentaires (11 avec donc une réserve de 6)
- la grille des Types de grilles (période scolaire - période congés scolaires)</t>
    </r>
  </si>
  <si>
    <t>Il suffit de compléter 
- le type de grille en colonne A ( "vide" pour grille scolaire ou C pour grille congés scolaire) à l'aide de la liste déroulante
- le numéro du service ou une informations dans la colonne B pour que l'horaire correspondant à la tranche horaire de la grille apparaisse.</t>
  </si>
  <si>
    <t xml:space="preserve">Une colonne (F) "Commentaires" permet d'accueillir divers commentaires.  Cette colonne est pilotée par une liste déroulante se trouvant dans l'onglat PRAM ety contient potentiellement 11 lignes dont 5 occupées .
</t>
  </si>
  <si>
    <t>Colonne C et D :
=SIERREUR(SI($A3="";RECHERCHEV($C3;PARAM!$A$11:$I$210;CHOISIR(JOURSEM($B3;2);2;2;4;2;2;6;8);FAUX);RECHERCHEV($C3;PARAM!$A$11:$P$210;CHOISIR(JOURSEM($B3;2);11;11;11;11;11;13;15);FAUX));0)
Formule principale de l'application.  
Elle permet de rechercher le contenu de la colonne B de la ligne en cours dans la plage de la grille horaire.  
Afin de connaître la colonne dont il faut ramener le contenu, on utilise :
- le test SI pour déterminer la grille dans laquelle il faut chercher (scolaire ou congés)
- la fonction CHOISIR qui, sur base du jour de la semaine de la ligne, détermine la bonne colonne à ramener.  
La fonction SIERREUR est là par sécurité au cas où l'information n'existerait pas dans la grille on met 0.  Cela ne devrait jamais arriver puisque l'encodage est soumis à la liste déroulante.  Toutefois, si quelqu'un s'avisait de faire disparaître de la grille une information... cela provoquerait de vilain NA.</t>
  </si>
  <si>
    <t>Colonne1</t>
  </si>
  <si>
    <t>Colonne2</t>
  </si>
  <si>
    <t>3224+3155</t>
  </si>
  <si>
    <t>3161+3153</t>
  </si>
  <si>
    <t>30-136</t>
  </si>
  <si>
    <t>37-40</t>
  </si>
  <si>
    <t>37-40-167</t>
  </si>
  <si>
    <t>3856+3854</t>
  </si>
  <si>
    <t>132-133</t>
  </si>
  <si>
    <t>bis</t>
  </si>
  <si>
    <t>Voiture</t>
  </si>
  <si>
    <t>c</t>
  </si>
  <si>
    <t>869+158+864</t>
  </si>
  <si>
    <t>congé</t>
  </si>
  <si>
    <t>Voir le 31/07</t>
  </si>
  <si>
    <t>Nouvel An</t>
  </si>
  <si>
    <t>L. Pâques</t>
  </si>
  <si>
    <t>F. Travail</t>
  </si>
  <si>
    <t>Ascension</t>
  </si>
  <si>
    <t>L. Pentecôte</t>
  </si>
  <si>
    <t>F. Nationale</t>
  </si>
  <si>
    <t>Assomption</t>
  </si>
  <si>
    <t>Toussaint</t>
  </si>
  <si>
    <t>Armistice</t>
  </si>
  <si>
    <t>Noël</t>
  </si>
  <si>
    <t>ANNEE</t>
  </si>
  <si>
    <t>Dimanche</t>
  </si>
  <si>
    <t>F</t>
  </si>
  <si>
    <t>fériés dans le mois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</si>
</sst>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h:mm:ss;@"/>
    <numFmt numFmtId="165" formatCode="hh:mm:ss;@"/>
    <numFmt numFmtId="166" formatCode="[$-80C]dddd\ d\ mmmm\ yyyy;@"/>
    <numFmt numFmtId="167" formatCode="h\.mm;@"/>
    <numFmt numFmtId="168" formatCode="[h]:mm"/>
    <numFmt numFmtId="169" formatCode="mmmm\-yyyy"/>
    <numFmt numFmtId="172" formatCode="d/mm/yyyy;@"/>
  </numFmts>
  <fonts count="9"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sz val="11"/>
      <color rgb="FFFF0000"/>
      <name val="Calibri"/>
      <family val="2"/>
      <scheme val="minor"/>
    </font>
    <font>
      <sz val="11"/>
      <color theme="9"/>
      <name val="Calibri"/>
      <family val="2"/>
      <scheme val="minor"/>
    </font>
    <font>
      <sz val="11"/>
      <color theme="9" tint="-0.499984740745262"/>
      <name val="Calibri"/>
      <family val="2"/>
      <scheme val="minor"/>
    </font>
    <font>
      <sz val="11"/>
      <color rgb="FF0070C0"/>
      <name val="Calibri"/>
      <family val="2"/>
      <scheme val="minor"/>
    </font>
    <font>
      <sz val="11"/>
      <color theme="7" tint="-0.249977111117893"/>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
      <patternFill patternType="solid">
        <fgColor theme="7"/>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s>
  <cellStyleXfs count="1">
    <xf numFmtId="0" fontId="0" fillId="0" borderId="0"/>
  </cellStyleXfs>
  <cellXfs count="136">
    <xf numFmtId="0" fontId="0" fillId="0" borderId="0" xfId="0"/>
    <xf numFmtId="164" fontId="0" fillId="0" borderId="0" xfId="0" applyNumberFormat="1"/>
    <xf numFmtId="165" fontId="0" fillId="0" borderId="0" xfId="0" applyNumberFormat="1"/>
    <xf numFmtId="166" fontId="0" fillId="0" borderId="0" xfId="0" applyNumberFormat="1"/>
    <xf numFmtId="0" fontId="0" fillId="0" borderId="0" xfId="0" applyNumberFormat="1"/>
    <xf numFmtId="0" fontId="1" fillId="0" borderId="0" xfId="0" applyFont="1"/>
    <xf numFmtId="167" fontId="0" fillId="0" borderId="0" xfId="0" applyNumberFormat="1"/>
    <xf numFmtId="167" fontId="0" fillId="0" borderId="0" xfId="0" applyNumberFormat="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167" fontId="0" fillId="0" borderId="0" xfId="0" applyNumberFormat="1" applyFont="1" applyAlignment="1">
      <alignment horizontal="center"/>
    </xf>
    <xf numFmtId="0" fontId="0" fillId="0" borderId="0" xfId="0" applyAlignment="1">
      <alignment horizontal="center"/>
    </xf>
    <xf numFmtId="166" fontId="1" fillId="0" borderId="5" xfId="0" applyNumberFormat="1" applyFont="1" applyBorder="1" applyAlignment="1">
      <alignment horizontal="center"/>
    </xf>
    <xf numFmtId="0" fontId="1" fillId="2" borderId="14" xfId="0" applyNumberFormat="1" applyFont="1" applyFill="1" applyBorder="1" applyAlignment="1">
      <alignment horizontal="center"/>
    </xf>
    <xf numFmtId="167" fontId="0" fillId="2" borderId="14" xfId="0" applyNumberFormat="1" applyFill="1" applyBorder="1" applyAlignment="1">
      <alignment horizontal="center"/>
    </xf>
    <xf numFmtId="164" fontId="1" fillId="2" borderId="14" xfId="0" applyNumberFormat="1" applyFont="1" applyFill="1" applyBorder="1" applyAlignment="1">
      <alignment horizontal="center"/>
    </xf>
    <xf numFmtId="0" fontId="0" fillId="2" borderId="6" xfId="0" applyFill="1" applyBorder="1" applyAlignment="1">
      <alignment horizontal="center"/>
    </xf>
    <xf numFmtId="166" fontId="1" fillId="2" borderId="3" xfId="0" applyNumberFormat="1" applyFont="1" applyFill="1" applyBorder="1"/>
    <xf numFmtId="0" fontId="1" fillId="0" borderId="13" xfId="0" applyNumberFormat="1" applyFont="1" applyBorder="1"/>
    <xf numFmtId="167" fontId="0" fillId="0" borderId="13" xfId="0" applyNumberFormat="1" applyFont="1" applyBorder="1" applyAlignment="1">
      <alignment horizontal="center"/>
    </xf>
    <xf numFmtId="165" fontId="0" fillId="0" borderId="4" xfId="0" applyNumberFormat="1" applyBorder="1"/>
    <xf numFmtId="168" fontId="1" fillId="2" borderId="14" xfId="0" applyNumberFormat="1" applyFont="1" applyFill="1" applyBorder="1"/>
    <xf numFmtId="0" fontId="0" fillId="0" borderId="0" xfId="0" applyNumberFormat="1" applyAlignment="1">
      <alignment horizontal="center"/>
    </xf>
    <xf numFmtId="169" fontId="1" fillId="0" borderId="0" xfId="0" applyNumberFormat="1" applyFont="1" applyAlignment="1">
      <alignment horizontal="center"/>
    </xf>
    <xf numFmtId="167" fontId="0" fillId="2" borderId="17" xfId="0" applyNumberFormat="1" applyFill="1" applyBorder="1" applyAlignment="1">
      <alignment horizontal="center"/>
    </xf>
    <xf numFmtId="168" fontId="1" fillId="2" borderId="17" xfId="0" applyNumberFormat="1" applyFont="1" applyFill="1" applyBorder="1"/>
    <xf numFmtId="167" fontId="0" fillId="2" borderId="20" xfId="0" applyNumberFormat="1" applyFill="1" applyBorder="1" applyAlignment="1">
      <alignment horizontal="center"/>
    </xf>
    <xf numFmtId="168" fontId="1" fillId="2" borderId="20" xfId="0" applyNumberFormat="1" applyFont="1" applyFill="1" applyBorder="1"/>
    <xf numFmtId="166" fontId="0" fillId="0" borderId="16" xfId="0" applyNumberFormat="1" applyFont="1" applyBorder="1" applyAlignment="1">
      <alignment horizontal="left"/>
    </xf>
    <xf numFmtId="166" fontId="0" fillId="0" borderId="19" xfId="0" applyNumberFormat="1" applyFont="1" applyBorder="1" applyAlignment="1">
      <alignment horizontal="left"/>
    </xf>
    <xf numFmtId="0" fontId="0" fillId="2" borderId="18" xfId="0" applyFill="1" applyBorder="1" applyProtection="1">
      <protection locked="0"/>
    </xf>
    <xf numFmtId="0" fontId="0" fillId="2" borderId="21" xfId="0" applyFill="1" applyBorder="1" applyProtection="1">
      <protection locked="0"/>
    </xf>
    <xf numFmtId="0" fontId="1" fillId="2" borderId="17" xfId="0" applyNumberFormat="1" applyFont="1" applyFill="1" applyBorder="1" applyProtection="1">
      <protection locked="0"/>
    </xf>
    <xf numFmtId="0" fontId="1" fillId="2" borderId="20" xfId="0" applyNumberFormat="1" applyFont="1" applyFill="1" applyBorder="1" applyProtection="1">
      <protection locked="0"/>
    </xf>
    <xf numFmtId="166" fontId="0" fillId="0" borderId="22" xfId="0" applyNumberFormat="1" applyFont="1" applyBorder="1" applyAlignment="1">
      <alignment horizontal="left"/>
    </xf>
    <xf numFmtId="167" fontId="0" fillId="2" borderId="23" xfId="0" applyNumberFormat="1" applyFill="1" applyBorder="1" applyAlignment="1">
      <alignment horizontal="center"/>
    </xf>
    <xf numFmtId="168" fontId="1" fillId="2" borderId="23" xfId="0" applyNumberFormat="1" applyFont="1" applyFill="1" applyBorder="1"/>
    <xf numFmtId="0" fontId="1" fillId="2" borderId="23" xfId="0" applyNumberFormat="1" applyFont="1" applyFill="1" applyBorder="1" applyProtection="1">
      <protection locked="0"/>
    </xf>
    <xf numFmtId="0" fontId="0" fillId="2" borderId="24" xfId="0" applyFill="1" applyBorder="1" applyProtection="1">
      <protection locked="0"/>
    </xf>
    <xf numFmtId="0" fontId="2" fillId="0" borderId="3" xfId="0" applyFont="1" applyBorder="1"/>
    <xf numFmtId="0" fontId="2" fillId="0" borderId="1" xfId="0" applyNumberFormat="1" applyFont="1" applyBorder="1" applyAlignment="1">
      <alignment horizontal="center"/>
    </xf>
    <xf numFmtId="0" fontId="2" fillId="0" borderId="0" xfId="0" applyFont="1"/>
    <xf numFmtId="0" fontId="0" fillId="0" borderId="0" xfId="0" applyAlignment="1">
      <alignment vertical="top" wrapText="1"/>
    </xf>
    <xf numFmtId="0" fontId="0" fillId="0" borderId="0" xfId="0" applyAlignment="1">
      <alignment vertical="top" wrapText="1"/>
    </xf>
    <xf numFmtId="0" fontId="1" fillId="0" borderId="0" xfId="0" applyFont="1" applyAlignment="1">
      <alignment vertical="top" wrapText="1"/>
    </xf>
    <xf numFmtId="167" fontId="0" fillId="3" borderId="5" xfId="0" applyNumberFormat="1" applyFill="1" applyBorder="1" applyAlignment="1">
      <alignment horizontal="center"/>
    </xf>
    <xf numFmtId="167" fontId="0" fillId="3" borderId="6" xfId="0" applyNumberFormat="1" applyFill="1" applyBorder="1" applyAlignment="1">
      <alignment horizontal="center"/>
    </xf>
    <xf numFmtId="167" fontId="0" fillId="3" borderId="7" xfId="0" applyNumberFormat="1" applyFill="1" applyBorder="1" applyAlignment="1">
      <alignment horizontal="center"/>
    </xf>
    <xf numFmtId="167" fontId="0" fillId="3" borderId="8" xfId="0" applyNumberFormat="1" applyFill="1" applyBorder="1" applyAlignment="1">
      <alignment horizontal="center"/>
    </xf>
    <xf numFmtId="167" fontId="0" fillId="3" borderId="9" xfId="0" applyNumberFormat="1" applyFill="1" applyBorder="1" applyAlignment="1">
      <alignment horizontal="center"/>
    </xf>
    <xf numFmtId="167" fontId="0" fillId="3" borderId="10" xfId="0" applyNumberFormat="1" applyFill="1" applyBorder="1" applyAlignment="1">
      <alignment horizontal="center"/>
    </xf>
    <xf numFmtId="167" fontId="0" fillId="4" borderId="5" xfId="0" applyNumberFormat="1" applyFill="1" applyBorder="1" applyAlignment="1">
      <alignment horizontal="center"/>
    </xf>
    <xf numFmtId="167" fontId="0" fillId="4" borderId="6" xfId="0" applyNumberFormat="1" applyFill="1" applyBorder="1" applyAlignment="1">
      <alignment horizontal="center"/>
    </xf>
    <xf numFmtId="167" fontId="0" fillId="4" borderId="7" xfId="0" applyNumberFormat="1" applyFill="1" applyBorder="1" applyAlignment="1">
      <alignment horizontal="center"/>
    </xf>
    <xf numFmtId="167" fontId="0" fillId="4" borderId="8" xfId="0" applyNumberFormat="1" applyFill="1" applyBorder="1" applyAlignment="1">
      <alignment horizontal="center"/>
    </xf>
    <xf numFmtId="167" fontId="0" fillId="4" borderId="9" xfId="0" applyNumberFormat="1" applyFill="1" applyBorder="1" applyAlignment="1">
      <alignment horizontal="center"/>
    </xf>
    <xf numFmtId="167" fontId="0" fillId="4" borderId="10" xfId="0" applyNumberFormat="1" applyFill="1" applyBorder="1" applyAlignment="1">
      <alignment horizontal="center"/>
    </xf>
    <xf numFmtId="167" fontId="0" fillId="3" borderId="7" xfId="0" applyNumberFormat="1" applyFont="1" applyFill="1" applyBorder="1" applyAlignment="1">
      <alignment horizontal="center"/>
    </xf>
    <xf numFmtId="167" fontId="0" fillId="5" borderId="5" xfId="0" applyNumberFormat="1" applyFill="1" applyBorder="1" applyAlignment="1">
      <alignment horizontal="center"/>
    </xf>
    <xf numFmtId="167" fontId="0" fillId="5" borderId="6" xfId="0" applyNumberFormat="1" applyFill="1" applyBorder="1" applyAlignment="1">
      <alignment horizontal="center"/>
    </xf>
    <xf numFmtId="167" fontId="0" fillId="5" borderId="7" xfId="0" applyNumberFormat="1" applyFill="1" applyBorder="1" applyAlignment="1">
      <alignment horizontal="center"/>
    </xf>
    <xf numFmtId="167" fontId="0" fillId="5" borderId="8" xfId="0" applyNumberFormat="1" applyFill="1" applyBorder="1" applyAlignment="1">
      <alignment horizontal="center"/>
    </xf>
    <xf numFmtId="167" fontId="0" fillId="5" borderId="9" xfId="0" applyNumberFormat="1" applyFill="1" applyBorder="1" applyAlignment="1">
      <alignment horizontal="center"/>
    </xf>
    <xf numFmtId="167" fontId="0" fillId="5" borderId="10" xfId="0" applyNumberFormat="1" applyFill="1" applyBorder="1" applyAlignment="1">
      <alignment horizontal="center"/>
    </xf>
    <xf numFmtId="167" fontId="0" fillId="6" borderId="5" xfId="0" applyNumberFormat="1" applyFill="1" applyBorder="1" applyAlignment="1">
      <alignment horizontal="center"/>
    </xf>
    <xf numFmtId="167" fontId="0" fillId="6" borderId="6" xfId="0" applyNumberFormat="1" applyFill="1" applyBorder="1" applyAlignment="1">
      <alignment horizontal="center"/>
    </xf>
    <xf numFmtId="167" fontId="0" fillId="6" borderId="7" xfId="0" applyNumberFormat="1" applyFill="1" applyBorder="1" applyAlignment="1">
      <alignment horizontal="center"/>
    </xf>
    <xf numFmtId="167" fontId="0" fillId="6" borderId="8" xfId="0" applyNumberFormat="1" applyFill="1" applyBorder="1" applyAlignment="1">
      <alignment horizontal="center"/>
    </xf>
    <xf numFmtId="167" fontId="0" fillId="6" borderId="9" xfId="0" applyNumberFormat="1" applyFill="1" applyBorder="1" applyAlignment="1">
      <alignment horizontal="center"/>
    </xf>
    <xf numFmtId="167" fontId="0" fillId="6" borderId="10" xfId="0" applyNumberFormat="1" applyFill="1" applyBorder="1" applyAlignment="1">
      <alignment horizontal="center"/>
    </xf>
    <xf numFmtId="0" fontId="0" fillId="0" borderId="1" xfId="0" applyBorder="1"/>
    <xf numFmtId="0" fontId="0" fillId="0" borderId="11" xfId="0" applyBorder="1"/>
    <xf numFmtId="0" fontId="0" fillId="0" borderId="12" xfId="0" applyBorder="1"/>
    <xf numFmtId="0" fontId="1" fillId="0" borderId="25" xfId="0" applyFont="1" applyBorder="1" applyAlignment="1">
      <alignment horizontal="center"/>
    </xf>
    <xf numFmtId="0" fontId="1" fillId="0" borderId="0" xfId="0" applyNumberFormat="1" applyFont="1" applyAlignment="1">
      <alignment horizontal="center"/>
    </xf>
    <xf numFmtId="0" fontId="0" fillId="0" borderId="26" xfId="0" applyBorder="1" applyProtection="1">
      <protection locked="0"/>
    </xf>
    <xf numFmtId="0" fontId="0" fillId="0" borderId="27" xfId="0" applyBorder="1" applyProtection="1">
      <protection locked="0"/>
    </xf>
    <xf numFmtId="0" fontId="0" fillId="0" borderId="28" xfId="0" applyBorder="1" applyProtection="1">
      <protection locked="0"/>
    </xf>
    <xf numFmtId="167" fontId="0" fillId="3" borderId="8" xfId="0" applyNumberFormat="1" applyFont="1" applyFill="1" applyBorder="1" applyAlignment="1">
      <alignment horizontal="center"/>
    </xf>
    <xf numFmtId="167" fontId="0" fillId="3" borderId="2" xfId="0" applyNumberFormat="1" applyFill="1" applyBorder="1" applyAlignment="1">
      <alignment horizontal="center"/>
    </xf>
    <xf numFmtId="0" fontId="1" fillId="0" borderId="12" xfId="0" applyFont="1" applyBorder="1" applyAlignment="1">
      <alignment horizontal="center"/>
    </xf>
    <xf numFmtId="0" fontId="5" fillId="0" borderId="11" xfId="0" applyFont="1" applyBorder="1"/>
    <xf numFmtId="0" fontId="6" fillId="0" borderId="11" xfId="0" applyFont="1" applyBorder="1"/>
    <xf numFmtId="0" fontId="4" fillId="0" borderId="11" xfId="0" applyFont="1" applyBorder="1"/>
    <xf numFmtId="0" fontId="7" fillId="0" borderId="11" xfId="0" applyFont="1" applyBorder="1"/>
    <xf numFmtId="0" fontId="8" fillId="0" borderId="11" xfId="0" applyFont="1" applyBorder="1"/>
    <xf numFmtId="1" fontId="0" fillId="0" borderId="0" xfId="0" applyNumberFormat="1" applyAlignment="1">
      <alignment horizontal="center"/>
    </xf>
    <xf numFmtId="1" fontId="0" fillId="0" borderId="0" xfId="0" applyNumberFormat="1"/>
    <xf numFmtId="2" fontId="0" fillId="0" borderId="0" xfId="0" applyNumberFormat="1"/>
    <xf numFmtId="0" fontId="0" fillId="8" borderId="21" xfId="0" applyFill="1" applyBorder="1" applyProtection="1">
      <protection locked="0"/>
    </xf>
    <xf numFmtId="2" fontId="0" fillId="7" borderId="0" xfId="0" applyNumberFormat="1" applyFill="1"/>
    <xf numFmtId="0" fontId="4" fillId="0" borderId="0" xfId="0" applyFont="1"/>
    <xf numFmtId="14" fontId="0" fillId="0" borderId="0" xfId="0" applyNumberFormat="1"/>
    <xf numFmtId="166" fontId="0" fillId="0" borderId="16" xfId="0" applyNumberFormat="1" applyFont="1" applyFill="1" applyBorder="1" applyAlignment="1">
      <alignment horizontal="left"/>
    </xf>
    <xf numFmtId="0" fontId="1" fillId="0" borderId="17" xfId="0" applyNumberFormat="1" applyFont="1" applyFill="1" applyBorder="1" applyProtection="1">
      <protection locked="0"/>
    </xf>
    <xf numFmtId="167" fontId="0" fillId="0" borderId="17" xfId="0" applyNumberFormat="1" applyFill="1" applyBorder="1" applyAlignment="1">
      <alignment horizontal="center"/>
    </xf>
    <xf numFmtId="168" fontId="1" fillId="0" borderId="17" xfId="0" applyNumberFormat="1" applyFont="1" applyFill="1" applyBorder="1"/>
    <xf numFmtId="0" fontId="0" fillId="0" borderId="18" xfId="0" applyFill="1" applyBorder="1" applyProtection="1">
      <protection locked="0"/>
    </xf>
    <xf numFmtId="0" fontId="0" fillId="0" borderId="26" xfId="0" applyFill="1" applyBorder="1" applyProtection="1">
      <protection locked="0"/>
    </xf>
    <xf numFmtId="0" fontId="0" fillId="0" borderId="27" xfId="0" applyFill="1" applyBorder="1" applyProtection="1">
      <protection locked="0"/>
    </xf>
    <xf numFmtId="166" fontId="0" fillId="0" borderId="19" xfId="0" applyNumberFormat="1" applyFont="1" applyFill="1" applyBorder="1" applyAlignment="1">
      <alignment horizontal="left"/>
    </xf>
    <xf numFmtId="0" fontId="1" fillId="0" borderId="20" xfId="0" applyNumberFormat="1" applyFont="1" applyFill="1" applyBorder="1" applyProtection="1">
      <protection locked="0"/>
    </xf>
    <xf numFmtId="167" fontId="0" fillId="0" borderId="20" xfId="0" applyNumberFormat="1" applyFill="1" applyBorder="1" applyAlignment="1">
      <alignment horizontal="center"/>
    </xf>
    <xf numFmtId="168" fontId="1" fillId="0" borderId="20" xfId="0" applyNumberFormat="1" applyFont="1" applyFill="1" applyBorder="1"/>
    <xf numFmtId="0" fontId="0" fillId="0" borderId="21" xfId="0" applyFill="1" applyBorder="1" applyProtection="1">
      <protection locked="0"/>
    </xf>
    <xf numFmtId="0" fontId="0" fillId="0" borderId="28" xfId="0" applyFill="1" applyBorder="1" applyProtection="1">
      <protection locked="0"/>
    </xf>
    <xf numFmtId="166" fontId="0" fillId="0" borderId="22" xfId="0" applyNumberFormat="1" applyFont="1" applyFill="1" applyBorder="1" applyAlignment="1">
      <alignment horizontal="left"/>
    </xf>
    <xf numFmtId="0" fontId="1" fillId="0" borderId="23" xfId="0" applyNumberFormat="1" applyFont="1" applyFill="1" applyBorder="1" applyProtection="1">
      <protection locked="0"/>
    </xf>
    <xf numFmtId="167" fontId="0" fillId="0" borderId="23" xfId="0" applyNumberFormat="1" applyFill="1" applyBorder="1" applyAlignment="1">
      <alignment horizontal="center"/>
    </xf>
    <xf numFmtId="168" fontId="1" fillId="0" borderId="23" xfId="0" applyNumberFormat="1" applyFont="1" applyFill="1" applyBorder="1"/>
    <xf numFmtId="0" fontId="0" fillId="0" borderId="24" xfId="0" applyFill="1" applyBorder="1" applyProtection="1">
      <protection locked="0"/>
    </xf>
    <xf numFmtId="0" fontId="1" fillId="0" borderId="13" xfId="0" applyFont="1" applyBorder="1" applyAlignment="1">
      <alignment horizontal="center"/>
    </xf>
    <xf numFmtId="0" fontId="1" fillId="0" borderId="4" xfId="0" applyFont="1" applyBorder="1" applyAlignment="1">
      <alignment horizontal="center"/>
    </xf>
    <xf numFmtId="167" fontId="3" fillId="3" borderId="3" xfId="0" applyNumberFormat="1" applyFont="1" applyFill="1" applyBorder="1" applyAlignment="1">
      <alignment horizontal="center"/>
    </xf>
    <xf numFmtId="167" fontId="3" fillId="3" borderId="4" xfId="0" applyNumberFormat="1" applyFont="1" applyFill="1" applyBorder="1" applyAlignment="1">
      <alignment horizontal="center"/>
    </xf>
    <xf numFmtId="167" fontId="1" fillId="4" borderId="3" xfId="0" applyNumberFormat="1" applyFont="1" applyFill="1" applyBorder="1" applyAlignment="1">
      <alignment horizontal="center"/>
    </xf>
    <xf numFmtId="167" fontId="1" fillId="4" borderId="4" xfId="0" applyNumberFormat="1" applyFont="1" applyFill="1" applyBorder="1" applyAlignment="1">
      <alignment horizontal="center"/>
    </xf>
    <xf numFmtId="167" fontId="1" fillId="6" borderId="3" xfId="0" applyNumberFormat="1" applyFont="1" applyFill="1" applyBorder="1" applyAlignment="1">
      <alignment horizontal="center"/>
    </xf>
    <xf numFmtId="167" fontId="1" fillId="6" borderId="4" xfId="0" applyNumberFormat="1" applyFont="1" applyFill="1" applyBorder="1" applyAlignment="1">
      <alignment horizontal="center"/>
    </xf>
    <xf numFmtId="167" fontId="0" fillId="3" borderId="3" xfId="0" applyNumberFormat="1" applyFill="1" applyBorder="1" applyAlignment="1">
      <alignment horizontal="center"/>
    </xf>
    <xf numFmtId="167" fontId="0" fillId="3" borderId="4" xfId="0" applyNumberFormat="1" applyFill="1" applyBorder="1" applyAlignment="1">
      <alignment horizontal="center"/>
    </xf>
    <xf numFmtId="167" fontId="0" fillId="5" borderId="3" xfId="0" applyNumberFormat="1" applyFill="1" applyBorder="1" applyAlignment="1">
      <alignment horizontal="center"/>
    </xf>
    <xf numFmtId="167" fontId="0" fillId="5" borderId="4" xfId="0" applyNumberFormat="1" applyFill="1" applyBorder="1" applyAlignment="1">
      <alignment horizontal="center"/>
    </xf>
    <xf numFmtId="167" fontId="0" fillId="4" borderId="3" xfId="0" applyNumberFormat="1" applyFill="1" applyBorder="1" applyAlignment="1">
      <alignment horizontal="center"/>
    </xf>
    <xf numFmtId="167" fontId="0" fillId="4" borderId="4" xfId="0" applyNumberFormat="1" applyFill="1" applyBorder="1" applyAlignment="1">
      <alignment horizontal="center"/>
    </xf>
    <xf numFmtId="167" fontId="0" fillId="6" borderId="3" xfId="0" applyNumberFormat="1" applyFill="1" applyBorder="1" applyAlignment="1">
      <alignment horizontal="center"/>
    </xf>
    <xf numFmtId="167" fontId="0" fillId="6" borderId="4" xfId="0" applyNumberFormat="1" applyFill="1" applyBorder="1" applyAlignment="1">
      <alignment horizontal="center"/>
    </xf>
    <xf numFmtId="0" fontId="1" fillId="0" borderId="3" xfId="0" applyFont="1" applyBorder="1" applyAlignment="1">
      <alignment horizontal="center"/>
    </xf>
    <xf numFmtId="0" fontId="0" fillId="0" borderId="13" xfId="0" applyBorder="1" applyAlignment="1">
      <alignment horizontal="center"/>
    </xf>
    <xf numFmtId="0" fontId="0" fillId="0" borderId="4" xfId="0" applyBorder="1" applyAlignment="1">
      <alignment horizontal="center"/>
    </xf>
    <xf numFmtId="166" fontId="1" fillId="0" borderId="15" xfId="0" applyNumberFormat="1" applyFont="1" applyBorder="1" applyAlignment="1"/>
    <xf numFmtId="0" fontId="1" fillId="0" borderId="15" xfId="0" applyFont="1" applyBorder="1" applyAlignment="1"/>
    <xf numFmtId="0" fontId="2" fillId="0" borderId="0" xfId="0" applyFont="1" applyAlignment="1">
      <alignment vertical="top" wrapText="1"/>
    </xf>
    <xf numFmtId="165" fontId="0" fillId="0" borderId="0" xfId="0" applyNumberFormat="1" applyAlignment="1">
      <alignment horizontal="center"/>
    </xf>
    <xf numFmtId="172" fontId="0" fillId="0" borderId="0" xfId="0" applyNumberFormat="1"/>
    <xf numFmtId="16" fontId="0" fillId="0" borderId="0" xfId="0" applyNumberFormat="1"/>
  </cellXfs>
  <cellStyles count="1">
    <cellStyle name="Normal" xfId="0" builtinId="0"/>
  </cellStyles>
  <dxfs count="109">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00B0F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00B0F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fill>
        <patternFill>
          <bgColor rgb="FFFF0000"/>
        </patternFill>
      </fill>
    </dxf>
    <dxf>
      <fill>
        <patternFill>
          <bgColor theme="1"/>
        </patternFill>
      </fill>
    </dxf>
    <dxf>
      <fill>
        <patternFill>
          <bgColor theme="1"/>
        </patternFill>
      </fill>
    </dxf>
    <dxf>
      <fill>
        <patternFill>
          <bgColor rgb="FFFFFF00"/>
        </patternFill>
      </fill>
    </dxf>
    <dxf>
      <fill>
        <patternFill>
          <bgColor rgb="FFFFC000"/>
        </patternFill>
      </fill>
    </dxf>
    <dxf>
      <fill>
        <patternFill>
          <bgColor rgb="FF92D050"/>
        </patternFill>
      </fill>
    </dxf>
    <dxf>
      <fill>
        <patternFill>
          <bgColor rgb="FF00B0F0"/>
        </patternFill>
      </fill>
    </dxf>
    <dxf>
      <fill>
        <patternFill>
          <bgColor theme="1"/>
        </patternFill>
      </fill>
    </dxf>
    <dxf>
      <numFmt numFmtId="1" formatCode="0"/>
    </dxf>
    <dxf>
      <numFmt numFmtId="167" formatCode="h\.mm;@"/>
    </dxf>
    <dxf>
      <numFmt numFmtId="1" formatCode="0"/>
    </dxf>
    <dxf>
      <numFmt numFmtId="167" formatCode="h\.mm;@"/>
    </dxf>
    <dxf>
      <numFmt numFmtId="1" formatCode="0"/>
    </dxf>
    <dxf>
      <numFmt numFmtId="167" formatCode="h\.mm;@"/>
    </dxf>
    <dxf>
      <numFmt numFmtId="1" formatCode="0"/>
    </dxf>
    <dxf>
      <numFmt numFmtId="167" formatCode="h\.mm;@"/>
    </dxf>
    <dxf>
      <numFmt numFmtId="1" formatCode="0"/>
    </dxf>
    <dxf>
      <numFmt numFmtId="167" formatCode="h\.mm;@"/>
    </dxf>
    <dxf>
      <numFmt numFmtId="1" formatCode="0"/>
    </dxf>
    <dxf>
      <numFmt numFmtId="167" formatCode="h\.m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id="1" name="Tableau1" displayName="Tableau1" ref="I2:J33" totalsRowShown="0">
  <autoFilter ref="I2:J33"/>
  <tableColumns count="2">
    <tableColumn id="1" name="Colonne1" dataDxfId="108"/>
    <tableColumn id="4" name="Colonne2" dataDxfId="107"/>
  </tableColumns>
  <tableStyleInfo name="TableStyleMedium2" showFirstColumn="0" showLastColumn="0" showRowStripes="1" showColumnStripes="0"/>
</table>
</file>

<file path=xl/tables/table2.xml><?xml version="1.0" encoding="utf-8"?>
<table xmlns="http://schemas.openxmlformats.org/spreadsheetml/2006/main" id="4" name="Tableau15" displayName="Tableau15" ref="I2:J33" totalsRowShown="0">
  <autoFilter ref="I2:J33"/>
  <tableColumns count="2">
    <tableColumn id="1" name="Colonne1" dataDxfId="106"/>
    <tableColumn id="4" name="Colonne2" dataDxfId="105"/>
  </tableColumns>
  <tableStyleInfo name="TableStyleMedium2" showFirstColumn="0" showLastColumn="0" showRowStripes="1" showColumnStripes="0"/>
</table>
</file>

<file path=xl/tables/table3.xml><?xml version="1.0" encoding="utf-8"?>
<table xmlns="http://schemas.openxmlformats.org/spreadsheetml/2006/main" id="3" name="Tableau154" displayName="Tableau154" ref="I2:J33" totalsRowShown="0">
  <autoFilter ref="I2:J33"/>
  <tableColumns count="2">
    <tableColumn id="1" name="Colonne1" dataDxfId="104"/>
    <tableColumn id="4" name="Colonne2" dataDxfId="103"/>
  </tableColumns>
  <tableStyleInfo name="TableStyleMedium2" showFirstColumn="0" showLastColumn="0" showRowStripes="1" showColumnStripes="0"/>
</table>
</file>

<file path=xl/tables/table4.xml><?xml version="1.0" encoding="utf-8"?>
<table xmlns="http://schemas.openxmlformats.org/spreadsheetml/2006/main" id="6" name="Tableau1547" displayName="Tableau1547" ref="I2:J33" totalsRowShown="0">
  <autoFilter ref="I2:J33"/>
  <tableColumns count="2">
    <tableColumn id="1" name="Colonne1" dataDxfId="102"/>
    <tableColumn id="4" name="Colonne2" dataDxfId="101"/>
  </tableColumns>
  <tableStyleInfo name="TableStyleMedium2" showFirstColumn="0" showLastColumn="0" showRowStripes="1" showColumnStripes="0"/>
</table>
</file>

<file path=xl/tables/table5.xml><?xml version="1.0" encoding="utf-8"?>
<table xmlns="http://schemas.openxmlformats.org/spreadsheetml/2006/main" id="7" name="Tableau1548" displayName="Tableau1548" ref="I2:J33" totalsRowShown="0">
  <autoFilter ref="I2:J33"/>
  <tableColumns count="2">
    <tableColumn id="1" name="Colonne1" dataDxfId="100"/>
    <tableColumn id="4" name="Colonne2" dataDxfId="99"/>
  </tableColumns>
  <tableStyleInfo name="TableStyleMedium2" showFirstColumn="0" showLastColumn="0" showRowStripes="1" showColumnStripes="0"/>
</table>
</file>

<file path=xl/tables/table6.xml><?xml version="1.0" encoding="utf-8"?>
<table xmlns="http://schemas.openxmlformats.org/spreadsheetml/2006/main" id="9" name="Tableau15410" displayName="Tableau15410" ref="I2:J33" totalsRowShown="0">
  <autoFilter ref="I2:J33"/>
  <tableColumns count="2">
    <tableColumn id="1" name="Colonne1" dataDxfId="98"/>
    <tableColumn id="4" name="Colonne2" dataDxfId="97"/>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210"/>
  <sheetViews>
    <sheetView topLeftCell="S1" workbookViewId="0">
      <pane ySplit="10" topLeftCell="A11" activePane="bottomLeft" state="frozen"/>
      <selection pane="bottomLeft" activeCell="AC1" sqref="AC1"/>
    </sheetView>
  </sheetViews>
  <sheetFormatPr baseColWidth="10" defaultRowHeight="15" x14ac:dyDescent="0.25"/>
  <cols>
    <col min="1" max="1" width="11.42578125" customWidth="1"/>
    <col min="2" max="7" width="13.7109375" style="7" customWidth="1"/>
    <col min="8" max="9" width="13.7109375" customWidth="1"/>
    <col min="10" max="10" width="4.5703125" customWidth="1"/>
    <col min="11" max="12" width="15.7109375" customWidth="1"/>
    <col min="13" max="16" width="13.7109375" customWidth="1"/>
    <col min="17" max="17" width="5.85546875" customWidth="1"/>
    <col min="18" max="18" width="14" bestFit="1" customWidth="1"/>
    <col min="19" max="19" width="5.85546875" customWidth="1"/>
    <col min="27" max="27" width="17.140625" customWidth="1"/>
  </cols>
  <sheetData>
    <row r="1" spans="1:28" ht="18.75" x14ac:dyDescent="0.3">
      <c r="A1" s="41" t="s">
        <v>23</v>
      </c>
      <c r="AA1" t="s">
        <v>68</v>
      </c>
      <c r="AB1" s="92">
        <f>DATE(B3,1,1)</f>
        <v>42370</v>
      </c>
    </row>
    <row r="2" spans="1:28" ht="15.75" thickBot="1" x14ac:dyDescent="0.3">
      <c r="A2" s="5"/>
      <c r="AA2" t="s">
        <v>69</v>
      </c>
      <c r="AB2" s="92">
        <f>IF(MOD(19*MOD(B3,19)+24,30)+MOD(2*MOD(B3,4)+4*MOD(B3,7)+6*
MOD(19*MOD(B3,19)+24,30)+5,7)-9&lt;=0,DATE(B3,3,22+MOD(19*MOD(B3,
19)+24,30)+MOD(2*MOD(B3,4)+4*MOD(B3,7)+6*MOD(19*MOD(B3,19)+24,
30)+5,7)),DATE(B3,4,MOD(19*MOD(B3,19)+24,30)+MOD(2*MOD(B3,4)+4*
MOD(B3,7)+6*MOD(19*MOD(B3,19)+24,30)+5,7)-9))+1</f>
        <v>42457</v>
      </c>
    </row>
    <row r="3" spans="1:28" ht="18" customHeight="1" thickBot="1" x14ac:dyDescent="0.35">
      <c r="A3" s="39" t="s">
        <v>78</v>
      </c>
      <c r="B3" s="40">
        <v>2016</v>
      </c>
      <c r="AA3" t="s">
        <v>70</v>
      </c>
      <c r="AB3" s="92">
        <f>DATE(B3,5,1)</f>
        <v>42491</v>
      </c>
    </row>
    <row r="4" spans="1:28" x14ac:dyDescent="0.25">
      <c r="A4" s="5"/>
      <c r="AA4" t="s">
        <v>71</v>
      </c>
      <c r="AB4" s="92">
        <f>AB2+38</f>
        <v>42495</v>
      </c>
    </row>
    <row r="5" spans="1:28" x14ac:dyDescent="0.25">
      <c r="A5" s="5"/>
      <c r="D5" s="133">
        <v>0.57986111111111105</v>
      </c>
      <c r="E5" s="133">
        <v>0.23819444444444446</v>
      </c>
      <c r="F5" s="133">
        <f>D5-E5</f>
        <v>0.34166666666666656</v>
      </c>
      <c r="AA5" t="s">
        <v>72</v>
      </c>
      <c r="AB5" s="92">
        <f>AB2+49</f>
        <v>42506</v>
      </c>
    </row>
    <row r="6" spans="1:28" x14ac:dyDescent="0.25">
      <c r="A6" s="5"/>
      <c r="AA6" t="s">
        <v>73</v>
      </c>
      <c r="AB6" s="92">
        <f>DATE(B3,7,21)</f>
        <v>42572</v>
      </c>
    </row>
    <row r="7" spans="1:28" ht="15.75" thickBot="1" x14ac:dyDescent="0.3">
      <c r="A7" s="74">
        <v>1</v>
      </c>
      <c r="B7" s="22">
        <v>2</v>
      </c>
      <c r="C7" s="74">
        <v>3</v>
      </c>
      <c r="D7" s="22">
        <v>4</v>
      </c>
      <c r="E7" s="74">
        <v>5</v>
      </c>
      <c r="F7" s="22">
        <v>6</v>
      </c>
      <c r="G7" s="74">
        <v>7</v>
      </c>
      <c r="H7" s="22">
        <v>8</v>
      </c>
      <c r="I7" s="74">
        <v>9</v>
      </c>
      <c r="J7" s="22">
        <v>10</v>
      </c>
      <c r="K7" s="74">
        <v>11</v>
      </c>
      <c r="L7" s="22">
        <v>12</v>
      </c>
      <c r="M7" s="74">
        <v>13</v>
      </c>
      <c r="N7" s="22">
        <v>14</v>
      </c>
      <c r="O7" s="74">
        <v>15</v>
      </c>
      <c r="P7" s="74">
        <v>16</v>
      </c>
      <c r="AA7" t="s">
        <v>74</v>
      </c>
      <c r="AB7" s="92">
        <f>DATE(B3,8,15)</f>
        <v>42597</v>
      </c>
    </row>
    <row r="8" spans="1:28" ht="15.75" thickBot="1" x14ac:dyDescent="0.3">
      <c r="A8" s="127" t="s">
        <v>24</v>
      </c>
      <c r="B8" s="128"/>
      <c r="C8" s="128"/>
      <c r="D8" s="128"/>
      <c r="E8" s="128"/>
      <c r="F8" s="128"/>
      <c r="G8" s="128"/>
      <c r="H8" s="128"/>
      <c r="I8" s="129"/>
      <c r="K8" s="111" t="s">
        <v>45</v>
      </c>
      <c r="L8" s="111"/>
      <c r="M8" s="111"/>
      <c r="N8" s="111"/>
      <c r="O8" s="111"/>
      <c r="P8" s="112"/>
      <c r="AA8" t="s">
        <v>75</v>
      </c>
      <c r="AB8" s="92">
        <f>DATE(B3,11,1)</f>
        <v>42675</v>
      </c>
    </row>
    <row r="9" spans="1:28" ht="15.75" thickBot="1" x14ac:dyDescent="0.3">
      <c r="A9" s="8" t="s">
        <v>16</v>
      </c>
      <c r="B9" s="119" t="s">
        <v>18</v>
      </c>
      <c r="C9" s="120"/>
      <c r="D9" s="121" t="s">
        <v>17</v>
      </c>
      <c r="E9" s="122"/>
      <c r="F9" s="123" t="s">
        <v>38</v>
      </c>
      <c r="G9" s="124"/>
      <c r="H9" s="125" t="s">
        <v>79</v>
      </c>
      <c r="I9" s="126"/>
      <c r="K9" s="113" t="s">
        <v>44</v>
      </c>
      <c r="L9" s="114"/>
      <c r="M9" s="115" t="s">
        <v>38</v>
      </c>
      <c r="N9" s="116"/>
      <c r="O9" s="117" t="s">
        <v>79</v>
      </c>
      <c r="P9" s="118"/>
      <c r="AA9" t="s">
        <v>76</v>
      </c>
      <c r="AB9" s="92">
        <f>DATE(B3,11,11)</f>
        <v>42685</v>
      </c>
    </row>
    <row r="10" spans="1:28" ht="15.75" thickBot="1" x14ac:dyDescent="0.3">
      <c r="A10" s="8" t="s">
        <v>15</v>
      </c>
      <c r="B10" s="45" t="s">
        <v>13</v>
      </c>
      <c r="C10" s="46" t="s">
        <v>14</v>
      </c>
      <c r="D10" s="58" t="s">
        <v>13</v>
      </c>
      <c r="E10" s="59" t="s">
        <v>14</v>
      </c>
      <c r="F10" s="51" t="s">
        <v>13</v>
      </c>
      <c r="G10" s="52" t="s">
        <v>14</v>
      </c>
      <c r="H10" s="64" t="s">
        <v>13</v>
      </c>
      <c r="I10" s="65" t="s">
        <v>14</v>
      </c>
      <c r="K10" s="45" t="s">
        <v>13</v>
      </c>
      <c r="L10" s="46" t="s">
        <v>14</v>
      </c>
      <c r="M10" s="51" t="s">
        <v>13</v>
      </c>
      <c r="N10" s="52" t="s">
        <v>14</v>
      </c>
      <c r="O10" s="64" t="s">
        <v>13</v>
      </c>
      <c r="P10" s="65" t="s">
        <v>14</v>
      </c>
      <c r="R10" s="70" t="s">
        <v>22</v>
      </c>
      <c r="T10" s="70" t="s">
        <v>46</v>
      </c>
      <c r="AA10" t="s">
        <v>77</v>
      </c>
      <c r="AB10" s="92">
        <f>DATE(B3,12,25)</f>
        <v>42729</v>
      </c>
    </row>
    <row r="11" spans="1:28" x14ac:dyDescent="0.25">
      <c r="A11" s="73" t="s">
        <v>3</v>
      </c>
      <c r="B11" s="47">
        <v>0.33333333333333331</v>
      </c>
      <c r="C11" s="48">
        <v>0.70833333333333337</v>
      </c>
      <c r="D11" s="60">
        <v>0.33333333333333331</v>
      </c>
      <c r="E11" s="61">
        <v>0.70833333333333337</v>
      </c>
      <c r="F11" s="53"/>
      <c r="G11" s="54"/>
      <c r="H11" s="66"/>
      <c r="I11" s="67"/>
      <c r="K11" s="47">
        <v>0.33333333333333331</v>
      </c>
      <c r="L11" s="48">
        <v>0.70833333333333337</v>
      </c>
      <c r="M11" s="53"/>
      <c r="N11" s="54"/>
      <c r="O11" s="66"/>
      <c r="P11" s="67"/>
      <c r="R11" s="81" t="s">
        <v>39</v>
      </c>
      <c r="T11" s="71" t="s">
        <v>80</v>
      </c>
    </row>
    <row r="12" spans="1:28" ht="15.75" thickBot="1" x14ac:dyDescent="0.3">
      <c r="A12" s="73" t="s">
        <v>4</v>
      </c>
      <c r="B12" s="47"/>
      <c r="C12" s="48"/>
      <c r="D12" s="60"/>
      <c r="E12" s="61"/>
      <c r="F12" s="53"/>
      <c r="G12" s="54"/>
      <c r="H12" s="66"/>
      <c r="I12" s="67"/>
      <c r="K12" s="47"/>
      <c r="L12" s="48"/>
      <c r="M12" s="53"/>
      <c r="N12" s="54"/>
      <c r="O12" s="66"/>
      <c r="P12" s="67"/>
      <c r="R12" s="83" t="s">
        <v>40</v>
      </c>
      <c r="T12" s="72" t="s">
        <v>47</v>
      </c>
    </row>
    <row r="13" spans="1:28" x14ac:dyDescent="0.25">
      <c r="A13" s="73" t="s">
        <v>11</v>
      </c>
      <c r="B13" s="47">
        <v>0.33333333333333331</v>
      </c>
      <c r="C13" s="48">
        <v>0.66666666666666663</v>
      </c>
      <c r="D13" s="60">
        <v>0.33333333333333331</v>
      </c>
      <c r="E13" s="61">
        <v>0.66666666666666663</v>
      </c>
      <c r="F13" s="53">
        <v>0.33333333333333331</v>
      </c>
      <c r="G13" s="54">
        <v>0.66666666666666663</v>
      </c>
      <c r="H13" s="66"/>
      <c r="I13" s="67"/>
      <c r="K13" s="47">
        <v>0.33333333333333331</v>
      </c>
      <c r="L13" s="48">
        <v>0.66666666666666663</v>
      </c>
      <c r="M13" s="53">
        <v>0.33333333333333331</v>
      </c>
      <c r="N13" s="54">
        <v>0.66666666666666663</v>
      </c>
      <c r="O13" s="66"/>
      <c r="P13" s="67"/>
      <c r="R13" s="84" t="s">
        <v>41</v>
      </c>
    </row>
    <row r="14" spans="1:28" x14ac:dyDescent="0.25">
      <c r="A14" s="73" t="s">
        <v>5</v>
      </c>
      <c r="B14" s="47"/>
      <c r="C14" s="48"/>
      <c r="D14" s="60"/>
      <c r="E14" s="61"/>
      <c r="F14" s="53"/>
      <c r="G14" s="54"/>
      <c r="H14" s="66"/>
      <c r="I14" s="67"/>
      <c r="K14" s="47"/>
      <c r="L14" s="48"/>
      <c r="M14" s="53"/>
      <c r="N14" s="54"/>
      <c r="O14" s="66"/>
      <c r="P14" s="67"/>
      <c r="R14" s="85" t="s">
        <v>42</v>
      </c>
    </row>
    <row r="15" spans="1:28" x14ac:dyDescent="0.25">
      <c r="A15" s="73" t="s">
        <v>2</v>
      </c>
      <c r="B15" s="47">
        <v>0.33333333333333331</v>
      </c>
      <c r="C15" s="48">
        <v>0.66666666666666663</v>
      </c>
      <c r="D15" s="60">
        <v>0.33333333333333331</v>
      </c>
      <c r="E15" s="61">
        <v>0.66666666666666663</v>
      </c>
      <c r="F15" s="53"/>
      <c r="G15" s="54"/>
      <c r="H15" s="66"/>
      <c r="I15" s="67"/>
      <c r="K15" s="47">
        <v>0.33333333333333331</v>
      </c>
      <c r="L15" s="48">
        <v>0.66666666666666663</v>
      </c>
      <c r="M15" s="53"/>
      <c r="N15" s="54"/>
      <c r="O15" s="66"/>
      <c r="P15" s="67"/>
      <c r="R15" s="82" t="s">
        <v>43</v>
      </c>
    </row>
    <row r="16" spans="1:28" x14ac:dyDescent="0.25">
      <c r="A16" s="73" t="s">
        <v>6</v>
      </c>
      <c r="B16" s="47"/>
      <c r="C16" s="48"/>
      <c r="D16" s="60"/>
      <c r="E16" s="61"/>
      <c r="F16" s="53"/>
      <c r="G16" s="54"/>
      <c r="H16" s="66"/>
      <c r="I16" s="67"/>
      <c r="K16" s="47"/>
      <c r="L16" s="48"/>
      <c r="M16" s="53"/>
      <c r="N16" s="54"/>
      <c r="O16" s="66"/>
      <c r="P16" s="67"/>
      <c r="R16" s="71"/>
    </row>
    <row r="17" spans="1:18" x14ac:dyDescent="0.25">
      <c r="A17" s="73" t="s">
        <v>7</v>
      </c>
      <c r="B17" s="47"/>
      <c r="C17" s="48"/>
      <c r="D17" s="60"/>
      <c r="E17" s="61"/>
      <c r="F17" s="53"/>
      <c r="G17" s="54"/>
      <c r="H17" s="66"/>
      <c r="I17" s="67"/>
      <c r="K17" s="47"/>
      <c r="L17" s="48"/>
      <c r="M17" s="53"/>
      <c r="N17" s="54"/>
      <c r="O17" s="66"/>
      <c r="P17" s="67"/>
      <c r="R17" s="71"/>
    </row>
    <row r="18" spans="1:18" x14ac:dyDescent="0.25">
      <c r="A18" s="73" t="s">
        <v>12</v>
      </c>
      <c r="B18" s="47"/>
      <c r="C18" s="48"/>
      <c r="D18" s="60"/>
      <c r="E18" s="61"/>
      <c r="F18" s="53"/>
      <c r="G18" s="54"/>
      <c r="H18" s="66"/>
      <c r="I18" s="67"/>
      <c r="K18" s="47"/>
      <c r="L18" s="48"/>
      <c r="M18" s="53"/>
      <c r="N18" s="54"/>
      <c r="O18" s="66"/>
      <c r="P18" s="67"/>
      <c r="R18" s="71"/>
    </row>
    <row r="19" spans="1:18" x14ac:dyDescent="0.25">
      <c r="A19" s="73" t="s">
        <v>9</v>
      </c>
      <c r="B19" s="47">
        <v>0.33333333333333331</v>
      </c>
      <c r="C19" s="48">
        <v>0.66666666666666663</v>
      </c>
      <c r="D19" s="60">
        <v>0.33333333333333331</v>
      </c>
      <c r="E19" s="61">
        <v>0.66666666666666663</v>
      </c>
      <c r="F19" s="53"/>
      <c r="G19" s="54"/>
      <c r="H19" s="66"/>
      <c r="I19" s="67"/>
      <c r="K19" s="47">
        <v>0.33333333333333331</v>
      </c>
      <c r="L19" s="48">
        <v>0.66666666666666663</v>
      </c>
      <c r="M19" s="53"/>
      <c r="N19" s="54"/>
      <c r="O19" s="66"/>
      <c r="P19" s="67"/>
      <c r="R19" s="71"/>
    </row>
    <row r="20" spans="1:18" x14ac:dyDescent="0.25">
      <c r="A20" s="9" t="s">
        <v>10</v>
      </c>
      <c r="B20" s="47"/>
      <c r="C20" s="48"/>
      <c r="D20" s="60"/>
      <c r="E20" s="61"/>
      <c r="F20" s="53"/>
      <c r="G20" s="54"/>
      <c r="H20" s="66"/>
      <c r="I20" s="67"/>
      <c r="K20" s="47"/>
      <c r="L20" s="48"/>
      <c r="M20" s="53"/>
      <c r="N20" s="54"/>
      <c r="O20" s="66"/>
      <c r="P20" s="67"/>
      <c r="R20" s="71"/>
    </row>
    <row r="21" spans="1:18" ht="15.75" thickBot="1" x14ac:dyDescent="0.3">
      <c r="A21" s="9"/>
      <c r="B21" s="47"/>
      <c r="C21" s="48"/>
      <c r="D21" s="60"/>
      <c r="E21" s="61"/>
      <c r="F21" s="53"/>
      <c r="G21" s="54"/>
      <c r="H21" s="66"/>
      <c r="I21" s="67"/>
      <c r="K21" s="47"/>
      <c r="L21" s="48"/>
      <c r="M21" s="53"/>
      <c r="N21" s="54"/>
      <c r="O21" s="66"/>
      <c r="P21" s="67"/>
      <c r="R21" s="72"/>
    </row>
    <row r="22" spans="1:18" x14ac:dyDescent="0.25">
      <c r="A22" s="9">
        <v>2501</v>
      </c>
      <c r="B22" s="47">
        <v>0.23819444444444446</v>
      </c>
      <c r="C22" s="48">
        <v>0.57986111111111105</v>
      </c>
      <c r="D22" s="60">
        <v>0.23819444444444446</v>
      </c>
      <c r="E22" s="61">
        <v>0.57986111111111105</v>
      </c>
      <c r="F22" s="53">
        <v>0.2638888888888889</v>
      </c>
      <c r="G22" s="54">
        <v>0.57986111111111105</v>
      </c>
      <c r="H22" s="66">
        <v>0.27986111111111112</v>
      </c>
      <c r="I22" s="67">
        <v>0.53819444444444442</v>
      </c>
      <c r="K22" s="47">
        <v>0.2076388888888889</v>
      </c>
      <c r="L22" s="48">
        <v>0.53819444444444442</v>
      </c>
      <c r="M22" s="53">
        <v>0.2638888888888889</v>
      </c>
      <c r="N22" s="54">
        <v>0.57986111111111105</v>
      </c>
      <c r="O22" s="66">
        <v>0.27986111111111112</v>
      </c>
      <c r="P22" s="67">
        <v>0.53819444444444442</v>
      </c>
    </row>
    <row r="23" spans="1:18" x14ac:dyDescent="0.25">
      <c r="A23" s="9">
        <v>2502</v>
      </c>
      <c r="B23" s="47">
        <v>0.20486111111111113</v>
      </c>
      <c r="C23" s="48">
        <v>0.54097222222222219</v>
      </c>
      <c r="D23" s="60">
        <v>0.20486111111111113</v>
      </c>
      <c r="E23" s="61">
        <v>0.54097222222222219</v>
      </c>
      <c r="F23" s="53">
        <v>0.27986111111111112</v>
      </c>
      <c r="G23" s="54">
        <v>0.53819444444444442</v>
      </c>
      <c r="H23" s="66">
        <v>0.24930555555555556</v>
      </c>
      <c r="I23" s="67">
        <v>0.57916666666666672</v>
      </c>
      <c r="K23" s="47">
        <v>0.24930555555555556</v>
      </c>
      <c r="L23" s="48">
        <v>0.58263888888888882</v>
      </c>
      <c r="M23" s="53">
        <v>0.27986111111111112</v>
      </c>
      <c r="N23" s="54">
        <v>0.53819444444444442</v>
      </c>
      <c r="O23" s="66">
        <v>0.24930555555555556</v>
      </c>
      <c r="P23" s="67">
        <v>0.57916666666666672</v>
      </c>
    </row>
    <row r="24" spans="1:18" x14ac:dyDescent="0.25">
      <c r="A24" s="9">
        <v>2503</v>
      </c>
      <c r="B24" s="47">
        <v>0.18958333333333333</v>
      </c>
      <c r="C24" s="48">
        <v>0.53819444444444442</v>
      </c>
      <c r="D24" s="60">
        <v>0.18958333333333333</v>
      </c>
      <c r="E24" s="61">
        <v>0.53819444444444442</v>
      </c>
      <c r="F24" s="53">
        <v>0.24930555555555556</v>
      </c>
      <c r="G24" s="54">
        <v>0.58194444444444449</v>
      </c>
      <c r="H24" s="66"/>
      <c r="I24" s="67"/>
      <c r="K24" s="47">
        <v>0.23472222222222219</v>
      </c>
      <c r="L24" s="48">
        <v>0.54097222222222219</v>
      </c>
      <c r="M24" s="53">
        <v>0.24930555555555556</v>
      </c>
      <c r="N24" s="54">
        <v>0.58194444444444449</v>
      </c>
      <c r="O24" s="66"/>
      <c r="P24" s="67"/>
    </row>
    <row r="25" spans="1:18" x14ac:dyDescent="0.25">
      <c r="A25" s="9">
        <v>2504</v>
      </c>
      <c r="B25" s="47">
        <v>0.21736111111111112</v>
      </c>
      <c r="C25" s="48">
        <v>0.58263888888888882</v>
      </c>
      <c r="D25" s="60">
        <v>0.21736111111111112</v>
      </c>
      <c r="E25" s="61">
        <v>0.58263888888888882</v>
      </c>
      <c r="F25" s="53">
        <v>0.27986111111111112</v>
      </c>
      <c r="G25" s="54">
        <v>0.54027777777777775</v>
      </c>
      <c r="H25" s="66"/>
      <c r="I25" s="67"/>
      <c r="K25" s="47">
        <v>0.23819444444444446</v>
      </c>
      <c r="L25" s="48">
        <v>0.57986111111111105</v>
      </c>
      <c r="M25" s="53">
        <v>0.27986111111111112</v>
      </c>
      <c r="N25" s="54">
        <v>0.54027777777777775</v>
      </c>
      <c r="O25" s="66"/>
      <c r="P25" s="67"/>
    </row>
    <row r="26" spans="1:18" x14ac:dyDescent="0.25">
      <c r="A26" s="9">
        <v>2510</v>
      </c>
      <c r="B26" s="47">
        <v>0.18472222222222223</v>
      </c>
      <c r="C26" s="48">
        <v>0.57916666666666672</v>
      </c>
      <c r="D26" s="60">
        <v>0.18472222222222223</v>
      </c>
      <c r="E26" s="61">
        <v>0.56874999999999998</v>
      </c>
      <c r="F26" s="53">
        <v>0.22430555555555556</v>
      </c>
      <c r="G26" s="54">
        <v>0.53541666666666665</v>
      </c>
      <c r="H26" s="66">
        <v>0.27152777777777776</v>
      </c>
      <c r="I26" s="67">
        <v>0.57916666666666672</v>
      </c>
      <c r="K26" s="47">
        <v>0.1875</v>
      </c>
      <c r="L26" s="48">
        <v>0.47361111111111115</v>
      </c>
      <c r="M26" s="53">
        <v>0.22430555555555556</v>
      </c>
      <c r="N26" s="54">
        <v>0.53541666666666665</v>
      </c>
      <c r="O26" s="66">
        <v>0.27152777777777776</v>
      </c>
      <c r="P26" s="67">
        <v>0.57916666666666672</v>
      </c>
    </row>
    <row r="27" spans="1:18" x14ac:dyDescent="0.25">
      <c r="A27" s="9">
        <v>2511</v>
      </c>
      <c r="B27" s="47">
        <v>0.25347222222222221</v>
      </c>
      <c r="C27" s="48">
        <v>0.59861111111111109</v>
      </c>
      <c r="D27" s="60">
        <v>0.25347222222222221</v>
      </c>
      <c r="E27" s="61">
        <v>0.58611111111111114</v>
      </c>
      <c r="F27" s="53">
        <v>0.26597222222222222</v>
      </c>
      <c r="G27" s="54">
        <v>0.57708333333333328</v>
      </c>
      <c r="H27" s="66"/>
      <c r="I27" s="67"/>
      <c r="K27" s="47">
        <v>0.21666666666666667</v>
      </c>
      <c r="L27" s="48">
        <v>0.59861111111111109</v>
      </c>
      <c r="M27" s="53">
        <v>0.26597222222222222</v>
      </c>
      <c r="N27" s="54">
        <v>0.57708333333333328</v>
      </c>
      <c r="O27" s="66"/>
      <c r="P27" s="67"/>
    </row>
    <row r="28" spans="1:18" x14ac:dyDescent="0.25">
      <c r="A28" s="9">
        <v>2518</v>
      </c>
      <c r="B28" s="47">
        <v>0.17708333333333334</v>
      </c>
      <c r="C28" s="48">
        <v>0.51250000000000007</v>
      </c>
      <c r="D28" s="60">
        <v>0.17708333333333334</v>
      </c>
      <c r="E28" s="61">
        <v>0.51250000000000007</v>
      </c>
      <c r="F28" s="53"/>
      <c r="G28" s="54"/>
      <c r="H28" s="66"/>
      <c r="I28" s="67"/>
      <c r="K28" s="47">
        <v>0.22916666666666666</v>
      </c>
      <c r="L28" s="48">
        <v>0.56458333333333333</v>
      </c>
      <c r="M28" s="53"/>
      <c r="N28" s="54"/>
      <c r="O28" s="66"/>
      <c r="P28" s="67"/>
    </row>
    <row r="29" spans="1:18" x14ac:dyDescent="0.25">
      <c r="A29" s="9">
        <v>2520</v>
      </c>
      <c r="B29" s="47">
        <v>0.25763888888888892</v>
      </c>
      <c r="C29" s="48">
        <v>0.59513888888888888</v>
      </c>
      <c r="D29" s="60">
        <v>0.25763888888888892</v>
      </c>
      <c r="E29" s="61">
        <v>0.59513888888888888</v>
      </c>
      <c r="F29" s="53">
        <v>0.24097222222222223</v>
      </c>
      <c r="G29" s="54">
        <v>0.55902777777777779</v>
      </c>
      <c r="H29" s="66">
        <v>0.29166666666666669</v>
      </c>
      <c r="I29" s="67">
        <v>0.61041666666666672</v>
      </c>
      <c r="K29" s="47">
        <v>0.20833333333333334</v>
      </c>
      <c r="L29" s="48">
        <v>0.55347222222222225</v>
      </c>
      <c r="M29" s="53">
        <v>0.24097222222222223</v>
      </c>
      <c r="N29" s="54">
        <v>0.55902777777777779</v>
      </c>
      <c r="O29" s="66">
        <v>0.29166666666666669</v>
      </c>
      <c r="P29" s="67">
        <v>0.61041666666666672</v>
      </c>
    </row>
    <row r="30" spans="1:18" x14ac:dyDescent="0.25">
      <c r="A30" s="9">
        <v>2521</v>
      </c>
      <c r="B30" s="47">
        <v>0.18124999999999999</v>
      </c>
      <c r="C30" s="48">
        <v>0.53680555555555554</v>
      </c>
      <c r="D30" s="60">
        <v>0.18124999999999999</v>
      </c>
      <c r="E30" s="61">
        <v>0.53680555555555554</v>
      </c>
      <c r="F30" s="53">
        <v>0.23958333333333334</v>
      </c>
      <c r="G30" s="54">
        <v>0.57430555555555551</v>
      </c>
      <c r="H30" s="66"/>
      <c r="I30" s="67"/>
      <c r="K30" s="47">
        <v>0.18541666666666667</v>
      </c>
      <c r="L30" s="48">
        <v>0.52847222222222223</v>
      </c>
      <c r="M30" s="53">
        <v>0.23958333333333334</v>
      </c>
      <c r="N30" s="54">
        <v>0.57430555555555551</v>
      </c>
      <c r="O30" s="66"/>
      <c r="P30" s="67"/>
    </row>
    <row r="31" spans="1:18" x14ac:dyDescent="0.25">
      <c r="A31" s="9">
        <v>2522</v>
      </c>
      <c r="B31" s="47">
        <v>0.27986111111111112</v>
      </c>
      <c r="C31" s="48">
        <v>0.62708333333333333</v>
      </c>
      <c r="D31" s="60">
        <v>0.27986111111111112</v>
      </c>
      <c r="E31" s="61">
        <v>0.62708333333333333</v>
      </c>
      <c r="F31" s="53"/>
      <c r="G31" s="54"/>
      <c r="H31" s="66"/>
      <c r="I31" s="67"/>
      <c r="K31" s="47"/>
      <c r="L31" s="48"/>
      <c r="M31" s="53"/>
      <c r="N31" s="54"/>
      <c r="O31" s="66"/>
      <c r="P31" s="67"/>
    </row>
    <row r="32" spans="1:18" x14ac:dyDescent="0.25">
      <c r="A32" s="9">
        <v>2523</v>
      </c>
      <c r="B32" s="47">
        <v>0.23124999999999998</v>
      </c>
      <c r="C32" s="48">
        <v>0.58611111111111114</v>
      </c>
      <c r="D32" s="60">
        <v>0.23124999999999998</v>
      </c>
      <c r="E32" s="61">
        <v>0.58611111111111114</v>
      </c>
      <c r="F32" s="53">
        <v>0.26319444444444445</v>
      </c>
      <c r="G32" s="54">
        <v>0.59375</v>
      </c>
      <c r="H32" s="66"/>
      <c r="I32" s="67"/>
      <c r="K32" s="47">
        <v>0.27708333333333335</v>
      </c>
      <c r="L32" s="48">
        <v>0.59166666666666667</v>
      </c>
      <c r="M32" s="53">
        <v>0.26319444444444445</v>
      </c>
      <c r="N32" s="54">
        <v>0.59375</v>
      </c>
      <c r="O32" s="66"/>
      <c r="P32" s="67"/>
    </row>
    <row r="33" spans="1:16" x14ac:dyDescent="0.25">
      <c r="A33" s="9">
        <v>2524</v>
      </c>
      <c r="B33" s="47">
        <v>0.20486111111111113</v>
      </c>
      <c r="C33" s="48">
        <v>0.54097222222222219</v>
      </c>
      <c r="D33" s="60">
        <v>0.20486111111111113</v>
      </c>
      <c r="E33" s="61">
        <v>0.54861111111111105</v>
      </c>
      <c r="F33" s="53">
        <v>0.25625000000000003</v>
      </c>
      <c r="G33" s="54">
        <v>0.55208333333333337</v>
      </c>
      <c r="H33" s="66"/>
      <c r="I33" s="67"/>
      <c r="K33" s="47">
        <v>0.23541666666666669</v>
      </c>
      <c r="L33" s="48">
        <v>0.57013888888888886</v>
      </c>
      <c r="M33" s="53">
        <v>0.25625000000000003</v>
      </c>
      <c r="N33" s="54">
        <v>0.55208333333333337</v>
      </c>
      <c r="O33" s="66"/>
      <c r="P33" s="67"/>
    </row>
    <row r="34" spans="1:16" x14ac:dyDescent="0.25">
      <c r="A34" s="9">
        <v>2525</v>
      </c>
      <c r="B34" s="47">
        <v>0.2298611111111111</v>
      </c>
      <c r="C34" s="48">
        <v>0.59097222222222223</v>
      </c>
      <c r="D34" s="60">
        <v>0.2298611111111111</v>
      </c>
      <c r="E34" s="61">
        <v>0.57013888888888886</v>
      </c>
      <c r="F34" s="53"/>
      <c r="G34" s="54"/>
      <c r="H34" s="66"/>
      <c r="I34" s="67"/>
      <c r="K34" s="47">
        <v>0.21249999999999999</v>
      </c>
      <c r="L34" s="48">
        <v>0.57013888888888886</v>
      </c>
      <c r="M34" s="53"/>
      <c r="N34" s="54"/>
      <c r="O34" s="66"/>
      <c r="P34" s="67"/>
    </row>
    <row r="35" spans="1:16" x14ac:dyDescent="0.25">
      <c r="A35" s="9">
        <v>2526</v>
      </c>
      <c r="B35" s="47">
        <v>0.1875</v>
      </c>
      <c r="C35" s="48">
        <v>0.50624999999999998</v>
      </c>
      <c r="D35" s="60">
        <v>0.1875</v>
      </c>
      <c r="E35" s="61">
        <v>0.53125</v>
      </c>
      <c r="F35" s="53"/>
      <c r="G35" s="54"/>
      <c r="H35" s="66"/>
      <c r="I35" s="67"/>
      <c r="K35" s="47"/>
      <c r="L35" s="48"/>
      <c r="M35" s="53"/>
      <c r="N35" s="54"/>
      <c r="O35" s="66"/>
      <c r="P35" s="67"/>
    </row>
    <row r="36" spans="1:16" x14ac:dyDescent="0.25">
      <c r="A36" s="9">
        <v>2530</v>
      </c>
      <c r="B36" s="47">
        <v>0.1875</v>
      </c>
      <c r="C36" s="48">
        <v>0.58263888888888882</v>
      </c>
      <c r="D36" s="60">
        <v>0.1875</v>
      </c>
      <c r="E36" s="61">
        <v>0.55694444444444446</v>
      </c>
      <c r="F36" s="53">
        <v>0.2638888888888889</v>
      </c>
      <c r="G36" s="54">
        <v>0.5805555555555556</v>
      </c>
      <c r="H36" s="66"/>
      <c r="I36" s="67"/>
      <c r="K36" s="47">
        <v>0.18680555555555556</v>
      </c>
      <c r="L36" s="48">
        <v>0.5493055555555556</v>
      </c>
      <c r="M36" s="53">
        <v>0.2638888888888889</v>
      </c>
      <c r="N36" s="54">
        <v>0.5805555555555556</v>
      </c>
      <c r="O36" s="66"/>
      <c r="P36" s="67"/>
    </row>
    <row r="37" spans="1:16" x14ac:dyDescent="0.25">
      <c r="A37" s="9">
        <v>2531</v>
      </c>
      <c r="B37" s="47">
        <v>0.21249999999999999</v>
      </c>
      <c r="C37" s="48">
        <v>0.56874999999999998</v>
      </c>
      <c r="D37" s="60">
        <v>0.21249999999999999</v>
      </c>
      <c r="E37" s="61">
        <v>0.56874999999999998</v>
      </c>
      <c r="F37" s="53">
        <v>0.28263888888888888</v>
      </c>
      <c r="G37" s="54">
        <v>0.57916666666666672</v>
      </c>
      <c r="H37" s="66">
        <v>0.29930555555555555</v>
      </c>
      <c r="I37" s="67">
        <v>0.59930555555555554</v>
      </c>
      <c r="K37" s="47">
        <v>0.21319444444444444</v>
      </c>
      <c r="L37" s="48">
        <v>0.5444444444444444</v>
      </c>
      <c r="M37" s="53">
        <v>0.28263888888888888</v>
      </c>
      <c r="N37" s="54">
        <v>0.57916666666666672</v>
      </c>
      <c r="O37" s="66">
        <v>0.29930555555555555</v>
      </c>
      <c r="P37" s="67">
        <v>0.59930555555555554</v>
      </c>
    </row>
    <row r="38" spans="1:16" x14ac:dyDescent="0.25">
      <c r="A38" s="9">
        <v>2532</v>
      </c>
      <c r="B38" s="47">
        <v>0.22152777777777777</v>
      </c>
      <c r="C38" s="48">
        <v>0.54791666666666672</v>
      </c>
      <c r="D38" s="60">
        <v>0.22152777777777777</v>
      </c>
      <c r="E38" s="61">
        <v>0.54791666666666672</v>
      </c>
      <c r="F38" s="53">
        <v>0.21458333333333335</v>
      </c>
      <c r="G38" s="54">
        <v>0.57291666666666663</v>
      </c>
      <c r="H38" s="66"/>
      <c r="I38" s="67"/>
      <c r="K38" s="47">
        <v>0.22638888888888889</v>
      </c>
      <c r="L38" s="48">
        <v>0.56874999999999998</v>
      </c>
      <c r="M38" s="53">
        <v>0.21458333333333335</v>
      </c>
      <c r="N38" s="54">
        <v>0.57291666666666663</v>
      </c>
      <c r="O38" s="66"/>
      <c r="P38" s="67"/>
    </row>
    <row r="39" spans="1:16" x14ac:dyDescent="0.25">
      <c r="A39" s="9">
        <v>2533</v>
      </c>
      <c r="B39" s="47">
        <v>0.22500000000000001</v>
      </c>
      <c r="C39" s="48">
        <v>0.58958333333333335</v>
      </c>
      <c r="D39" s="60">
        <v>0.22500000000000001</v>
      </c>
      <c r="E39" s="61">
        <v>0.58958333333333335</v>
      </c>
      <c r="F39" s="53">
        <v>0.23819444444444446</v>
      </c>
      <c r="G39" s="54">
        <v>0.56041666666666667</v>
      </c>
      <c r="H39" s="66"/>
      <c r="I39" s="67"/>
      <c r="K39" s="47">
        <v>0.22777777777777777</v>
      </c>
      <c r="L39" s="48">
        <v>0.60972222222222217</v>
      </c>
      <c r="M39" s="53">
        <v>0.23819444444444446</v>
      </c>
      <c r="N39" s="54">
        <v>0.56041666666666667</v>
      </c>
      <c r="O39" s="66"/>
      <c r="P39" s="67"/>
    </row>
    <row r="40" spans="1:16" x14ac:dyDescent="0.25">
      <c r="A40" s="9">
        <v>2534</v>
      </c>
      <c r="B40" s="47">
        <v>0.24930555555555556</v>
      </c>
      <c r="C40" s="48">
        <v>0.55833333333333335</v>
      </c>
      <c r="D40" s="60">
        <v>0.24930555555555556</v>
      </c>
      <c r="E40" s="61">
        <v>0.55833333333333335</v>
      </c>
      <c r="F40" s="53"/>
      <c r="G40" s="54"/>
      <c r="H40" s="66"/>
      <c r="I40" s="67"/>
      <c r="K40" s="47">
        <v>0.25277777777777777</v>
      </c>
      <c r="L40" s="48">
        <v>0.57013888888888886</v>
      </c>
      <c r="M40" s="53"/>
      <c r="N40" s="54"/>
      <c r="O40" s="66"/>
      <c r="P40" s="67"/>
    </row>
    <row r="41" spans="1:16" x14ac:dyDescent="0.25">
      <c r="A41" s="9">
        <v>2535</v>
      </c>
      <c r="B41" s="47">
        <v>0.25625000000000003</v>
      </c>
      <c r="C41" s="48">
        <v>0.58472222222222225</v>
      </c>
      <c r="D41" s="60">
        <v>0.25625000000000003</v>
      </c>
      <c r="E41" s="61">
        <v>0.58472222222222225</v>
      </c>
      <c r="F41" s="53"/>
      <c r="G41" s="54"/>
      <c r="H41" s="66"/>
      <c r="I41" s="67"/>
      <c r="K41" s="47"/>
      <c r="L41" s="48"/>
      <c r="M41" s="53"/>
      <c r="N41" s="54"/>
      <c r="O41" s="66"/>
      <c r="P41" s="67"/>
    </row>
    <row r="42" spans="1:16" x14ac:dyDescent="0.25">
      <c r="A42" s="9">
        <v>2536</v>
      </c>
      <c r="B42" s="47">
        <v>0.25763888888888892</v>
      </c>
      <c r="C42" s="48">
        <v>0.58680555555555558</v>
      </c>
      <c r="D42" s="60">
        <v>0.25763888888888892</v>
      </c>
      <c r="E42" s="61">
        <v>0.58680555555555558</v>
      </c>
      <c r="F42" s="53"/>
      <c r="G42" s="54"/>
      <c r="H42" s="66"/>
      <c r="I42" s="67"/>
      <c r="K42" s="47"/>
      <c r="L42" s="48"/>
      <c r="M42" s="53"/>
      <c r="N42" s="54"/>
      <c r="O42" s="66"/>
      <c r="P42" s="67"/>
    </row>
    <row r="43" spans="1:16" x14ac:dyDescent="0.25">
      <c r="A43" s="9">
        <v>2540</v>
      </c>
      <c r="B43" s="47">
        <v>0.20972222222222223</v>
      </c>
      <c r="C43" s="48">
        <v>0.56458333333333333</v>
      </c>
      <c r="D43" s="60">
        <v>0.20972222222222223</v>
      </c>
      <c r="E43" s="61">
        <v>0.56458333333333333</v>
      </c>
      <c r="F43" s="53">
        <v>0.25416666666666665</v>
      </c>
      <c r="G43" s="54">
        <v>0.61944444444444446</v>
      </c>
      <c r="H43" s="66">
        <v>0.25416666666666665</v>
      </c>
      <c r="I43" s="67">
        <v>0.61527777777777781</v>
      </c>
      <c r="K43" s="47">
        <v>0.1875</v>
      </c>
      <c r="L43" s="48">
        <v>0.48680555555555555</v>
      </c>
      <c r="M43" s="53">
        <v>0.25416666666666665</v>
      </c>
      <c r="N43" s="54">
        <v>0.61944444444444446</v>
      </c>
      <c r="O43" s="66">
        <v>0.25416666666666665</v>
      </c>
      <c r="P43" s="67">
        <v>0.61527777777777781</v>
      </c>
    </row>
    <row r="44" spans="1:16" x14ac:dyDescent="0.25">
      <c r="A44" s="9">
        <v>2541</v>
      </c>
      <c r="B44" s="47">
        <v>0.17013888888888887</v>
      </c>
      <c r="C44" s="48">
        <v>0.48333333333333334</v>
      </c>
      <c r="D44" s="60">
        <v>0.17013888888888887</v>
      </c>
      <c r="E44" s="61">
        <v>0.48333333333333334</v>
      </c>
      <c r="F44" s="53">
        <v>0.25833333333333336</v>
      </c>
      <c r="G44" s="54">
        <v>0.59791666666666665</v>
      </c>
      <c r="H44" s="66">
        <v>0.23541666666666669</v>
      </c>
      <c r="I44" s="67">
        <v>0.57708333333333328</v>
      </c>
      <c r="K44" s="47">
        <v>0.16874999999999998</v>
      </c>
      <c r="L44" s="48">
        <v>0.52847222222222223</v>
      </c>
      <c r="M44" s="53">
        <v>0.25833333333333336</v>
      </c>
      <c r="N44" s="54">
        <v>0.59791666666666665</v>
      </c>
      <c r="O44" s="66">
        <v>0.23541666666666669</v>
      </c>
      <c r="P44" s="67">
        <v>0.57708333333333328</v>
      </c>
    </row>
    <row r="45" spans="1:16" x14ac:dyDescent="0.25">
      <c r="A45" s="9">
        <v>2542</v>
      </c>
      <c r="B45" s="47">
        <v>0.1986111111111111</v>
      </c>
      <c r="C45" s="48">
        <v>0.58750000000000002</v>
      </c>
      <c r="D45" s="60">
        <v>0.1986111111111111</v>
      </c>
      <c r="E45" s="61">
        <v>0.58750000000000002</v>
      </c>
      <c r="F45" s="53">
        <v>0.33749999999999997</v>
      </c>
      <c r="G45" s="54">
        <v>0.62708333333333333</v>
      </c>
      <c r="H45" s="66">
        <v>0.26180555555555557</v>
      </c>
      <c r="I45" s="67">
        <v>0.55208333333333337</v>
      </c>
      <c r="K45" s="47">
        <v>0.17152777777777775</v>
      </c>
      <c r="L45" s="48">
        <v>0.54166666666666663</v>
      </c>
      <c r="M45" s="53">
        <v>0.33749999999999997</v>
      </c>
      <c r="N45" s="54">
        <v>0.62708333333333333</v>
      </c>
      <c r="O45" s="66">
        <v>0.26180555555555557</v>
      </c>
      <c r="P45" s="67">
        <v>0.55208333333333337</v>
      </c>
    </row>
    <row r="46" spans="1:16" x14ac:dyDescent="0.25">
      <c r="A46" s="9">
        <v>2543</v>
      </c>
      <c r="B46" s="47">
        <v>0.19166666666666665</v>
      </c>
      <c r="C46" s="79">
        <v>0.54583333333333328</v>
      </c>
      <c r="D46" s="60">
        <v>0.19166666666666665</v>
      </c>
      <c r="E46" s="61">
        <v>0.54583333333333328</v>
      </c>
      <c r="F46" s="53">
        <v>0.27083333333333331</v>
      </c>
      <c r="G46" s="54">
        <v>0.57777777777777783</v>
      </c>
      <c r="H46" s="66"/>
      <c r="I46" s="67"/>
      <c r="K46" s="47">
        <v>0.21041666666666667</v>
      </c>
      <c r="L46" s="79">
        <v>0.57013888888888886</v>
      </c>
      <c r="M46" s="53">
        <v>0.27083333333333331</v>
      </c>
      <c r="N46" s="54">
        <v>0.57777777777777783</v>
      </c>
      <c r="O46" s="66"/>
      <c r="P46" s="67"/>
    </row>
    <row r="47" spans="1:16" x14ac:dyDescent="0.25">
      <c r="A47" s="9">
        <v>2544</v>
      </c>
      <c r="B47" s="47">
        <v>0.17083333333333331</v>
      </c>
      <c r="C47" s="48">
        <v>0.52500000000000002</v>
      </c>
      <c r="D47" s="60">
        <v>0.17083333333333331</v>
      </c>
      <c r="E47" s="61">
        <v>0.52500000000000002</v>
      </c>
      <c r="F47" s="53">
        <v>0.25694444444444448</v>
      </c>
      <c r="G47" s="54">
        <v>0.5854166666666667</v>
      </c>
      <c r="H47" s="66"/>
      <c r="I47" s="67"/>
      <c r="K47" s="47">
        <v>0.33402777777777781</v>
      </c>
      <c r="L47" s="48">
        <v>0.6118055555555556</v>
      </c>
      <c r="M47" s="53">
        <v>0.25694444444444448</v>
      </c>
      <c r="N47" s="54">
        <v>0.5854166666666667</v>
      </c>
      <c r="O47" s="66"/>
      <c r="P47" s="67"/>
    </row>
    <row r="48" spans="1:16" x14ac:dyDescent="0.25">
      <c r="A48" s="9">
        <v>2545</v>
      </c>
      <c r="B48" s="47">
        <v>0.21249999999999999</v>
      </c>
      <c r="C48" s="48">
        <v>0.56666666666666665</v>
      </c>
      <c r="D48" s="60">
        <v>0.21249999999999999</v>
      </c>
      <c r="E48" s="61">
        <v>0.56666666666666665</v>
      </c>
      <c r="F48" s="53"/>
      <c r="G48" s="54"/>
      <c r="H48" s="66"/>
      <c r="I48" s="67"/>
      <c r="K48" s="47"/>
      <c r="L48" s="48"/>
      <c r="M48" s="53"/>
      <c r="N48" s="54"/>
      <c r="O48" s="66"/>
      <c r="P48" s="67"/>
    </row>
    <row r="49" spans="1:16" x14ac:dyDescent="0.25">
      <c r="A49" s="9">
        <v>2546</v>
      </c>
      <c r="B49" s="47">
        <v>0.24722222222222223</v>
      </c>
      <c r="C49" s="48">
        <v>0.56597222222222221</v>
      </c>
      <c r="D49" s="60">
        <v>0.24722222222222223</v>
      </c>
      <c r="E49" s="61">
        <v>0.56597222222222221</v>
      </c>
      <c r="F49" s="53"/>
      <c r="G49" s="54"/>
      <c r="H49" s="66"/>
      <c r="I49" s="67"/>
      <c r="K49" s="47"/>
      <c r="L49" s="48"/>
      <c r="M49" s="53"/>
      <c r="N49" s="54"/>
      <c r="O49" s="66"/>
      <c r="P49" s="67"/>
    </row>
    <row r="50" spans="1:16" x14ac:dyDescent="0.25">
      <c r="A50" s="9">
        <v>2560</v>
      </c>
      <c r="B50" s="47">
        <v>0.22361111111111109</v>
      </c>
      <c r="C50" s="48">
        <v>0.58333333333333337</v>
      </c>
      <c r="D50" s="60">
        <v>0.22361111111111109</v>
      </c>
      <c r="E50" s="61">
        <v>0.58333333333333337</v>
      </c>
      <c r="F50" s="53">
        <v>0.2076388888888889</v>
      </c>
      <c r="G50" s="54">
        <v>0.59652777777777777</v>
      </c>
      <c r="H50" s="66"/>
      <c r="I50" s="67"/>
      <c r="K50" s="47">
        <v>0.19097222222222221</v>
      </c>
      <c r="L50" s="48">
        <v>0.51527777777777783</v>
      </c>
      <c r="M50" s="53">
        <v>0.2076388888888889</v>
      </c>
      <c r="N50" s="54">
        <v>0.59652777777777777</v>
      </c>
      <c r="O50" s="66"/>
      <c r="P50" s="67"/>
    </row>
    <row r="51" spans="1:16" x14ac:dyDescent="0.25">
      <c r="A51" s="9">
        <v>2561</v>
      </c>
      <c r="B51" s="47">
        <v>0.20972222222222223</v>
      </c>
      <c r="C51" s="48">
        <v>0.52222222222222225</v>
      </c>
      <c r="D51" s="60">
        <v>0.20972222222222223</v>
      </c>
      <c r="E51" s="61">
        <v>0.52222222222222225</v>
      </c>
      <c r="F51" s="53">
        <v>0.21944444444444444</v>
      </c>
      <c r="G51" s="54">
        <v>0.5805555555555556</v>
      </c>
      <c r="H51" s="66"/>
      <c r="I51" s="67"/>
      <c r="K51" s="47">
        <v>0.18680555555555556</v>
      </c>
      <c r="L51" s="48">
        <v>0.55694444444444446</v>
      </c>
      <c r="M51" s="53">
        <v>0.21944444444444444</v>
      </c>
      <c r="N51" s="54">
        <v>0.5805555555555556</v>
      </c>
      <c r="O51" s="66"/>
      <c r="P51" s="67"/>
    </row>
    <row r="52" spans="1:16" x14ac:dyDescent="0.25">
      <c r="A52" s="9">
        <v>2562</v>
      </c>
      <c r="B52" s="47">
        <v>0.27152777777777776</v>
      </c>
      <c r="C52" s="48">
        <v>0.57222222222222219</v>
      </c>
      <c r="D52" s="60">
        <v>0.27152777777777776</v>
      </c>
      <c r="E52" s="61">
        <v>0.57222222222222219</v>
      </c>
      <c r="F52" s="53">
        <v>0.27083333333333331</v>
      </c>
      <c r="G52" s="54">
        <v>0.60763888888888895</v>
      </c>
      <c r="H52" s="66"/>
      <c r="I52" s="67"/>
      <c r="K52" s="47">
        <v>0.19930555555555554</v>
      </c>
      <c r="L52" s="48">
        <v>0.50972222222222219</v>
      </c>
      <c r="M52" s="53">
        <v>0.27083333333333331</v>
      </c>
      <c r="N52" s="54">
        <v>0.60763888888888895</v>
      </c>
      <c r="O52" s="66"/>
      <c r="P52" s="67"/>
    </row>
    <row r="53" spans="1:16" x14ac:dyDescent="0.25">
      <c r="A53" s="9">
        <v>2563</v>
      </c>
      <c r="B53" s="47">
        <v>0.21180555555555555</v>
      </c>
      <c r="C53" s="48">
        <v>0.59305555555555556</v>
      </c>
      <c r="D53" s="60">
        <v>0.21180555555555555</v>
      </c>
      <c r="E53" s="61">
        <v>0.59305555555555556</v>
      </c>
      <c r="F53" s="53">
        <v>0.23611111111111113</v>
      </c>
      <c r="G53" s="54">
        <v>0.56180555555555556</v>
      </c>
      <c r="H53" s="66"/>
      <c r="I53" s="67"/>
      <c r="K53" s="47">
        <v>0.17013888888888887</v>
      </c>
      <c r="L53" s="48">
        <v>0.52083333333333337</v>
      </c>
      <c r="M53" s="53">
        <v>0.23611111111111113</v>
      </c>
      <c r="N53" s="54">
        <v>0.56180555555555556</v>
      </c>
      <c r="O53" s="66"/>
      <c r="P53" s="67"/>
    </row>
    <row r="54" spans="1:16" x14ac:dyDescent="0.25">
      <c r="A54" s="9">
        <v>2564</v>
      </c>
      <c r="B54" s="47">
        <v>0.22222222222222221</v>
      </c>
      <c r="C54" s="48">
        <v>0.55138888888888882</v>
      </c>
      <c r="D54" s="60">
        <v>0.22222222222222221</v>
      </c>
      <c r="E54" s="61">
        <v>0.55138888888888882</v>
      </c>
      <c r="F54" s="53">
        <v>0.23958333333333334</v>
      </c>
      <c r="G54" s="54">
        <v>0.55486111111111114</v>
      </c>
      <c r="H54" s="66"/>
      <c r="I54" s="67"/>
      <c r="K54" s="47">
        <v>0.20416666666666669</v>
      </c>
      <c r="L54" s="48">
        <v>0.59305555555555556</v>
      </c>
      <c r="M54" s="53">
        <v>0.23958333333333334</v>
      </c>
      <c r="N54" s="54">
        <v>0.55486111111111114</v>
      </c>
      <c r="O54" s="66"/>
      <c r="P54" s="67"/>
    </row>
    <row r="55" spans="1:16" x14ac:dyDescent="0.25">
      <c r="A55" s="9">
        <v>2565</v>
      </c>
      <c r="B55" s="47">
        <v>0.19166666666666665</v>
      </c>
      <c r="C55" s="48">
        <v>0.54513888888888895</v>
      </c>
      <c r="D55" s="60">
        <v>0.19166666666666665</v>
      </c>
      <c r="E55" s="61">
        <v>0.54513888888888895</v>
      </c>
      <c r="F55" s="53">
        <v>0.36736111111111108</v>
      </c>
      <c r="G55" s="54">
        <v>0.67569444444444438</v>
      </c>
      <c r="H55" s="66">
        <v>0.25555555555555559</v>
      </c>
      <c r="I55" s="67">
        <v>0.56111111111111112</v>
      </c>
      <c r="K55" s="57"/>
      <c r="L55" s="78"/>
      <c r="M55" s="53">
        <v>0.36736111111111108</v>
      </c>
      <c r="N55" s="54">
        <v>0.67569444444444438</v>
      </c>
      <c r="O55" s="66">
        <v>0.25555555555555559</v>
      </c>
      <c r="P55" s="67">
        <v>0.56111111111111112</v>
      </c>
    </row>
    <row r="56" spans="1:16" x14ac:dyDescent="0.25">
      <c r="A56" s="9">
        <v>2566</v>
      </c>
      <c r="B56" s="47">
        <v>0.20277777777777781</v>
      </c>
      <c r="C56" s="48">
        <v>0.5625</v>
      </c>
      <c r="D56" s="60">
        <v>0.20277777777777781</v>
      </c>
      <c r="E56" s="61">
        <v>0.5625</v>
      </c>
      <c r="F56" s="53"/>
      <c r="G56" s="54"/>
      <c r="H56" s="66"/>
      <c r="I56" s="67"/>
      <c r="K56" s="47"/>
      <c r="L56" s="48"/>
      <c r="M56" s="53"/>
      <c r="N56" s="54"/>
      <c r="O56" s="66"/>
      <c r="P56" s="67"/>
    </row>
    <row r="57" spans="1:16" x14ac:dyDescent="0.25">
      <c r="A57" s="9">
        <v>2567</v>
      </c>
      <c r="B57" s="47">
        <v>0.21597222222222223</v>
      </c>
      <c r="C57" s="48">
        <v>0.58680555555555558</v>
      </c>
      <c r="D57" s="60">
        <v>0.21597222222222223</v>
      </c>
      <c r="E57" s="61">
        <v>0.55972222222222223</v>
      </c>
      <c r="F57" s="53"/>
      <c r="G57" s="54"/>
      <c r="H57" s="66">
        <v>0.22013888888888888</v>
      </c>
      <c r="I57" s="67">
        <v>0.58263888888888882</v>
      </c>
      <c r="K57" s="47"/>
      <c r="L57" s="48"/>
      <c r="M57" s="53"/>
      <c r="N57" s="54"/>
      <c r="O57" s="66">
        <v>0.22013888888888888</v>
      </c>
      <c r="P57" s="67">
        <v>0.58263888888888882</v>
      </c>
    </row>
    <row r="58" spans="1:16" x14ac:dyDescent="0.25">
      <c r="A58" s="9">
        <v>2568</v>
      </c>
      <c r="B58" s="47">
        <v>0.21875</v>
      </c>
      <c r="C58" s="48">
        <v>0.60763888888888895</v>
      </c>
      <c r="D58" s="60">
        <v>0.21875</v>
      </c>
      <c r="E58" s="61">
        <v>0.60763888888888895</v>
      </c>
      <c r="F58" s="53"/>
      <c r="G58" s="54"/>
      <c r="H58" s="66"/>
      <c r="I58" s="67"/>
      <c r="K58" s="47">
        <v>0.22013888888888888</v>
      </c>
      <c r="L58" s="48">
        <v>0.60416666666666663</v>
      </c>
      <c r="M58" s="53"/>
      <c r="N58" s="54"/>
      <c r="O58" s="66"/>
      <c r="P58" s="67"/>
    </row>
    <row r="59" spans="1:16" x14ac:dyDescent="0.25">
      <c r="A59" s="9">
        <v>2569</v>
      </c>
      <c r="B59" s="47">
        <v>0.22013888888888888</v>
      </c>
      <c r="C59" s="48">
        <v>0.60555555555555551</v>
      </c>
      <c r="D59" s="60">
        <v>0.22013888888888888</v>
      </c>
      <c r="E59" s="61">
        <v>0.60555555555555551</v>
      </c>
      <c r="F59" s="53"/>
      <c r="G59" s="54"/>
      <c r="H59" s="66">
        <v>0.25833333333333336</v>
      </c>
      <c r="I59" s="67">
        <v>0.61597222222222225</v>
      </c>
      <c r="K59" s="47"/>
      <c r="L59" s="48"/>
      <c r="M59" s="53"/>
      <c r="N59" s="54"/>
      <c r="O59" s="66">
        <v>0.25833333333333336</v>
      </c>
      <c r="P59" s="67">
        <v>0.61597222222222225</v>
      </c>
    </row>
    <row r="60" spans="1:16" x14ac:dyDescent="0.25">
      <c r="A60" s="9">
        <v>2570</v>
      </c>
      <c r="B60" s="47"/>
      <c r="C60" s="48"/>
      <c r="D60" s="60"/>
      <c r="E60" s="61"/>
      <c r="F60" s="53">
        <v>0.31458333333333333</v>
      </c>
      <c r="G60" s="54">
        <v>0.6020833333333333</v>
      </c>
      <c r="H60" s="66"/>
      <c r="I60" s="67"/>
      <c r="K60" s="47"/>
      <c r="L60" s="48"/>
      <c r="M60" s="53">
        <v>0.31458333333333333</v>
      </c>
      <c r="N60" s="54">
        <v>0.6020833333333333</v>
      </c>
      <c r="O60" s="66"/>
      <c r="P60" s="67"/>
    </row>
    <row r="61" spans="1:16" x14ac:dyDescent="0.25">
      <c r="A61" s="9">
        <v>2581</v>
      </c>
      <c r="B61" s="47">
        <v>0.18402777777777779</v>
      </c>
      <c r="C61" s="48">
        <v>0.52083333333333337</v>
      </c>
      <c r="D61" s="60">
        <v>0.18402777777777779</v>
      </c>
      <c r="E61" s="61">
        <v>0.52083333333333337</v>
      </c>
      <c r="F61" s="53"/>
      <c r="G61" s="54"/>
      <c r="H61" s="66"/>
      <c r="I61" s="67"/>
      <c r="K61" s="47">
        <v>0.18402777777777779</v>
      </c>
      <c r="L61" s="48">
        <v>0.52083333333333337</v>
      </c>
      <c r="M61" s="53"/>
      <c r="N61" s="54"/>
      <c r="O61" s="66"/>
      <c r="P61" s="67"/>
    </row>
    <row r="62" spans="1:16" x14ac:dyDescent="0.25">
      <c r="A62" s="9">
        <v>2582</v>
      </c>
      <c r="B62" s="47">
        <v>0.16319444444444445</v>
      </c>
      <c r="C62" s="48">
        <v>0.5</v>
      </c>
      <c r="D62" s="60">
        <v>0.16319444444444445</v>
      </c>
      <c r="E62" s="61">
        <v>0.5</v>
      </c>
      <c r="F62" s="53">
        <v>0.20833333333333334</v>
      </c>
      <c r="G62" s="54">
        <v>0.54513888888888895</v>
      </c>
      <c r="H62" s="66">
        <v>0.21180555555555555</v>
      </c>
      <c r="I62" s="67">
        <v>0.54861111111111105</v>
      </c>
      <c r="K62" s="47">
        <v>0.17013888888888887</v>
      </c>
      <c r="L62" s="48">
        <v>0.50694444444444442</v>
      </c>
      <c r="M62" s="53">
        <v>0.20833333333333334</v>
      </c>
      <c r="N62" s="54">
        <v>0.54513888888888895</v>
      </c>
      <c r="O62" s="66">
        <v>0.21180555555555555</v>
      </c>
      <c r="P62" s="67">
        <v>0.54861111111111105</v>
      </c>
    </row>
    <row r="63" spans="1:16" x14ac:dyDescent="0.25">
      <c r="A63" s="9">
        <v>2601</v>
      </c>
      <c r="B63" s="47">
        <v>0.52986111111111112</v>
      </c>
      <c r="C63" s="48">
        <v>0.87430555555555556</v>
      </c>
      <c r="D63" s="60">
        <v>0.52986111111111112</v>
      </c>
      <c r="E63" s="61">
        <v>0.87430555555555556</v>
      </c>
      <c r="F63" s="53">
        <v>0.52986111111111112</v>
      </c>
      <c r="G63" s="54">
        <v>0.87569444444444444</v>
      </c>
      <c r="H63" s="66">
        <v>0.52986111111111112</v>
      </c>
      <c r="I63" s="67">
        <v>0.87152777777777779</v>
      </c>
      <c r="K63" s="47">
        <v>0.52986111111111112</v>
      </c>
      <c r="L63" s="48">
        <v>0.87430555555555556</v>
      </c>
      <c r="M63" s="53">
        <v>0.52986111111111112</v>
      </c>
      <c r="N63" s="54">
        <v>0.87569444444444444</v>
      </c>
      <c r="O63" s="66">
        <v>0.52986111111111112</v>
      </c>
      <c r="P63" s="67">
        <v>0.87152777777777779</v>
      </c>
    </row>
    <row r="64" spans="1:16" x14ac:dyDescent="0.25">
      <c r="A64" s="9">
        <v>2602</v>
      </c>
      <c r="B64" s="47">
        <v>0.52986111111111112</v>
      </c>
      <c r="C64" s="48">
        <v>0.92569444444444438</v>
      </c>
      <c r="D64" s="60">
        <v>0.52986111111111112</v>
      </c>
      <c r="E64" s="61">
        <v>0.92569444444444438</v>
      </c>
      <c r="F64" s="53">
        <v>0.57152777777777775</v>
      </c>
      <c r="G64" s="54">
        <v>0.91527777777777775</v>
      </c>
      <c r="H64" s="66">
        <v>0.57152777777777775</v>
      </c>
      <c r="I64" s="67">
        <v>0.91666666666666663</v>
      </c>
      <c r="K64" s="47">
        <v>0.52986111111111112</v>
      </c>
      <c r="L64" s="48">
        <v>0.93472222222222223</v>
      </c>
      <c r="M64" s="53">
        <v>0.57152777777777775</v>
      </c>
      <c r="N64" s="54">
        <v>0.91527777777777775</v>
      </c>
      <c r="O64" s="66">
        <v>0.57152777777777775</v>
      </c>
      <c r="P64" s="67">
        <v>0.91666666666666663</v>
      </c>
    </row>
    <row r="65" spans="1:16" x14ac:dyDescent="0.25">
      <c r="A65" s="9">
        <v>2603</v>
      </c>
      <c r="B65" s="47">
        <v>0.57152777777777775</v>
      </c>
      <c r="C65" s="48">
        <v>0.9159722222222223</v>
      </c>
      <c r="D65" s="60">
        <v>0.57152777777777775</v>
      </c>
      <c r="E65" s="61">
        <v>0.91319444444444453</v>
      </c>
      <c r="F65" s="53">
        <v>0.57152777777777775</v>
      </c>
      <c r="G65" s="54">
        <v>0.82986111111111116</v>
      </c>
      <c r="H65" s="66"/>
      <c r="I65" s="67"/>
      <c r="K65" s="47">
        <v>0.57152777777777775</v>
      </c>
      <c r="L65" s="48">
        <v>0.9159722222222223</v>
      </c>
      <c r="M65" s="53">
        <v>0.57152777777777775</v>
      </c>
      <c r="N65" s="54">
        <v>0.82986111111111116</v>
      </c>
      <c r="O65" s="66"/>
      <c r="P65" s="67"/>
    </row>
    <row r="66" spans="1:16" x14ac:dyDescent="0.25">
      <c r="A66" s="9">
        <v>2604</v>
      </c>
      <c r="B66" s="47">
        <v>0.57152777777777775</v>
      </c>
      <c r="C66" s="48">
        <v>0.91319444444444453</v>
      </c>
      <c r="D66" s="60">
        <v>0.57152777777777775</v>
      </c>
      <c r="E66" s="61">
        <v>0.9159722222222223</v>
      </c>
      <c r="F66" s="53">
        <v>0.52986111111111112</v>
      </c>
      <c r="G66" s="54">
        <v>0.79027777777777775</v>
      </c>
      <c r="H66" s="66"/>
      <c r="I66" s="67"/>
      <c r="K66" s="47">
        <v>0.57152777777777775</v>
      </c>
      <c r="L66" s="48">
        <v>0.91319444444444453</v>
      </c>
      <c r="M66" s="53">
        <v>0.52986111111111112</v>
      </c>
      <c r="N66" s="54">
        <v>0.79027777777777775</v>
      </c>
      <c r="O66" s="66"/>
      <c r="P66" s="67"/>
    </row>
    <row r="67" spans="1:16" x14ac:dyDescent="0.25">
      <c r="A67" s="9">
        <v>2610</v>
      </c>
      <c r="B67" s="47">
        <v>0.55833333333333335</v>
      </c>
      <c r="C67" s="48">
        <v>0.97361111111111109</v>
      </c>
      <c r="D67" s="60">
        <v>0.62986111111111109</v>
      </c>
      <c r="E67" s="61">
        <v>0.97361111111111109</v>
      </c>
      <c r="F67" s="53">
        <v>0.51458333333333328</v>
      </c>
      <c r="G67" s="54">
        <v>0.90763888888888899</v>
      </c>
      <c r="H67" s="66">
        <v>0.55833333333333335</v>
      </c>
      <c r="I67" s="67">
        <v>0.92638888888888893</v>
      </c>
      <c r="K67" s="47">
        <v>0.61944444444444446</v>
      </c>
      <c r="L67" s="48">
        <v>0.97361111111111109</v>
      </c>
      <c r="M67" s="53">
        <v>0.51458333333333328</v>
      </c>
      <c r="N67" s="54">
        <v>0.90763888888888899</v>
      </c>
      <c r="O67" s="66">
        <v>0.55833333333333335</v>
      </c>
      <c r="P67" s="67">
        <v>0.92638888888888893</v>
      </c>
    </row>
    <row r="68" spans="1:16" x14ac:dyDescent="0.25">
      <c r="A68" s="9">
        <v>2611</v>
      </c>
      <c r="B68" s="47">
        <v>0.57777777777777783</v>
      </c>
      <c r="C68" s="48">
        <v>0.93541666666666667</v>
      </c>
      <c r="D68" s="60">
        <v>0.58819444444444446</v>
      </c>
      <c r="E68" s="61">
        <v>0.93541666666666667</v>
      </c>
      <c r="F68" s="53">
        <v>0.55625000000000002</v>
      </c>
      <c r="G68" s="54">
        <v>0.9243055555555556</v>
      </c>
      <c r="H68" s="66"/>
      <c r="I68" s="67"/>
      <c r="K68" s="47">
        <v>0.57777777777777783</v>
      </c>
      <c r="L68" s="48">
        <v>0.93541666666666667</v>
      </c>
      <c r="M68" s="53">
        <v>0.55625000000000002</v>
      </c>
      <c r="N68" s="54">
        <v>0.9243055555555556</v>
      </c>
      <c r="O68" s="66"/>
      <c r="P68" s="67"/>
    </row>
    <row r="69" spans="1:16" x14ac:dyDescent="0.25">
      <c r="A69" s="9">
        <v>2618</v>
      </c>
      <c r="B69" s="57">
        <v>0.62291666666666667</v>
      </c>
      <c r="C69" s="78">
        <v>0.95833333333333337</v>
      </c>
      <c r="D69" s="60">
        <v>0.62291666666666667</v>
      </c>
      <c r="E69" s="61">
        <v>0.95833333333333337</v>
      </c>
      <c r="F69" s="53">
        <v>0.62291666666666667</v>
      </c>
      <c r="G69" s="54">
        <v>0.95833333333333337</v>
      </c>
      <c r="H69" s="66">
        <v>0.62291666666666667</v>
      </c>
      <c r="I69" s="67">
        <v>0.95833333333333337</v>
      </c>
      <c r="K69" s="47">
        <v>0.62291666666666667</v>
      </c>
      <c r="L69" s="48">
        <v>0.95833333333333337</v>
      </c>
      <c r="M69" s="53">
        <v>0.62291666666666667</v>
      </c>
      <c r="N69" s="54">
        <v>0.95833333333333337</v>
      </c>
      <c r="O69" s="66">
        <v>0.62291666666666667</v>
      </c>
      <c r="P69" s="67">
        <v>0.95833333333333337</v>
      </c>
    </row>
    <row r="70" spans="1:16" x14ac:dyDescent="0.25">
      <c r="A70" s="9">
        <v>2620</v>
      </c>
      <c r="B70" s="47">
        <v>0.56041666666666667</v>
      </c>
      <c r="C70" s="48">
        <v>0.92499999999999993</v>
      </c>
      <c r="D70" s="60">
        <v>0.56041666666666667</v>
      </c>
      <c r="E70" s="61">
        <v>0.92499999999999993</v>
      </c>
      <c r="F70" s="53">
        <v>0.52430555555555558</v>
      </c>
      <c r="G70" s="54">
        <v>0.88611111111111107</v>
      </c>
      <c r="H70" s="66">
        <v>0.58819444444444446</v>
      </c>
      <c r="I70" s="67">
        <v>0.89930555555555547</v>
      </c>
      <c r="K70" s="47">
        <v>0.51874999999999993</v>
      </c>
      <c r="L70" s="48">
        <v>0.90486111111111101</v>
      </c>
      <c r="M70" s="53">
        <v>0.52430555555555558</v>
      </c>
      <c r="N70" s="54">
        <v>0.88611111111111107</v>
      </c>
      <c r="O70" s="66">
        <v>0.58819444444444446</v>
      </c>
      <c r="P70" s="67">
        <v>0.89930555555555547</v>
      </c>
    </row>
    <row r="71" spans="1:16" x14ac:dyDescent="0.25">
      <c r="A71" s="9">
        <v>2621</v>
      </c>
      <c r="B71" s="47">
        <v>0.51180555555555551</v>
      </c>
      <c r="C71" s="48">
        <v>0.79999999999999993</v>
      </c>
      <c r="D71" s="60">
        <v>0.57986111111111105</v>
      </c>
      <c r="E71" s="61">
        <v>0.91111111111111109</v>
      </c>
      <c r="F71" s="53">
        <v>0.53333333333333333</v>
      </c>
      <c r="G71" s="54">
        <v>0.86111111111111116</v>
      </c>
      <c r="H71" s="66"/>
      <c r="I71" s="67"/>
      <c r="K71" s="47">
        <v>0.52500000000000002</v>
      </c>
      <c r="L71" s="48">
        <v>0.8930555555555556</v>
      </c>
      <c r="M71" s="53">
        <v>0.53333333333333333</v>
      </c>
      <c r="N71" s="54">
        <v>0.86111111111111116</v>
      </c>
      <c r="O71" s="66"/>
      <c r="P71" s="67"/>
    </row>
    <row r="72" spans="1:16" x14ac:dyDescent="0.25">
      <c r="A72" s="9">
        <v>2622</v>
      </c>
      <c r="B72" s="47">
        <v>0.59513888888888888</v>
      </c>
      <c r="C72" s="48">
        <v>0.90555555555555556</v>
      </c>
      <c r="D72" s="60">
        <v>0.47013888888888888</v>
      </c>
      <c r="E72" s="61">
        <v>0.80069444444444438</v>
      </c>
      <c r="F72" s="53"/>
      <c r="G72" s="54"/>
      <c r="H72" s="66"/>
      <c r="I72" s="67"/>
      <c r="K72" s="47"/>
      <c r="L72" s="48"/>
      <c r="M72" s="53"/>
      <c r="N72" s="54"/>
      <c r="O72" s="66"/>
      <c r="P72" s="67"/>
    </row>
    <row r="73" spans="1:16" x14ac:dyDescent="0.25">
      <c r="A73" s="9">
        <v>2623</v>
      </c>
      <c r="B73" s="47">
        <v>0.63263888888888886</v>
      </c>
      <c r="C73" s="48">
        <v>0.89930555555555547</v>
      </c>
      <c r="D73" s="60">
        <v>0.63263888888888886</v>
      </c>
      <c r="E73" s="61">
        <v>0.89930555555555547</v>
      </c>
      <c r="F73" s="53">
        <v>0.55902777777777779</v>
      </c>
      <c r="G73" s="54">
        <v>0.8979166666666667</v>
      </c>
      <c r="H73" s="66"/>
      <c r="I73" s="67"/>
      <c r="K73" s="47">
        <v>0.5708333333333333</v>
      </c>
      <c r="L73" s="48">
        <v>0.90208333333333324</v>
      </c>
      <c r="M73" s="53">
        <v>0.55902777777777779</v>
      </c>
      <c r="N73" s="54">
        <v>0.8979166666666667</v>
      </c>
      <c r="O73" s="66"/>
      <c r="P73" s="67"/>
    </row>
    <row r="74" spans="1:16" x14ac:dyDescent="0.25">
      <c r="A74" s="9">
        <v>2624</v>
      </c>
      <c r="B74" s="47">
        <v>0.61041666666666672</v>
      </c>
      <c r="C74" s="48">
        <v>0.87430555555555556</v>
      </c>
      <c r="D74" s="60">
        <v>0.5131944444444444</v>
      </c>
      <c r="E74" s="61">
        <v>0.87430555555555556</v>
      </c>
      <c r="F74" s="53">
        <v>0.51736111111111105</v>
      </c>
      <c r="G74" s="54">
        <v>0.86041666666666661</v>
      </c>
      <c r="H74" s="66"/>
      <c r="I74" s="67"/>
      <c r="K74" s="47">
        <v>0.5493055555555556</v>
      </c>
      <c r="L74" s="48">
        <v>0.9243055555555556</v>
      </c>
      <c r="M74" s="53">
        <v>0.51736111111111105</v>
      </c>
      <c r="N74" s="54">
        <v>0.86041666666666661</v>
      </c>
      <c r="O74" s="66"/>
      <c r="P74" s="67"/>
    </row>
    <row r="75" spans="1:16" x14ac:dyDescent="0.25">
      <c r="A75" s="9">
        <v>2625</v>
      </c>
      <c r="B75" s="47">
        <v>0.56666666666666665</v>
      </c>
      <c r="C75" s="48">
        <v>0.91041666666666676</v>
      </c>
      <c r="D75" s="60">
        <v>0.56666666666666665</v>
      </c>
      <c r="E75" s="61">
        <v>0.91041666666666676</v>
      </c>
      <c r="F75" s="53"/>
      <c r="G75" s="54"/>
      <c r="H75" s="66"/>
      <c r="I75" s="67"/>
      <c r="K75" s="47">
        <v>0.56666666666666665</v>
      </c>
      <c r="L75" s="48">
        <v>0.9194444444444444</v>
      </c>
      <c r="M75" s="53"/>
      <c r="N75" s="54"/>
      <c r="O75" s="66"/>
      <c r="P75" s="67"/>
    </row>
    <row r="76" spans="1:16" x14ac:dyDescent="0.25">
      <c r="A76" s="9">
        <v>2626</v>
      </c>
      <c r="B76" s="47">
        <v>0.5131944444444444</v>
      </c>
      <c r="C76" s="48">
        <v>0.81111111111111101</v>
      </c>
      <c r="D76" s="60">
        <v>0.49652777777777773</v>
      </c>
      <c r="E76" s="61">
        <v>0.81111111111111101</v>
      </c>
      <c r="F76" s="53"/>
      <c r="G76" s="54"/>
      <c r="H76" s="66"/>
      <c r="I76" s="67"/>
      <c r="K76" s="47"/>
      <c r="L76" s="48"/>
      <c r="M76" s="53"/>
      <c r="N76" s="54"/>
      <c r="O76" s="66"/>
      <c r="P76" s="67"/>
    </row>
    <row r="77" spans="1:16" x14ac:dyDescent="0.25">
      <c r="A77" s="9">
        <v>2630</v>
      </c>
      <c r="B77" s="47">
        <v>0.54791666666666672</v>
      </c>
      <c r="C77" s="48">
        <v>0.88958333333333339</v>
      </c>
      <c r="D77" s="60">
        <v>0.56944444444444442</v>
      </c>
      <c r="E77" s="61">
        <v>0.88958333333333339</v>
      </c>
      <c r="F77" s="53">
        <v>0.54583333333333328</v>
      </c>
      <c r="G77" s="54">
        <v>0.90833333333333333</v>
      </c>
      <c r="H77" s="66">
        <v>0.56458333333333333</v>
      </c>
      <c r="I77" s="67">
        <v>0.92638888888888893</v>
      </c>
      <c r="K77" s="47">
        <v>0.51458333333333328</v>
      </c>
      <c r="L77" s="48">
        <v>0.85972222222222217</v>
      </c>
      <c r="M77" s="53">
        <v>0.54583333333333328</v>
      </c>
      <c r="N77" s="54">
        <v>0.90833333333333333</v>
      </c>
      <c r="O77" s="66">
        <v>0.56458333333333333</v>
      </c>
      <c r="P77" s="67">
        <v>0.92638888888888893</v>
      </c>
    </row>
    <row r="78" spans="1:16" x14ac:dyDescent="0.25">
      <c r="A78" s="9">
        <v>2631</v>
      </c>
      <c r="B78" s="47">
        <v>0.53402777777777777</v>
      </c>
      <c r="C78" s="48">
        <v>0.92291666666666661</v>
      </c>
      <c r="D78" s="60">
        <v>0.53402777777777777</v>
      </c>
      <c r="E78" s="61">
        <v>0.87986111111111109</v>
      </c>
      <c r="F78" s="53">
        <v>0.5444444444444444</v>
      </c>
      <c r="G78" s="54">
        <v>0.90555555555555556</v>
      </c>
      <c r="H78" s="66"/>
      <c r="I78" s="67"/>
      <c r="K78" s="47">
        <v>0.53888888888888886</v>
      </c>
      <c r="L78" s="48">
        <v>0.81805555555555554</v>
      </c>
      <c r="M78" s="53">
        <v>0.5444444444444444</v>
      </c>
      <c r="N78" s="54">
        <v>0.90555555555555556</v>
      </c>
      <c r="O78" s="66"/>
      <c r="P78" s="67"/>
    </row>
    <row r="79" spans="1:16" x14ac:dyDescent="0.25">
      <c r="A79" s="9">
        <v>2632</v>
      </c>
      <c r="B79" s="47">
        <v>0.5131944444444444</v>
      </c>
      <c r="C79" s="48">
        <v>0.82013888888888886</v>
      </c>
      <c r="D79" s="60">
        <v>0.5131944444444444</v>
      </c>
      <c r="E79" s="61">
        <v>0.82013888888888886</v>
      </c>
      <c r="F79" s="53">
        <v>0.56736111111111109</v>
      </c>
      <c r="G79" s="54">
        <v>0.8881944444444444</v>
      </c>
      <c r="H79" s="66"/>
      <c r="I79" s="67"/>
      <c r="K79" s="47">
        <v>0.53402777777777777</v>
      </c>
      <c r="L79" s="48">
        <v>0.8979166666666667</v>
      </c>
      <c r="M79" s="53">
        <v>0.56736111111111109</v>
      </c>
      <c r="N79" s="54">
        <v>0.8881944444444444</v>
      </c>
      <c r="O79" s="66"/>
      <c r="P79" s="67"/>
    </row>
    <row r="80" spans="1:16" x14ac:dyDescent="0.25">
      <c r="A80" s="9">
        <v>2633</v>
      </c>
      <c r="B80" s="47">
        <v>0.55486111111111114</v>
      </c>
      <c r="C80" s="48">
        <v>0.83611111111111114</v>
      </c>
      <c r="D80" s="60">
        <v>0.55486111111111114</v>
      </c>
      <c r="E80" s="61">
        <v>0.80694444444444446</v>
      </c>
      <c r="F80" s="53">
        <v>0.52569444444444446</v>
      </c>
      <c r="G80" s="54">
        <v>0.86458333333333337</v>
      </c>
      <c r="H80" s="66"/>
      <c r="I80" s="67"/>
      <c r="K80" s="47">
        <v>0.60138888888888886</v>
      </c>
      <c r="L80" s="48">
        <v>0.89513888888888893</v>
      </c>
      <c r="M80" s="53">
        <v>0.52569444444444446</v>
      </c>
      <c r="N80" s="54">
        <v>0.86458333333333337</v>
      </c>
      <c r="O80" s="66"/>
      <c r="P80" s="67"/>
    </row>
    <row r="81" spans="1:16" x14ac:dyDescent="0.25">
      <c r="A81" s="9">
        <v>2634</v>
      </c>
      <c r="B81" s="47">
        <v>0.52361111111111114</v>
      </c>
      <c r="C81" s="48">
        <v>0.80694444444444446</v>
      </c>
      <c r="D81" s="60">
        <v>0.52361111111111114</v>
      </c>
      <c r="E81" s="61">
        <v>0.92291666666666661</v>
      </c>
      <c r="F81" s="53"/>
      <c r="G81" s="54"/>
      <c r="H81" s="66"/>
      <c r="I81" s="67"/>
      <c r="K81" s="47">
        <v>0.53541666666666665</v>
      </c>
      <c r="L81" s="48">
        <v>0.87847222222222221</v>
      </c>
      <c r="M81" s="53"/>
      <c r="N81" s="54"/>
      <c r="O81" s="66"/>
      <c r="P81" s="67"/>
    </row>
    <row r="82" spans="1:16" x14ac:dyDescent="0.25">
      <c r="A82" s="9">
        <v>2635</v>
      </c>
      <c r="B82" s="47">
        <v>0.56597222222222221</v>
      </c>
      <c r="C82" s="48">
        <v>0.92638888888888893</v>
      </c>
      <c r="D82" s="60">
        <v>0.56597222222222221</v>
      </c>
      <c r="E82" s="61">
        <v>0.92638888888888893</v>
      </c>
      <c r="F82" s="53"/>
      <c r="G82" s="54"/>
      <c r="H82" s="66"/>
      <c r="I82" s="67"/>
      <c r="K82" s="47"/>
      <c r="L82" s="48"/>
      <c r="M82" s="53"/>
      <c r="N82" s="54"/>
      <c r="O82" s="66"/>
      <c r="P82" s="67"/>
    </row>
    <row r="83" spans="1:16" x14ac:dyDescent="0.25">
      <c r="A83" s="9">
        <v>2636</v>
      </c>
      <c r="B83" s="47">
        <v>0.5493055555555556</v>
      </c>
      <c r="C83" s="48">
        <v>0.87986111111111109</v>
      </c>
      <c r="D83" s="60">
        <v>0.4993055555555555</v>
      </c>
      <c r="E83" s="61">
        <v>0.86944444444444446</v>
      </c>
      <c r="F83" s="53"/>
      <c r="G83" s="54"/>
      <c r="H83" s="66"/>
      <c r="I83" s="67"/>
      <c r="K83" s="47"/>
      <c r="L83" s="48"/>
      <c r="M83" s="53"/>
      <c r="N83" s="54"/>
      <c r="O83" s="66"/>
      <c r="P83" s="67"/>
    </row>
    <row r="84" spans="1:16" x14ac:dyDescent="0.25">
      <c r="A84" s="9">
        <v>2640</v>
      </c>
      <c r="B84" s="47">
        <v>0.62916666666666665</v>
      </c>
      <c r="C84" s="48">
        <v>0.92152777777777783</v>
      </c>
      <c r="D84" s="60">
        <v>0.54375000000000007</v>
      </c>
      <c r="E84" s="61">
        <v>0.92152777777777783</v>
      </c>
      <c r="F84" s="53">
        <v>0.59861111111111109</v>
      </c>
      <c r="G84" s="54">
        <v>0.92222222222222217</v>
      </c>
      <c r="H84" s="66">
        <v>0.56874999999999998</v>
      </c>
      <c r="I84" s="67">
        <v>0.92222222222222217</v>
      </c>
      <c r="K84" s="47">
        <v>0.5625</v>
      </c>
      <c r="L84" s="48">
        <v>0.92361111111111116</v>
      </c>
      <c r="M84" s="53">
        <v>0.59861111111111109</v>
      </c>
      <c r="N84" s="54">
        <v>0.92222222222222217</v>
      </c>
      <c r="O84" s="66">
        <v>0.56874999999999998</v>
      </c>
      <c r="P84" s="67">
        <v>0.92222222222222217</v>
      </c>
    </row>
    <row r="85" spans="1:16" x14ac:dyDescent="0.25">
      <c r="A85" s="9">
        <v>2641</v>
      </c>
      <c r="B85" s="47">
        <v>0.56458333333333333</v>
      </c>
      <c r="C85" s="48">
        <v>0.84305555555555556</v>
      </c>
      <c r="D85" s="60">
        <v>0.5854166666666667</v>
      </c>
      <c r="E85" s="61">
        <v>0.84305555555555556</v>
      </c>
      <c r="F85" s="53">
        <v>0.58750000000000002</v>
      </c>
      <c r="G85" s="54">
        <v>0.95138888888888884</v>
      </c>
      <c r="H85" s="66">
        <v>0.55625000000000002</v>
      </c>
      <c r="I85" s="67">
        <v>0.89444444444444438</v>
      </c>
      <c r="K85" s="47">
        <v>0.66805555555555562</v>
      </c>
      <c r="L85" s="48">
        <v>0.96527777777777779</v>
      </c>
      <c r="M85" s="53">
        <v>0.58750000000000002</v>
      </c>
      <c r="N85" s="54">
        <v>0.95138888888888884</v>
      </c>
      <c r="O85" s="66">
        <v>0.55625000000000002</v>
      </c>
      <c r="P85" s="67">
        <v>0.89444444444444438</v>
      </c>
    </row>
    <row r="86" spans="1:16" x14ac:dyDescent="0.25">
      <c r="A86" s="9">
        <v>2642</v>
      </c>
      <c r="B86" s="47">
        <v>0.56666666666666665</v>
      </c>
      <c r="C86" s="48">
        <v>0.9458333333333333</v>
      </c>
      <c r="D86" s="60">
        <v>0.56666666666666665</v>
      </c>
      <c r="E86" s="61">
        <v>0.9458333333333333</v>
      </c>
      <c r="F86" s="53">
        <v>0.60625000000000007</v>
      </c>
      <c r="G86" s="54">
        <v>0.96875</v>
      </c>
      <c r="H86" s="66">
        <v>0.59513888888888888</v>
      </c>
      <c r="I86" s="67">
        <v>0.96875</v>
      </c>
      <c r="K86" s="47">
        <v>0.52083333333333337</v>
      </c>
      <c r="L86" s="48">
        <v>0.91388888888888886</v>
      </c>
      <c r="M86" s="53">
        <v>0.60625000000000007</v>
      </c>
      <c r="N86" s="54">
        <v>0.96875</v>
      </c>
      <c r="O86" s="66">
        <v>0.59513888888888888</v>
      </c>
      <c r="P86" s="67">
        <v>0.96875</v>
      </c>
    </row>
    <row r="87" spans="1:16" x14ac:dyDescent="0.25">
      <c r="A87" s="9">
        <v>2643</v>
      </c>
      <c r="B87" s="47">
        <v>0.62708333333333333</v>
      </c>
      <c r="C87" s="48">
        <v>0.96319444444444446</v>
      </c>
      <c r="D87" s="60">
        <v>0.62708333333333333</v>
      </c>
      <c r="E87" s="61">
        <v>0.96319444444444446</v>
      </c>
      <c r="F87" s="53">
        <v>0.55694444444444446</v>
      </c>
      <c r="G87" s="54">
        <v>0.84722222222222221</v>
      </c>
      <c r="H87" s="66"/>
      <c r="I87" s="67"/>
      <c r="K87" s="47">
        <v>0.5493055555555556</v>
      </c>
      <c r="L87" s="48">
        <v>0.94791666666666663</v>
      </c>
      <c r="M87" s="53">
        <v>0.55694444444444446</v>
      </c>
      <c r="N87" s="54">
        <v>0.84722222222222221</v>
      </c>
      <c r="O87" s="66"/>
      <c r="P87" s="67"/>
    </row>
    <row r="88" spans="1:16" x14ac:dyDescent="0.25">
      <c r="A88" s="9">
        <v>2644</v>
      </c>
      <c r="B88" s="47">
        <v>0.50416666666666665</v>
      </c>
      <c r="C88" s="48">
        <v>0.82013888888888886</v>
      </c>
      <c r="D88" s="60">
        <v>0.50416666666666665</v>
      </c>
      <c r="E88" s="61">
        <v>0.82013888888888886</v>
      </c>
      <c r="F88" s="53">
        <v>0.56458333333333333</v>
      </c>
      <c r="G88" s="54">
        <v>0.95000000000000007</v>
      </c>
      <c r="H88" s="66"/>
      <c r="I88" s="67"/>
      <c r="K88" s="47">
        <v>0.46597222222222223</v>
      </c>
      <c r="L88" s="48">
        <v>0.7583333333333333</v>
      </c>
      <c r="M88" s="53">
        <v>0.56458333333333333</v>
      </c>
      <c r="N88" s="54">
        <v>0.95000000000000007</v>
      </c>
      <c r="O88" s="66"/>
      <c r="P88" s="67"/>
    </row>
    <row r="89" spans="1:16" x14ac:dyDescent="0.25">
      <c r="A89" s="9">
        <v>2645</v>
      </c>
      <c r="B89" s="47">
        <v>0.54583333333333328</v>
      </c>
      <c r="C89" s="48">
        <v>0.81597222222222221</v>
      </c>
      <c r="D89" s="60">
        <v>0.54583333333333328</v>
      </c>
      <c r="E89" s="61">
        <v>0.81597222222222221</v>
      </c>
      <c r="F89" s="53"/>
      <c r="G89" s="54"/>
      <c r="H89" s="66"/>
      <c r="I89" s="67"/>
      <c r="K89" s="47"/>
      <c r="L89" s="48"/>
      <c r="M89" s="53"/>
      <c r="N89" s="54"/>
      <c r="O89" s="66"/>
      <c r="P89" s="67"/>
    </row>
    <row r="90" spans="1:16" x14ac:dyDescent="0.25">
      <c r="A90" s="9">
        <v>2660</v>
      </c>
      <c r="B90" s="47">
        <v>0.5625</v>
      </c>
      <c r="C90" s="48">
        <v>0.95347222222222217</v>
      </c>
      <c r="D90" s="60">
        <v>0.5625</v>
      </c>
      <c r="E90" s="61">
        <v>0.95347222222222217</v>
      </c>
      <c r="F90" s="53">
        <v>0.5756944444444444</v>
      </c>
      <c r="G90" s="54">
        <v>0.83472222222222225</v>
      </c>
      <c r="H90" s="66"/>
      <c r="I90" s="67"/>
      <c r="K90" s="47">
        <v>0.61527777777777781</v>
      </c>
      <c r="L90" s="48">
        <v>0.95277777777777783</v>
      </c>
      <c r="M90" s="53">
        <v>0.5756944444444444</v>
      </c>
      <c r="N90" s="54">
        <v>0.83472222222222225</v>
      </c>
      <c r="O90" s="66"/>
      <c r="P90" s="67"/>
    </row>
    <row r="91" spans="1:16" x14ac:dyDescent="0.25">
      <c r="A91" s="9">
        <v>2661</v>
      </c>
      <c r="B91" s="47">
        <v>0.48749999999999999</v>
      </c>
      <c r="C91" s="48">
        <v>0.78888888888888886</v>
      </c>
      <c r="D91" s="60">
        <v>0.48749999999999999</v>
      </c>
      <c r="E91" s="61">
        <v>0.78888888888888886</v>
      </c>
      <c r="F91" s="53">
        <v>0.54583333333333328</v>
      </c>
      <c r="G91" s="54">
        <v>0.91736111111111107</v>
      </c>
      <c r="H91" s="66"/>
      <c r="I91" s="67"/>
      <c r="K91" s="47">
        <v>0.55902777777777779</v>
      </c>
      <c r="L91" s="48">
        <v>0.94652777777777775</v>
      </c>
      <c r="M91" s="53">
        <v>0.54583333333333328</v>
      </c>
      <c r="N91" s="54">
        <v>0.91736111111111107</v>
      </c>
      <c r="O91" s="66"/>
      <c r="P91" s="67"/>
    </row>
    <row r="92" spans="1:16" x14ac:dyDescent="0.25">
      <c r="A92" s="9">
        <v>2662</v>
      </c>
      <c r="B92" s="47">
        <v>0.55138888888888882</v>
      </c>
      <c r="C92" s="48">
        <v>0.93472222222222223</v>
      </c>
      <c r="D92" s="60">
        <v>0.55138888888888882</v>
      </c>
      <c r="E92" s="61">
        <v>0.93472222222222223</v>
      </c>
      <c r="F92" s="53">
        <v>0.57291666666666663</v>
      </c>
      <c r="G92" s="54">
        <v>0.9590277777777777</v>
      </c>
      <c r="H92" s="66"/>
      <c r="I92" s="67"/>
      <c r="K92" s="47">
        <v>0.59027777777777779</v>
      </c>
      <c r="L92" s="48">
        <v>0.95833333333333337</v>
      </c>
      <c r="M92" s="53">
        <v>0.57291666666666663</v>
      </c>
      <c r="N92" s="54">
        <v>0.9590277777777777</v>
      </c>
      <c r="O92" s="66"/>
      <c r="P92" s="67"/>
    </row>
    <row r="93" spans="1:16" x14ac:dyDescent="0.25">
      <c r="A93" s="9">
        <v>2663</v>
      </c>
      <c r="B93" s="47">
        <v>0.62569444444444444</v>
      </c>
      <c r="C93" s="48">
        <v>0.9458333333333333</v>
      </c>
      <c r="D93" s="60">
        <v>0.62569444444444444</v>
      </c>
      <c r="E93" s="61">
        <v>0.9458333333333333</v>
      </c>
      <c r="F93" s="53">
        <v>0.54097222222222219</v>
      </c>
      <c r="G93" s="54">
        <v>0.9194444444444444</v>
      </c>
      <c r="H93" s="66"/>
      <c r="I93" s="67"/>
      <c r="K93" s="47">
        <v>0.51041666666666663</v>
      </c>
      <c r="L93" s="48">
        <v>0.89027777777777783</v>
      </c>
      <c r="M93" s="53">
        <v>0.54097222222222219</v>
      </c>
      <c r="N93" s="54">
        <v>0.9194444444444444</v>
      </c>
      <c r="O93" s="66"/>
      <c r="P93" s="67"/>
    </row>
    <row r="94" spans="1:16" x14ac:dyDescent="0.25">
      <c r="A94" s="9">
        <v>2664</v>
      </c>
      <c r="B94" s="47">
        <v>0.61944444444444446</v>
      </c>
      <c r="C94" s="48">
        <v>0.97222222222222221</v>
      </c>
      <c r="D94" s="60">
        <v>0.61944444444444446</v>
      </c>
      <c r="E94" s="61">
        <v>0.97222222222222221</v>
      </c>
      <c r="F94" s="53">
        <v>0.64097222222222217</v>
      </c>
      <c r="G94" s="54">
        <v>0.97083333333333333</v>
      </c>
      <c r="H94" s="66"/>
      <c r="I94" s="67"/>
      <c r="K94" s="47">
        <v>0.57222222222222219</v>
      </c>
      <c r="L94" s="48">
        <v>0.93194444444444446</v>
      </c>
      <c r="M94" s="53">
        <v>0.64097222222222217</v>
      </c>
      <c r="N94" s="54">
        <v>0.97083333333333333</v>
      </c>
      <c r="O94" s="66"/>
      <c r="P94" s="67"/>
    </row>
    <row r="95" spans="1:16" x14ac:dyDescent="0.25">
      <c r="A95" s="9">
        <v>2665</v>
      </c>
      <c r="B95" s="47">
        <v>0.51041666666666663</v>
      </c>
      <c r="C95" s="48">
        <v>0.85277777777777775</v>
      </c>
      <c r="D95" s="60">
        <v>0.51041666666666663</v>
      </c>
      <c r="E95" s="61">
        <v>0.85277777777777775</v>
      </c>
      <c r="F95" s="53">
        <v>0.61458333333333337</v>
      </c>
      <c r="G95" s="54">
        <v>0.86597222222222225</v>
      </c>
      <c r="H95" s="66">
        <v>0.58750000000000002</v>
      </c>
      <c r="I95" s="67">
        <v>0.94861111111111107</v>
      </c>
      <c r="K95" s="47"/>
      <c r="L95" s="48"/>
      <c r="M95" s="53">
        <v>0.61458333333333337</v>
      </c>
      <c r="N95" s="54">
        <v>0.86597222222222225</v>
      </c>
      <c r="O95" s="66">
        <v>0.58750000000000002</v>
      </c>
      <c r="P95" s="67">
        <v>0.94861111111111107</v>
      </c>
    </row>
    <row r="96" spans="1:16" x14ac:dyDescent="0.25">
      <c r="A96" s="9">
        <v>2666</v>
      </c>
      <c r="B96" s="47">
        <v>0.54166666666666663</v>
      </c>
      <c r="C96" s="48">
        <v>0.81180555555555556</v>
      </c>
      <c r="D96" s="60">
        <v>0.54166666666666663</v>
      </c>
      <c r="E96" s="61">
        <v>0.81180555555555556</v>
      </c>
      <c r="F96" s="53"/>
      <c r="G96" s="54"/>
      <c r="H96" s="66"/>
      <c r="I96" s="67"/>
      <c r="K96" s="47"/>
      <c r="L96" s="48"/>
      <c r="M96" s="53"/>
      <c r="N96" s="54"/>
      <c r="O96" s="66"/>
      <c r="P96" s="67"/>
    </row>
    <row r="97" spans="1:16" x14ac:dyDescent="0.25">
      <c r="A97" s="9">
        <v>2667</v>
      </c>
      <c r="B97" s="47">
        <v>0.45902777777777781</v>
      </c>
      <c r="C97" s="48">
        <v>0.8305555555555556</v>
      </c>
      <c r="D97" s="60">
        <v>0.45902777777777781</v>
      </c>
      <c r="E97" s="61">
        <v>0.8305555555555556</v>
      </c>
      <c r="F97" s="53"/>
      <c r="G97" s="54"/>
      <c r="H97" s="66">
        <v>0.56180555555555556</v>
      </c>
      <c r="I97" s="67">
        <v>0.94930555555555562</v>
      </c>
      <c r="K97" s="47"/>
      <c r="L97" s="48"/>
      <c r="M97" s="53"/>
      <c r="N97" s="54"/>
      <c r="O97" s="66">
        <v>0.56180555555555556</v>
      </c>
      <c r="P97" s="67">
        <v>0.94930555555555562</v>
      </c>
    </row>
    <row r="98" spans="1:16" x14ac:dyDescent="0.25">
      <c r="A98" s="9">
        <v>2668</v>
      </c>
      <c r="B98" s="47">
        <v>0.57291666666666663</v>
      </c>
      <c r="C98" s="48">
        <v>0.9458333333333333</v>
      </c>
      <c r="D98" s="60">
        <v>0.57291666666666663</v>
      </c>
      <c r="E98" s="61">
        <v>0.9458333333333333</v>
      </c>
      <c r="F98" s="53"/>
      <c r="G98" s="54"/>
      <c r="H98" s="66"/>
      <c r="I98" s="67"/>
      <c r="K98" s="47">
        <v>0.59375</v>
      </c>
      <c r="L98" s="48">
        <v>0.9506944444444444</v>
      </c>
      <c r="M98" s="53"/>
      <c r="N98" s="54"/>
      <c r="O98" s="66"/>
      <c r="P98" s="67"/>
    </row>
    <row r="99" spans="1:16" x14ac:dyDescent="0.25">
      <c r="A99" s="9">
        <v>2669</v>
      </c>
      <c r="B99" s="47">
        <v>0.5708333333333333</v>
      </c>
      <c r="C99" s="48">
        <v>0.85138888888888886</v>
      </c>
      <c r="D99" s="60">
        <v>0.5708333333333333</v>
      </c>
      <c r="E99" s="61">
        <v>0.85138888888888886</v>
      </c>
      <c r="F99" s="53"/>
      <c r="G99" s="54"/>
      <c r="H99" s="66">
        <v>0.59513888888888888</v>
      </c>
      <c r="I99" s="67">
        <v>0.88541666666666663</v>
      </c>
      <c r="K99" s="47"/>
      <c r="L99" s="48"/>
      <c r="M99" s="53"/>
      <c r="N99" s="54"/>
      <c r="O99" s="66">
        <v>0.59513888888888888</v>
      </c>
      <c r="P99" s="67">
        <v>0.88541666666666663</v>
      </c>
    </row>
    <row r="100" spans="1:16" x14ac:dyDescent="0.25">
      <c r="A100" s="9">
        <v>2681</v>
      </c>
      <c r="B100" s="47">
        <v>0.51736111111111105</v>
      </c>
      <c r="C100" s="48">
        <v>0.85416666666666663</v>
      </c>
      <c r="D100" s="60">
        <v>0.51736111111111105</v>
      </c>
      <c r="E100" s="61">
        <v>0.85416666666666663</v>
      </c>
      <c r="F100" s="53"/>
      <c r="G100" s="54"/>
      <c r="H100" s="66"/>
      <c r="I100" s="67"/>
      <c r="K100" s="47">
        <v>0.51736111111111105</v>
      </c>
      <c r="L100" s="48">
        <v>0.85416666666666663</v>
      </c>
      <c r="M100" s="53"/>
      <c r="N100" s="54"/>
      <c r="O100" s="66"/>
      <c r="P100" s="67"/>
    </row>
    <row r="101" spans="1:16" x14ac:dyDescent="0.25">
      <c r="A101" s="9">
        <v>2682</v>
      </c>
      <c r="B101" s="47">
        <v>0.49652777777777773</v>
      </c>
      <c r="C101" s="48">
        <v>0.83333333333333337</v>
      </c>
      <c r="D101" s="60">
        <v>0.49652777777777773</v>
      </c>
      <c r="E101" s="61">
        <v>0.83333333333333337</v>
      </c>
      <c r="F101" s="53">
        <v>0.49652777777777773</v>
      </c>
      <c r="G101" s="54">
        <v>0.83333333333333337</v>
      </c>
      <c r="H101" s="66"/>
      <c r="I101" s="67"/>
      <c r="K101" s="47">
        <v>0.49652777777777773</v>
      </c>
      <c r="L101" s="48">
        <v>0.83333333333333337</v>
      </c>
      <c r="M101" s="53">
        <v>0.49652777777777773</v>
      </c>
      <c r="N101" s="54">
        <v>0.83333333333333337</v>
      </c>
      <c r="O101" s="66"/>
      <c r="P101" s="67"/>
    </row>
    <row r="102" spans="1:16" x14ac:dyDescent="0.25">
      <c r="A102" s="9"/>
      <c r="B102" s="47"/>
      <c r="C102" s="48"/>
      <c r="D102" s="60"/>
      <c r="E102" s="61"/>
      <c r="F102" s="53"/>
      <c r="G102" s="54"/>
      <c r="H102" s="66"/>
      <c r="I102" s="67"/>
      <c r="K102" s="47"/>
      <c r="L102" s="48"/>
      <c r="M102" s="53"/>
      <c r="N102" s="54"/>
      <c r="O102" s="66"/>
      <c r="P102" s="67"/>
    </row>
    <row r="103" spans="1:16" x14ac:dyDescent="0.25">
      <c r="A103" s="9"/>
      <c r="B103" s="47"/>
      <c r="C103" s="48"/>
      <c r="D103" s="60"/>
      <c r="E103" s="61"/>
      <c r="F103" s="53"/>
      <c r="G103" s="54"/>
      <c r="H103" s="66"/>
      <c r="I103" s="67"/>
      <c r="K103" s="47"/>
      <c r="L103" s="48"/>
      <c r="M103" s="53"/>
      <c r="N103" s="54"/>
      <c r="O103" s="66"/>
      <c r="P103" s="67"/>
    </row>
    <row r="104" spans="1:16" x14ac:dyDescent="0.25">
      <c r="A104" s="9"/>
      <c r="B104" s="47"/>
      <c r="C104" s="48"/>
      <c r="D104" s="60"/>
      <c r="E104" s="61"/>
      <c r="F104" s="53"/>
      <c r="G104" s="54"/>
      <c r="H104" s="66"/>
      <c r="I104" s="67"/>
      <c r="K104" s="47"/>
      <c r="L104" s="48"/>
      <c r="M104" s="53"/>
      <c r="N104" s="54"/>
      <c r="O104" s="66"/>
      <c r="P104" s="67"/>
    </row>
    <row r="105" spans="1:16" x14ac:dyDescent="0.25">
      <c r="A105" s="9"/>
      <c r="B105" s="47"/>
      <c r="C105" s="48"/>
      <c r="D105" s="60"/>
      <c r="E105" s="61"/>
      <c r="F105" s="53"/>
      <c r="G105" s="54"/>
      <c r="H105" s="66"/>
      <c r="I105" s="67"/>
      <c r="K105" s="47"/>
      <c r="L105" s="48"/>
      <c r="M105" s="53"/>
      <c r="N105" s="54"/>
      <c r="O105" s="66"/>
      <c r="P105" s="67"/>
    </row>
    <row r="106" spans="1:16" x14ac:dyDescent="0.25">
      <c r="A106" s="9"/>
      <c r="B106" s="47"/>
      <c r="C106" s="48"/>
      <c r="D106" s="60"/>
      <c r="E106" s="61"/>
      <c r="F106" s="53"/>
      <c r="G106" s="54"/>
      <c r="H106" s="66"/>
      <c r="I106" s="67"/>
      <c r="K106" s="47"/>
      <c r="L106" s="48"/>
      <c r="M106" s="53"/>
      <c r="N106" s="54"/>
      <c r="O106" s="66"/>
      <c r="P106" s="67"/>
    </row>
    <row r="107" spans="1:16" x14ac:dyDescent="0.25">
      <c r="A107" s="9"/>
      <c r="B107" s="47"/>
      <c r="C107" s="48"/>
      <c r="D107" s="60"/>
      <c r="E107" s="61"/>
      <c r="F107" s="53"/>
      <c r="G107" s="54"/>
      <c r="H107" s="66"/>
      <c r="I107" s="67"/>
      <c r="K107" s="47"/>
      <c r="L107" s="48"/>
      <c r="M107" s="53"/>
      <c r="N107" s="54"/>
      <c r="O107" s="66"/>
      <c r="P107" s="67"/>
    </row>
    <row r="108" spans="1:16" x14ac:dyDescent="0.25">
      <c r="A108" s="9"/>
      <c r="B108" s="47"/>
      <c r="C108" s="48"/>
      <c r="D108" s="60"/>
      <c r="E108" s="61"/>
      <c r="F108" s="53"/>
      <c r="G108" s="54"/>
      <c r="H108" s="66"/>
      <c r="I108" s="67"/>
      <c r="K108" s="47"/>
      <c r="L108" s="48"/>
      <c r="M108" s="53"/>
      <c r="N108" s="54"/>
      <c r="O108" s="66"/>
      <c r="P108" s="67"/>
    </row>
    <row r="109" spans="1:16" x14ac:dyDescent="0.25">
      <c r="A109" s="9"/>
      <c r="B109" s="47"/>
      <c r="C109" s="48"/>
      <c r="D109" s="60"/>
      <c r="E109" s="61"/>
      <c r="F109" s="53"/>
      <c r="G109" s="54"/>
      <c r="H109" s="66"/>
      <c r="I109" s="67"/>
      <c r="K109" s="47"/>
      <c r="L109" s="48"/>
      <c r="M109" s="53"/>
      <c r="N109" s="54"/>
      <c r="O109" s="66"/>
      <c r="P109" s="67"/>
    </row>
    <row r="110" spans="1:16" x14ac:dyDescent="0.25">
      <c r="A110" s="9"/>
      <c r="B110" s="47"/>
      <c r="C110" s="48"/>
      <c r="D110" s="60"/>
      <c r="E110" s="61"/>
      <c r="F110" s="53"/>
      <c r="G110" s="54"/>
      <c r="H110" s="66"/>
      <c r="I110" s="67"/>
      <c r="K110" s="47"/>
      <c r="L110" s="48"/>
      <c r="M110" s="53"/>
      <c r="N110" s="54"/>
      <c r="O110" s="66"/>
      <c r="P110" s="67"/>
    </row>
    <row r="111" spans="1:16" x14ac:dyDescent="0.25">
      <c r="A111" s="9"/>
      <c r="B111" s="47"/>
      <c r="C111" s="48"/>
      <c r="D111" s="60"/>
      <c r="E111" s="61"/>
      <c r="F111" s="53"/>
      <c r="G111" s="54"/>
      <c r="H111" s="66"/>
      <c r="I111" s="67"/>
      <c r="K111" s="47"/>
      <c r="L111" s="48"/>
      <c r="M111" s="53"/>
      <c r="N111" s="54"/>
      <c r="O111" s="66"/>
      <c r="P111" s="67"/>
    </row>
    <row r="112" spans="1:16" x14ac:dyDescent="0.25">
      <c r="A112" s="9"/>
      <c r="B112" s="47"/>
      <c r="C112" s="48"/>
      <c r="D112" s="60"/>
      <c r="E112" s="61"/>
      <c r="F112" s="53"/>
      <c r="G112" s="54"/>
      <c r="H112" s="66"/>
      <c r="I112" s="67"/>
      <c r="K112" s="47"/>
      <c r="L112" s="48"/>
      <c r="M112" s="53"/>
      <c r="N112" s="54"/>
      <c r="O112" s="66"/>
      <c r="P112" s="67"/>
    </row>
    <row r="113" spans="1:16" x14ac:dyDescent="0.25">
      <c r="A113" s="9"/>
      <c r="B113" s="47"/>
      <c r="C113" s="48"/>
      <c r="D113" s="60"/>
      <c r="E113" s="61"/>
      <c r="F113" s="53"/>
      <c r="G113" s="54"/>
      <c r="H113" s="66"/>
      <c r="I113" s="67"/>
      <c r="K113" s="47"/>
      <c r="L113" s="48"/>
      <c r="M113" s="53"/>
      <c r="N113" s="54"/>
      <c r="O113" s="66"/>
      <c r="P113" s="67"/>
    </row>
    <row r="114" spans="1:16" x14ac:dyDescent="0.25">
      <c r="A114" s="9"/>
      <c r="B114" s="47"/>
      <c r="C114" s="48"/>
      <c r="D114" s="60"/>
      <c r="E114" s="61"/>
      <c r="F114" s="53"/>
      <c r="G114" s="54"/>
      <c r="H114" s="66"/>
      <c r="I114" s="67"/>
      <c r="K114" s="47"/>
      <c r="L114" s="48"/>
      <c r="M114" s="53"/>
      <c r="N114" s="54"/>
      <c r="O114" s="66"/>
      <c r="P114" s="67"/>
    </row>
    <row r="115" spans="1:16" x14ac:dyDescent="0.25">
      <c r="A115" s="9"/>
      <c r="B115" s="47"/>
      <c r="C115" s="48"/>
      <c r="D115" s="60"/>
      <c r="E115" s="61"/>
      <c r="F115" s="53"/>
      <c r="G115" s="54"/>
      <c r="H115" s="66"/>
      <c r="I115" s="67"/>
      <c r="K115" s="47"/>
      <c r="L115" s="48"/>
      <c r="M115" s="53"/>
      <c r="N115" s="54"/>
      <c r="O115" s="66"/>
      <c r="P115" s="67"/>
    </row>
    <row r="116" spans="1:16" x14ac:dyDescent="0.25">
      <c r="A116" s="9"/>
      <c r="B116" s="47"/>
      <c r="C116" s="48"/>
      <c r="D116" s="60"/>
      <c r="E116" s="61"/>
      <c r="F116" s="53"/>
      <c r="G116" s="54"/>
      <c r="H116" s="66"/>
      <c r="I116" s="67"/>
      <c r="K116" s="47"/>
      <c r="L116" s="48"/>
      <c r="M116" s="53"/>
      <c r="N116" s="54"/>
      <c r="O116" s="66"/>
      <c r="P116" s="67"/>
    </row>
    <row r="117" spans="1:16" x14ac:dyDescent="0.25">
      <c r="A117" s="9"/>
      <c r="B117" s="47"/>
      <c r="C117" s="48"/>
      <c r="D117" s="60"/>
      <c r="E117" s="61"/>
      <c r="F117" s="53"/>
      <c r="G117" s="54"/>
      <c r="H117" s="66"/>
      <c r="I117" s="67"/>
      <c r="K117" s="47"/>
      <c r="L117" s="48"/>
      <c r="M117" s="53"/>
      <c r="N117" s="54"/>
      <c r="O117" s="66"/>
      <c r="P117" s="67"/>
    </row>
    <row r="118" spans="1:16" x14ac:dyDescent="0.25">
      <c r="A118" s="9"/>
      <c r="B118" s="47"/>
      <c r="C118" s="48"/>
      <c r="D118" s="60"/>
      <c r="E118" s="61"/>
      <c r="F118" s="53"/>
      <c r="G118" s="54"/>
      <c r="H118" s="66"/>
      <c r="I118" s="67"/>
      <c r="K118" s="47"/>
      <c r="L118" s="48"/>
      <c r="M118" s="53"/>
      <c r="N118" s="54"/>
      <c r="O118" s="66"/>
      <c r="P118" s="67"/>
    </row>
    <row r="119" spans="1:16" x14ac:dyDescent="0.25">
      <c r="A119" s="9"/>
      <c r="B119" s="47"/>
      <c r="C119" s="48"/>
      <c r="D119" s="60"/>
      <c r="E119" s="61"/>
      <c r="F119" s="53"/>
      <c r="G119" s="54"/>
      <c r="H119" s="66"/>
      <c r="I119" s="67"/>
      <c r="K119" s="47"/>
      <c r="L119" s="48"/>
      <c r="M119" s="53"/>
      <c r="N119" s="54"/>
      <c r="O119" s="66"/>
      <c r="P119" s="67"/>
    </row>
    <row r="120" spans="1:16" x14ac:dyDescent="0.25">
      <c r="A120" s="9"/>
      <c r="B120" s="47"/>
      <c r="C120" s="48"/>
      <c r="D120" s="60"/>
      <c r="E120" s="61"/>
      <c r="F120" s="53"/>
      <c r="G120" s="54"/>
      <c r="H120" s="66"/>
      <c r="I120" s="67"/>
      <c r="K120" s="47"/>
      <c r="L120" s="48"/>
      <c r="M120" s="53"/>
      <c r="N120" s="54"/>
      <c r="O120" s="66"/>
      <c r="P120" s="67"/>
    </row>
    <row r="121" spans="1:16" x14ac:dyDescent="0.25">
      <c r="A121" s="9"/>
      <c r="B121" s="47"/>
      <c r="C121" s="48"/>
      <c r="D121" s="60"/>
      <c r="E121" s="61"/>
      <c r="F121" s="53"/>
      <c r="G121" s="54"/>
      <c r="H121" s="66"/>
      <c r="I121" s="67"/>
      <c r="K121" s="47"/>
      <c r="L121" s="48"/>
      <c r="M121" s="53"/>
      <c r="N121" s="54"/>
      <c r="O121" s="66"/>
      <c r="P121" s="67"/>
    </row>
    <row r="122" spans="1:16" x14ac:dyDescent="0.25">
      <c r="A122" s="9"/>
      <c r="B122" s="47"/>
      <c r="C122" s="48"/>
      <c r="D122" s="60"/>
      <c r="E122" s="61"/>
      <c r="F122" s="53"/>
      <c r="G122" s="54"/>
      <c r="H122" s="66"/>
      <c r="I122" s="67"/>
      <c r="K122" s="47"/>
      <c r="L122" s="48"/>
      <c r="M122" s="53"/>
      <c r="N122" s="54"/>
      <c r="O122" s="66"/>
      <c r="P122" s="67"/>
    </row>
    <row r="123" spans="1:16" x14ac:dyDescent="0.25">
      <c r="A123" s="9"/>
      <c r="B123" s="47"/>
      <c r="C123" s="48"/>
      <c r="D123" s="60"/>
      <c r="E123" s="61"/>
      <c r="F123" s="53"/>
      <c r="G123" s="54"/>
      <c r="H123" s="66"/>
      <c r="I123" s="67"/>
      <c r="K123" s="47"/>
      <c r="L123" s="48"/>
      <c r="M123" s="53"/>
      <c r="N123" s="54"/>
      <c r="O123" s="66"/>
      <c r="P123" s="67"/>
    </row>
    <row r="124" spans="1:16" x14ac:dyDescent="0.25">
      <c r="A124" s="9"/>
      <c r="B124" s="47"/>
      <c r="C124" s="48"/>
      <c r="D124" s="60"/>
      <c r="E124" s="61"/>
      <c r="F124" s="53"/>
      <c r="G124" s="54"/>
      <c r="H124" s="66"/>
      <c r="I124" s="67"/>
      <c r="K124" s="47"/>
      <c r="L124" s="48"/>
      <c r="M124" s="53"/>
      <c r="N124" s="54"/>
      <c r="O124" s="66"/>
      <c r="P124" s="67"/>
    </row>
    <row r="125" spans="1:16" x14ac:dyDescent="0.25">
      <c r="A125" s="9"/>
      <c r="B125" s="47"/>
      <c r="C125" s="48"/>
      <c r="D125" s="60"/>
      <c r="E125" s="61"/>
      <c r="F125" s="53"/>
      <c r="G125" s="54"/>
      <c r="H125" s="66"/>
      <c r="I125" s="67"/>
      <c r="K125" s="47"/>
      <c r="L125" s="48"/>
      <c r="M125" s="53"/>
      <c r="N125" s="54"/>
      <c r="O125" s="66"/>
      <c r="P125" s="67"/>
    </row>
    <row r="126" spans="1:16" x14ac:dyDescent="0.25">
      <c r="A126" s="9"/>
      <c r="B126" s="47"/>
      <c r="C126" s="48"/>
      <c r="D126" s="60"/>
      <c r="E126" s="61"/>
      <c r="F126" s="53"/>
      <c r="G126" s="54"/>
      <c r="H126" s="66"/>
      <c r="I126" s="67"/>
      <c r="K126" s="47"/>
      <c r="L126" s="48"/>
      <c r="M126" s="53"/>
      <c r="N126" s="54"/>
      <c r="O126" s="66"/>
      <c r="P126" s="67"/>
    </row>
    <row r="127" spans="1:16" x14ac:dyDescent="0.25">
      <c r="A127" s="9"/>
      <c r="B127" s="47"/>
      <c r="C127" s="48"/>
      <c r="D127" s="60"/>
      <c r="E127" s="61"/>
      <c r="F127" s="53"/>
      <c r="G127" s="54"/>
      <c r="H127" s="66"/>
      <c r="I127" s="67"/>
      <c r="K127" s="47"/>
      <c r="L127" s="48"/>
      <c r="M127" s="53"/>
      <c r="N127" s="54"/>
      <c r="O127" s="66"/>
      <c r="P127" s="67"/>
    </row>
    <row r="128" spans="1:16" x14ac:dyDescent="0.25">
      <c r="A128" s="9"/>
      <c r="B128" s="47"/>
      <c r="C128" s="48"/>
      <c r="D128" s="60"/>
      <c r="E128" s="61"/>
      <c r="F128" s="53"/>
      <c r="G128" s="54"/>
      <c r="H128" s="66"/>
      <c r="I128" s="67"/>
      <c r="K128" s="47"/>
      <c r="L128" s="48"/>
      <c r="M128" s="53"/>
      <c r="N128" s="54"/>
      <c r="O128" s="66"/>
      <c r="P128" s="67"/>
    </row>
    <row r="129" spans="1:16" x14ac:dyDescent="0.25">
      <c r="A129" s="9"/>
      <c r="B129" s="47"/>
      <c r="C129" s="48"/>
      <c r="D129" s="60"/>
      <c r="E129" s="61"/>
      <c r="F129" s="53"/>
      <c r="G129" s="54"/>
      <c r="H129" s="66"/>
      <c r="I129" s="67"/>
      <c r="K129" s="47"/>
      <c r="L129" s="48"/>
      <c r="M129" s="53"/>
      <c r="N129" s="54"/>
      <c r="O129" s="66"/>
      <c r="P129" s="67"/>
    </row>
    <row r="130" spans="1:16" x14ac:dyDescent="0.25">
      <c r="A130" s="9"/>
      <c r="B130" s="47"/>
      <c r="C130" s="48"/>
      <c r="D130" s="60"/>
      <c r="E130" s="61"/>
      <c r="F130" s="53"/>
      <c r="G130" s="54"/>
      <c r="H130" s="66"/>
      <c r="I130" s="67"/>
      <c r="K130" s="47"/>
      <c r="L130" s="48"/>
      <c r="M130" s="53"/>
      <c r="N130" s="54"/>
      <c r="O130" s="66"/>
      <c r="P130" s="67"/>
    </row>
    <row r="131" spans="1:16" x14ac:dyDescent="0.25">
      <c r="A131" s="9"/>
      <c r="B131" s="47"/>
      <c r="C131" s="48"/>
      <c r="D131" s="60"/>
      <c r="E131" s="61"/>
      <c r="F131" s="53"/>
      <c r="G131" s="54"/>
      <c r="H131" s="66"/>
      <c r="I131" s="67"/>
      <c r="K131" s="47"/>
      <c r="L131" s="48"/>
      <c r="M131" s="53"/>
      <c r="N131" s="54"/>
      <c r="O131" s="66"/>
      <c r="P131" s="67"/>
    </row>
    <row r="132" spans="1:16" x14ac:dyDescent="0.25">
      <c r="A132" s="9"/>
      <c r="B132" s="47"/>
      <c r="C132" s="48"/>
      <c r="D132" s="60"/>
      <c r="E132" s="61"/>
      <c r="F132" s="53"/>
      <c r="G132" s="54"/>
      <c r="H132" s="66"/>
      <c r="I132" s="67"/>
      <c r="K132" s="47"/>
      <c r="L132" s="48"/>
      <c r="M132" s="53"/>
      <c r="N132" s="54"/>
      <c r="O132" s="66"/>
      <c r="P132" s="67"/>
    </row>
    <row r="133" spans="1:16" x14ac:dyDescent="0.25">
      <c r="A133" s="9"/>
      <c r="B133" s="47"/>
      <c r="C133" s="48"/>
      <c r="D133" s="60"/>
      <c r="E133" s="61"/>
      <c r="F133" s="53"/>
      <c r="G133" s="54"/>
      <c r="H133" s="66"/>
      <c r="I133" s="67"/>
      <c r="K133" s="47"/>
      <c r="L133" s="48"/>
      <c r="M133" s="53"/>
      <c r="N133" s="54"/>
      <c r="O133" s="66"/>
      <c r="P133" s="67"/>
    </row>
    <row r="134" spans="1:16" x14ac:dyDescent="0.25">
      <c r="A134" s="9"/>
      <c r="B134" s="47"/>
      <c r="C134" s="48"/>
      <c r="D134" s="60"/>
      <c r="E134" s="61"/>
      <c r="F134" s="53"/>
      <c r="G134" s="54"/>
      <c r="H134" s="66"/>
      <c r="I134" s="67"/>
      <c r="K134" s="47"/>
      <c r="L134" s="48"/>
      <c r="M134" s="53"/>
      <c r="N134" s="54"/>
      <c r="O134" s="66"/>
      <c r="P134" s="67"/>
    </row>
    <row r="135" spans="1:16" x14ac:dyDescent="0.25">
      <c r="A135" s="9"/>
      <c r="B135" s="47"/>
      <c r="C135" s="48"/>
      <c r="D135" s="60"/>
      <c r="E135" s="61"/>
      <c r="F135" s="53"/>
      <c r="G135" s="54"/>
      <c r="H135" s="66"/>
      <c r="I135" s="67"/>
      <c r="K135" s="47"/>
      <c r="L135" s="48"/>
      <c r="M135" s="53"/>
      <c r="N135" s="54"/>
      <c r="O135" s="66"/>
      <c r="P135" s="67"/>
    </row>
    <row r="136" spans="1:16" x14ac:dyDescent="0.25">
      <c r="A136" s="9"/>
      <c r="B136" s="47"/>
      <c r="C136" s="48"/>
      <c r="D136" s="60"/>
      <c r="E136" s="61"/>
      <c r="F136" s="53"/>
      <c r="G136" s="54"/>
      <c r="H136" s="66"/>
      <c r="I136" s="67"/>
      <c r="K136" s="47"/>
      <c r="L136" s="48"/>
      <c r="M136" s="53"/>
      <c r="N136" s="54"/>
      <c r="O136" s="66"/>
      <c r="P136" s="67"/>
    </row>
    <row r="137" spans="1:16" x14ac:dyDescent="0.25">
      <c r="A137" s="9"/>
      <c r="B137" s="47"/>
      <c r="C137" s="48"/>
      <c r="D137" s="60"/>
      <c r="E137" s="61"/>
      <c r="F137" s="53"/>
      <c r="G137" s="54"/>
      <c r="H137" s="66"/>
      <c r="I137" s="67"/>
      <c r="K137" s="47"/>
      <c r="L137" s="48"/>
      <c r="M137" s="53"/>
      <c r="N137" s="54"/>
      <c r="O137" s="66"/>
      <c r="P137" s="67"/>
    </row>
    <row r="138" spans="1:16" x14ac:dyDescent="0.25">
      <c r="A138" s="9"/>
      <c r="B138" s="47"/>
      <c r="C138" s="48"/>
      <c r="D138" s="60"/>
      <c r="E138" s="61"/>
      <c r="F138" s="53"/>
      <c r="G138" s="54"/>
      <c r="H138" s="66"/>
      <c r="I138" s="67"/>
      <c r="K138" s="47"/>
      <c r="L138" s="48"/>
      <c r="M138" s="53"/>
      <c r="N138" s="54"/>
      <c r="O138" s="66"/>
      <c r="P138" s="67"/>
    </row>
    <row r="139" spans="1:16" x14ac:dyDescent="0.25">
      <c r="A139" s="9"/>
      <c r="B139" s="47"/>
      <c r="C139" s="48"/>
      <c r="D139" s="60"/>
      <c r="E139" s="61"/>
      <c r="F139" s="53"/>
      <c r="G139" s="54"/>
      <c r="H139" s="66"/>
      <c r="I139" s="67"/>
      <c r="K139" s="47"/>
      <c r="L139" s="48"/>
      <c r="M139" s="53"/>
      <c r="N139" s="54"/>
      <c r="O139" s="66"/>
      <c r="P139" s="67"/>
    </row>
    <row r="140" spans="1:16" x14ac:dyDescent="0.25">
      <c r="A140" s="9"/>
      <c r="B140" s="47"/>
      <c r="C140" s="48"/>
      <c r="D140" s="60"/>
      <c r="E140" s="61"/>
      <c r="F140" s="53"/>
      <c r="G140" s="54"/>
      <c r="H140" s="66"/>
      <c r="I140" s="67"/>
      <c r="K140" s="47"/>
      <c r="L140" s="48"/>
      <c r="M140" s="53"/>
      <c r="N140" s="54"/>
      <c r="O140" s="66"/>
      <c r="P140" s="67"/>
    </row>
    <row r="141" spans="1:16" x14ac:dyDescent="0.25">
      <c r="A141" s="9"/>
      <c r="B141" s="47"/>
      <c r="C141" s="48"/>
      <c r="D141" s="60"/>
      <c r="E141" s="61"/>
      <c r="F141" s="53"/>
      <c r="G141" s="54"/>
      <c r="H141" s="66"/>
      <c r="I141" s="67"/>
      <c r="K141" s="47"/>
      <c r="L141" s="48"/>
      <c r="M141" s="53"/>
      <c r="N141" s="54"/>
      <c r="O141" s="66"/>
      <c r="P141" s="67"/>
    </row>
    <row r="142" spans="1:16" x14ac:dyDescent="0.25">
      <c r="A142" s="9"/>
      <c r="B142" s="47"/>
      <c r="C142" s="48"/>
      <c r="D142" s="60"/>
      <c r="E142" s="61"/>
      <c r="F142" s="53"/>
      <c r="G142" s="54"/>
      <c r="H142" s="66"/>
      <c r="I142" s="67"/>
      <c r="K142" s="47"/>
      <c r="L142" s="48"/>
      <c r="M142" s="53"/>
      <c r="N142" s="54"/>
      <c r="O142" s="66"/>
      <c r="P142" s="67"/>
    </row>
    <row r="143" spans="1:16" x14ac:dyDescent="0.25">
      <c r="A143" s="9"/>
      <c r="B143" s="47"/>
      <c r="C143" s="48"/>
      <c r="D143" s="60"/>
      <c r="E143" s="61"/>
      <c r="F143" s="53"/>
      <c r="G143" s="54"/>
      <c r="H143" s="66"/>
      <c r="I143" s="67"/>
      <c r="K143" s="47"/>
      <c r="L143" s="48"/>
      <c r="M143" s="53"/>
      <c r="N143" s="54"/>
      <c r="O143" s="66"/>
      <c r="P143" s="67"/>
    </row>
    <row r="144" spans="1:16" x14ac:dyDescent="0.25">
      <c r="A144" s="9"/>
      <c r="B144" s="47"/>
      <c r="C144" s="48"/>
      <c r="D144" s="60"/>
      <c r="E144" s="61"/>
      <c r="F144" s="53"/>
      <c r="G144" s="54"/>
      <c r="H144" s="66"/>
      <c r="I144" s="67"/>
      <c r="K144" s="47"/>
      <c r="L144" s="48"/>
      <c r="M144" s="53"/>
      <c r="N144" s="54"/>
      <c r="O144" s="66"/>
      <c r="P144" s="67"/>
    </row>
    <row r="145" spans="1:16" x14ac:dyDescent="0.25">
      <c r="A145" s="9"/>
      <c r="B145" s="47"/>
      <c r="C145" s="48"/>
      <c r="D145" s="60"/>
      <c r="E145" s="61"/>
      <c r="F145" s="53"/>
      <c r="G145" s="54"/>
      <c r="H145" s="66"/>
      <c r="I145" s="67"/>
      <c r="K145" s="47"/>
      <c r="L145" s="48"/>
      <c r="M145" s="53"/>
      <c r="N145" s="54"/>
      <c r="O145" s="66"/>
      <c r="P145" s="67"/>
    </row>
    <row r="146" spans="1:16" x14ac:dyDescent="0.25">
      <c r="A146" s="9"/>
      <c r="B146" s="47"/>
      <c r="C146" s="48"/>
      <c r="D146" s="60"/>
      <c r="E146" s="61"/>
      <c r="F146" s="53"/>
      <c r="G146" s="54"/>
      <c r="H146" s="66"/>
      <c r="I146" s="67"/>
      <c r="K146" s="47"/>
      <c r="L146" s="48"/>
      <c r="M146" s="53"/>
      <c r="N146" s="54"/>
      <c r="O146" s="66"/>
      <c r="P146" s="67"/>
    </row>
    <row r="147" spans="1:16" x14ac:dyDescent="0.25">
      <c r="A147" s="9"/>
      <c r="B147" s="47"/>
      <c r="C147" s="48"/>
      <c r="D147" s="60"/>
      <c r="E147" s="61"/>
      <c r="F147" s="53"/>
      <c r="G147" s="54"/>
      <c r="H147" s="66"/>
      <c r="I147" s="67"/>
      <c r="K147" s="47"/>
      <c r="L147" s="48"/>
      <c r="M147" s="53"/>
      <c r="N147" s="54"/>
      <c r="O147" s="66"/>
      <c r="P147" s="67"/>
    </row>
    <row r="148" spans="1:16" x14ac:dyDescent="0.25">
      <c r="A148" s="9"/>
      <c r="B148" s="47"/>
      <c r="C148" s="48"/>
      <c r="D148" s="60"/>
      <c r="E148" s="61"/>
      <c r="F148" s="53"/>
      <c r="G148" s="54"/>
      <c r="H148" s="66"/>
      <c r="I148" s="67"/>
      <c r="K148" s="47"/>
      <c r="L148" s="48"/>
      <c r="M148" s="53"/>
      <c r="N148" s="54"/>
      <c r="O148" s="66"/>
      <c r="P148" s="67"/>
    </row>
    <row r="149" spans="1:16" x14ac:dyDescent="0.25">
      <c r="A149" s="9"/>
      <c r="B149" s="47"/>
      <c r="C149" s="48"/>
      <c r="D149" s="60"/>
      <c r="E149" s="61"/>
      <c r="F149" s="53"/>
      <c r="G149" s="54"/>
      <c r="H149" s="66"/>
      <c r="I149" s="67"/>
      <c r="K149" s="47"/>
      <c r="L149" s="48"/>
      <c r="M149" s="53"/>
      <c r="N149" s="54"/>
      <c r="O149" s="66"/>
      <c r="P149" s="67"/>
    </row>
    <row r="150" spans="1:16" x14ac:dyDescent="0.25">
      <c r="A150" s="9"/>
      <c r="B150" s="47"/>
      <c r="C150" s="48"/>
      <c r="D150" s="60"/>
      <c r="E150" s="61"/>
      <c r="F150" s="53"/>
      <c r="G150" s="54"/>
      <c r="H150" s="66"/>
      <c r="I150" s="67"/>
      <c r="K150" s="47"/>
      <c r="L150" s="48"/>
      <c r="M150" s="53"/>
      <c r="N150" s="54"/>
      <c r="O150" s="66"/>
      <c r="P150" s="67"/>
    </row>
    <row r="151" spans="1:16" x14ac:dyDescent="0.25">
      <c r="A151" s="9"/>
      <c r="B151" s="47"/>
      <c r="C151" s="48"/>
      <c r="D151" s="60"/>
      <c r="E151" s="61"/>
      <c r="F151" s="53"/>
      <c r="G151" s="54"/>
      <c r="H151" s="66"/>
      <c r="I151" s="67"/>
      <c r="K151" s="47"/>
      <c r="L151" s="48"/>
      <c r="M151" s="53"/>
      <c r="N151" s="54"/>
      <c r="O151" s="66"/>
      <c r="P151" s="67"/>
    </row>
    <row r="152" spans="1:16" x14ac:dyDescent="0.25">
      <c r="A152" s="9"/>
      <c r="B152" s="47"/>
      <c r="C152" s="48"/>
      <c r="D152" s="60"/>
      <c r="E152" s="61"/>
      <c r="F152" s="53"/>
      <c r="G152" s="54"/>
      <c r="H152" s="66"/>
      <c r="I152" s="67"/>
      <c r="K152" s="47"/>
      <c r="L152" s="48"/>
      <c r="M152" s="53"/>
      <c r="N152" s="54"/>
      <c r="O152" s="66"/>
      <c r="P152" s="67"/>
    </row>
    <row r="153" spans="1:16" x14ac:dyDescent="0.25">
      <c r="A153" s="9"/>
      <c r="B153" s="47"/>
      <c r="C153" s="48"/>
      <c r="D153" s="60"/>
      <c r="E153" s="61"/>
      <c r="F153" s="53"/>
      <c r="G153" s="54"/>
      <c r="H153" s="66"/>
      <c r="I153" s="67"/>
      <c r="K153" s="47"/>
      <c r="L153" s="48"/>
      <c r="M153" s="53"/>
      <c r="N153" s="54"/>
      <c r="O153" s="66"/>
      <c r="P153" s="67"/>
    </row>
    <row r="154" spans="1:16" x14ac:dyDescent="0.25">
      <c r="A154" s="9"/>
      <c r="B154" s="47"/>
      <c r="C154" s="48"/>
      <c r="D154" s="60"/>
      <c r="E154" s="61"/>
      <c r="F154" s="53"/>
      <c r="G154" s="54"/>
      <c r="H154" s="66"/>
      <c r="I154" s="67"/>
      <c r="K154" s="47"/>
      <c r="L154" s="48"/>
      <c r="M154" s="53"/>
      <c r="N154" s="54"/>
      <c r="O154" s="66"/>
      <c r="P154" s="67"/>
    </row>
    <row r="155" spans="1:16" x14ac:dyDescent="0.25">
      <c r="A155" s="9"/>
      <c r="B155" s="47"/>
      <c r="C155" s="48"/>
      <c r="D155" s="60"/>
      <c r="E155" s="61"/>
      <c r="F155" s="53"/>
      <c r="G155" s="54"/>
      <c r="H155" s="66"/>
      <c r="I155" s="67"/>
      <c r="K155" s="47"/>
      <c r="L155" s="48"/>
      <c r="M155" s="53"/>
      <c r="N155" s="54"/>
      <c r="O155" s="66"/>
      <c r="P155" s="67"/>
    </row>
    <row r="156" spans="1:16" x14ac:dyDescent="0.25">
      <c r="A156" s="9"/>
      <c r="B156" s="47"/>
      <c r="C156" s="48"/>
      <c r="D156" s="60"/>
      <c r="E156" s="61"/>
      <c r="F156" s="53"/>
      <c r="G156" s="54"/>
      <c r="H156" s="66"/>
      <c r="I156" s="67"/>
      <c r="K156" s="47"/>
      <c r="L156" s="48"/>
      <c r="M156" s="53"/>
      <c r="N156" s="54"/>
      <c r="O156" s="66"/>
      <c r="P156" s="67"/>
    </row>
    <row r="157" spans="1:16" x14ac:dyDescent="0.25">
      <c r="A157" s="9"/>
      <c r="B157" s="47"/>
      <c r="C157" s="48"/>
      <c r="D157" s="60"/>
      <c r="E157" s="61"/>
      <c r="F157" s="53"/>
      <c r="G157" s="54"/>
      <c r="H157" s="66"/>
      <c r="I157" s="67"/>
      <c r="K157" s="47"/>
      <c r="L157" s="48"/>
      <c r="M157" s="53"/>
      <c r="N157" s="54"/>
      <c r="O157" s="66"/>
      <c r="P157" s="67"/>
    </row>
    <row r="158" spans="1:16" x14ac:dyDescent="0.25">
      <c r="A158" s="9"/>
      <c r="B158" s="47"/>
      <c r="C158" s="48"/>
      <c r="D158" s="60"/>
      <c r="E158" s="61"/>
      <c r="F158" s="53"/>
      <c r="G158" s="54"/>
      <c r="H158" s="66"/>
      <c r="I158" s="67"/>
      <c r="K158" s="47"/>
      <c r="L158" s="48"/>
      <c r="M158" s="53"/>
      <c r="N158" s="54"/>
      <c r="O158" s="66"/>
      <c r="P158" s="67"/>
    </row>
    <row r="159" spans="1:16" x14ac:dyDescent="0.25">
      <c r="A159" s="9"/>
      <c r="B159" s="47"/>
      <c r="C159" s="48"/>
      <c r="D159" s="60"/>
      <c r="E159" s="61"/>
      <c r="F159" s="53"/>
      <c r="G159" s="54"/>
      <c r="H159" s="66"/>
      <c r="I159" s="67"/>
      <c r="K159" s="47"/>
      <c r="L159" s="48"/>
      <c r="M159" s="53"/>
      <c r="N159" s="54"/>
      <c r="O159" s="66"/>
      <c r="P159" s="67"/>
    </row>
    <row r="160" spans="1:16" x14ac:dyDescent="0.25">
      <c r="A160" s="9"/>
      <c r="B160" s="47"/>
      <c r="C160" s="48"/>
      <c r="D160" s="60"/>
      <c r="E160" s="61"/>
      <c r="F160" s="53"/>
      <c r="G160" s="54"/>
      <c r="H160" s="66"/>
      <c r="I160" s="67"/>
      <c r="K160" s="47"/>
      <c r="L160" s="48"/>
      <c r="M160" s="53"/>
      <c r="N160" s="54"/>
      <c r="O160" s="66"/>
      <c r="P160" s="67"/>
    </row>
    <row r="161" spans="1:16" x14ac:dyDescent="0.25">
      <c r="A161" s="9"/>
      <c r="B161" s="47"/>
      <c r="C161" s="48"/>
      <c r="D161" s="60"/>
      <c r="E161" s="61"/>
      <c r="F161" s="53"/>
      <c r="G161" s="54"/>
      <c r="H161" s="66"/>
      <c r="I161" s="67"/>
      <c r="K161" s="47"/>
      <c r="L161" s="48"/>
      <c r="M161" s="53"/>
      <c r="N161" s="54"/>
      <c r="O161" s="66"/>
      <c r="P161" s="67"/>
    </row>
    <row r="162" spans="1:16" x14ac:dyDescent="0.25">
      <c r="A162" s="9"/>
      <c r="B162" s="47"/>
      <c r="C162" s="48"/>
      <c r="D162" s="60"/>
      <c r="E162" s="61"/>
      <c r="F162" s="53"/>
      <c r="G162" s="54"/>
      <c r="H162" s="66"/>
      <c r="I162" s="67"/>
      <c r="K162" s="47"/>
      <c r="L162" s="48"/>
      <c r="M162" s="53"/>
      <c r="N162" s="54"/>
      <c r="O162" s="66"/>
      <c r="P162" s="67"/>
    </row>
    <row r="163" spans="1:16" x14ac:dyDescent="0.25">
      <c r="A163" s="9"/>
      <c r="B163" s="47"/>
      <c r="C163" s="48"/>
      <c r="D163" s="60"/>
      <c r="E163" s="61"/>
      <c r="F163" s="53"/>
      <c r="G163" s="54"/>
      <c r="H163" s="66"/>
      <c r="I163" s="67"/>
      <c r="K163" s="47"/>
      <c r="L163" s="48"/>
      <c r="M163" s="53"/>
      <c r="N163" s="54"/>
      <c r="O163" s="66"/>
      <c r="P163" s="67"/>
    </row>
    <row r="164" spans="1:16" x14ac:dyDescent="0.25">
      <c r="A164" s="9"/>
      <c r="B164" s="47"/>
      <c r="C164" s="48"/>
      <c r="D164" s="60"/>
      <c r="E164" s="61"/>
      <c r="F164" s="53"/>
      <c r="G164" s="54"/>
      <c r="H164" s="66"/>
      <c r="I164" s="67"/>
      <c r="K164" s="47"/>
      <c r="L164" s="48"/>
      <c r="M164" s="53"/>
      <c r="N164" s="54"/>
      <c r="O164" s="66"/>
      <c r="P164" s="67"/>
    </row>
    <row r="165" spans="1:16" x14ac:dyDescent="0.25">
      <c r="A165" s="9"/>
      <c r="B165" s="47"/>
      <c r="C165" s="48"/>
      <c r="D165" s="60"/>
      <c r="E165" s="61"/>
      <c r="F165" s="53"/>
      <c r="G165" s="54"/>
      <c r="H165" s="66"/>
      <c r="I165" s="67"/>
      <c r="K165" s="47"/>
      <c r="L165" s="48"/>
      <c r="M165" s="53"/>
      <c r="N165" s="54"/>
      <c r="O165" s="66"/>
      <c r="P165" s="67"/>
    </row>
    <row r="166" spans="1:16" x14ac:dyDescent="0.25">
      <c r="A166" s="9"/>
      <c r="B166" s="47"/>
      <c r="C166" s="48"/>
      <c r="D166" s="60"/>
      <c r="E166" s="61"/>
      <c r="F166" s="53"/>
      <c r="G166" s="54"/>
      <c r="H166" s="66"/>
      <c r="I166" s="67"/>
      <c r="K166" s="47"/>
      <c r="L166" s="48"/>
      <c r="M166" s="53"/>
      <c r="N166" s="54"/>
      <c r="O166" s="66"/>
      <c r="P166" s="67"/>
    </row>
    <row r="167" spans="1:16" x14ac:dyDescent="0.25">
      <c r="A167" s="9"/>
      <c r="B167" s="47"/>
      <c r="C167" s="48"/>
      <c r="D167" s="60"/>
      <c r="E167" s="61"/>
      <c r="F167" s="53"/>
      <c r="G167" s="54"/>
      <c r="H167" s="66"/>
      <c r="I167" s="67"/>
      <c r="K167" s="47"/>
      <c r="L167" s="48"/>
      <c r="M167" s="53"/>
      <c r="N167" s="54"/>
      <c r="O167" s="66"/>
      <c r="P167" s="67"/>
    </row>
    <row r="168" spans="1:16" x14ac:dyDescent="0.25">
      <c r="A168" s="9"/>
      <c r="B168" s="47"/>
      <c r="C168" s="48"/>
      <c r="D168" s="60"/>
      <c r="E168" s="61"/>
      <c r="F168" s="53"/>
      <c r="G168" s="54"/>
      <c r="H168" s="66"/>
      <c r="I168" s="67"/>
      <c r="K168" s="47"/>
      <c r="L168" s="48"/>
      <c r="M168" s="53"/>
      <c r="N168" s="54"/>
      <c r="O168" s="66"/>
      <c r="P168" s="67"/>
    </row>
    <row r="169" spans="1:16" x14ac:dyDescent="0.25">
      <c r="A169" s="9"/>
      <c r="B169" s="47"/>
      <c r="C169" s="48"/>
      <c r="D169" s="60"/>
      <c r="E169" s="61"/>
      <c r="F169" s="53"/>
      <c r="G169" s="54"/>
      <c r="H169" s="66"/>
      <c r="I169" s="67"/>
      <c r="K169" s="47"/>
      <c r="L169" s="48"/>
      <c r="M169" s="53"/>
      <c r="N169" s="54"/>
      <c r="O169" s="66"/>
      <c r="P169" s="67"/>
    </row>
    <row r="170" spans="1:16" x14ac:dyDescent="0.25">
      <c r="A170" s="9"/>
      <c r="B170" s="47"/>
      <c r="C170" s="48"/>
      <c r="D170" s="60"/>
      <c r="E170" s="61"/>
      <c r="F170" s="53"/>
      <c r="G170" s="54"/>
      <c r="H170" s="66"/>
      <c r="I170" s="67"/>
      <c r="K170" s="47"/>
      <c r="L170" s="48"/>
      <c r="M170" s="53"/>
      <c r="N170" s="54"/>
      <c r="O170" s="66"/>
      <c r="P170" s="67"/>
    </row>
    <row r="171" spans="1:16" x14ac:dyDescent="0.25">
      <c r="A171" s="9"/>
      <c r="B171" s="47"/>
      <c r="C171" s="48"/>
      <c r="D171" s="60"/>
      <c r="E171" s="61"/>
      <c r="F171" s="53"/>
      <c r="G171" s="54"/>
      <c r="H171" s="66"/>
      <c r="I171" s="67"/>
      <c r="K171" s="47"/>
      <c r="L171" s="48"/>
      <c r="M171" s="53"/>
      <c r="N171" s="54"/>
      <c r="O171" s="66"/>
      <c r="P171" s="67"/>
    </row>
    <row r="172" spans="1:16" x14ac:dyDescent="0.25">
      <c r="A172" s="9"/>
      <c r="B172" s="47"/>
      <c r="C172" s="48"/>
      <c r="D172" s="60"/>
      <c r="E172" s="61"/>
      <c r="F172" s="53"/>
      <c r="G172" s="54"/>
      <c r="H172" s="66"/>
      <c r="I172" s="67"/>
      <c r="K172" s="47"/>
      <c r="L172" s="48"/>
      <c r="M172" s="53"/>
      <c r="N172" s="54"/>
      <c r="O172" s="66"/>
      <c r="P172" s="67"/>
    </row>
    <row r="173" spans="1:16" x14ac:dyDescent="0.25">
      <c r="A173" s="9"/>
      <c r="B173" s="47"/>
      <c r="C173" s="48"/>
      <c r="D173" s="60"/>
      <c r="E173" s="61"/>
      <c r="F173" s="53"/>
      <c r="G173" s="54"/>
      <c r="H173" s="66"/>
      <c r="I173" s="67"/>
      <c r="K173" s="47"/>
      <c r="L173" s="48"/>
      <c r="M173" s="53"/>
      <c r="N173" s="54"/>
      <c r="O173" s="66"/>
      <c r="P173" s="67"/>
    </row>
    <row r="174" spans="1:16" x14ac:dyDescent="0.25">
      <c r="A174" s="9"/>
      <c r="B174" s="47"/>
      <c r="C174" s="48"/>
      <c r="D174" s="60"/>
      <c r="E174" s="61"/>
      <c r="F174" s="53"/>
      <c r="G174" s="54"/>
      <c r="H174" s="66"/>
      <c r="I174" s="67"/>
      <c r="K174" s="47"/>
      <c r="L174" s="48"/>
      <c r="M174" s="53"/>
      <c r="N174" s="54"/>
      <c r="O174" s="66"/>
      <c r="P174" s="67"/>
    </row>
    <row r="175" spans="1:16" x14ac:dyDescent="0.25">
      <c r="A175" s="9"/>
      <c r="B175" s="47"/>
      <c r="C175" s="48"/>
      <c r="D175" s="60"/>
      <c r="E175" s="61"/>
      <c r="F175" s="53"/>
      <c r="G175" s="54"/>
      <c r="H175" s="66"/>
      <c r="I175" s="67"/>
      <c r="K175" s="47"/>
      <c r="L175" s="48"/>
      <c r="M175" s="53"/>
      <c r="N175" s="54"/>
      <c r="O175" s="66"/>
      <c r="P175" s="67"/>
    </row>
    <row r="176" spans="1:16" x14ac:dyDescent="0.25">
      <c r="A176" s="9"/>
      <c r="B176" s="47"/>
      <c r="C176" s="48"/>
      <c r="D176" s="60"/>
      <c r="E176" s="61"/>
      <c r="F176" s="53"/>
      <c r="G176" s="54"/>
      <c r="H176" s="66"/>
      <c r="I176" s="67"/>
      <c r="K176" s="47"/>
      <c r="L176" s="48"/>
      <c r="M176" s="53"/>
      <c r="N176" s="54"/>
      <c r="O176" s="66"/>
      <c r="P176" s="67"/>
    </row>
    <row r="177" spans="1:16" x14ac:dyDescent="0.25">
      <c r="A177" s="9"/>
      <c r="B177" s="47"/>
      <c r="C177" s="48"/>
      <c r="D177" s="60"/>
      <c r="E177" s="61"/>
      <c r="F177" s="53"/>
      <c r="G177" s="54"/>
      <c r="H177" s="66"/>
      <c r="I177" s="67"/>
      <c r="K177" s="47"/>
      <c r="L177" s="48"/>
      <c r="M177" s="53"/>
      <c r="N177" s="54"/>
      <c r="O177" s="66"/>
      <c r="P177" s="67"/>
    </row>
    <row r="178" spans="1:16" x14ac:dyDescent="0.25">
      <c r="A178" s="9"/>
      <c r="B178" s="47"/>
      <c r="C178" s="48"/>
      <c r="D178" s="60"/>
      <c r="E178" s="61"/>
      <c r="F178" s="53"/>
      <c r="G178" s="54"/>
      <c r="H178" s="66"/>
      <c r="I178" s="67"/>
      <c r="K178" s="47"/>
      <c r="L178" s="48"/>
      <c r="M178" s="53"/>
      <c r="N178" s="54"/>
      <c r="O178" s="66"/>
      <c r="P178" s="67"/>
    </row>
    <row r="179" spans="1:16" x14ac:dyDescent="0.25">
      <c r="A179" s="9"/>
      <c r="B179" s="47"/>
      <c r="C179" s="48"/>
      <c r="D179" s="60"/>
      <c r="E179" s="61"/>
      <c r="F179" s="53"/>
      <c r="G179" s="54"/>
      <c r="H179" s="66"/>
      <c r="I179" s="67"/>
      <c r="K179" s="47"/>
      <c r="L179" s="48"/>
      <c r="M179" s="53"/>
      <c r="N179" s="54"/>
      <c r="O179" s="66"/>
      <c r="P179" s="67"/>
    </row>
    <row r="180" spans="1:16" x14ac:dyDescent="0.25">
      <c r="A180" s="9"/>
      <c r="B180" s="47"/>
      <c r="C180" s="48"/>
      <c r="D180" s="60"/>
      <c r="E180" s="61"/>
      <c r="F180" s="53"/>
      <c r="G180" s="54"/>
      <c r="H180" s="66"/>
      <c r="I180" s="67"/>
      <c r="K180" s="47"/>
      <c r="L180" s="48"/>
      <c r="M180" s="53"/>
      <c r="N180" s="54"/>
      <c r="O180" s="66"/>
      <c r="P180" s="67"/>
    </row>
    <row r="181" spans="1:16" x14ac:dyDescent="0.25">
      <c r="A181" s="9"/>
      <c r="B181" s="47"/>
      <c r="C181" s="48"/>
      <c r="D181" s="60"/>
      <c r="E181" s="61"/>
      <c r="F181" s="53"/>
      <c r="G181" s="54"/>
      <c r="H181" s="66"/>
      <c r="I181" s="67"/>
      <c r="K181" s="47"/>
      <c r="L181" s="48"/>
      <c r="M181" s="53"/>
      <c r="N181" s="54"/>
      <c r="O181" s="66"/>
      <c r="P181" s="67"/>
    </row>
    <row r="182" spans="1:16" x14ac:dyDescent="0.25">
      <c r="A182" s="9"/>
      <c r="B182" s="47"/>
      <c r="C182" s="48"/>
      <c r="D182" s="60"/>
      <c r="E182" s="61"/>
      <c r="F182" s="53"/>
      <c r="G182" s="54"/>
      <c r="H182" s="66"/>
      <c r="I182" s="67"/>
      <c r="K182" s="47"/>
      <c r="L182" s="48"/>
      <c r="M182" s="53"/>
      <c r="N182" s="54"/>
      <c r="O182" s="66"/>
      <c r="P182" s="67"/>
    </row>
    <row r="183" spans="1:16" x14ac:dyDescent="0.25">
      <c r="A183" s="9"/>
      <c r="B183" s="47"/>
      <c r="C183" s="48"/>
      <c r="D183" s="60"/>
      <c r="E183" s="61"/>
      <c r="F183" s="53"/>
      <c r="G183" s="54"/>
      <c r="H183" s="66"/>
      <c r="I183" s="67"/>
      <c r="K183" s="47"/>
      <c r="L183" s="48"/>
      <c r="M183" s="53"/>
      <c r="N183" s="54"/>
      <c r="O183" s="66"/>
      <c r="P183" s="67"/>
    </row>
    <row r="184" spans="1:16" x14ac:dyDescent="0.25">
      <c r="A184" s="9"/>
      <c r="B184" s="47"/>
      <c r="C184" s="48"/>
      <c r="D184" s="60"/>
      <c r="E184" s="61"/>
      <c r="F184" s="53"/>
      <c r="G184" s="54"/>
      <c r="H184" s="66"/>
      <c r="I184" s="67"/>
      <c r="K184" s="47"/>
      <c r="L184" s="48"/>
      <c r="M184" s="53"/>
      <c r="N184" s="54"/>
      <c r="O184" s="66"/>
      <c r="P184" s="67"/>
    </row>
    <row r="185" spans="1:16" x14ac:dyDescent="0.25">
      <c r="A185" s="9"/>
      <c r="B185" s="47"/>
      <c r="C185" s="48"/>
      <c r="D185" s="60"/>
      <c r="E185" s="61"/>
      <c r="F185" s="53"/>
      <c r="G185" s="54"/>
      <c r="H185" s="66"/>
      <c r="I185" s="67"/>
      <c r="K185" s="47"/>
      <c r="L185" s="48"/>
      <c r="M185" s="53"/>
      <c r="N185" s="54"/>
      <c r="O185" s="66"/>
      <c r="P185" s="67"/>
    </row>
    <row r="186" spans="1:16" x14ac:dyDescent="0.25">
      <c r="A186" s="9"/>
      <c r="B186" s="47"/>
      <c r="C186" s="48"/>
      <c r="D186" s="60"/>
      <c r="E186" s="61"/>
      <c r="F186" s="53"/>
      <c r="G186" s="54"/>
      <c r="H186" s="66"/>
      <c r="I186" s="67"/>
      <c r="K186" s="47"/>
      <c r="L186" s="48"/>
      <c r="M186" s="53"/>
      <c r="N186" s="54"/>
      <c r="O186" s="66"/>
      <c r="P186" s="67"/>
    </row>
    <row r="187" spans="1:16" x14ac:dyDescent="0.25">
      <c r="A187" s="9"/>
      <c r="B187" s="47"/>
      <c r="C187" s="48"/>
      <c r="D187" s="60"/>
      <c r="E187" s="61"/>
      <c r="F187" s="53"/>
      <c r="G187" s="54"/>
      <c r="H187" s="66"/>
      <c r="I187" s="67"/>
      <c r="K187" s="47"/>
      <c r="L187" s="48"/>
      <c r="M187" s="53"/>
      <c r="N187" s="54"/>
      <c r="O187" s="66"/>
      <c r="P187" s="67"/>
    </row>
    <row r="188" spans="1:16" x14ac:dyDescent="0.25">
      <c r="A188" s="9"/>
      <c r="B188" s="47"/>
      <c r="C188" s="48"/>
      <c r="D188" s="60"/>
      <c r="E188" s="61"/>
      <c r="F188" s="53"/>
      <c r="G188" s="54"/>
      <c r="H188" s="66"/>
      <c r="I188" s="67"/>
      <c r="K188" s="47"/>
      <c r="L188" s="48"/>
      <c r="M188" s="53"/>
      <c r="N188" s="54"/>
      <c r="O188" s="66"/>
      <c r="P188" s="67"/>
    </row>
    <row r="189" spans="1:16" x14ac:dyDescent="0.25">
      <c r="A189" s="9"/>
      <c r="B189" s="47"/>
      <c r="C189" s="48"/>
      <c r="D189" s="60"/>
      <c r="E189" s="61"/>
      <c r="F189" s="53"/>
      <c r="G189" s="54"/>
      <c r="H189" s="66"/>
      <c r="I189" s="67"/>
      <c r="K189" s="47"/>
      <c r="L189" s="48"/>
      <c r="M189" s="53"/>
      <c r="N189" s="54"/>
      <c r="O189" s="66"/>
      <c r="P189" s="67"/>
    </row>
    <row r="190" spans="1:16" x14ac:dyDescent="0.25">
      <c r="A190" s="9"/>
      <c r="B190" s="47"/>
      <c r="C190" s="48"/>
      <c r="D190" s="60"/>
      <c r="E190" s="61"/>
      <c r="F190" s="53"/>
      <c r="G190" s="54"/>
      <c r="H190" s="66"/>
      <c r="I190" s="67"/>
      <c r="K190" s="47"/>
      <c r="L190" s="48"/>
      <c r="M190" s="53"/>
      <c r="N190" s="54"/>
      <c r="O190" s="66"/>
      <c r="P190" s="67"/>
    </row>
    <row r="191" spans="1:16" x14ac:dyDescent="0.25">
      <c r="A191" s="9"/>
      <c r="B191" s="47"/>
      <c r="C191" s="48"/>
      <c r="D191" s="60"/>
      <c r="E191" s="61"/>
      <c r="F191" s="53"/>
      <c r="G191" s="54"/>
      <c r="H191" s="66"/>
      <c r="I191" s="67"/>
      <c r="K191" s="47"/>
      <c r="L191" s="48"/>
      <c r="M191" s="53"/>
      <c r="N191" s="54"/>
      <c r="O191" s="66"/>
      <c r="P191" s="67"/>
    </row>
    <row r="192" spans="1:16" x14ac:dyDescent="0.25">
      <c r="A192" s="9"/>
      <c r="B192" s="47"/>
      <c r="C192" s="48"/>
      <c r="D192" s="60"/>
      <c r="E192" s="61"/>
      <c r="F192" s="53"/>
      <c r="G192" s="54"/>
      <c r="H192" s="66"/>
      <c r="I192" s="67"/>
      <c r="K192" s="47"/>
      <c r="L192" s="48"/>
      <c r="M192" s="53"/>
      <c r="N192" s="54"/>
      <c r="O192" s="66"/>
      <c r="P192" s="67"/>
    </row>
    <row r="193" spans="1:16" x14ac:dyDescent="0.25">
      <c r="A193" s="9"/>
      <c r="B193" s="47"/>
      <c r="C193" s="48"/>
      <c r="D193" s="60"/>
      <c r="E193" s="61"/>
      <c r="F193" s="53"/>
      <c r="G193" s="54"/>
      <c r="H193" s="66"/>
      <c r="I193" s="67"/>
      <c r="K193" s="47"/>
      <c r="L193" s="48"/>
      <c r="M193" s="53"/>
      <c r="N193" s="54"/>
      <c r="O193" s="66"/>
      <c r="P193" s="67"/>
    </row>
    <row r="194" spans="1:16" x14ac:dyDescent="0.25">
      <c r="A194" s="9"/>
      <c r="B194" s="47"/>
      <c r="C194" s="48"/>
      <c r="D194" s="60"/>
      <c r="E194" s="61"/>
      <c r="F194" s="53"/>
      <c r="G194" s="54"/>
      <c r="H194" s="66"/>
      <c r="I194" s="67"/>
      <c r="K194" s="47"/>
      <c r="L194" s="48"/>
      <c r="M194" s="53"/>
      <c r="N194" s="54"/>
      <c r="O194" s="66"/>
      <c r="P194" s="67"/>
    </row>
    <row r="195" spans="1:16" x14ac:dyDescent="0.25">
      <c r="A195" s="9"/>
      <c r="B195" s="47"/>
      <c r="C195" s="48"/>
      <c r="D195" s="60"/>
      <c r="E195" s="61"/>
      <c r="F195" s="53"/>
      <c r="G195" s="54"/>
      <c r="H195" s="66"/>
      <c r="I195" s="67"/>
      <c r="K195" s="47"/>
      <c r="L195" s="48"/>
      <c r="M195" s="53"/>
      <c r="N195" s="54"/>
      <c r="O195" s="66"/>
      <c r="P195" s="67"/>
    </row>
    <row r="196" spans="1:16" x14ac:dyDescent="0.25">
      <c r="A196" s="9"/>
      <c r="B196" s="47"/>
      <c r="C196" s="48"/>
      <c r="D196" s="60"/>
      <c r="E196" s="61"/>
      <c r="F196" s="53"/>
      <c r="G196" s="54"/>
      <c r="H196" s="66"/>
      <c r="I196" s="67"/>
      <c r="K196" s="47"/>
      <c r="L196" s="48"/>
      <c r="M196" s="53"/>
      <c r="N196" s="54"/>
      <c r="O196" s="66"/>
      <c r="P196" s="67"/>
    </row>
    <row r="197" spans="1:16" x14ac:dyDescent="0.25">
      <c r="A197" s="9"/>
      <c r="B197" s="47"/>
      <c r="C197" s="48"/>
      <c r="D197" s="60"/>
      <c r="E197" s="61"/>
      <c r="F197" s="53"/>
      <c r="G197" s="54"/>
      <c r="H197" s="66"/>
      <c r="I197" s="67"/>
      <c r="K197" s="47"/>
      <c r="L197" s="48"/>
      <c r="M197" s="53"/>
      <c r="N197" s="54"/>
      <c r="O197" s="66"/>
      <c r="P197" s="67"/>
    </row>
    <row r="198" spans="1:16" x14ac:dyDescent="0.25">
      <c r="A198" s="9"/>
      <c r="B198" s="47"/>
      <c r="C198" s="48"/>
      <c r="D198" s="60"/>
      <c r="E198" s="61"/>
      <c r="F198" s="53"/>
      <c r="G198" s="54"/>
      <c r="H198" s="66"/>
      <c r="I198" s="67"/>
      <c r="K198" s="47"/>
      <c r="L198" s="48"/>
      <c r="M198" s="53"/>
      <c r="N198" s="54"/>
      <c r="O198" s="66"/>
      <c r="P198" s="67"/>
    </row>
    <row r="199" spans="1:16" x14ac:dyDescent="0.25">
      <c r="A199" s="9"/>
      <c r="B199" s="47"/>
      <c r="C199" s="48"/>
      <c r="D199" s="60"/>
      <c r="E199" s="61"/>
      <c r="F199" s="53"/>
      <c r="G199" s="54"/>
      <c r="H199" s="66"/>
      <c r="I199" s="67"/>
      <c r="K199" s="47"/>
      <c r="L199" s="48"/>
      <c r="M199" s="53"/>
      <c r="N199" s="54"/>
      <c r="O199" s="66"/>
      <c r="P199" s="67"/>
    </row>
    <row r="200" spans="1:16" x14ac:dyDescent="0.25">
      <c r="A200" s="9"/>
      <c r="B200" s="47"/>
      <c r="C200" s="48"/>
      <c r="D200" s="60"/>
      <c r="E200" s="61"/>
      <c r="F200" s="53"/>
      <c r="G200" s="54"/>
      <c r="H200" s="66"/>
      <c r="I200" s="67"/>
      <c r="K200" s="47"/>
      <c r="L200" s="48"/>
      <c r="M200" s="53"/>
      <c r="N200" s="54"/>
      <c r="O200" s="66"/>
      <c r="P200" s="67"/>
    </row>
    <row r="201" spans="1:16" x14ac:dyDescent="0.25">
      <c r="A201" s="9"/>
      <c r="B201" s="47"/>
      <c r="C201" s="48"/>
      <c r="D201" s="60"/>
      <c r="E201" s="61"/>
      <c r="F201" s="53"/>
      <c r="G201" s="54"/>
      <c r="H201" s="66"/>
      <c r="I201" s="67"/>
      <c r="K201" s="47"/>
      <c r="L201" s="48"/>
      <c r="M201" s="53"/>
      <c r="N201" s="54"/>
      <c r="O201" s="66"/>
      <c r="P201" s="67"/>
    </row>
    <row r="202" spans="1:16" x14ac:dyDescent="0.25">
      <c r="A202" s="9"/>
      <c r="B202" s="47"/>
      <c r="C202" s="48"/>
      <c r="D202" s="60"/>
      <c r="E202" s="61"/>
      <c r="F202" s="53"/>
      <c r="G202" s="54"/>
      <c r="H202" s="66"/>
      <c r="I202" s="67"/>
      <c r="K202" s="47"/>
      <c r="L202" s="48"/>
      <c r="M202" s="53"/>
      <c r="N202" s="54"/>
      <c r="O202" s="66"/>
      <c r="P202" s="67"/>
    </row>
    <row r="203" spans="1:16" x14ac:dyDescent="0.25">
      <c r="A203" s="9"/>
      <c r="B203" s="47"/>
      <c r="C203" s="48"/>
      <c r="D203" s="60"/>
      <c r="E203" s="61"/>
      <c r="F203" s="53"/>
      <c r="G203" s="54"/>
      <c r="H203" s="66"/>
      <c r="I203" s="67"/>
      <c r="K203" s="47"/>
      <c r="L203" s="48"/>
      <c r="M203" s="53"/>
      <c r="N203" s="54"/>
      <c r="O203" s="66"/>
      <c r="P203" s="67"/>
    </row>
    <row r="204" spans="1:16" x14ac:dyDescent="0.25">
      <c r="A204" s="9"/>
      <c r="B204" s="47"/>
      <c r="C204" s="48"/>
      <c r="D204" s="60"/>
      <c r="E204" s="61"/>
      <c r="F204" s="53"/>
      <c r="G204" s="54"/>
      <c r="H204" s="66"/>
      <c r="I204" s="67"/>
      <c r="K204" s="47"/>
      <c r="L204" s="48"/>
      <c r="M204" s="53"/>
      <c r="N204" s="54"/>
      <c r="O204" s="66"/>
      <c r="P204" s="67"/>
    </row>
    <row r="205" spans="1:16" x14ac:dyDescent="0.25">
      <c r="A205" s="9"/>
      <c r="B205" s="47"/>
      <c r="C205" s="48"/>
      <c r="D205" s="60"/>
      <c r="E205" s="61"/>
      <c r="F205" s="53"/>
      <c r="G205" s="54"/>
      <c r="H205" s="66"/>
      <c r="I205" s="67"/>
      <c r="K205" s="47"/>
      <c r="L205" s="48"/>
      <c r="M205" s="53"/>
      <c r="N205" s="54"/>
      <c r="O205" s="66"/>
      <c r="P205" s="67"/>
    </row>
    <row r="206" spans="1:16" x14ac:dyDescent="0.25">
      <c r="A206" s="9"/>
      <c r="B206" s="47"/>
      <c r="C206" s="48"/>
      <c r="D206" s="60"/>
      <c r="E206" s="61"/>
      <c r="F206" s="53"/>
      <c r="G206" s="54"/>
      <c r="H206" s="66"/>
      <c r="I206" s="67"/>
      <c r="K206" s="47"/>
      <c r="L206" s="48"/>
      <c r="M206" s="53"/>
      <c r="N206" s="54"/>
      <c r="O206" s="66"/>
      <c r="P206" s="67"/>
    </row>
    <row r="207" spans="1:16" x14ac:dyDescent="0.25">
      <c r="A207" s="9"/>
      <c r="B207" s="47"/>
      <c r="C207" s="48"/>
      <c r="D207" s="60"/>
      <c r="E207" s="61"/>
      <c r="F207" s="53"/>
      <c r="G207" s="54"/>
      <c r="H207" s="66"/>
      <c r="I207" s="67"/>
      <c r="K207" s="47"/>
      <c r="L207" s="48"/>
      <c r="M207" s="53"/>
      <c r="N207" s="54"/>
      <c r="O207" s="66"/>
      <c r="P207" s="67"/>
    </row>
    <row r="208" spans="1:16" x14ac:dyDescent="0.25">
      <c r="A208" s="9"/>
      <c r="B208" s="47"/>
      <c r="C208" s="48"/>
      <c r="D208" s="60"/>
      <c r="E208" s="61"/>
      <c r="F208" s="53"/>
      <c r="G208" s="54"/>
      <c r="H208" s="66"/>
      <c r="I208" s="67"/>
      <c r="K208" s="47"/>
      <c r="L208" s="48"/>
      <c r="M208" s="53"/>
      <c r="N208" s="54"/>
      <c r="O208" s="66"/>
      <c r="P208" s="67"/>
    </row>
    <row r="209" spans="1:16" x14ac:dyDescent="0.25">
      <c r="A209" s="9"/>
      <c r="B209" s="47"/>
      <c r="C209" s="48"/>
      <c r="D209" s="60"/>
      <c r="E209" s="61"/>
      <c r="F209" s="53"/>
      <c r="G209" s="54"/>
      <c r="H209" s="66"/>
      <c r="I209" s="67"/>
      <c r="K209" s="47"/>
      <c r="L209" s="48"/>
      <c r="M209" s="53"/>
      <c r="N209" s="54"/>
      <c r="O209" s="66"/>
      <c r="P209" s="67"/>
    </row>
    <row r="210" spans="1:16" ht="15.75" thickBot="1" x14ac:dyDescent="0.3">
      <c r="A210" s="80"/>
      <c r="B210" s="49"/>
      <c r="C210" s="50"/>
      <c r="D210" s="62"/>
      <c r="E210" s="63"/>
      <c r="F210" s="55"/>
      <c r="G210" s="56"/>
      <c r="H210" s="68"/>
      <c r="I210" s="69"/>
      <c r="K210" s="49"/>
      <c r="L210" s="50"/>
      <c r="M210" s="55"/>
      <c r="N210" s="56"/>
      <c r="O210" s="68"/>
      <c r="P210" s="69"/>
    </row>
  </sheetData>
  <sortState ref="A22:P101">
    <sortCondition ref="A22"/>
  </sortState>
  <mergeCells count="9">
    <mergeCell ref="K8:P8"/>
    <mergeCell ref="K9:L9"/>
    <mergeCell ref="M9:N9"/>
    <mergeCell ref="O9:P9"/>
    <mergeCell ref="B9:C9"/>
    <mergeCell ref="D9:E9"/>
    <mergeCell ref="F9:G9"/>
    <mergeCell ref="H9:I9"/>
    <mergeCell ref="A8:I8"/>
  </mergeCells>
  <dataValidations disablePrompts="1" count="1">
    <dataValidation type="list" allowBlank="1" showInputMessage="1" showErrorMessage="1" sqref="C1">
      <formula1>"AM,PM"</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92D050"/>
  </sheetPr>
  <dimension ref="A1:J1048576"/>
  <sheetViews>
    <sheetView workbookViewId="0">
      <selection activeCell="E4" sqref="E4"/>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42370</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98"/>
      <c r="B3" s="93">
        <f>DATE(PARAM!$B$3,1,1)</f>
        <v>42370</v>
      </c>
      <c r="C3" s="94"/>
      <c r="D3" s="95">
        <f>IFERROR(IF($A3="",VLOOKUP($C3,PARAM!$A$11:$I$210,CHOOSE(WEEKDAY($B3,2),2,2,4,2,2,6,8),FALSE),VLOOKUP($C3,PARAM!$A$11:$P$210,CHOOSE(WEEKDAY($B3,2),11,11,11,11,11,13,15),FALSE)),0)</f>
        <v>0</v>
      </c>
      <c r="E3" s="95">
        <f>IFERROR(IF($A3="",VLOOKUP($C3,PARAM!$A$11:$I$210,CHOOSE(WEEKDAY($B3,2),3,3,5,3,3,7,9),FALSE),VLOOKUP($C3,PARAM!$A$11:$P$210,CHOOSE(WEEKDAY($B3,2),12,12,12,12,12,14,16),FALSE)),0)</f>
        <v>0</v>
      </c>
      <c r="F3" s="96">
        <f t="shared" ref="F3:F9" si="0">SUM(E3-D3)</f>
        <v>0</v>
      </c>
      <c r="G3" s="97"/>
      <c r="I3" s="4"/>
    </row>
    <row r="4" spans="1:10" x14ac:dyDescent="0.25">
      <c r="A4" s="99"/>
      <c r="B4" s="100">
        <f>B3+1</f>
        <v>42371</v>
      </c>
      <c r="C4" s="101"/>
      <c r="D4" s="102">
        <f>IFERROR(IF($A4="",VLOOKUP($C4,PARAM!$A$11:$I$210,CHOOSE(WEEKDAY($B4,2),2,2,4,2,2,6,8),FALSE),VLOOKUP($C4,PARAM!$A$11:$P$210,CHOOSE(WEEKDAY($B4,2),11,11,11,11,11,13,15),FALSE)),0)</f>
        <v>0</v>
      </c>
      <c r="E4" s="102">
        <f>IFERROR(IF($A4="",VLOOKUP($C4,PARAM!$A$11:$I$210,CHOOSE(WEEKDAY($B4,2),3,3,5,3,3,7,9),FALSE),VLOOKUP($C4,PARAM!$A$11:$P$210,CHOOSE(WEEKDAY($B4,2),12,12,12,12,12,14,16),FALSE)),0)</f>
        <v>0</v>
      </c>
      <c r="F4" s="103">
        <f t="shared" si="0"/>
        <v>0</v>
      </c>
      <c r="G4" s="104"/>
      <c r="I4" s="4"/>
    </row>
    <row r="5" spans="1:10" x14ac:dyDescent="0.25">
      <c r="A5" s="99"/>
      <c r="B5" s="100">
        <f t="shared" ref="B5:B33" si="1">B4+1</f>
        <v>42372</v>
      </c>
      <c r="C5" s="101"/>
      <c r="D5" s="102">
        <f>IFERROR(IF($A5="",VLOOKUP($C5,PARAM!$A$11:$I$210,CHOOSE(WEEKDAY($B5,2),2,2,4,2,2,6,8),FALSE),VLOOKUP($C5,PARAM!$A$11:$P$210,CHOOSE(WEEKDAY($B5,2),11,11,11,11,11,13,15),FALSE)),0)</f>
        <v>0</v>
      </c>
      <c r="E5" s="102">
        <f>IFERROR(IF($A5="",VLOOKUP($C5,PARAM!$A$11:$I$210,CHOOSE(WEEKDAY($B5,2),3,3,5,3,3,7,9),FALSE),VLOOKUP($C5,PARAM!$A$11:$P$210,CHOOSE(WEEKDAY($B5,2),12,12,12,12,12,14,16),FALSE)),0)</f>
        <v>0</v>
      </c>
      <c r="F5" s="103">
        <f t="shared" si="0"/>
        <v>0</v>
      </c>
      <c r="G5" s="104"/>
      <c r="I5" s="4"/>
    </row>
    <row r="6" spans="1:10" x14ac:dyDescent="0.25">
      <c r="A6" s="99"/>
      <c r="B6" s="100">
        <f t="shared" si="1"/>
        <v>42373</v>
      </c>
      <c r="C6" s="101"/>
      <c r="D6" s="102">
        <f>IFERROR(IF($A6="",VLOOKUP($C6,PARAM!$A$11:$I$210,CHOOSE(WEEKDAY($B6,2),2,2,4,2,2,6,8),FALSE),VLOOKUP($C6,PARAM!$A$11:$P$210,CHOOSE(WEEKDAY($B6,2),11,11,11,11,11,13,15),FALSE)),0)</f>
        <v>0</v>
      </c>
      <c r="E6" s="102">
        <f>IFERROR(IF($A6="",VLOOKUP($C6,PARAM!$A$11:$I$210,CHOOSE(WEEKDAY($B6,2),3,3,5,3,3,7,9),FALSE),VLOOKUP($C6,PARAM!$A$11:$P$210,CHOOSE(WEEKDAY($B6,2),12,12,12,12,12,14,16),FALSE)),0)</f>
        <v>0</v>
      </c>
      <c r="F6" s="103">
        <f t="shared" si="0"/>
        <v>0</v>
      </c>
      <c r="G6" s="104"/>
      <c r="I6" s="4"/>
    </row>
    <row r="7" spans="1:10" x14ac:dyDescent="0.25">
      <c r="A7" s="99"/>
      <c r="B7" s="100">
        <f t="shared" si="1"/>
        <v>42374</v>
      </c>
      <c r="C7" s="101"/>
      <c r="D7" s="102">
        <f>IFERROR(IF($A7="",VLOOKUP($C7,PARAM!$A$11:$I$210,CHOOSE(WEEKDAY($B7,2),2,2,4,2,2,6,8),FALSE),VLOOKUP($C7,PARAM!$A$11:$P$210,CHOOSE(WEEKDAY($B7,2),11,11,11,11,11,13,15),FALSE)),0)</f>
        <v>0</v>
      </c>
      <c r="E7" s="102">
        <f>IFERROR(IF($A7="",VLOOKUP($C7,PARAM!$A$11:$I$210,CHOOSE(WEEKDAY($B7,2),3,3,5,3,3,7,9),FALSE),VLOOKUP($C7,PARAM!$A$11:$P$210,CHOOSE(WEEKDAY($B7,2),12,12,12,12,12,14,16),FALSE)),0)</f>
        <v>0</v>
      </c>
      <c r="F7" s="103">
        <f t="shared" si="0"/>
        <v>0</v>
      </c>
      <c r="G7" s="104"/>
      <c r="I7" s="4"/>
    </row>
    <row r="8" spans="1:10" x14ac:dyDescent="0.25">
      <c r="A8" s="99"/>
      <c r="B8" s="100">
        <f t="shared" si="1"/>
        <v>42375</v>
      </c>
      <c r="C8" s="101"/>
      <c r="D8" s="102">
        <f>IFERROR(IF($A8="",VLOOKUP($C8,PARAM!$A$11:$I$210,CHOOSE(WEEKDAY($B8,2),2,2,4,2,2,6,8),FALSE),VLOOKUP($C8,PARAM!$A$11:$P$210,CHOOSE(WEEKDAY($B8,2),11,11,11,11,11,13,15),FALSE)),0)</f>
        <v>0</v>
      </c>
      <c r="E8" s="102">
        <f>IFERROR(IF($A8="",VLOOKUP($C8,PARAM!$A$11:$I$210,CHOOSE(WEEKDAY($B8,2),3,3,5,3,3,7,9),FALSE),VLOOKUP($C8,PARAM!$A$11:$P$210,CHOOSE(WEEKDAY($B8,2),12,12,12,12,12,14,16),FALSE)),0)</f>
        <v>0</v>
      </c>
      <c r="F8" s="103">
        <f t="shared" si="0"/>
        <v>0</v>
      </c>
      <c r="G8" s="104"/>
      <c r="I8" s="4"/>
    </row>
    <row r="9" spans="1:10" x14ac:dyDescent="0.25">
      <c r="A9" s="99"/>
      <c r="B9" s="100">
        <f t="shared" si="1"/>
        <v>42376</v>
      </c>
      <c r="C9" s="101"/>
      <c r="D9" s="102">
        <f>IFERROR(IF($A9="",VLOOKUP($C9,PARAM!$A$11:$I$210,CHOOSE(WEEKDAY($B9,2),2,2,4,2,2,6,8),FALSE),VLOOKUP($C9,PARAM!$A$11:$P$210,CHOOSE(WEEKDAY($B9,2),11,11,11,11,11,13,15),FALSE)),0)</f>
        <v>0</v>
      </c>
      <c r="E9" s="102">
        <f>IFERROR(IF($A9="",VLOOKUP($C9,PARAM!$A$11:$I$210,CHOOSE(WEEKDAY($B9,2),3,3,5,3,3,7,9),FALSE),VLOOKUP($C9,PARAM!$A$11:$P$210,CHOOSE(WEEKDAY($B9,2),12,12,12,12,12,14,16),FALSE)),0)</f>
        <v>0</v>
      </c>
      <c r="F9" s="103">
        <f t="shared" si="0"/>
        <v>0</v>
      </c>
      <c r="G9" s="104"/>
      <c r="I9" s="4"/>
    </row>
    <row r="10" spans="1:10" x14ac:dyDescent="0.25">
      <c r="A10" s="99"/>
      <c r="B10" s="100">
        <f t="shared" si="1"/>
        <v>42377</v>
      </c>
      <c r="C10" s="101"/>
      <c r="D10" s="102">
        <f>IFERROR(IF($A10="",VLOOKUP($C10,PARAM!$A$11:$I$210,CHOOSE(WEEKDAY($B10,2),2,2,4,2,2,6,8),FALSE),VLOOKUP($C10,PARAM!$A$11:$P$210,CHOOSE(WEEKDAY($B10,2),11,11,11,11,11,13,15),FALSE)),0)</f>
        <v>0</v>
      </c>
      <c r="E10" s="102">
        <f>IFERROR(IF($A10="",VLOOKUP($C10,PARAM!$A$11:$I$210,CHOOSE(WEEKDAY($B10,2),3,3,5,3,3,7,9),FALSE),VLOOKUP($C10,PARAM!$A$11:$P$210,CHOOSE(WEEKDAY($B10,2),12,12,12,12,12,14,16),FALSE)),0)</f>
        <v>0</v>
      </c>
      <c r="F10" s="103">
        <f>SUM(E10-D10)</f>
        <v>0</v>
      </c>
      <c r="G10" s="104"/>
      <c r="I10" s="4"/>
    </row>
    <row r="11" spans="1:10" x14ac:dyDescent="0.25">
      <c r="A11" s="99"/>
      <c r="B11" s="100">
        <f t="shared" si="1"/>
        <v>42378</v>
      </c>
      <c r="C11" s="101"/>
      <c r="D11" s="102">
        <f>IFERROR(IF($A11="",VLOOKUP($C11,PARAM!$A$11:$I$210,CHOOSE(WEEKDAY($B11,2),2,2,4,2,2,6,8),FALSE),VLOOKUP($C11,PARAM!$A$11:$P$210,CHOOSE(WEEKDAY($B11,2),11,11,11,11,11,13,15),FALSE)),0)</f>
        <v>0</v>
      </c>
      <c r="E11" s="102">
        <f>IFERROR(IF($A11="",VLOOKUP($C11,PARAM!$A$11:$I$210,CHOOSE(WEEKDAY($B11,2),3,3,5,3,3,7,9),FALSE),VLOOKUP($C11,PARAM!$A$11:$P$210,CHOOSE(WEEKDAY($B11,2),12,12,12,12,12,14,16),FALSE)),0)</f>
        <v>0</v>
      </c>
      <c r="F11" s="103">
        <f t="shared" ref="F11:F33" si="2">SUM(E11-D11)</f>
        <v>0</v>
      </c>
      <c r="G11" s="104"/>
      <c r="I11" s="4"/>
    </row>
    <row r="12" spans="1:10" x14ac:dyDescent="0.25">
      <c r="A12" s="99"/>
      <c r="B12" s="100">
        <f t="shared" si="1"/>
        <v>42379</v>
      </c>
      <c r="C12" s="101"/>
      <c r="D12" s="102">
        <f>IFERROR(IF($A12="",VLOOKUP($C12,PARAM!$A$11:$I$210,CHOOSE(WEEKDAY($B12,2),2,2,4,2,2,6,8),FALSE),VLOOKUP($C12,PARAM!$A$11:$P$210,CHOOSE(WEEKDAY($B12,2),11,11,11,11,11,13,15),FALSE)),0)</f>
        <v>0</v>
      </c>
      <c r="E12" s="102">
        <f>IFERROR(IF($A12="",VLOOKUP($C12,PARAM!$A$11:$I$210,CHOOSE(WEEKDAY($B12,2),3,3,5,3,3,7,9),FALSE),VLOOKUP($C12,PARAM!$A$11:$P$210,CHOOSE(WEEKDAY($B12,2),12,12,12,12,12,14,16),FALSE)),0)</f>
        <v>0</v>
      </c>
      <c r="F12" s="103">
        <f t="shared" si="2"/>
        <v>0</v>
      </c>
      <c r="G12" s="104"/>
      <c r="I12" s="4"/>
    </row>
    <row r="13" spans="1:10" x14ac:dyDescent="0.25">
      <c r="A13" s="99"/>
      <c r="B13" s="100">
        <f t="shared" si="1"/>
        <v>42380</v>
      </c>
      <c r="C13" s="101"/>
      <c r="D13" s="102">
        <f>IFERROR(IF($A13="",VLOOKUP($C13,PARAM!$A$11:$I$210,CHOOSE(WEEKDAY($B13,2),2,2,4,2,2,6,8),FALSE),VLOOKUP($C13,PARAM!$A$11:$P$210,CHOOSE(WEEKDAY($B13,2),11,11,11,11,11,13,15),FALSE)),0)</f>
        <v>0</v>
      </c>
      <c r="E13" s="102">
        <f>IFERROR(IF($A13="",VLOOKUP($C13,PARAM!$A$11:$I$210,CHOOSE(WEEKDAY($B13,2),3,3,5,3,3,7,9),FALSE),VLOOKUP($C13,PARAM!$A$11:$P$210,CHOOSE(WEEKDAY($B13,2),12,12,12,12,12,14,16),FALSE)),0)</f>
        <v>0</v>
      </c>
      <c r="F13" s="103">
        <f t="shared" si="2"/>
        <v>0</v>
      </c>
      <c r="G13" s="104"/>
      <c r="I13" s="4"/>
    </row>
    <row r="14" spans="1:10" x14ac:dyDescent="0.25">
      <c r="A14" s="99"/>
      <c r="B14" s="100">
        <f t="shared" si="1"/>
        <v>42381</v>
      </c>
      <c r="C14" s="101"/>
      <c r="D14" s="102">
        <f>IFERROR(IF($A14="",VLOOKUP($C14,PARAM!$A$11:$I$210,CHOOSE(WEEKDAY($B14,2),2,2,4,2,2,6,8),FALSE),VLOOKUP($C14,PARAM!$A$11:$P$210,CHOOSE(WEEKDAY($B14,2),11,11,11,11,11,13,15),FALSE)),0)</f>
        <v>0</v>
      </c>
      <c r="E14" s="102">
        <f>IFERROR(IF($A14="",VLOOKUP($C14,PARAM!$A$11:$I$210,CHOOSE(WEEKDAY($B14,2),3,3,5,3,3,7,9),FALSE),VLOOKUP($C14,PARAM!$A$11:$P$210,CHOOSE(WEEKDAY($B14,2),12,12,12,12,12,14,16),FALSE)),0)</f>
        <v>0</v>
      </c>
      <c r="F14" s="103">
        <f t="shared" si="2"/>
        <v>0</v>
      </c>
      <c r="G14" s="104"/>
      <c r="I14" s="4"/>
    </row>
    <row r="15" spans="1:10" x14ac:dyDescent="0.25">
      <c r="A15" s="99"/>
      <c r="B15" s="100">
        <f t="shared" si="1"/>
        <v>42382</v>
      </c>
      <c r="C15" s="101"/>
      <c r="D15" s="102">
        <f>IFERROR(IF($A15="",VLOOKUP($C15,PARAM!$A$11:$I$210,CHOOSE(WEEKDAY($B15,2),2,2,4,2,2,6,8),FALSE),VLOOKUP($C15,PARAM!$A$11:$P$210,CHOOSE(WEEKDAY($B15,2),11,11,11,11,11,13,15),FALSE)),0)</f>
        <v>0</v>
      </c>
      <c r="E15" s="102">
        <f>IFERROR(IF($A15="",VLOOKUP($C15,PARAM!$A$11:$I$210,CHOOSE(WEEKDAY($B15,2),3,3,5,3,3,7,9),FALSE),VLOOKUP($C15,PARAM!$A$11:$P$210,CHOOSE(WEEKDAY($B15,2),12,12,12,12,12,14,16),FALSE)),0)</f>
        <v>0</v>
      </c>
      <c r="F15" s="103">
        <f t="shared" si="2"/>
        <v>0</v>
      </c>
      <c r="G15" s="104"/>
      <c r="I15" s="4"/>
    </row>
    <row r="16" spans="1:10" x14ac:dyDescent="0.25">
      <c r="A16" s="99"/>
      <c r="B16" s="100">
        <f t="shared" si="1"/>
        <v>42383</v>
      </c>
      <c r="C16" s="101"/>
      <c r="D16" s="102">
        <f>IFERROR(IF($A16="",VLOOKUP($C16,PARAM!$A$11:$I$210,CHOOSE(WEEKDAY($B16,2),2,2,4,2,2,6,8),FALSE),VLOOKUP($C16,PARAM!$A$11:$P$210,CHOOSE(WEEKDAY($B16,2),11,11,11,11,11,13,15),FALSE)),0)</f>
        <v>0</v>
      </c>
      <c r="E16" s="102">
        <f>IFERROR(IF($A16="",VLOOKUP($C16,PARAM!$A$11:$I$210,CHOOSE(WEEKDAY($B16,2),3,3,5,3,3,7,9),FALSE),VLOOKUP($C16,PARAM!$A$11:$P$210,CHOOSE(WEEKDAY($B16,2),12,12,12,12,12,14,16),FALSE)),0)</f>
        <v>0</v>
      </c>
      <c r="F16" s="103">
        <f t="shared" si="2"/>
        <v>0</v>
      </c>
      <c r="G16" s="104"/>
      <c r="I16" s="4"/>
    </row>
    <row r="17" spans="1:9" x14ac:dyDescent="0.25">
      <c r="A17" s="99"/>
      <c r="B17" s="100">
        <f t="shared" si="1"/>
        <v>42384</v>
      </c>
      <c r="C17" s="101"/>
      <c r="D17" s="102">
        <f>IFERROR(IF($A17="",VLOOKUP($C17,PARAM!$A$11:$I$210,CHOOSE(WEEKDAY($B17,2),2,2,4,2,2,6,8),FALSE),VLOOKUP($C17,PARAM!$A$11:$P$210,CHOOSE(WEEKDAY($B17,2),11,11,11,11,11,13,15),FALSE)),0)</f>
        <v>0</v>
      </c>
      <c r="E17" s="102">
        <f>IFERROR(IF($A17="",VLOOKUP($C17,PARAM!$A$11:$I$210,CHOOSE(WEEKDAY($B17,2),3,3,5,3,3,7,9),FALSE),VLOOKUP($C17,PARAM!$A$11:$P$210,CHOOSE(WEEKDAY($B17,2),12,12,12,12,12,14,16),FALSE)),0)</f>
        <v>0</v>
      </c>
      <c r="F17" s="103">
        <f t="shared" si="2"/>
        <v>0</v>
      </c>
      <c r="G17" s="104"/>
      <c r="I17" s="4"/>
    </row>
    <row r="18" spans="1:9" x14ac:dyDescent="0.25">
      <c r="A18" s="99"/>
      <c r="B18" s="100">
        <f t="shared" si="1"/>
        <v>42385</v>
      </c>
      <c r="C18" s="101"/>
      <c r="D18" s="102">
        <f>IFERROR(IF($A18="",VLOOKUP($C18,PARAM!$A$11:$I$210,CHOOSE(WEEKDAY($B18,2),2,2,4,2,2,6,8),FALSE),VLOOKUP($C18,PARAM!$A$11:$P$210,CHOOSE(WEEKDAY($B18,2),11,11,11,11,11,13,15),FALSE)),0)</f>
        <v>0</v>
      </c>
      <c r="E18" s="102">
        <f>IFERROR(IF($A18="",VLOOKUP($C18,PARAM!$A$11:$I$210,CHOOSE(WEEKDAY($B18,2),3,3,5,3,3,7,9),FALSE),VLOOKUP($C18,PARAM!$A$11:$P$210,CHOOSE(WEEKDAY($B18,2),12,12,12,12,12,14,16),FALSE)),0)</f>
        <v>0</v>
      </c>
      <c r="F18" s="103">
        <f t="shared" si="2"/>
        <v>0</v>
      </c>
      <c r="G18" s="104"/>
      <c r="I18" s="4"/>
    </row>
    <row r="19" spans="1:9" x14ac:dyDescent="0.25">
      <c r="A19" s="99"/>
      <c r="B19" s="100">
        <f t="shared" si="1"/>
        <v>42386</v>
      </c>
      <c r="C19" s="101"/>
      <c r="D19" s="102">
        <f>IFERROR(IF($A19="",VLOOKUP($C19,PARAM!$A$11:$I$210,CHOOSE(WEEKDAY($B19,2),2,2,4,2,2,6,8),FALSE),VLOOKUP($C19,PARAM!$A$11:$P$210,CHOOSE(WEEKDAY($B19,2),11,11,11,11,11,13,15),FALSE)),0)</f>
        <v>0</v>
      </c>
      <c r="E19" s="102">
        <f>IFERROR(IF($A19="",VLOOKUP($C19,PARAM!$A$11:$I$210,CHOOSE(WEEKDAY($B19,2),3,3,5,3,3,7,9),FALSE),VLOOKUP($C19,PARAM!$A$11:$P$210,CHOOSE(WEEKDAY($B19,2),12,12,12,12,12,14,16),FALSE)),0)</f>
        <v>0</v>
      </c>
      <c r="F19" s="103">
        <f t="shared" si="2"/>
        <v>0</v>
      </c>
      <c r="G19" s="104"/>
      <c r="I19" s="4"/>
    </row>
    <row r="20" spans="1:9" x14ac:dyDescent="0.25">
      <c r="A20" s="99"/>
      <c r="B20" s="100">
        <f t="shared" si="1"/>
        <v>42387</v>
      </c>
      <c r="C20" s="101"/>
      <c r="D20" s="102">
        <f>IFERROR(IF($A20="",VLOOKUP($C20,PARAM!$A$11:$I$210,CHOOSE(WEEKDAY($B20,2),2,2,4,2,2,6,8),FALSE),VLOOKUP($C20,PARAM!$A$11:$P$210,CHOOSE(WEEKDAY($B20,2),11,11,11,11,11,13,15),FALSE)),0)</f>
        <v>0</v>
      </c>
      <c r="E20" s="102">
        <f>IFERROR(IF($A20="",VLOOKUP($C20,PARAM!$A$11:$I$210,CHOOSE(WEEKDAY($B20,2),3,3,5,3,3,7,9),FALSE),VLOOKUP($C20,PARAM!$A$11:$P$210,CHOOSE(WEEKDAY($B20,2),12,12,12,12,12,14,16),FALSE)),0)</f>
        <v>0</v>
      </c>
      <c r="F20" s="103">
        <f t="shared" si="2"/>
        <v>0</v>
      </c>
      <c r="G20" s="104"/>
      <c r="I20" s="4"/>
    </row>
    <row r="21" spans="1:9" x14ac:dyDescent="0.25">
      <c r="A21" s="99"/>
      <c r="B21" s="100">
        <f t="shared" si="1"/>
        <v>42388</v>
      </c>
      <c r="C21" s="101"/>
      <c r="D21" s="102">
        <f>IFERROR(IF($A21="",VLOOKUP($C21,PARAM!$A$11:$I$210,CHOOSE(WEEKDAY($B21,2),2,2,4,2,2,6,8),FALSE),VLOOKUP($C21,PARAM!$A$11:$P$210,CHOOSE(WEEKDAY($B21,2),11,11,11,11,11,13,15),FALSE)),0)</f>
        <v>0</v>
      </c>
      <c r="E21" s="102">
        <f>IFERROR(IF($A21="",VLOOKUP($C21,PARAM!$A$11:$I$210,CHOOSE(WEEKDAY($B21,2),3,3,5,3,3,7,9),FALSE),VLOOKUP($C21,PARAM!$A$11:$P$210,CHOOSE(WEEKDAY($B21,2),12,12,12,12,12,14,16),FALSE)),0)</f>
        <v>0</v>
      </c>
      <c r="F21" s="103">
        <f t="shared" si="2"/>
        <v>0</v>
      </c>
      <c r="G21" s="104"/>
      <c r="I21" s="4"/>
    </row>
    <row r="22" spans="1:9" x14ac:dyDescent="0.25">
      <c r="A22" s="99"/>
      <c r="B22" s="100">
        <f t="shared" si="1"/>
        <v>42389</v>
      </c>
      <c r="C22" s="101"/>
      <c r="D22" s="102">
        <f>IFERROR(IF($A22="",VLOOKUP($C22,PARAM!$A$11:$I$210,CHOOSE(WEEKDAY($B22,2),2,2,4,2,2,6,8),FALSE),VLOOKUP($C22,PARAM!$A$11:$P$210,CHOOSE(WEEKDAY($B22,2),11,11,11,11,11,13,15),FALSE)),0)</f>
        <v>0</v>
      </c>
      <c r="E22" s="102">
        <f>IFERROR(IF($A22="",VLOOKUP($C22,PARAM!$A$11:$I$210,CHOOSE(WEEKDAY($B22,2),3,3,5,3,3,7,9),FALSE),VLOOKUP($C22,PARAM!$A$11:$P$210,CHOOSE(WEEKDAY($B22,2),12,12,12,12,12,14,16),FALSE)),0)</f>
        <v>0</v>
      </c>
      <c r="F22" s="103">
        <f t="shared" si="2"/>
        <v>0</v>
      </c>
      <c r="G22" s="104"/>
      <c r="I22" s="4"/>
    </row>
    <row r="23" spans="1:9" x14ac:dyDescent="0.25">
      <c r="A23" s="99"/>
      <c r="B23" s="100">
        <f t="shared" si="1"/>
        <v>42390</v>
      </c>
      <c r="C23" s="101"/>
      <c r="D23" s="102">
        <f>IFERROR(IF($A23="",VLOOKUP($C23,PARAM!$A$11:$I$210,CHOOSE(WEEKDAY($B23,2),2,2,4,2,2,6,8),FALSE),VLOOKUP($C23,PARAM!$A$11:$P$210,CHOOSE(WEEKDAY($B23,2),11,11,11,11,11,13,15),FALSE)),0)</f>
        <v>0</v>
      </c>
      <c r="E23" s="102">
        <f>IFERROR(IF($A23="",VLOOKUP($C23,PARAM!$A$11:$I$210,CHOOSE(WEEKDAY($B23,2),3,3,5,3,3,7,9),FALSE),VLOOKUP($C23,PARAM!$A$11:$P$210,CHOOSE(WEEKDAY($B23,2),12,12,12,12,12,14,16),FALSE)),0)</f>
        <v>0</v>
      </c>
      <c r="F23" s="103">
        <f t="shared" si="2"/>
        <v>0</v>
      </c>
      <c r="G23" s="104"/>
      <c r="I23" s="4"/>
    </row>
    <row r="24" spans="1:9" x14ac:dyDescent="0.25">
      <c r="A24" s="99"/>
      <c r="B24" s="100">
        <f t="shared" si="1"/>
        <v>42391</v>
      </c>
      <c r="C24" s="101"/>
      <c r="D24" s="102">
        <f>IFERROR(IF($A24="",VLOOKUP($C24,PARAM!$A$11:$I$210,CHOOSE(WEEKDAY($B24,2),2,2,4,2,2,6,8),FALSE),VLOOKUP($C24,PARAM!$A$11:$P$210,CHOOSE(WEEKDAY($B24,2),11,11,11,11,11,13,15),FALSE)),0)</f>
        <v>0</v>
      </c>
      <c r="E24" s="102">
        <f>IFERROR(IF($A24="",VLOOKUP($C24,PARAM!$A$11:$I$210,CHOOSE(WEEKDAY($B24,2),3,3,5,3,3,7,9),FALSE),VLOOKUP($C24,PARAM!$A$11:$P$210,CHOOSE(WEEKDAY($B24,2),12,12,12,12,12,14,16),FALSE)),0)</f>
        <v>0</v>
      </c>
      <c r="F24" s="103">
        <f t="shared" si="2"/>
        <v>0</v>
      </c>
      <c r="G24" s="104"/>
      <c r="I24" s="4"/>
    </row>
    <row r="25" spans="1:9" x14ac:dyDescent="0.25">
      <c r="A25" s="99"/>
      <c r="B25" s="100">
        <f t="shared" si="1"/>
        <v>42392</v>
      </c>
      <c r="C25" s="101"/>
      <c r="D25" s="102">
        <f>IFERROR(IF($A25="",VLOOKUP($C25,PARAM!$A$11:$I$210,CHOOSE(WEEKDAY($B25,2),2,2,4,2,2,6,8),FALSE),VLOOKUP($C25,PARAM!$A$11:$P$210,CHOOSE(WEEKDAY($B25,2),11,11,11,11,11,13,15),FALSE)),0)</f>
        <v>0</v>
      </c>
      <c r="E25" s="102">
        <f>IFERROR(IF($A25="",VLOOKUP($C25,PARAM!$A$11:$I$210,CHOOSE(WEEKDAY($B25,2),3,3,5,3,3,7,9),FALSE),VLOOKUP($C25,PARAM!$A$11:$P$210,CHOOSE(WEEKDAY($B25,2),12,12,12,12,12,14,16),FALSE)),0)</f>
        <v>0</v>
      </c>
      <c r="F25" s="103">
        <f t="shared" si="2"/>
        <v>0</v>
      </c>
      <c r="G25" s="104"/>
      <c r="I25" s="4"/>
    </row>
    <row r="26" spans="1:9" x14ac:dyDescent="0.25">
      <c r="A26" s="99"/>
      <c r="B26" s="100">
        <f t="shared" si="1"/>
        <v>42393</v>
      </c>
      <c r="C26" s="101"/>
      <c r="D26" s="102">
        <f>IFERROR(IF($A26="",VLOOKUP($C26,PARAM!$A$11:$I$210,CHOOSE(WEEKDAY($B26,2),2,2,4,2,2,6,8),FALSE),VLOOKUP($C26,PARAM!$A$11:$P$210,CHOOSE(WEEKDAY($B26,2),11,11,11,11,11,13,15),FALSE)),0)</f>
        <v>0</v>
      </c>
      <c r="E26" s="102">
        <f>IFERROR(IF($A26="",VLOOKUP($C26,PARAM!$A$11:$I$210,CHOOSE(WEEKDAY($B26,2),3,3,5,3,3,7,9),FALSE),VLOOKUP($C26,PARAM!$A$11:$P$210,CHOOSE(WEEKDAY($B26,2),12,12,12,12,12,14,16),FALSE)),0)</f>
        <v>0</v>
      </c>
      <c r="F26" s="103">
        <f t="shared" si="2"/>
        <v>0</v>
      </c>
      <c r="G26" s="104"/>
      <c r="I26" s="4"/>
    </row>
    <row r="27" spans="1:9" x14ac:dyDescent="0.25">
      <c r="A27" s="99"/>
      <c r="B27" s="100">
        <f t="shared" si="1"/>
        <v>42394</v>
      </c>
      <c r="C27" s="101"/>
      <c r="D27" s="102">
        <f>IFERROR(IF($A27="",VLOOKUP($C27,PARAM!$A$11:$I$210,CHOOSE(WEEKDAY($B27,2),2,2,4,2,2,6,8),FALSE),VLOOKUP($C27,PARAM!$A$11:$P$210,CHOOSE(WEEKDAY($B27,2),11,11,11,11,11,13,15),FALSE)),0)</f>
        <v>0</v>
      </c>
      <c r="E27" s="102">
        <f>IFERROR(IF($A27="",VLOOKUP($C27,PARAM!$A$11:$I$210,CHOOSE(WEEKDAY($B27,2),3,3,5,3,3,7,9),FALSE),VLOOKUP($C27,PARAM!$A$11:$P$210,CHOOSE(WEEKDAY($B27,2),12,12,12,12,12,14,16),FALSE)),0)</f>
        <v>0</v>
      </c>
      <c r="F27" s="103">
        <f t="shared" si="2"/>
        <v>0</v>
      </c>
      <c r="G27" s="104"/>
      <c r="I27" s="4"/>
    </row>
    <row r="28" spans="1:9" x14ac:dyDescent="0.25">
      <c r="A28" s="99"/>
      <c r="B28" s="100">
        <f t="shared" si="1"/>
        <v>42395</v>
      </c>
      <c r="C28" s="101"/>
      <c r="D28" s="102">
        <f>IFERROR(IF($A28="",VLOOKUP($C28,PARAM!$A$11:$I$210,CHOOSE(WEEKDAY($B28,2),2,2,4,2,2,6,8),FALSE),VLOOKUP($C28,PARAM!$A$11:$P$210,CHOOSE(WEEKDAY($B28,2),11,11,11,11,11,13,15),FALSE)),0)</f>
        <v>0</v>
      </c>
      <c r="E28" s="102">
        <f>IFERROR(IF($A28="",VLOOKUP($C28,PARAM!$A$11:$I$210,CHOOSE(WEEKDAY($B28,2),3,3,5,3,3,7,9),FALSE),VLOOKUP($C28,PARAM!$A$11:$P$210,CHOOSE(WEEKDAY($B28,2),12,12,12,12,12,14,16),FALSE)),0)</f>
        <v>0</v>
      </c>
      <c r="F28" s="103">
        <f t="shared" si="2"/>
        <v>0</v>
      </c>
      <c r="G28" s="104"/>
      <c r="I28" s="4"/>
    </row>
    <row r="29" spans="1:9" x14ac:dyDescent="0.25">
      <c r="A29" s="99"/>
      <c r="B29" s="100">
        <f t="shared" si="1"/>
        <v>42396</v>
      </c>
      <c r="C29" s="101"/>
      <c r="D29" s="102">
        <f>IFERROR(IF($A29="",VLOOKUP($C29,PARAM!$A$11:$I$210,CHOOSE(WEEKDAY($B29,2),2,2,4,2,2,6,8),FALSE),VLOOKUP($C29,PARAM!$A$11:$P$210,CHOOSE(WEEKDAY($B29,2),11,11,11,11,11,13,15),FALSE)),0)</f>
        <v>0</v>
      </c>
      <c r="E29" s="102">
        <f>IFERROR(IF($A29="",VLOOKUP($C29,PARAM!$A$11:$I$210,CHOOSE(WEEKDAY($B29,2),3,3,5,3,3,7,9),FALSE),VLOOKUP($C29,PARAM!$A$11:$P$210,CHOOSE(WEEKDAY($B29,2),12,12,12,12,12,14,16),FALSE)),0)</f>
        <v>0</v>
      </c>
      <c r="F29" s="103">
        <f t="shared" si="2"/>
        <v>0</v>
      </c>
      <c r="G29" s="104"/>
      <c r="I29" s="4"/>
    </row>
    <row r="30" spans="1:9" x14ac:dyDescent="0.25">
      <c r="A30" s="99"/>
      <c r="B30" s="100">
        <f t="shared" si="1"/>
        <v>42397</v>
      </c>
      <c r="C30" s="101"/>
      <c r="D30" s="102">
        <f>IFERROR(IF($A30="",VLOOKUP($C30,PARAM!$A$11:$I$210,CHOOSE(WEEKDAY($B30,2),2,2,4,2,2,6,8),FALSE),VLOOKUP($C30,PARAM!$A$11:$P$210,CHOOSE(WEEKDAY($B30,2),11,11,11,11,11,13,15),FALSE)),0)</f>
        <v>0</v>
      </c>
      <c r="E30" s="102">
        <f>IFERROR(IF($A30="",VLOOKUP($C30,PARAM!$A$11:$I$210,CHOOSE(WEEKDAY($B30,2),3,3,5,3,3,7,9),FALSE),VLOOKUP($C30,PARAM!$A$11:$P$210,CHOOSE(WEEKDAY($B30,2),12,12,12,12,12,14,16),FALSE)),0)</f>
        <v>0</v>
      </c>
      <c r="F30" s="103">
        <f t="shared" si="2"/>
        <v>0</v>
      </c>
      <c r="G30" s="104"/>
      <c r="I30" s="4"/>
    </row>
    <row r="31" spans="1:9" x14ac:dyDescent="0.25">
      <c r="A31" s="99"/>
      <c r="B31" s="100">
        <f t="shared" si="1"/>
        <v>42398</v>
      </c>
      <c r="C31" s="101"/>
      <c r="D31" s="102">
        <f>IFERROR(IF($A31="",VLOOKUP($C31,PARAM!$A$11:$I$210,CHOOSE(WEEKDAY($B31,2),2,2,4,2,2,6,8),FALSE),VLOOKUP($C31,PARAM!$A$11:$P$210,CHOOSE(WEEKDAY($B31,2),11,11,11,11,11,13,15),FALSE)),0)</f>
        <v>0</v>
      </c>
      <c r="E31" s="102">
        <f>IFERROR(IF($A31="",VLOOKUP($C31,PARAM!$A$11:$I$210,CHOOSE(WEEKDAY($B31,2),3,3,5,3,3,7,9),FALSE),VLOOKUP($C31,PARAM!$A$11:$P$210,CHOOSE(WEEKDAY($B31,2),12,12,12,12,12,14,16),FALSE)),0)</f>
        <v>0</v>
      </c>
      <c r="F31" s="103">
        <f t="shared" si="2"/>
        <v>0</v>
      </c>
      <c r="G31" s="104"/>
      <c r="I31" s="4"/>
    </row>
    <row r="32" spans="1:9" x14ac:dyDescent="0.25">
      <c r="A32" s="99"/>
      <c r="B32" s="100">
        <f t="shared" si="1"/>
        <v>42399</v>
      </c>
      <c r="C32" s="101"/>
      <c r="D32" s="102">
        <f>IFERROR(IF($A32="",VLOOKUP($C32,PARAM!$A$11:$I$210,CHOOSE(WEEKDAY($B32,2),2,2,4,2,2,6,8),FALSE),VLOOKUP($C32,PARAM!$A$11:$P$210,CHOOSE(WEEKDAY($B32,2),11,11,11,11,11,13,15),FALSE)),0)</f>
        <v>0</v>
      </c>
      <c r="E32" s="102">
        <f>IFERROR(IF($A32="",VLOOKUP($C32,PARAM!$A$11:$I$210,CHOOSE(WEEKDAY($B32,2),3,3,5,3,3,7,9),FALSE),VLOOKUP($C32,PARAM!$A$11:$P$210,CHOOSE(WEEKDAY($B32,2),12,12,12,12,12,14,16),FALSE)),0)</f>
        <v>0</v>
      </c>
      <c r="F32" s="103">
        <f t="shared" si="2"/>
        <v>0</v>
      </c>
      <c r="G32" s="104"/>
      <c r="I32" s="4"/>
    </row>
    <row r="33" spans="1:9" ht="15.75" thickBot="1" x14ac:dyDescent="0.3">
      <c r="A33" s="105"/>
      <c r="B33" s="106">
        <f t="shared" si="1"/>
        <v>42400</v>
      </c>
      <c r="C33" s="107"/>
      <c r="D33" s="108">
        <f>IFERROR(IF($A33="",VLOOKUP($C33,PARAM!$A$11:$I$210,CHOOSE(WEEKDAY($B33,2),2,2,4,2,2,6,8),FALSE),VLOOKUP($C33,PARAM!$A$11:$P$210,CHOOSE(WEEKDAY($B33,2),11,11,11,11,11,13,15),FALSE)),0)</f>
        <v>0</v>
      </c>
      <c r="E33" s="108">
        <f>IFERROR(IF($A33="",VLOOKUP($C33,PARAM!$A$11:$I$210,CHOOSE(WEEKDAY($B33,2),3,3,5,3,3,7,9),FALSE),VLOOKUP($C33,PARAM!$A$11:$P$210,CHOOSE(WEEKDAY($B33,2),12,12,12,12,12,14,16),FALSE)),0)</f>
        <v>0</v>
      </c>
      <c r="F33" s="109">
        <f t="shared" si="2"/>
        <v>0</v>
      </c>
      <c r="G33" s="110"/>
      <c r="I33" s="4"/>
    </row>
    <row r="34" spans="1:9" s="2" customFormat="1" ht="15.75" thickBot="1" x14ac:dyDescent="0.3">
      <c r="A34" s="70"/>
      <c r="B34" s="17" t="s">
        <v>1</v>
      </c>
      <c r="C34" s="18"/>
      <c r="D34" s="19"/>
      <c r="E34" s="19"/>
      <c r="F34" s="21">
        <f>SUM(F3:F33)</f>
        <v>0</v>
      </c>
      <c r="G34" s="20"/>
      <c r="H34" s="6"/>
      <c r="I34" s="6"/>
    </row>
    <row r="1048576" spans="6:6" x14ac:dyDescent="0.25">
      <c r="F1048576" s="1">
        <f>SUM(F34)</f>
        <v>0</v>
      </c>
    </row>
  </sheetData>
  <mergeCells count="1">
    <mergeCell ref="B1:C1"/>
  </mergeCells>
  <conditionalFormatting sqref="A32:G32">
    <cfRule type="expression" dxfId="96" priority="4">
      <formula>RIGHT(CELL("nomfichier",C1),2)="02"</formula>
    </cfRule>
  </conditionalFormatting>
  <conditionalFormatting sqref="A3:G33">
    <cfRule type="expression" dxfId="95" priority="6">
      <formula>WEEKDAY($B3,2)=7</formula>
    </cfRule>
    <cfRule type="expression" dxfId="94" priority="7">
      <formula>WEEKDAY($B3,2)=6</formula>
    </cfRule>
    <cfRule type="expression" dxfId="93" priority="8">
      <formula>WEEKDAY($B3,2)=3</formula>
    </cfRule>
    <cfRule type="expression" dxfId="92" priority="35">
      <formula>WEEKDAY($B3,2)&lt;6</formula>
    </cfRule>
  </conditionalFormatting>
  <conditionalFormatting sqref="A33:G33">
    <cfRule type="expression" dxfId="91" priority="3">
      <formula>IF(RIGHT(CELL("nomfichier",C2),2)&lt;"08",MOD(RIGHT(CELL("nomfichier",C2),2),2)=0,MOD(RIGHT(CELL("nomfichier",C2),2),2)&lt;&gt;0)</formula>
    </cfRule>
  </conditionalFormatting>
  <conditionalFormatting sqref="A31:G31">
    <cfRule type="expression" dxfId="90" priority="5">
      <formula>AND(RIGHT(CELL("nomfichier",$C29),2)="02",MOD(YEAR($C29),4)&lt;&gt;0)</formula>
    </cfRule>
  </conditionalFormatting>
  <dataValidations disablePrompts="1"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A0A6D0FE-ED7C-405C-9A75-64F1B29EF39B}">
            <xm:f>AND(COUNTIF(PARAM!$AB$1:$AB$10,$B3)&gt;0,$B3&lt;&gt;"")</xm:f>
            <x14:dxf>
              <fill>
                <patternFill>
                  <bgColor rgb="FFFF0000"/>
                </patternFill>
              </fill>
            </x14:dxf>
          </x14:cfRule>
          <xm:sqref>A3:G33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42401</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42401</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row>
    <row r="4" spans="1:10" x14ac:dyDescent="0.25">
      <c r="A4" s="76"/>
      <c r="B4" s="29">
        <f ca="1">B3+1</f>
        <v>42402</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42403</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42404</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42405</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42406</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42407</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I9" s="4"/>
    </row>
    <row r="10" spans="1:10" x14ac:dyDescent="0.25">
      <c r="A10" s="76"/>
      <c r="B10" s="29">
        <f t="shared" ca="1" si="1"/>
        <v>42408</v>
      </c>
      <c r="C10" s="33"/>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row>
    <row r="11" spans="1:10" x14ac:dyDescent="0.25">
      <c r="A11" s="76"/>
      <c r="B11" s="29">
        <f t="shared" ca="1" si="1"/>
        <v>42409</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2">SUM(E11-D11)</f>
        <v>0</v>
      </c>
      <c r="G11" s="31"/>
    </row>
    <row r="12" spans="1:10" x14ac:dyDescent="0.25">
      <c r="A12" s="76"/>
      <c r="B12" s="29">
        <f t="shared" ca="1" si="1"/>
        <v>42410</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2"/>
        <v>0</v>
      </c>
      <c r="G12" s="31"/>
    </row>
    <row r="13" spans="1:10" x14ac:dyDescent="0.25">
      <c r="A13" s="76"/>
      <c r="B13" s="29">
        <f t="shared" ca="1" si="1"/>
        <v>42411</v>
      </c>
      <c r="C13" s="33"/>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2"/>
        <v>0</v>
      </c>
      <c r="G13" s="31"/>
    </row>
    <row r="14" spans="1:10" x14ac:dyDescent="0.25">
      <c r="A14" s="76"/>
      <c r="B14" s="29">
        <f t="shared" ca="1" si="1"/>
        <v>42412</v>
      </c>
      <c r="C14" s="33"/>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42413</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42414</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2"/>
        <v>0</v>
      </c>
      <c r="G16" s="31"/>
    </row>
    <row r="17" spans="1:7" x14ac:dyDescent="0.25">
      <c r="A17" s="76"/>
      <c r="B17" s="29">
        <f t="shared" ca="1" si="1"/>
        <v>42415</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2"/>
        <v>0</v>
      </c>
      <c r="G17" s="31"/>
    </row>
    <row r="18" spans="1:7" x14ac:dyDescent="0.25">
      <c r="A18" s="76"/>
      <c r="B18" s="29">
        <f t="shared" ca="1" si="1"/>
        <v>42416</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2"/>
        <v>0</v>
      </c>
      <c r="G18" s="31"/>
    </row>
    <row r="19" spans="1:7" x14ac:dyDescent="0.25">
      <c r="A19" s="76"/>
      <c r="B19" s="29">
        <f t="shared" ca="1" si="1"/>
        <v>42417</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2"/>
        <v>0</v>
      </c>
      <c r="G19" s="31"/>
    </row>
    <row r="20" spans="1:7" x14ac:dyDescent="0.25">
      <c r="A20" s="76"/>
      <c r="B20" s="29">
        <f t="shared" ca="1" si="1"/>
        <v>42418</v>
      </c>
      <c r="C20" s="33"/>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2"/>
        <v>0</v>
      </c>
      <c r="G20" s="31"/>
    </row>
    <row r="21" spans="1:7" x14ac:dyDescent="0.25">
      <c r="A21" s="76"/>
      <c r="B21" s="29">
        <f t="shared" ca="1" si="1"/>
        <v>42419</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7" x14ac:dyDescent="0.25">
      <c r="A22" s="76"/>
      <c r="B22" s="29">
        <f t="shared" ca="1" si="1"/>
        <v>42420</v>
      </c>
      <c r="C22" s="33"/>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7" x14ac:dyDescent="0.25">
      <c r="A23" s="76"/>
      <c r="B23" s="29">
        <f t="shared" ca="1" si="1"/>
        <v>42421</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7" x14ac:dyDescent="0.25">
      <c r="A24" s="76"/>
      <c r="B24" s="29">
        <f t="shared" ca="1" si="1"/>
        <v>42422</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7" x14ac:dyDescent="0.25">
      <c r="A25" s="76"/>
      <c r="B25" s="29">
        <f t="shared" ca="1" si="1"/>
        <v>42423</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7" x14ac:dyDescent="0.25">
      <c r="A26" s="76"/>
      <c r="B26" s="29">
        <f t="shared" ca="1" si="1"/>
        <v>42424</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2"/>
        <v>0</v>
      </c>
      <c r="G26" s="31"/>
    </row>
    <row r="27" spans="1:7" x14ac:dyDescent="0.25">
      <c r="A27" s="76"/>
      <c r="B27" s="29">
        <f t="shared" ca="1" si="1"/>
        <v>42425</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2"/>
        <v>0</v>
      </c>
      <c r="G27" s="31"/>
    </row>
    <row r="28" spans="1:7" x14ac:dyDescent="0.25">
      <c r="A28" s="76"/>
      <c r="B28" s="29">
        <f t="shared" ca="1" si="1"/>
        <v>42426</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row>
    <row r="29" spans="1:7" x14ac:dyDescent="0.25">
      <c r="A29" s="76"/>
      <c r="B29" s="29">
        <f t="shared" ca="1" si="1"/>
        <v>42427</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row>
    <row r="30" spans="1:7" x14ac:dyDescent="0.25">
      <c r="A30" s="76"/>
      <c r="B30" s="29">
        <f t="shared" ca="1" si="1"/>
        <v>42428</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row>
    <row r="31" spans="1:7" x14ac:dyDescent="0.25">
      <c r="A31" s="76"/>
      <c r="B31" s="29">
        <f t="shared" ca="1" si="1"/>
        <v>42429</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2"/>
        <v>0</v>
      </c>
      <c r="G31" s="31"/>
    </row>
    <row r="32" spans="1:7" x14ac:dyDescent="0.25">
      <c r="A32" s="76"/>
      <c r="B32" s="29">
        <f t="shared" ca="1" si="1"/>
        <v>42430</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2"/>
        <v>0</v>
      </c>
      <c r="G32" s="31"/>
    </row>
    <row r="33" spans="1:9" ht="15.75" thickBot="1" x14ac:dyDescent="0.3">
      <c r="A33" s="77"/>
      <c r="B33" s="34">
        <f t="shared" ca="1" si="1"/>
        <v>42431</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2"/>
        <v>0</v>
      </c>
      <c r="G33" s="38"/>
    </row>
    <row r="34" spans="1:9" s="2" customFormat="1" ht="15.75" thickBot="1" x14ac:dyDescent="0.3">
      <c r="A34" s="70"/>
      <c r="B34" s="17" t="s">
        <v>1</v>
      </c>
      <c r="C34" s="18"/>
      <c r="D34" s="19"/>
      <c r="E34" s="19"/>
      <c r="F34" s="21">
        <f ca="1">SUM(F3:F33)</f>
        <v>0</v>
      </c>
      <c r="G34" s="20"/>
      <c r="H34" s="6"/>
      <c r="I34" s="6"/>
    </row>
    <row r="1048576" spans="6:6" x14ac:dyDescent="0.25">
      <c r="F1048576" s="1">
        <f ca="1">SUM(F34)</f>
        <v>0</v>
      </c>
    </row>
  </sheetData>
  <mergeCells count="1">
    <mergeCell ref="B1:C1"/>
  </mergeCells>
  <conditionalFormatting sqref="A32:G32">
    <cfRule type="expression" dxfId="88" priority="3">
      <formula>RIGHT(CELL("nomfichier",C1),2)="02"</formula>
    </cfRule>
  </conditionalFormatting>
  <conditionalFormatting sqref="A3:G33">
    <cfRule type="expression" dxfId="87" priority="5">
      <formula>WEEKDAY($B3,2)=7</formula>
    </cfRule>
    <cfRule type="expression" dxfId="86" priority="6">
      <formula>WEEKDAY($B3,2)=6</formula>
    </cfRule>
    <cfRule type="expression" dxfId="85" priority="7">
      <formula>WEEKDAY($B3,2)=3</formula>
    </cfRule>
    <cfRule type="expression" dxfId="84" priority="8">
      <formula>WEEKDAY($B3,2)&lt;6</formula>
    </cfRule>
  </conditionalFormatting>
  <conditionalFormatting sqref="A33:G33">
    <cfRule type="expression" dxfId="83" priority="2">
      <formula>IF(RIGHT(CELL("nomfichier",C2),2)&lt;"08",MOD(RIGHT(CELL("nomfichier",C2),2),2)=0,MOD(RIGHT(CELL("nomfichier",C2),2),2)&lt;&gt;0)</formula>
    </cfRule>
  </conditionalFormatting>
  <conditionalFormatting sqref="A31:G31">
    <cfRule type="expression" dxfId="82" priority="4">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36" id="{0F89872D-9051-4320-9820-96EA97639424}">
            <xm:f>AND(COUNTIF(PARAM!$AB$1:$AB$10,$B3)&gt;0,$B3&lt;&gt;"")</xm:f>
            <x14:dxf>
              <fill>
                <patternFill>
                  <bgColor rgb="FFFF0000"/>
                </patternFill>
              </fill>
            </x14:dxf>
          </x14:cfRule>
          <xm:sqref>A3:G31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42430</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42430</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6">
        <f>'03'!H36</f>
        <v>0</v>
      </c>
    </row>
    <row r="4" spans="1:10" x14ac:dyDescent="0.25">
      <c r="A4" s="76"/>
      <c r="B4" s="29">
        <f ca="1">B3+1</f>
        <v>42431</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row>
    <row r="5" spans="1:10" x14ac:dyDescent="0.25">
      <c r="A5" s="76"/>
      <c r="B5" s="29">
        <f t="shared" ref="B5:B33" ca="1" si="1">B4+1</f>
        <v>42432</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row>
    <row r="6" spans="1:10" x14ac:dyDescent="0.25">
      <c r="A6" s="76"/>
      <c r="B6" s="29">
        <f t="shared" ca="1" si="1"/>
        <v>42433</v>
      </c>
      <c r="C6" s="33"/>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row>
    <row r="7" spans="1:10" x14ac:dyDescent="0.25">
      <c r="A7" s="76"/>
      <c r="B7" s="29">
        <f t="shared" ca="1" si="1"/>
        <v>42434</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row>
    <row r="8" spans="1:10" x14ac:dyDescent="0.25">
      <c r="A8" s="76"/>
      <c r="B8" s="29">
        <f t="shared" ca="1" si="1"/>
        <v>42435</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row>
    <row r="9" spans="1:10" x14ac:dyDescent="0.25">
      <c r="A9" s="76"/>
      <c r="B9" s="29">
        <f t="shared" ca="1" si="1"/>
        <v>42436</v>
      </c>
      <c r="C9" s="33" t="s">
        <v>2</v>
      </c>
      <c r="D9" s="26">
        <f ca="1">IFERROR(IF($A9="",VLOOKUP($C9,PARAM!$A$11:$I$210,CHOOSE(WEEKDAY($B9,2),2,2,4,2,2,6,8),FALSE),VLOOKUP($C9,PARAM!$A$11:$P$210,CHOOSE(WEEKDAY($B9,2),11,11,11,11,11,13,15),FALSE)),0)</f>
        <v>0.33333333333333331</v>
      </c>
      <c r="E9" s="26">
        <f ca="1">IFERROR(IF($A9="",VLOOKUP($C9,PARAM!$A$11:$I$210,CHOOSE(WEEKDAY($B9,2),3,3,5,3,3,7,9),FALSE),VLOOKUP($C9,PARAM!$A$11:$P$210,CHOOSE(WEEKDAY($B9,2),12,12,12,12,12,14,16),FALSE)),0)</f>
        <v>0.66666666666666663</v>
      </c>
      <c r="F9" s="27">
        <f t="shared" ca="1" si="0"/>
        <v>0.33333333333333331</v>
      </c>
      <c r="G9" s="31" t="s">
        <v>39</v>
      </c>
      <c r="I9" s="4"/>
    </row>
    <row r="10" spans="1:10" x14ac:dyDescent="0.25">
      <c r="A10" s="76"/>
      <c r="B10" s="29">
        <f t="shared" ca="1" si="1"/>
        <v>42437</v>
      </c>
      <c r="C10" s="33" t="s">
        <v>2</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t="s">
        <v>39</v>
      </c>
    </row>
    <row r="11" spans="1:10" x14ac:dyDescent="0.25">
      <c r="A11" s="76"/>
      <c r="B11" s="29">
        <f t="shared" ca="1" si="1"/>
        <v>42438</v>
      </c>
      <c r="C11" s="33" t="s">
        <v>2</v>
      </c>
      <c r="D11" s="26">
        <f ca="1">IFERROR(IF($A11="",VLOOKUP($C11,PARAM!$A$11:$I$210,CHOOSE(WEEKDAY($B11,2),2,2,4,2,2,6,8),FALSE),VLOOKUP($C11,PARAM!$A$11:$P$210,CHOOSE(WEEKDAY($B11,2),11,11,11,11,11,13,15),FALSE)),0)</f>
        <v>0.33333333333333331</v>
      </c>
      <c r="E11" s="26">
        <f ca="1">IFERROR(IF($A11="",VLOOKUP($C11,PARAM!$A$11:$I$210,CHOOSE(WEEKDAY($B11,2),3,3,5,3,3,7,9),FALSE),VLOOKUP($C11,PARAM!$A$11:$P$210,CHOOSE(WEEKDAY($B11,2),12,12,12,12,12,14,16),FALSE)),0)</f>
        <v>0.66666666666666663</v>
      </c>
      <c r="F11" s="27">
        <f t="shared" ref="F11:F33" ca="1" si="2">SUM(E11-D11)</f>
        <v>0.33333333333333331</v>
      </c>
      <c r="G11" s="31" t="s">
        <v>39</v>
      </c>
    </row>
    <row r="12" spans="1:10" x14ac:dyDescent="0.25">
      <c r="A12" s="76"/>
      <c r="B12" s="29">
        <f t="shared" ca="1" si="1"/>
        <v>42439</v>
      </c>
      <c r="C12" s="33" t="s">
        <v>2</v>
      </c>
      <c r="D12" s="26">
        <f ca="1">IFERROR(IF($A12="",VLOOKUP($C12,PARAM!$A$11:$I$210,CHOOSE(WEEKDAY($B12,2),2,2,4,2,2,6,8),FALSE),VLOOKUP($C12,PARAM!$A$11:$P$210,CHOOSE(WEEKDAY($B12,2),11,11,11,11,11,13,15),FALSE)),0)</f>
        <v>0.33333333333333331</v>
      </c>
      <c r="E12" s="26">
        <f ca="1">IFERROR(IF($A12="",VLOOKUP($C12,PARAM!$A$11:$I$210,CHOOSE(WEEKDAY($B12,2),3,3,5,3,3,7,9),FALSE),VLOOKUP($C12,PARAM!$A$11:$P$210,CHOOSE(WEEKDAY($B12,2),12,12,12,12,12,14,16),FALSE)),0)</f>
        <v>0.66666666666666663</v>
      </c>
      <c r="F12" s="27">
        <f t="shared" ca="1" si="2"/>
        <v>0.33333333333333331</v>
      </c>
      <c r="G12" s="31" t="s">
        <v>39</v>
      </c>
    </row>
    <row r="13" spans="1:10" x14ac:dyDescent="0.25">
      <c r="A13" s="76"/>
      <c r="B13" s="29">
        <f t="shared" ca="1" si="1"/>
        <v>42440</v>
      </c>
      <c r="C13" s="33" t="s">
        <v>2</v>
      </c>
      <c r="D13" s="26">
        <f ca="1">IFERROR(IF($A13="",VLOOKUP($C13,PARAM!$A$11:$I$210,CHOOSE(WEEKDAY($B13,2),2,2,4,2,2,6,8),FALSE),VLOOKUP($C13,PARAM!$A$11:$P$210,CHOOSE(WEEKDAY($B13,2),11,11,11,11,11,13,15),FALSE)),0)</f>
        <v>0.33333333333333331</v>
      </c>
      <c r="E13" s="26">
        <f ca="1">IFERROR(IF($A13="",VLOOKUP($C13,PARAM!$A$11:$I$210,CHOOSE(WEEKDAY($B13,2),3,3,5,3,3,7,9),FALSE),VLOOKUP($C13,PARAM!$A$11:$P$210,CHOOSE(WEEKDAY($B13,2),12,12,12,12,12,14,16),FALSE)),0)</f>
        <v>0.66666666666666663</v>
      </c>
      <c r="F13" s="27">
        <f t="shared" ca="1" si="2"/>
        <v>0.33333333333333331</v>
      </c>
      <c r="G13" s="31" t="s">
        <v>39</v>
      </c>
    </row>
    <row r="14" spans="1:10" x14ac:dyDescent="0.25">
      <c r="A14" s="76"/>
      <c r="B14" s="29">
        <f t="shared" ca="1" si="1"/>
        <v>42441</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2"/>
        <v>0</v>
      </c>
      <c r="G14" s="31"/>
    </row>
    <row r="15" spans="1:10" x14ac:dyDescent="0.25">
      <c r="A15" s="76"/>
      <c r="B15" s="29">
        <f t="shared" ca="1" si="1"/>
        <v>42442</v>
      </c>
      <c r="C15" s="33" t="s">
        <v>5</v>
      </c>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2"/>
        <v>0</v>
      </c>
      <c r="G15" s="31"/>
    </row>
    <row r="16" spans="1:10" x14ac:dyDescent="0.25">
      <c r="A16" s="76"/>
      <c r="B16" s="29">
        <f t="shared" ca="1" si="1"/>
        <v>42443</v>
      </c>
      <c r="C16" s="33" t="s">
        <v>2</v>
      </c>
      <c r="D16" s="26">
        <f ca="1">IFERROR(IF($A16="",VLOOKUP($C16,PARAM!$A$11:$I$210,CHOOSE(WEEKDAY($B16,2),2,2,4,2,2,6,8),FALSE),VLOOKUP($C16,PARAM!$A$11:$P$210,CHOOSE(WEEKDAY($B16,2),11,11,11,11,11,13,15),FALSE)),0)</f>
        <v>0.33333333333333331</v>
      </c>
      <c r="E16" s="26">
        <f ca="1">IFERROR(IF($A16="",VLOOKUP($C16,PARAM!$A$11:$I$210,CHOOSE(WEEKDAY($B16,2),3,3,5,3,3,7,9),FALSE),VLOOKUP($C16,PARAM!$A$11:$P$210,CHOOSE(WEEKDAY($B16,2),12,12,12,12,12,14,16),FALSE)),0)</f>
        <v>0.66666666666666663</v>
      </c>
      <c r="F16" s="27">
        <f t="shared" ca="1" si="2"/>
        <v>0.33333333333333331</v>
      </c>
      <c r="G16" s="31" t="s">
        <v>39</v>
      </c>
    </row>
    <row r="17" spans="1:8" x14ac:dyDescent="0.25">
      <c r="A17" s="76"/>
      <c r="B17" s="29">
        <f t="shared" ca="1" si="1"/>
        <v>42444</v>
      </c>
      <c r="C17" s="33" t="s">
        <v>2</v>
      </c>
      <c r="D17" s="26">
        <f ca="1">IFERROR(IF($A17="",VLOOKUP($C17,PARAM!$A$11:$I$210,CHOOSE(WEEKDAY($B17,2),2,2,4,2,2,6,8),FALSE),VLOOKUP($C17,PARAM!$A$11:$P$210,CHOOSE(WEEKDAY($B17,2),11,11,11,11,11,13,15),FALSE)),0)</f>
        <v>0.33333333333333331</v>
      </c>
      <c r="E17" s="26">
        <f ca="1">IFERROR(IF($A17="",VLOOKUP($C17,PARAM!$A$11:$I$210,CHOOSE(WEEKDAY($B17,2),3,3,5,3,3,7,9),FALSE),VLOOKUP($C17,PARAM!$A$11:$P$210,CHOOSE(WEEKDAY($B17,2),12,12,12,12,12,14,16),FALSE)),0)</f>
        <v>0.66666666666666663</v>
      </c>
      <c r="F17" s="27">
        <f t="shared" ca="1" si="2"/>
        <v>0.33333333333333331</v>
      </c>
      <c r="G17" s="31" t="s">
        <v>39</v>
      </c>
    </row>
    <row r="18" spans="1:8" x14ac:dyDescent="0.25">
      <c r="A18" s="76"/>
      <c r="B18" s="29">
        <f t="shared" ca="1" si="1"/>
        <v>42445</v>
      </c>
      <c r="C18" s="33" t="s">
        <v>2</v>
      </c>
      <c r="D18" s="26">
        <f ca="1">IFERROR(IF($A18="",VLOOKUP($C18,PARAM!$A$11:$I$210,CHOOSE(WEEKDAY($B18,2),2,2,4,2,2,6,8),FALSE),VLOOKUP($C18,PARAM!$A$11:$P$210,CHOOSE(WEEKDAY($B18,2),11,11,11,11,11,13,15),FALSE)),0)</f>
        <v>0.33333333333333331</v>
      </c>
      <c r="E18" s="26">
        <f ca="1">IFERROR(IF($A18="",VLOOKUP($C18,PARAM!$A$11:$I$210,CHOOSE(WEEKDAY($B18,2),3,3,5,3,3,7,9),FALSE),VLOOKUP($C18,PARAM!$A$11:$P$210,CHOOSE(WEEKDAY($B18,2),12,12,12,12,12,14,16),FALSE)),0)</f>
        <v>0.66666666666666663</v>
      </c>
      <c r="F18" s="27">
        <f t="shared" ca="1" si="2"/>
        <v>0.33333333333333331</v>
      </c>
      <c r="G18" s="31" t="s">
        <v>39</v>
      </c>
    </row>
    <row r="19" spans="1:8" x14ac:dyDescent="0.25">
      <c r="A19" s="76"/>
      <c r="B19" s="29">
        <f t="shared" ca="1" si="1"/>
        <v>42446</v>
      </c>
      <c r="C19" s="33" t="s">
        <v>2</v>
      </c>
      <c r="D19" s="26">
        <f ca="1">IFERROR(IF($A19="",VLOOKUP($C19,PARAM!$A$11:$I$210,CHOOSE(WEEKDAY($B19,2),2,2,4,2,2,6,8),FALSE),VLOOKUP($C19,PARAM!$A$11:$P$210,CHOOSE(WEEKDAY($B19,2),11,11,11,11,11,13,15),FALSE)),0)</f>
        <v>0.33333333333333331</v>
      </c>
      <c r="E19" s="26">
        <f ca="1">IFERROR(IF($A19="",VLOOKUP($C19,PARAM!$A$11:$I$210,CHOOSE(WEEKDAY($B19,2),3,3,5,3,3,7,9),FALSE),VLOOKUP($C19,PARAM!$A$11:$P$210,CHOOSE(WEEKDAY($B19,2),12,12,12,12,12,14,16),FALSE)),0)</f>
        <v>0.66666666666666663</v>
      </c>
      <c r="F19" s="27">
        <f t="shared" ca="1" si="2"/>
        <v>0.33333333333333331</v>
      </c>
      <c r="G19" s="31" t="s">
        <v>39</v>
      </c>
    </row>
    <row r="20" spans="1:8" x14ac:dyDescent="0.25">
      <c r="A20" s="76"/>
      <c r="B20" s="29">
        <f t="shared" ca="1" si="1"/>
        <v>42447</v>
      </c>
      <c r="C20" s="33" t="s">
        <v>2</v>
      </c>
      <c r="D20" s="26">
        <f ca="1">IFERROR(IF($A20="",VLOOKUP($C20,PARAM!$A$11:$I$210,CHOOSE(WEEKDAY($B20,2),2,2,4,2,2,6,8),FALSE),VLOOKUP($C20,PARAM!$A$11:$P$210,CHOOSE(WEEKDAY($B20,2),11,11,11,11,11,13,15),FALSE)),0)</f>
        <v>0.33333333333333331</v>
      </c>
      <c r="E20" s="26">
        <f ca="1">IFERROR(IF($A20="",VLOOKUP($C20,PARAM!$A$11:$I$210,CHOOSE(WEEKDAY($B20,2),3,3,5,3,3,7,9),FALSE),VLOOKUP($C20,PARAM!$A$11:$P$210,CHOOSE(WEEKDAY($B20,2),12,12,12,12,12,14,16),FALSE)),0)</f>
        <v>0.66666666666666663</v>
      </c>
      <c r="F20" s="27">
        <f t="shared" ca="1" si="2"/>
        <v>0.33333333333333331</v>
      </c>
      <c r="G20" s="31" t="s">
        <v>39</v>
      </c>
    </row>
    <row r="21" spans="1:8" x14ac:dyDescent="0.25">
      <c r="A21" s="76"/>
      <c r="B21" s="29">
        <f t="shared" ca="1" si="1"/>
        <v>42448</v>
      </c>
      <c r="C21" s="33" t="s">
        <v>4</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2"/>
        <v>0</v>
      </c>
      <c r="G21" s="31"/>
    </row>
    <row r="22" spans="1:8" x14ac:dyDescent="0.25">
      <c r="A22" s="76"/>
      <c r="B22" s="29">
        <f t="shared" ca="1" si="1"/>
        <v>42449</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2"/>
        <v>0</v>
      </c>
      <c r="G22" s="31"/>
    </row>
    <row r="23" spans="1:8" x14ac:dyDescent="0.25">
      <c r="A23" s="76"/>
      <c r="B23" s="29">
        <f t="shared" ca="1" si="1"/>
        <v>42450</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2"/>
        <v>0</v>
      </c>
      <c r="G23" s="31"/>
    </row>
    <row r="24" spans="1:8" x14ac:dyDescent="0.25">
      <c r="A24" s="76"/>
      <c r="B24" s="29">
        <f t="shared" ca="1" si="1"/>
        <v>42451</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2"/>
        <v>0</v>
      </c>
      <c r="G24" s="31"/>
    </row>
    <row r="25" spans="1:8" x14ac:dyDescent="0.25">
      <c r="A25" s="76"/>
      <c r="B25" s="29">
        <f t="shared" ca="1" si="1"/>
        <v>42452</v>
      </c>
      <c r="C25" s="33" t="s">
        <v>4</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2"/>
        <v>0</v>
      </c>
      <c r="G25" s="31"/>
    </row>
    <row r="26" spans="1:8" x14ac:dyDescent="0.25">
      <c r="A26" s="76"/>
      <c r="B26" s="29">
        <f t="shared" ca="1" si="1"/>
        <v>42453</v>
      </c>
      <c r="C26" s="33" t="s">
        <v>2</v>
      </c>
      <c r="D26" s="26">
        <f ca="1">IFERROR(IF($A26="",VLOOKUP($C26,PARAM!$A$11:$I$210,CHOOSE(WEEKDAY($B26,2),2,2,4,2,2,6,8),FALSE),VLOOKUP($C26,PARAM!$A$11:$P$210,CHOOSE(WEEKDAY($B26,2),11,11,11,11,11,13,15),FALSE)),0)</f>
        <v>0.33333333333333331</v>
      </c>
      <c r="E26" s="26">
        <f ca="1">IFERROR(IF($A26="",VLOOKUP($C26,PARAM!$A$11:$I$210,CHOOSE(WEEKDAY($B26,2),3,3,5,3,3,7,9),FALSE),VLOOKUP($C26,PARAM!$A$11:$P$210,CHOOSE(WEEKDAY($B26,2),12,12,12,12,12,14,16),FALSE)),0)</f>
        <v>0.66666666666666663</v>
      </c>
      <c r="F26" s="27">
        <f t="shared" ca="1" si="2"/>
        <v>0.33333333333333331</v>
      </c>
      <c r="G26" s="31" t="s">
        <v>39</v>
      </c>
      <c r="H26" s="88">
        <f t="shared" ref="H26:H32" ca="1" si="3">(HOUR(F26)*60+MINUTE(F26))/60</f>
        <v>8</v>
      </c>
    </row>
    <row r="27" spans="1:8" x14ac:dyDescent="0.25">
      <c r="A27" s="76"/>
      <c r="B27" s="29">
        <f t="shared" ca="1" si="1"/>
        <v>42454</v>
      </c>
      <c r="C27" s="33">
        <v>2562</v>
      </c>
      <c r="D27" s="26">
        <f ca="1">IFERROR(IF($A27="",VLOOKUP($C27,PARAM!$A$11:$I$210,CHOOSE(WEEKDAY($B27,2),2,2,4,2,2,6,8),FALSE),VLOOKUP($C27,PARAM!$A$11:$P$210,CHOOSE(WEEKDAY($B27,2),11,11,11,11,11,13,15),FALSE)),0)</f>
        <v>0.27152777777777776</v>
      </c>
      <c r="E27" s="26">
        <f ca="1">IFERROR(IF($A27="",VLOOKUP($C27,PARAM!$A$11:$I$210,CHOOSE(WEEKDAY($B27,2),3,3,5,3,3,7,9),FALSE),VLOOKUP($C27,PARAM!$A$11:$P$210,CHOOSE(WEEKDAY($B27,2),12,12,12,12,12,14,16),FALSE)),0)</f>
        <v>0.57222222222222219</v>
      </c>
      <c r="F27" s="27">
        <f t="shared" ca="1" si="2"/>
        <v>0.30069444444444443</v>
      </c>
      <c r="G27" s="31" t="s">
        <v>39</v>
      </c>
      <c r="H27" s="88">
        <f t="shared" ca="1" si="3"/>
        <v>7.2166666666666668</v>
      </c>
    </row>
    <row r="28" spans="1:8" x14ac:dyDescent="0.25">
      <c r="A28" s="76"/>
      <c r="B28" s="29">
        <f t="shared" ca="1" si="1"/>
        <v>42455</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2"/>
        <v>0</v>
      </c>
      <c r="G28" s="31"/>
      <c r="H28" s="88">
        <f t="shared" ca="1" si="3"/>
        <v>0</v>
      </c>
    </row>
    <row r="29" spans="1:8" x14ac:dyDescent="0.25">
      <c r="A29" s="76"/>
      <c r="B29" s="29">
        <f t="shared" ca="1" si="1"/>
        <v>42456</v>
      </c>
      <c r="C29" s="33" t="s">
        <v>5</v>
      </c>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2"/>
        <v>0</v>
      </c>
      <c r="G29" s="31"/>
      <c r="H29" s="88">
        <f t="shared" ca="1" si="3"/>
        <v>0</v>
      </c>
    </row>
    <row r="30" spans="1:8" x14ac:dyDescent="0.25">
      <c r="A30" s="76"/>
      <c r="B30" s="29">
        <f t="shared" ca="1" si="1"/>
        <v>42457</v>
      </c>
      <c r="C30" s="33" t="s">
        <v>5</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2"/>
        <v>0</v>
      </c>
      <c r="G30" s="31"/>
      <c r="H30" s="88">
        <f t="shared" ca="1" si="3"/>
        <v>0</v>
      </c>
    </row>
    <row r="31" spans="1:8" x14ac:dyDescent="0.25">
      <c r="A31" s="76" t="s">
        <v>47</v>
      </c>
      <c r="B31" s="29">
        <f t="shared" ca="1" si="1"/>
        <v>42458</v>
      </c>
      <c r="C31" s="33">
        <v>2563</v>
      </c>
      <c r="D31" s="26">
        <f ca="1">IFERROR(IF($A31="",VLOOKUP($C31,PARAM!$A$11:$I$210,CHOOSE(WEEKDAY($B31,2),2,2,4,2,2,6,8),FALSE),VLOOKUP($C31,PARAM!$A$11:$P$210,CHOOSE(WEEKDAY($B31,2),11,11,11,11,11,13,15),FALSE)),0)</f>
        <v>0.17013888888888887</v>
      </c>
      <c r="E31" s="26">
        <f ca="1">IFERROR(IF($A31="",VLOOKUP($C31,PARAM!$A$11:$I$210,CHOOSE(WEEKDAY($B31,2),3,3,5,3,3,7,9),FALSE),VLOOKUP($C31,PARAM!$A$11:$P$210,CHOOSE(WEEKDAY($B31,2),12,12,12,12,12,14,16),FALSE)),0)</f>
        <v>0.52083333333333337</v>
      </c>
      <c r="F31" s="27">
        <f t="shared" ca="1" si="2"/>
        <v>0.35069444444444453</v>
      </c>
      <c r="G31" s="31" t="s">
        <v>39</v>
      </c>
      <c r="H31" s="88">
        <f t="shared" ca="1" si="3"/>
        <v>8.4166666666666661</v>
      </c>
    </row>
    <row r="32" spans="1:8" x14ac:dyDescent="0.25">
      <c r="A32" s="76" t="s">
        <v>47</v>
      </c>
      <c r="B32" s="29">
        <f t="shared" ca="1" si="1"/>
        <v>42459</v>
      </c>
      <c r="C32" s="33">
        <v>2560</v>
      </c>
      <c r="D32" s="26">
        <f ca="1">IFERROR(IF($A32="",VLOOKUP($C32,PARAM!$A$11:$I$210,CHOOSE(WEEKDAY($B32,2),2,2,4,2,2,6,8),FALSE),VLOOKUP($C32,PARAM!$A$11:$P$210,CHOOSE(WEEKDAY($B32,2),11,11,11,11,11,13,15),FALSE)),0)</f>
        <v>0.19097222222222221</v>
      </c>
      <c r="E32" s="26">
        <f ca="1">IFERROR(IF($A32="",VLOOKUP($C32,PARAM!$A$11:$I$210,CHOOSE(WEEKDAY($B32,2),3,3,5,3,3,7,9),FALSE),VLOOKUP($C32,PARAM!$A$11:$P$210,CHOOSE(WEEKDAY($B32,2),12,12,12,12,12,14,16),FALSE)),0)</f>
        <v>0.51527777777777783</v>
      </c>
      <c r="F32" s="27">
        <f t="shared" ca="1" si="2"/>
        <v>0.32430555555555562</v>
      </c>
      <c r="G32" s="31" t="s">
        <v>39</v>
      </c>
      <c r="H32" s="88">
        <f t="shared" ca="1" si="3"/>
        <v>7.7833333333333332</v>
      </c>
    </row>
    <row r="33" spans="1:9" ht="15.75" thickBot="1" x14ac:dyDescent="0.3">
      <c r="A33" s="77" t="s">
        <v>47</v>
      </c>
      <c r="B33" s="34">
        <f t="shared" ca="1" si="1"/>
        <v>42460</v>
      </c>
      <c r="C33" s="37">
        <v>2561</v>
      </c>
      <c r="D33" s="35">
        <f ca="1">IFERROR(IF($A33="",VLOOKUP($C33,PARAM!$A$11:$I$210,CHOOSE(WEEKDAY($B33,2),2,2,4,2,2,6,8),FALSE),VLOOKUP($C33,PARAM!$A$11:$P$210,CHOOSE(WEEKDAY($B33,2),11,11,11,11,11,13,15),FALSE)),0)</f>
        <v>0.18680555555555556</v>
      </c>
      <c r="E33" s="35">
        <f ca="1">IFERROR(IF($A33="",VLOOKUP($C33,PARAM!$A$11:$I$210,CHOOSE(WEEKDAY($B33,2),3,3,5,3,3,7,9),FALSE),VLOOKUP($C33,PARAM!$A$11:$P$210,CHOOSE(WEEKDAY($B33,2),12,12,12,12,12,14,16),FALSE)),0)</f>
        <v>0.55694444444444446</v>
      </c>
      <c r="F33" s="36">
        <f t="shared" ca="1" si="2"/>
        <v>0.37013888888888891</v>
      </c>
      <c r="G33" s="38" t="s">
        <v>39</v>
      </c>
      <c r="H33" s="88">
        <f ca="1">(HOUR(F33)*60+MINUTE(F33))/60</f>
        <v>8.8833333333333329</v>
      </c>
    </row>
    <row r="34" spans="1:9" s="2" customFormat="1" ht="15.75" thickBot="1" x14ac:dyDescent="0.3">
      <c r="A34" s="70"/>
      <c r="B34" s="17" t="s">
        <v>1</v>
      </c>
      <c r="C34" s="18"/>
      <c r="D34" s="19"/>
      <c r="E34" s="19"/>
      <c r="F34" s="21">
        <f ca="1">SUM(F3:F33)</f>
        <v>5.0124999999999993</v>
      </c>
      <c r="G34" s="20"/>
      <c r="H34" s="88">
        <f ca="1">SUM(H26:H33)</f>
        <v>40.299999999999997</v>
      </c>
      <c r="I34" s="6"/>
    </row>
    <row r="1048576" spans="6:6" x14ac:dyDescent="0.25">
      <c r="F1048576" s="1">
        <f ca="1">SUM(F34)</f>
        <v>5.0124999999999993</v>
      </c>
    </row>
  </sheetData>
  <mergeCells count="1">
    <mergeCell ref="B1:C1"/>
  </mergeCells>
  <conditionalFormatting sqref="A32:G32">
    <cfRule type="expression" dxfId="80" priority="3">
      <formula>RIGHT(CELL("nomfichier",C1),2)="02"</formula>
    </cfRule>
  </conditionalFormatting>
  <conditionalFormatting sqref="A3:G33">
    <cfRule type="expression" dxfId="79" priority="5">
      <formula>WEEKDAY($B3,2)=7</formula>
    </cfRule>
    <cfRule type="expression" dxfId="78" priority="6">
      <formula>WEEKDAY($B3,2)=6</formula>
    </cfRule>
    <cfRule type="expression" dxfId="77" priority="7">
      <formula>WEEKDAY($B3,2)=3</formula>
    </cfRule>
    <cfRule type="expression" dxfId="76" priority="8">
      <formula>WEEKDAY($B3,2)&lt;6</formula>
    </cfRule>
  </conditionalFormatting>
  <conditionalFormatting sqref="A33:G33">
    <cfRule type="expression" dxfId="75" priority="2">
      <formula>IF(RIGHT(CELL("nomfichier",C2),2)&lt;"08",MOD(RIGHT(CELL("nomfichier",C2),2),2)=0,MOD(RIGHT(CELL("nomfichier",C2),2),2)&lt;&gt;0)</formula>
    </cfRule>
  </conditionalFormatting>
  <conditionalFormatting sqref="A31:G31">
    <cfRule type="expression" dxfId="74" priority="4">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37" id="{201117AC-C3CE-4494-9341-6607C89E7058}">
            <xm:f>AND(COUNTIF(PARAM!$AB$1:$AB$10,$B3)&gt;0,$B3&lt;&gt;"")</xm:f>
            <x14:dxf>
              <fill>
                <patternFill>
                  <bgColor rgb="FFFF0000"/>
                </patternFill>
              </fill>
            </x14:dxf>
          </x14:cfRule>
          <xm:sqref>A3:G33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42461</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t="s">
        <v>47</v>
      </c>
      <c r="B3" s="28">
        <f ca="1">DATE(PARAM!$B$3,RIGHT(CELL("nomfichier",D1),2),1)</f>
        <v>42461</v>
      </c>
      <c r="C3" s="32">
        <v>2562</v>
      </c>
      <c r="D3" s="24">
        <f ca="1">IFERROR(IF($A3="",VLOOKUP($C3,PARAM!$A$11:$I$210,CHOOSE(WEEKDAY($B3,2),2,2,4,2,2,6,8),FALSE),VLOOKUP($C3,PARAM!$A$11:$P$210,CHOOSE(WEEKDAY($B3,2),11,11,11,11,11,13,15),FALSE)),0)</f>
        <v>0.19930555555555554</v>
      </c>
      <c r="E3" s="24">
        <f ca="1">IFERROR(IF($A3="",VLOOKUP($C3,PARAM!$A$11:$I$210,CHOOSE(WEEKDAY($B3,2),3,3,5,3,3,7,9),FALSE),VLOOKUP($C3,PARAM!$A$11:$P$210,CHOOSE(WEEKDAY($B3,2),12,12,12,12,12,14,16),FALSE)),0)</f>
        <v>0.50972222222222219</v>
      </c>
      <c r="F3" s="25">
        <f t="shared" ref="F3:F9" ca="1" si="0">SUM(E3-D3)</f>
        <v>0.31041666666666667</v>
      </c>
      <c r="G3" s="30" t="s">
        <v>39</v>
      </c>
      <c r="H3" s="88">
        <f t="shared" ref="H3:H32" ca="1" si="1">(HOUR(F3)*60+MINUTE(F3))/60</f>
        <v>7.45</v>
      </c>
    </row>
    <row r="4" spans="1:10" x14ac:dyDescent="0.25">
      <c r="A4" s="76" t="s">
        <v>47</v>
      </c>
      <c r="B4" s="29">
        <f ca="1">B3+1</f>
        <v>42462</v>
      </c>
      <c r="C4" s="33">
        <v>2562</v>
      </c>
      <c r="D4" s="26">
        <f ca="1">IFERROR(IF($A4="",VLOOKUP($C4,PARAM!$A$11:$I$210,CHOOSE(WEEKDAY($B4,2),2,2,4,2,2,6,8),FALSE),VLOOKUP($C4,PARAM!$A$11:$P$210,CHOOSE(WEEKDAY($B4,2),11,11,11,11,11,13,15),FALSE)),0)</f>
        <v>0.27083333333333331</v>
      </c>
      <c r="E4" s="26">
        <f ca="1">IFERROR(IF($A4="",VLOOKUP($C4,PARAM!$A$11:$I$210,CHOOSE(WEEKDAY($B4,2),3,3,5,3,3,7,9),FALSE),VLOOKUP($C4,PARAM!$A$11:$P$210,CHOOSE(WEEKDAY($B4,2),12,12,12,12,12,14,16),FALSE)),0)</f>
        <v>0.60763888888888895</v>
      </c>
      <c r="F4" s="27">
        <f t="shared" ca="1" si="0"/>
        <v>0.33680555555555564</v>
      </c>
      <c r="G4" s="31" t="s">
        <v>39</v>
      </c>
      <c r="H4" s="88">
        <f t="shared" ca="1" si="1"/>
        <v>8.0833333333333339</v>
      </c>
    </row>
    <row r="5" spans="1:10" x14ac:dyDescent="0.25">
      <c r="A5" s="76"/>
      <c r="B5" s="29">
        <f t="shared" ref="B5:B33" ca="1" si="2">B4+1</f>
        <v>42463</v>
      </c>
      <c r="C5" s="33" t="s">
        <v>5</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row>
    <row r="6" spans="1:10" x14ac:dyDescent="0.25">
      <c r="A6" s="76" t="s">
        <v>47</v>
      </c>
      <c r="B6" s="29">
        <f t="shared" ca="1" si="2"/>
        <v>42464</v>
      </c>
      <c r="C6" s="33">
        <v>2640</v>
      </c>
      <c r="D6" s="26">
        <f ca="1">IFERROR(IF($A6="",VLOOKUP($C6,PARAM!$A$11:$I$210,CHOOSE(WEEKDAY($B6,2),2,2,4,2,2,6,8),FALSE),VLOOKUP($C6,PARAM!$A$11:$P$210,CHOOSE(WEEKDAY($B6,2),11,11,11,11,11,13,15),FALSE)),0)</f>
        <v>0.5625</v>
      </c>
      <c r="E6" s="26">
        <f ca="1">IFERROR(IF($A6="",VLOOKUP($C6,PARAM!$A$11:$I$210,CHOOSE(WEEKDAY($B6,2),3,3,5,3,3,7,9),FALSE),VLOOKUP($C6,PARAM!$A$11:$P$210,CHOOSE(WEEKDAY($B6,2),12,12,12,12,12,14,16),FALSE)),0)</f>
        <v>0.92361111111111116</v>
      </c>
      <c r="F6" s="27">
        <f t="shared" ca="1" si="0"/>
        <v>0.36111111111111116</v>
      </c>
      <c r="G6" s="31" t="s">
        <v>40</v>
      </c>
      <c r="H6" s="88">
        <f t="shared" ca="1" si="1"/>
        <v>8.6666666666666661</v>
      </c>
    </row>
    <row r="7" spans="1:10" x14ac:dyDescent="0.25">
      <c r="A7" s="76" t="s">
        <v>47</v>
      </c>
      <c r="B7" s="29">
        <f t="shared" ca="1" si="2"/>
        <v>42465</v>
      </c>
      <c r="C7" s="33" t="s">
        <v>4</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t="s">
        <v>47</v>
      </c>
      <c r="B8" s="29">
        <f t="shared" ca="1" si="2"/>
        <v>42466</v>
      </c>
      <c r="C8" s="33">
        <v>2644</v>
      </c>
      <c r="D8" s="26">
        <f ca="1">IFERROR(IF($A8="",VLOOKUP($C8,PARAM!$A$11:$I$210,CHOOSE(WEEKDAY($B8,2),2,2,4,2,2,6,8),FALSE),VLOOKUP($C8,PARAM!$A$11:$P$210,CHOOSE(WEEKDAY($B8,2),11,11,11,11,11,13,15),FALSE)),0)</f>
        <v>0.46597222222222223</v>
      </c>
      <c r="E8" s="26">
        <f ca="1">IFERROR(IF($A8="",VLOOKUP($C8,PARAM!$A$11:$I$210,CHOOSE(WEEKDAY($B8,2),3,3,5,3,3,7,9),FALSE),VLOOKUP($C8,PARAM!$A$11:$P$210,CHOOSE(WEEKDAY($B8,2),12,12,12,12,12,14,16),FALSE)),0)</f>
        <v>0.7583333333333333</v>
      </c>
      <c r="F8" s="27">
        <f t="shared" ca="1" si="0"/>
        <v>0.29236111111111107</v>
      </c>
      <c r="G8" s="31" t="s">
        <v>40</v>
      </c>
      <c r="H8" s="88">
        <f t="shared" ca="1" si="1"/>
        <v>7.0166666666666666</v>
      </c>
    </row>
    <row r="9" spans="1:10" x14ac:dyDescent="0.25">
      <c r="A9" s="76" t="s">
        <v>47</v>
      </c>
      <c r="B9" s="29">
        <f t="shared" ca="1" si="2"/>
        <v>42467</v>
      </c>
      <c r="C9" s="33">
        <v>2564</v>
      </c>
      <c r="D9" s="26">
        <f ca="1">IFERROR(IF($A9="",VLOOKUP($C9,PARAM!$A$11:$I$210,CHOOSE(WEEKDAY($B9,2),2,2,4,2,2,6,8),FALSE),VLOOKUP($C9,PARAM!$A$11:$P$210,CHOOSE(WEEKDAY($B9,2),11,11,11,11,11,13,15),FALSE)),0)</f>
        <v>0.20416666666666669</v>
      </c>
      <c r="E9" s="26">
        <f ca="1">IFERROR(IF($A9="",VLOOKUP($C9,PARAM!$A$11:$I$210,CHOOSE(WEEKDAY($B9,2),3,3,5,3,3,7,9),FALSE),VLOOKUP($C9,PARAM!$A$11:$P$210,CHOOSE(WEEKDAY($B9,2),12,12,12,12,12,14,16),FALSE)),0)</f>
        <v>0.59305555555555556</v>
      </c>
      <c r="F9" s="27">
        <f t="shared" ca="1" si="0"/>
        <v>0.38888888888888884</v>
      </c>
      <c r="G9" s="31" t="s">
        <v>39</v>
      </c>
      <c r="H9" s="88">
        <f t="shared" ca="1" si="1"/>
        <v>9.3333333333333339</v>
      </c>
      <c r="I9" s="4"/>
    </row>
    <row r="10" spans="1:10" x14ac:dyDescent="0.25">
      <c r="A10" s="76" t="s">
        <v>47</v>
      </c>
      <c r="B10" s="29">
        <f t="shared" ca="1" si="2"/>
        <v>42468</v>
      </c>
      <c r="C10" s="33">
        <v>2604</v>
      </c>
      <c r="D10" s="26">
        <f ca="1">IFERROR(IF($A10="",VLOOKUP($C10,PARAM!$A$11:$I$210,CHOOSE(WEEKDAY($B10,2),2,2,4,2,2,6,8),FALSE),VLOOKUP($C10,PARAM!$A$11:$P$210,CHOOSE(WEEKDAY($B10,2),11,11,11,11,11,13,15),FALSE)),0)</f>
        <v>0.57152777777777775</v>
      </c>
      <c r="E10" s="26">
        <f ca="1">IFERROR(IF($A10="",VLOOKUP($C10,PARAM!$A$11:$I$210,CHOOSE(WEEKDAY($B10,2),3,3,5,3,3,7,9),FALSE),VLOOKUP($C10,PARAM!$A$11:$P$210,CHOOSE(WEEKDAY($B10,2),12,12,12,12,12,14,16),FALSE)),0)</f>
        <v>0.91319444444444453</v>
      </c>
      <c r="F10" s="27">
        <f ca="1">SUM(E10-D10)</f>
        <v>0.34166666666666679</v>
      </c>
      <c r="G10" s="31" t="s">
        <v>40</v>
      </c>
      <c r="H10" s="88">
        <f t="shared" ca="1" si="1"/>
        <v>8.1999999999999993</v>
      </c>
    </row>
    <row r="11" spans="1:10" x14ac:dyDescent="0.25">
      <c r="A11" s="76" t="s">
        <v>47</v>
      </c>
      <c r="B11" s="29">
        <f t="shared" ca="1" si="2"/>
        <v>42469</v>
      </c>
      <c r="C11" s="33" t="s">
        <v>4</v>
      </c>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row>
    <row r="12" spans="1:10" x14ac:dyDescent="0.25">
      <c r="A12" s="76" t="s">
        <v>47</v>
      </c>
      <c r="B12" s="29">
        <f t="shared" ca="1" si="2"/>
        <v>42470</v>
      </c>
      <c r="C12" s="33" t="s">
        <v>5</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row>
    <row r="13" spans="1:10" x14ac:dyDescent="0.25">
      <c r="A13" s="76"/>
      <c r="B13" s="29">
        <f t="shared" ca="1" si="2"/>
        <v>42471</v>
      </c>
      <c r="C13" s="33">
        <v>2569</v>
      </c>
      <c r="D13" s="26">
        <f ca="1">IFERROR(IF($A13="",VLOOKUP($C13,PARAM!$A$11:$I$210,CHOOSE(WEEKDAY($B13,2),2,2,4,2,2,6,8),FALSE),VLOOKUP($C13,PARAM!$A$11:$P$210,CHOOSE(WEEKDAY($B13,2),11,11,11,11,11,13,15),FALSE)),0)</f>
        <v>0.22013888888888888</v>
      </c>
      <c r="E13" s="26">
        <f ca="1">IFERROR(IF($A13="",VLOOKUP($C13,PARAM!$A$11:$I$210,CHOOSE(WEEKDAY($B13,2),3,3,5,3,3,7,9),FALSE),VLOOKUP($C13,PARAM!$A$11:$P$210,CHOOSE(WEEKDAY($B13,2),12,12,12,12,12,14,16),FALSE)),0)</f>
        <v>0.60555555555555551</v>
      </c>
      <c r="F13" s="27">
        <f t="shared" ca="1" si="3"/>
        <v>0.38541666666666663</v>
      </c>
      <c r="G13" s="31" t="s">
        <v>39</v>
      </c>
      <c r="H13" s="88">
        <f t="shared" ca="1" si="1"/>
        <v>9.25</v>
      </c>
    </row>
    <row r="14" spans="1:10" x14ac:dyDescent="0.25">
      <c r="A14" s="76"/>
      <c r="B14" s="29">
        <f t="shared" ca="1" si="2"/>
        <v>42472</v>
      </c>
      <c r="C14" s="33" t="s">
        <v>3</v>
      </c>
      <c r="D14" s="26">
        <f ca="1">IFERROR(IF($A14="",VLOOKUP($C14,PARAM!$A$11:$I$210,CHOOSE(WEEKDAY($B14,2),2,2,4,2,2,6,8),FALSE),VLOOKUP($C14,PARAM!$A$11:$P$210,CHOOSE(WEEKDAY($B14,2),11,11,11,11,11,13,15),FALSE)),0)</f>
        <v>0.33333333333333331</v>
      </c>
      <c r="E14" s="26">
        <f ca="1">IFERROR(IF($A14="",VLOOKUP($C14,PARAM!$A$11:$I$210,CHOOSE(WEEKDAY($B14,2),3,3,5,3,3,7,9),FALSE),VLOOKUP($C14,PARAM!$A$11:$P$210,CHOOSE(WEEKDAY($B14,2),12,12,12,12,12,14,16),FALSE)),0)</f>
        <v>0.70833333333333337</v>
      </c>
      <c r="F14" s="27">
        <f t="shared" ca="1" si="3"/>
        <v>0.37500000000000006</v>
      </c>
      <c r="G14" s="31" t="s">
        <v>39</v>
      </c>
      <c r="H14" s="88">
        <f t="shared" ca="1" si="1"/>
        <v>9</v>
      </c>
    </row>
    <row r="15" spans="1:10" x14ac:dyDescent="0.25">
      <c r="A15" s="76"/>
      <c r="B15" s="29">
        <f t="shared" ca="1" si="2"/>
        <v>42473</v>
      </c>
      <c r="C15" s="33">
        <v>2569</v>
      </c>
      <c r="D15" s="26">
        <f ca="1">IFERROR(IF($A15="",VLOOKUP($C15,PARAM!$A$11:$I$210,CHOOSE(WEEKDAY($B15,2),2,2,4,2,2,6,8),FALSE),VLOOKUP($C15,PARAM!$A$11:$P$210,CHOOSE(WEEKDAY($B15,2),11,11,11,11,11,13,15),FALSE)),0)</f>
        <v>0.22013888888888888</v>
      </c>
      <c r="E15" s="26">
        <f ca="1">IFERROR(IF($A15="",VLOOKUP($C15,PARAM!$A$11:$I$210,CHOOSE(WEEKDAY($B15,2),3,3,5,3,3,7,9),FALSE),VLOOKUP($C15,PARAM!$A$11:$P$210,CHOOSE(WEEKDAY($B15,2),12,12,12,12,12,14,16),FALSE)),0)</f>
        <v>0.60555555555555551</v>
      </c>
      <c r="F15" s="27">
        <f t="shared" ca="1" si="3"/>
        <v>0.38541666666666663</v>
      </c>
      <c r="G15" s="31" t="s">
        <v>41</v>
      </c>
      <c r="H15" s="90">
        <f t="shared" ca="1" si="1"/>
        <v>9.25</v>
      </c>
    </row>
    <row r="16" spans="1:10" x14ac:dyDescent="0.25">
      <c r="A16" s="76"/>
      <c r="B16" s="29">
        <f t="shared" ca="1" si="2"/>
        <v>42474</v>
      </c>
      <c r="C16" s="33" t="s">
        <v>3</v>
      </c>
      <c r="D16" s="26">
        <f ca="1">IFERROR(IF($A16="",VLOOKUP($C16,PARAM!$A$11:$I$210,CHOOSE(WEEKDAY($B16,2),2,2,4,2,2,6,8),FALSE),VLOOKUP($C16,PARAM!$A$11:$P$210,CHOOSE(WEEKDAY($B16,2),11,11,11,11,11,13,15),FALSE)),0)</f>
        <v>0.33333333333333331</v>
      </c>
      <c r="E16" s="26">
        <f ca="1">IFERROR(IF($A16="",VLOOKUP($C16,PARAM!$A$11:$I$210,CHOOSE(WEEKDAY($B16,2),3,3,5,3,3,7,9),FALSE),VLOOKUP($C16,PARAM!$A$11:$P$210,CHOOSE(WEEKDAY($B16,2),12,12,12,12,12,14,16),FALSE)),0)</f>
        <v>0.70833333333333337</v>
      </c>
      <c r="F16" s="27">
        <f t="shared" ca="1" si="3"/>
        <v>0.37500000000000006</v>
      </c>
      <c r="G16" s="31" t="s">
        <v>39</v>
      </c>
      <c r="H16" s="88">
        <f t="shared" ca="1" si="1"/>
        <v>9</v>
      </c>
    </row>
    <row r="17" spans="1:8" x14ac:dyDescent="0.25">
      <c r="A17" s="76"/>
      <c r="B17" s="29">
        <f t="shared" ca="1" si="2"/>
        <v>42475</v>
      </c>
      <c r="C17" s="33">
        <v>2569</v>
      </c>
      <c r="D17" s="26">
        <f ca="1">IFERROR(IF($A17="",VLOOKUP($C17,PARAM!$A$11:$I$210,CHOOSE(WEEKDAY($B17,2),2,2,4,2,2,6,8),FALSE),VLOOKUP($C17,PARAM!$A$11:$P$210,CHOOSE(WEEKDAY($B17,2),11,11,11,11,11,13,15),FALSE)),0)</f>
        <v>0.22013888888888888</v>
      </c>
      <c r="E17" s="26">
        <f ca="1">IFERROR(IF($A17="",VLOOKUP($C17,PARAM!$A$11:$I$210,CHOOSE(WEEKDAY($B17,2),3,3,5,3,3,7,9),FALSE),VLOOKUP($C17,PARAM!$A$11:$P$210,CHOOSE(WEEKDAY($B17,2),12,12,12,12,12,14,16),FALSE)),0)</f>
        <v>0.60555555555555551</v>
      </c>
      <c r="F17" s="27">
        <f t="shared" ca="1" si="3"/>
        <v>0.38541666666666663</v>
      </c>
      <c r="G17" s="31" t="s">
        <v>39</v>
      </c>
      <c r="H17" s="88">
        <f t="shared" ca="1" si="1"/>
        <v>9.25</v>
      </c>
    </row>
    <row r="18" spans="1:8" x14ac:dyDescent="0.25">
      <c r="A18" s="76"/>
      <c r="B18" s="29">
        <f t="shared" ca="1" si="2"/>
        <v>42476</v>
      </c>
      <c r="C18" s="33">
        <v>2542</v>
      </c>
      <c r="D18" s="26">
        <f ca="1">IFERROR(IF($A18="",VLOOKUP($C18,PARAM!$A$11:$I$210,CHOOSE(WEEKDAY($B18,2),2,2,4,2,2,6,8),FALSE),VLOOKUP($C18,PARAM!$A$11:$P$210,CHOOSE(WEEKDAY($B18,2),11,11,11,11,11,13,15),FALSE)),0)</f>
        <v>0.33749999999999997</v>
      </c>
      <c r="E18" s="26">
        <f ca="1">IFERROR(IF($A18="",VLOOKUP($C18,PARAM!$A$11:$I$210,CHOOSE(WEEKDAY($B18,2),3,3,5,3,3,7,9),FALSE),VLOOKUP($C18,PARAM!$A$11:$P$210,CHOOSE(WEEKDAY($B18,2),12,12,12,12,12,14,16),FALSE)),0)</f>
        <v>0.62708333333333333</v>
      </c>
      <c r="F18" s="27">
        <f t="shared" ca="1" si="3"/>
        <v>0.28958333333333336</v>
      </c>
      <c r="G18" s="31" t="s">
        <v>39</v>
      </c>
      <c r="H18" s="88">
        <f t="shared" ca="1" si="1"/>
        <v>6.95</v>
      </c>
    </row>
    <row r="19" spans="1:8" x14ac:dyDescent="0.25">
      <c r="A19" s="76"/>
      <c r="B19" s="29">
        <f t="shared" ca="1" si="2"/>
        <v>42477</v>
      </c>
      <c r="C19" s="33" t="s">
        <v>5</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row>
    <row r="20" spans="1:8" x14ac:dyDescent="0.25">
      <c r="A20" s="76"/>
      <c r="B20" s="29">
        <f t="shared" ca="1" si="2"/>
        <v>42478</v>
      </c>
      <c r="C20" s="33">
        <v>2640</v>
      </c>
      <c r="D20" s="26">
        <f ca="1">IFERROR(IF($A20="",VLOOKUP($C20,PARAM!$A$11:$I$210,CHOOSE(WEEKDAY($B20,2),2,2,4,2,2,6,8),FALSE),VLOOKUP($C20,PARAM!$A$11:$P$210,CHOOSE(WEEKDAY($B20,2),11,11,11,11,11,13,15),FALSE)),0)</f>
        <v>0.62916666666666665</v>
      </c>
      <c r="E20" s="26">
        <f ca="1">IFERROR(IF($A20="",VLOOKUP($C20,PARAM!$A$11:$I$210,CHOOSE(WEEKDAY($B20,2),3,3,5,3,3,7,9),FALSE),VLOOKUP($C20,PARAM!$A$11:$P$210,CHOOSE(WEEKDAY($B20,2),12,12,12,12,12,14,16),FALSE)),0)</f>
        <v>0.92152777777777783</v>
      </c>
      <c r="F20" s="27">
        <f t="shared" ca="1" si="3"/>
        <v>0.29236111111111118</v>
      </c>
      <c r="G20" s="31" t="s">
        <v>40</v>
      </c>
      <c r="H20" s="88">
        <f t="shared" ca="1" si="1"/>
        <v>7.0166666666666666</v>
      </c>
    </row>
    <row r="21" spans="1:8" x14ac:dyDescent="0.25">
      <c r="A21" s="76"/>
      <c r="B21" s="29">
        <f t="shared" ca="1" si="2"/>
        <v>42479</v>
      </c>
      <c r="C21" s="33">
        <v>2667</v>
      </c>
      <c r="D21" s="26">
        <f ca="1">IFERROR(IF($A21="",VLOOKUP($C21,PARAM!$A$11:$I$210,CHOOSE(WEEKDAY($B21,2),2,2,4,2,2,6,8),FALSE),VLOOKUP($C21,PARAM!$A$11:$P$210,CHOOSE(WEEKDAY($B21,2),11,11,11,11,11,13,15),FALSE)),0)</f>
        <v>0.45902777777777781</v>
      </c>
      <c r="E21" s="26">
        <f ca="1">IFERROR(IF($A21="",VLOOKUP($C21,PARAM!$A$11:$I$210,CHOOSE(WEEKDAY($B21,2),3,3,5,3,3,7,9),FALSE),VLOOKUP($C21,PARAM!$A$11:$P$210,CHOOSE(WEEKDAY($B21,2),12,12,12,12,12,14,16),FALSE)),0)</f>
        <v>0.8305555555555556</v>
      </c>
      <c r="F21" s="27">
        <f t="shared" ca="1" si="3"/>
        <v>0.37152777777777779</v>
      </c>
      <c r="G21" s="31" t="s">
        <v>40</v>
      </c>
      <c r="H21" s="88">
        <f t="shared" ca="1" si="1"/>
        <v>8.9166666666666661</v>
      </c>
    </row>
    <row r="22" spans="1:8" x14ac:dyDescent="0.25">
      <c r="A22" s="76"/>
      <c r="B22" s="29">
        <f t="shared" ca="1" si="2"/>
        <v>42480</v>
      </c>
      <c r="C22" s="33">
        <v>2565</v>
      </c>
      <c r="D22" s="26">
        <f ca="1">IFERROR(IF($A22="",VLOOKUP($C22,PARAM!$A$11:$I$210,CHOOSE(WEEKDAY($B22,2),2,2,4,2,2,6,8),FALSE),VLOOKUP($C22,PARAM!$A$11:$P$210,CHOOSE(WEEKDAY($B22,2),11,11,11,11,11,13,15),FALSE)),0)</f>
        <v>0.19166666666666665</v>
      </c>
      <c r="E22" s="26">
        <f ca="1">IFERROR(IF($A22="",VLOOKUP($C22,PARAM!$A$11:$I$210,CHOOSE(WEEKDAY($B22,2),3,3,5,3,3,7,9),FALSE),VLOOKUP($C22,PARAM!$A$11:$P$210,CHOOSE(WEEKDAY($B22,2),12,12,12,12,12,14,16),FALSE)),0)</f>
        <v>0.54513888888888895</v>
      </c>
      <c r="F22" s="27">
        <f t="shared" ca="1" si="3"/>
        <v>0.3534722222222223</v>
      </c>
      <c r="G22" s="31" t="s">
        <v>39</v>
      </c>
      <c r="H22" s="88">
        <f t="shared" ca="1" si="1"/>
        <v>8.4833333333333325</v>
      </c>
    </row>
    <row r="23" spans="1:8" x14ac:dyDescent="0.25">
      <c r="A23" s="76"/>
      <c r="B23" s="29">
        <f t="shared" ca="1" si="2"/>
        <v>42481</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row>
    <row r="24" spans="1:8" x14ac:dyDescent="0.25">
      <c r="A24" s="76"/>
      <c r="B24" s="29">
        <f t="shared" ca="1" si="2"/>
        <v>42482</v>
      </c>
      <c r="C24" s="33">
        <v>2662</v>
      </c>
      <c r="D24" s="26">
        <f ca="1">IFERROR(IF($A24="",VLOOKUP($C24,PARAM!$A$11:$I$210,CHOOSE(WEEKDAY($B24,2),2,2,4,2,2,6,8),FALSE),VLOOKUP($C24,PARAM!$A$11:$P$210,CHOOSE(WEEKDAY($B24,2),11,11,11,11,11,13,15),FALSE)),0)</f>
        <v>0.55138888888888882</v>
      </c>
      <c r="E24" s="26">
        <f ca="1">IFERROR(IF($A24="",VLOOKUP($C24,PARAM!$A$11:$I$210,CHOOSE(WEEKDAY($B24,2),3,3,5,3,3,7,9),FALSE),VLOOKUP($C24,PARAM!$A$11:$P$210,CHOOSE(WEEKDAY($B24,2),12,12,12,12,12,14,16),FALSE)),0)</f>
        <v>0.93472222222222223</v>
      </c>
      <c r="F24" s="27">
        <f t="shared" ca="1" si="3"/>
        <v>0.38333333333333341</v>
      </c>
      <c r="G24" s="31" t="s">
        <v>40</v>
      </c>
      <c r="H24" s="88">
        <f t="shared" ca="1" si="1"/>
        <v>9.1999999999999993</v>
      </c>
    </row>
    <row r="25" spans="1:8" x14ac:dyDescent="0.25">
      <c r="A25" s="76"/>
      <c r="B25" s="29">
        <f t="shared" ca="1" si="2"/>
        <v>42483</v>
      </c>
      <c r="C25" s="33">
        <v>2640</v>
      </c>
      <c r="D25" s="26">
        <f ca="1">IFERROR(IF($A25="",VLOOKUP($C25,PARAM!$A$11:$I$210,CHOOSE(WEEKDAY($B25,2),2,2,4,2,2,6,8),FALSE),VLOOKUP($C25,PARAM!$A$11:$P$210,CHOOSE(WEEKDAY($B25,2),11,11,11,11,11,13,15),FALSE)),0)</f>
        <v>0.59861111111111109</v>
      </c>
      <c r="E25" s="26">
        <f ca="1">IFERROR(IF($A25="",VLOOKUP($C25,PARAM!$A$11:$I$210,CHOOSE(WEEKDAY($B25,2),3,3,5,3,3,7,9),FALSE),VLOOKUP($C25,PARAM!$A$11:$P$210,CHOOSE(WEEKDAY($B25,2),12,12,12,12,12,14,16),FALSE)),0)</f>
        <v>0.92222222222222217</v>
      </c>
      <c r="F25" s="27">
        <f t="shared" ca="1" si="3"/>
        <v>0.32361111111111107</v>
      </c>
      <c r="G25" s="31" t="s">
        <v>40</v>
      </c>
      <c r="H25" s="88">
        <f t="shared" ca="1" si="1"/>
        <v>7.7666666666666666</v>
      </c>
    </row>
    <row r="26" spans="1:8" x14ac:dyDescent="0.25">
      <c r="A26" s="76"/>
      <c r="B26" s="29">
        <f t="shared" ca="1" si="2"/>
        <v>42484</v>
      </c>
      <c r="C26" s="33" t="s">
        <v>5</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row>
    <row r="27" spans="1:8" x14ac:dyDescent="0.25">
      <c r="A27" s="76"/>
      <c r="B27" s="29">
        <f t="shared" ca="1" si="2"/>
        <v>42485</v>
      </c>
      <c r="C27" s="33">
        <v>2562</v>
      </c>
      <c r="D27" s="26">
        <f ca="1">IFERROR(IF($A27="",VLOOKUP($C27,PARAM!$A$11:$I$210,CHOOSE(WEEKDAY($B27,2),2,2,4,2,2,6,8),FALSE),VLOOKUP($C27,PARAM!$A$11:$P$210,CHOOSE(WEEKDAY($B27,2),11,11,11,11,11,13,15),FALSE)),0)</f>
        <v>0.27152777777777776</v>
      </c>
      <c r="E27" s="26">
        <f ca="1">IFERROR(IF($A27="",VLOOKUP($C27,PARAM!$A$11:$I$210,CHOOSE(WEEKDAY($B27,2),3,3,5,3,3,7,9),FALSE),VLOOKUP($C27,PARAM!$A$11:$P$210,CHOOSE(WEEKDAY($B27,2),12,12,12,12,12,14,16),FALSE)),0)</f>
        <v>0.57222222222222219</v>
      </c>
      <c r="F27" s="27">
        <f t="shared" ca="1" si="3"/>
        <v>0.30069444444444443</v>
      </c>
      <c r="G27" s="31" t="s">
        <v>39</v>
      </c>
      <c r="H27" s="88">
        <f t="shared" ca="1" si="1"/>
        <v>7.2166666666666668</v>
      </c>
    </row>
    <row r="28" spans="1:8" x14ac:dyDescent="0.25">
      <c r="A28" s="76"/>
      <c r="B28" s="29">
        <f t="shared" ca="1" si="2"/>
        <v>42486</v>
      </c>
      <c r="C28" s="33">
        <v>2561</v>
      </c>
      <c r="D28" s="26">
        <f ca="1">IFERROR(IF($A28="",VLOOKUP($C28,PARAM!$A$11:$I$210,CHOOSE(WEEKDAY($B28,2),2,2,4,2,2,6,8),FALSE),VLOOKUP($C28,PARAM!$A$11:$P$210,CHOOSE(WEEKDAY($B28,2),11,11,11,11,11,13,15),FALSE)),0)</f>
        <v>0.20972222222222223</v>
      </c>
      <c r="E28" s="26">
        <f ca="1">IFERROR(IF($A28="",VLOOKUP($C28,PARAM!$A$11:$I$210,CHOOSE(WEEKDAY($B28,2),3,3,5,3,3,7,9),FALSE),VLOOKUP($C28,PARAM!$A$11:$P$210,CHOOSE(WEEKDAY($B28,2),12,12,12,12,12,14,16),FALSE)),0)</f>
        <v>0.52222222222222225</v>
      </c>
      <c r="F28" s="27">
        <f t="shared" ca="1" si="3"/>
        <v>0.3125</v>
      </c>
      <c r="G28" s="31" t="s">
        <v>39</v>
      </c>
      <c r="H28" s="88">
        <f t="shared" ca="1" si="1"/>
        <v>7.5</v>
      </c>
    </row>
    <row r="29" spans="1:8" x14ac:dyDescent="0.25">
      <c r="A29" s="76"/>
      <c r="B29" s="29">
        <f t="shared" ca="1" si="2"/>
        <v>42487</v>
      </c>
      <c r="C29" s="33">
        <v>2540</v>
      </c>
      <c r="D29" s="26">
        <f ca="1">IFERROR(IF($A29="",VLOOKUP($C29,PARAM!$A$11:$I$210,CHOOSE(WEEKDAY($B29,2),2,2,4,2,2,6,8),FALSE),VLOOKUP($C29,PARAM!$A$11:$P$210,CHOOSE(WEEKDAY($B29,2),11,11,11,11,11,13,15),FALSE)),0)</f>
        <v>0.20972222222222223</v>
      </c>
      <c r="E29" s="26">
        <f ca="1">IFERROR(IF($A29="",VLOOKUP($C29,PARAM!$A$11:$I$210,CHOOSE(WEEKDAY($B29,2),3,3,5,3,3,7,9),FALSE),VLOOKUP($C29,PARAM!$A$11:$P$210,CHOOSE(WEEKDAY($B29,2),12,12,12,12,12,14,16),FALSE)),0)</f>
        <v>0.56458333333333333</v>
      </c>
      <c r="F29" s="27">
        <f t="shared" ca="1" si="3"/>
        <v>0.35486111111111107</v>
      </c>
      <c r="G29" s="31" t="s">
        <v>39</v>
      </c>
      <c r="H29" s="88">
        <f t="shared" ca="1" si="1"/>
        <v>8.5166666666666675</v>
      </c>
    </row>
    <row r="30" spans="1:8" x14ac:dyDescent="0.25">
      <c r="A30" s="76"/>
      <c r="B30" s="29">
        <f t="shared" ca="1" si="2"/>
        <v>42488</v>
      </c>
      <c r="C30" s="33">
        <v>2562</v>
      </c>
      <c r="D30" s="26">
        <f ca="1">IFERROR(IF($A30="",VLOOKUP($C30,PARAM!$A$11:$I$210,CHOOSE(WEEKDAY($B30,2),2,2,4,2,2,6,8),FALSE),VLOOKUP($C30,PARAM!$A$11:$P$210,CHOOSE(WEEKDAY($B30,2),11,11,11,11,11,13,15),FALSE)),0)</f>
        <v>0.27152777777777776</v>
      </c>
      <c r="E30" s="26">
        <f ca="1">IFERROR(IF($A30="",VLOOKUP($C30,PARAM!$A$11:$I$210,CHOOSE(WEEKDAY($B30,2),3,3,5,3,3,7,9),FALSE),VLOOKUP($C30,PARAM!$A$11:$P$210,CHOOSE(WEEKDAY($B30,2),12,12,12,12,12,14,16),FALSE)),0)</f>
        <v>0.57222222222222219</v>
      </c>
      <c r="F30" s="27">
        <f t="shared" ca="1" si="3"/>
        <v>0.30069444444444443</v>
      </c>
      <c r="G30" s="31" t="s">
        <v>39</v>
      </c>
      <c r="H30" s="88">
        <f t="shared" ca="1" si="1"/>
        <v>7.2166666666666668</v>
      </c>
    </row>
    <row r="31" spans="1:8" x14ac:dyDescent="0.25">
      <c r="A31" s="76"/>
      <c r="B31" s="29">
        <f t="shared" ca="1" si="2"/>
        <v>42489</v>
      </c>
      <c r="C31" s="33">
        <v>2566</v>
      </c>
      <c r="D31" s="26">
        <f ca="1">IFERROR(IF($A31="",VLOOKUP($C31,PARAM!$A$11:$I$210,CHOOSE(WEEKDAY($B31,2),2,2,4,2,2,6,8),FALSE),VLOOKUP($C31,PARAM!$A$11:$P$210,CHOOSE(WEEKDAY($B31,2),11,11,11,11,11,13,15),FALSE)),0)</f>
        <v>0.20277777777777781</v>
      </c>
      <c r="E31" s="26">
        <f ca="1">IFERROR(IF($A31="",VLOOKUP($C31,PARAM!$A$11:$I$210,CHOOSE(WEEKDAY($B31,2),3,3,5,3,3,7,9),FALSE),VLOOKUP($C31,PARAM!$A$11:$P$210,CHOOSE(WEEKDAY($B31,2),12,12,12,12,12,14,16),FALSE)),0)</f>
        <v>0.5625</v>
      </c>
      <c r="F31" s="27">
        <f t="shared" ca="1" si="3"/>
        <v>0.35972222222222217</v>
      </c>
      <c r="G31" s="31" t="s">
        <v>41</v>
      </c>
      <c r="H31" s="90">
        <f t="shared" ca="1" si="1"/>
        <v>8.6333333333333329</v>
      </c>
    </row>
    <row r="32" spans="1:8" x14ac:dyDescent="0.25">
      <c r="A32" s="76"/>
      <c r="B32" s="29">
        <f t="shared" ca="1" si="2"/>
        <v>42490</v>
      </c>
      <c r="C32" s="33">
        <v>2561</v>
      </c>
      <c r="D32" s="26">
        <f ca="1">IFERROR(IF($A32="",VLOOKUP($C32,PARAM!$A$11:$I$210,CHOOSE(WEEKDAY($B32,2),2,2,4,2,2,6,8),FALSE),VLOOKUP($C32,PARAM!$A$11:$P$210,CHOOSE(WEEKDAY($B32,2),11,11,11,11,11,13,15),FALSE)),0)</f>
        <v>0.21944444444444444</v>
      </c>
      <c r="E32" s="26">
        <f ca="1">IFERROR(IF($A32="",VLOOKUP($C32,PARAM!$A$11:$I$210,CHOOSE(WEEKDAY($B32,2),3,3,5,3,3,7,9),FALSE),VLOOKUP($C32,PARAM!$A$11:$P$210,CHOOSE(WEEKDAY($B32,2),12,12,12,12,12,14,16),FALSE)),0)</f>
        <v>0.5805555555555556</v>
      </c>
      <c r="F32" s="27">
        <f t="shared" ca="1" si="3"/>
        <v>0.36111111111111116</v>
      </c>
      <c r="G32" s="31" t="s">
        <v>39</v>
      </c>
      <c r="H32" s="88">
        <f t="shared" ca="1" si="1"/>
        <v>8.6666666666666661</v>
      </c>
    </row>
    <row r="33" spans="1:9" ht="15.75" thickBot="1" x14ac:dyDescent="0.3">
      <c r="A33" s="77"/>
      <c r="B33" s="34">
        <f t="shared" ca="1" si="2"/>
        <v>42491</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row>
    <row r="34" spans="1:9" s="2" customFormat="1" ht="15.75" thickBot="1" x14ac:dyDescent="0.3">
      <c r="A34" s="70"/>
      <c r="B34" s="17" t="s">
        <v>1</v>
      </c>
      <c r="C34" s="18"/>
      <c r="D34" s="19"/>
      <c r="E34" s="19"/>
      <c r="F34" s="21">
        <f ca="1">SUM(F3:F33)</f>
        <v>7.9409722222222232</v>
      </c>
      <c r="G34" s="20"/>
      <c r="H34" s="88">
        <f ca="1">SUM(H3:H33)</f>
        <v>190.58333333333334</v>
      </c>
      <c r="I34" s="6"/>
    </row>
    <row r="1048576" spans="6:6" x14ac:dyDescent="0.25">
      <c r="F1048576" s="1">
        <f ca="1">SUM(F34)</f>
        <v>7.9409722222222232</v>
      </c>
    </row>
  </sheetData>
  <mergeCells count="1">
    <mergeCell ref="B1:C1"/>
  </mergeCells>
  <conditionalFormatting sqref="A32:G32">
    <cfRule type="expression" dxfId="72" priority="4">
      <formula>RIGHT(CELL("nomfichier",C1),2)="02"</formula>
    </cfRule>
  </conditionalFormatting>
  <conditionalFormatting sqref="A3:G33">
    <cfRule type="expression" dxfId="71" priority="6">
      <formula>WEEKDAY($B3,2)=7</formula>
    </cfRule>
    <cfRule type="expression" dxfId="70" priority="7">
      <formula>WEEKDAY($B3,2)=6</formula>
    </cfRule>
    <cfRule type="expression" dxfId="69" priority="8">
      <formula>WEEKDAY($B3,2)=3</formula>
    </cfRule>
    <cfRule type="expression" dxfId="68" priority="38">
      <formula>WEEKDAY($B3,2)&lt;6</formula>
    </cfRule>
  </conditionalFormatting>
  <conditionalFormatting sqref="A33:G33">
    <cfRule type="expression" dxfId="67" priority="3">
      <formula>IF(RIGHT(CELL("nomfichier",C2),2)&lt;"08",MOD(RIGHT(CELL("nomfichier",C2),2),2)=0,MOD(RIGHT(CELL("nomfichier",C2),2),2)&lt;&gt;0)</formula>
    </cfRule>
  </conditionalFormatting>
  <conditionalFormatting sqref="A31:G31">
    <cfRule type="expression" dxfId="66" priority="5">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07C7AC3A-41B6-460D-BBA0-90DAFBB96E5C}">
            <xm:f>AND(COUNTIF(PARAM!$AB$1:$AB$10,$B3)&gt;0,$B3&lt;&gt;"")</xm:f>
            <x14:dxf>
              <fill>
                <patternFill>
                  <bgColor rgb="FFFF0000"/>
                </patternFill>
              </fill>
            </x14:dxf>
          </x14:cfRule>
          <xm:sqref>A3:G32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42491</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42491</v>
      </c>
      <c r="C3" s="32" t="s">
        <v>4</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row>
    <row r="4" spans="1:10" x14ac:dyDescent="0.25">
      <c r="A4" s="76"/>
      <c r="B4" s="29">
        <f ca="1">B3+1</f>
        <v>42492</v>
      </c>
      <c r="C4" s="33">
        <v>2662</v>
      </c>
      <c r="D4" s="26">
        <f ca="1">IFERROR(IF($A4="",VLOOKUP($C4,PARAM!$A$11:$I$210,CHOOSE(WEEKDAY($B4,2),2,2,4,2,2,6,8),FALSE),VLOOKUP($C4,PARAM!$A$11:$P$210,CHOOSE(WEEKDAY($B4,2),11,11,11,11,11,13,15),FALSE)),0)</f>
        <v>0.55138888888888882</v>
      </c>
      <c r="E4" s="26">
        <f ca="1">IFERROR(IF($A4="",VLOOKUP($C4,PARAM!$A$11:$I$210,CHOOSE(WEEKDAY($B4,2),3,3,5,3,3,7,9),FALSE),VLOOKUP($C4,PARAM!$A$11:$P$210,CHOOSE(WEEKDAY($B4,2),12,12,12,12,12,14,16),FALSE)),0)</f>
        <v>0.93472222222222223</v>
      </c>
      <c r="F4" s="27">
        <f t="shared" ca="1" si="0"/>
        <v>0.38333333333333341</v>
      </c>
      <c r="G4" s="31" t="s">
        <v>40</v>
      </c>
      <c r="H4" s="88">
        <f t="shared" ca="1" si="1"/>
        <v>9.1999999999999993</v>
      </c>
    </row>
    <row r="5" spans="1:10" x14ac:dyDescent="0.25">
      <c r="A5" s="76"/>
      <c r="B5" s="29">
        <f t="shared" ref="B5:B33" ca="1" si="2">B4+1</f>
        <v>42493</v>
      </c>
      <c r="C5" s="33">
        <v>2664</v>
      </c>
      <c r="D5" s="26">
        <f ca="1">IFERROR(IF($A5="",VLOOKUP($C5,PARAM!$A$11:$I$210,CHOOSE(WEEKDAY($B5,2),2,2,4,2,2,6,8),FALSE),VLOOKUP($C5,PARAM!$A$11:$P$210,CHOOSE(WEEKDAY($B5,2),11,11,11,11,11,13,15),FALSE)),0)</f>
        <v>0.61944444444444446</v>
      </c>
      <c r="E5" s="26">
        <f ca="1">IFERROR(IF($A5="",VLOOKUP($C5,PARAM!$A$11:$I$210,CHOOSE(WEEKDAY($B5,2),3,3,5,3,3,7,9),FALSE),VLOOKUP($C5,PARAM!$A$11:$P$210,CHOOSE(WEEKDAY($B5,2),12,12,12,12,12,14,16),FALSE)),0)</f>
        <v>0.97222222222222221</v>
      </c>
      <c r="F5" s="27">
        <f t="shared" ca="1" si="0"/>
        <v>0.35277777777777775</v>
      </c>
      <c r="G5" s="31" t="s">
        <v>40</v>
      </c>
      <c r="H5" s="88">
        <f t="shared" ca="1" si="1"/>
        <v>8.4666666666666668</v>
      </c>
    </row>
    <row r="6" spans="1:10" x14ac:dyDescent="0.25">
      <c r="A6" s="76" t="s">
        <v>47</v>
      </c>
      <c r="B6" s="29">
        <f t="shared" ca="1" si="2"/>
        <v>42494</v>
      </c>
      <c r="C6" s="33">
        <v>2610</v>
      </c>
      <c r="D6" s="26">
        <f ca="1">IFERROR(IF($A6="",VLOOKUP($C6,PARAM!$A$11:$I$210,CHOOSE(WEEKDAY($B6,2),2,2,4,2,2,6,8),FALSE),VLOOKUP($C6,PARAM!$A$11:$P$210,CHOOSE(WEEKDAY($B6,2),11,11,11,11,11,13,15),FALSE)),0)</f>
        <v>0.61944444444444446</v>
      </c>
      <c r="E6" s="26">
        <f ca="1">IFERROR(IF($A6="",VLOOKUP($C6,PARAM!$A$11:$I$210,CHOOSE(WEEKDAY($B6,2),3,3,5,3,3,7,9),FALSE),VLOOKUP($C6,PARAM!$A$11:$P$210,CHOOSE(WEEKDAY($B6,2),12,12,12,12,12,14,16),FALSE)),0)</f>
        <v>0.97361111111111109</v>
      </c>
      <c r="F6" s="27">
        <f t="shared" ca="1" si="0"/>
        <v>0.35416666666666663</v>
      </c>
      <c r="G6" s="31" t="s">
        <v>40</v>
      </c>
      <c r="H6" s="88">
        <f t="shared" ca="1" si="1"/>
        <v>8.5</v>
      </c>
    </row>
    <row r="7" spans="1:10" x14ac:dyDescent="0.25">
      <c r="A7" s="76" t="s">
        <v>47</v>
      </c>
      <c r="B7" s="29">
        <f t="shared" ca="1" si="2"/>
        <v>42495</v>
      </c>
      <c r="C7" s="33" t="s">
        <v>5</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t="s">
        <v>47</v>
      </c>
      <c r="B8" s="29">
        <f t="shared" ca="1" si="2"/>
        <v>42496</v>
      </c>
      <c r="C8" s="33">
        <v>2624</v>
      </c>
      <c r="D8" s="26">
        <f ca="1">IFERROR(IF($A8="",VLOOKUP($C8,PARAM!$A$11:$I$210,CHOOSE(WEEKDAY($B8,2),2,2,4,2,2,6,8),FALSE),VLOOKUP($C8,PARAM!$A$11:$P$210,CHOOSE(WEEKDAY($B8,2),11,11,11,11,11,13,15),FALSE)),0)</f>
        <v>0.5493055555555556</v>
      </c>
      <c r="E8" s="26">
        <f ca="1">IFERROR(IF($A8="",VLOOKUP($C8,PARAM!$A$11:$I$210,CHOOSE(WEEKDAY($B8,2),3,3,5,3,3,7,9),FALSE),VLOOKUP($C8,PARAM!$A$11:$P$210,CHOOSE(WEEKDAY($B8,2),12,12,12,12,12,14,16),FALSE)),0)</f>
        <v>0.9243055555555556</v>
      </c>
      <c r="F8" s="27">
        <f t="shared" ca="1" si="0"/>
        <v>0.375</v>
      </c>
      <c r="G8" s="31" t="s">
        <v>40</v>
      </c>
      <c r="H8" s="88">
        <f t="shared" ca="1" si="1"/>
        <v>9</v>
      </c>
    </row>
    <row r="9" spans="1:10" x14ac:dyDescent="0.25">
      <c r="A9" s="76"/>
      <c r="B9" s="29">
        <f t="shared" ca="1" si="2"/>
        <v>42497</v>
      </c>
      <c r="C9" s="33">
        <v>2642</v>
      </c>
      <c r="D9" s="26">
        <f ca="1">IFERROR(IF($A9="",VLOOKUP($C9,PARAM!$A$11:$I$210,CHOOSE(WEEKDAY($B9,2),2,2,4,2,2,6,8),FALSE),VLOOKUP($C9,PARAM!$A$11:$P$210,CHOOSE(WEEKDAY($B9,2),11,11,11,11,11,13,15),FALSE)),0)</f>
        <v>0.60625000000000007</v>
      </c>
      <c r="E9" s="26">
        <f ca="1">IFERROR(IF($A9="",VLOOKUP($C9,PARAM!$A$11:$I$210,CHOOSE(WEEKDAY($B9,2),3,3,5,3,3,7,9),FALSE),VLOOKUP($C9,PARAM!$A$11:$P$210,CHOOSE(WEEKDAY($B9,2),12,12,12,12,12,14,16),FALSE)),0)</f>
        <v>0.96875</v>
      </c>
      <c r="F9" s="27">
        <f t="shared" ca="1" si="0"/>
        <v>0.36249999999999993</v>
      </c>
      <c r="G9" s="31" t="s">
        <v>40</v>
      </c>
      <c r="H9" s="88">
        <f t="shared" ca="1" si="1"/>
        <v>8.6999999999999993</v>
      </c>
      <c r="I9" s="4"/>
    </row>
    <row r="10" spans="1:10" x14ac:dyDescent="0.25">
      <c r="A10" s="76"/>
      <c r="B10" s="29">
        <f t="shared" ca="1" si="2"/>
        <v>42498</v>
      </c>
      <c r="C10" s="33" t="s">
        <v>5</v>
      </c>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c r="H10" s="88">
        <f t="shared" ca="1" si="1"/>
        <v>0</v>
      </c>
    </row>
    <row r="11" spans="1:10" x14ac:dyDescent="0.25">
      <c r="A11" s="76"/>
      <c r="B11" s="29">
        <f t="shared" ca="1" si="2"/>
        <v>42499</v>
      </c>
      <c r="C11" s="33">
        <v>2564</v>
      </c>
      <c r="D11" s="26">
        <f ca="1">IFERROR(IF($A11="",VLOOKUP($C11,PARAM!$A$11:$I$210,CHOOSE(WEEKDAY($B11,2),2,2,4,2,2,6,8),FALSE),VLOOKUP($C11,PARAM!$A$11:$P$210,CHOOSE(WEEKDAY($B11,2),11,11,11,11,11,13,15),FALSE)),0)</f>
        <v>0.22222222222222221</v>
      </c>
      <c r="E11" s="26">
        <f ca="1">IFERROR(IF($A11="",VLOOKUP($C11,PARAM!$A$11:$I$210,CHOOSE(WEEKDAY($B11,2),3,3,5,3,3,7,9),FALSE),VLOOKUP($C11,PARAM!$A$11:$P$210,CHOOSE(WEEKDAY($B11,2),12,12,12,12,12,14,16),FALSE)),0)</f>
        <v>0.55138888888888882</v>
      </c>
      <c r="F11" s="27">
        <f t="shared" ref="F11:F33" ca="1" si="3">SUM(E11-D11)</f>
        <v>0.32916666666666661</v>
      </c>
      <c r="G11" s="31" t="s">
        <v>39</v>
      </c>
      <c r="H11" s="88">
        <f t="shared" ca="1" si="1"/>
        <v>7.9</v>
      </c>
    </row>
    <row r="12" spans="1:10" x14ac:dyDescent="0.25">
      <c r="A12" s="76"/>
      <c r="B12" s="29">
        <f t="shared" ca="1" si="2"/>
        <v>42500</v>
      </c>
      <c r="C12" s="33" t="s">
        <v>4</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row>
    <row r="13" spans="1:10" x14ac:dyDescent="0.25">
      <c r="A13" s="76"/>
      <c r="B13" s="29">
        <f t="shared" ca="1" si="2"/>
        <v>42501</v>
      </c>
      <c r="C13" s="33">
        <v>2544</v>
      </c>
      <c r="D13" s="26">
        <f ca="1">IFERROR(IF($A13="",VLOOKUP($C13,PARAM!$A$11:$I$210,CHOOSE(WEEKDAY($B13,2),2,2,4,2,2,6,8),FALSE),VLOOKUP($C13,PARAM!$A$11:$P$210,CHOOSE(WEEKDAY($B13,2),11,11,11,11,11,13,15),FALSE)),0)</f>
        <v>0.17083333333333331</v>
      </c>
      <c r="E13" s="26">
        <f ca="1">IFERROR(IF($A13="",VLOOKUP($C13,PARAM!$A$11:$I$210,CHOOSE(WEEKDAY($B13,2),3,3,5,3,3,7,9),FALSE),VLOOKUP($C13,PARAM!$A$11:$P$210,CHOOSE(WEEKDAY($B13,2),12,12,12,12,12,14,16),FALSE)),0)</f>
        <v>0.52500000000000002</v>
      </c>
      <c r="F13" s="27">
        <f t="shared" ca="1" si="3"/>
        <v>0.35416666666666674</v>
      </c>
      <c r="G13" s="31" t="s">
        <v>39</v>
      </c>
      <c r="H13" s="88">
        <f t="shared" ca="1" si="1"/>
        <v>8.5</v>
      </c>
    </row>
    <row r="14" spans="1:10" x14ac:dyDescent="0.25">
      <c r="A14" s="76"/>
      <c r="B14" s="29">
        <f t="shared" ca="1" si="2"/>
        <v>42502</v>
      </c>
      <c r="C14" s="33">
        <v>2569</v>
      </c>
      <c r="D14" s="26">
        <f ca="1">IFERROR(IF($A14="",VLOOKUP($C14,PARAM!$A$11:$I$210,CHOOSE(WEEKDAY($B14,2),2,2,4,2,2,6,8),FALSE),VLOOKUP($C14,PARAM!$A$11:$P$210,CHOOSE(WEEKDAY($B14,2),11,11,11,11,11,13,15),FALSE)),0)</f>
        <v>0.22013888888888888</v>
      </c>
      <c r="E14" s="26">
        <f ca="1">IFERROR(IF($A14="",VLOOKUP($C14,PARAM!$A$11:$I$210,CHOOSE(WEEKDAY($B14,2),3,3,5,3,3,7,9),FALSE),VLOOKUP($C14,PARAM!$A$11:$P$210,CHOOSE(WEEKDAY($B14,2),12,12,12,12,12,14,16),FALSE)),0)</f>
        <v>0.60555555555555551</v>
      </c>
      <c r="F14" s="27">
        <f t="shared" ca="1" si="3"/>
        <v>0.38541666666666663</v>
      </c>
      <c r="G14" s="31" t="s">
        <v>39</v>
      </c>
      <c r="H14" s="88">
        <f t="shared" ca="1" si="1"/>
        <v>9.25</v>
      </c>
    </row>
    <row r="15" spans="1:10" x14ac:dyDescent="0.25">
      <c r="A15" s="76"/>
      <c r="B15" s="29">
        <f t="shared" ca="1" si="2"/>
        <v>42503</v>
      </c>
      <c r="C15" s="33">
        <v>2562</v>
      </c>
      <c r="D15" s="26">
        <f ca="1">IFERROR(IF($A15="",VLOOKUP($C15,PARAM!$A$11:$I$210,CHOOSE(WEEKDAY($B15,2),2,2,4,2,2,6,8),FALSE),VLOOKUP($C15,PARAM!$A$11:$P$210,CHOOSE(WEEKDAY($B15,2),11,11,11,11,11,13,15),FALSE)),0)</f>
        <v>0.27152777777777776</v>
      </c>
      <c r="E15" s="26">
        <f ca="1">IFERROR(IF($A15="",VLOOKUP($C15,PARAM!$A$11:$I$210,CHOOSE(WEEKDAY($B15,2),3,3,5,3,3,7,9),FALSE),VLOOKUP($C15,PARAM!$A$11:$P$210,CHOOSE(WEEKDAY($B15,2),12,12,12,12,12,14,16),FALSE)),0)</f>
        <v>0.57222222222222219</v>
      </c>
      <c r="F15" s="27">
        <f t="shared" ca="1" si="3"/>
        <v>0.30069444444444443</v>
      </c>
      <c r="G15" s="31" t="s">
        <v>39</v>
      </c>
      <c r="H15" s="88">
        <f t="shared" ca="1" si="1"/>
        <v>7.2166666666666668</v>
      </c>
    </row>
    <row r="16" spans="1:10" x14ac:dyDescent="0.25">
      <c r="A16" s="76"/>
      <c r="B16" s="29">
        <f t="shared" ca="1" si="2"/>
        <v>42504</v>
      </c>
      <c r="C16" s="33">
        <v>2565</v>
      </c>
      <c r="D16" s="26">
        <f ca="1">IFERROR(IF($A16="",VLOOKUP($C16,PARAM!$A$11:$I$210,CHOOSE(WEEKDAY($B16,2),2,2,4,2,2,6,8),FALSE),VLOOKUP($C16,PARAM!$A$11:$P$210,CHOOSE(WEEKDAY($B16,2),11,11,11,11,11,13,15),FALSE)),0)</f>
        <v>0.36736111111111108</v>
      </c>
      <c r="E16" s="26">
        <f ca="1">IFERROR(IF($A16="",VLOOKUP($C16,PARAM!$A$11:$I$210,CHOOSE(WEEKDAY($B16,2),3,3,5,3,3,7,9),FALSE),VLOOKUP($C16,PARAM!$A$11:$P$210,CHOOSE(WEEKDAY($B16,2),12,12,12,12,12,14,16),FALSE)),0)</f>
        <v>0.67569444444444438</v>
      </c>
      <c r="F16" s="27">
        <f t="shared" ca="1" si="3"/>
        <v>0.30833333333333329</v>
      </c>
      <c r="G16" s="31" t="s">
        <v>39</v>
      </c>
      <c r="H16" s="88">
        <f t="shared" ca="1" si="1"/>
        <v>7.4</v>
      </c>
    </row>
    <row r="17" spans="1:8" x14ac:dyDescent="0.25">
      <c r="A17" s="76"/>
      <c r="B17" s="29">
        <f t="shared" ca="1" si="2"/>
        <v>42505</v>
      </c>
      <c r="C17" s="33" t="s">
        <v>5</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row>
    <row r="18" spans="1:8" x14ac:dyDescent="0.25">
      <c r="A18" s="76"/>
      <c r="B18" s="29">
        <f t="shared" ca="1" si="2"/>
        <v>42506</v>
      </c>
      <c r="C18" s="33" t="s">
        <v>5</v>
      </c>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row>
    <row r="19" spans="1:8" x14ac:dyDescent="0.25">
      <c r="A19" s="76"/>
      <c r="B19" s="29">
        <f t="shared" ca="1" si="2"/>
        <v>42507</v>
      </c>
      <c r="C19" s="33">
        <v>2668</v>
      </c>
      <c r="D19" s="26">
        <f ca="1">IFERROR(IF($A19="",VLOOKUP($C19,PARAM!$A$11:$I$210,CHOOSE(WEEKDAY($B19,2),2,2,4,2,2,6,8),FALSE),VLOOKUP($C19,PARAM!$A$11:$P$210,CHOOSE(WEEKDAY($B19,2),11,11,11,11,11,13,15),FALSE)),0)</f>
        <v>0.57291666666666663</v>
      </c>
      <c r="E19" s="26">
        <f ca="1">IFERROR(IF($A19="",VLOOKUP($C19,PARAM!$A$11:$I$210,CHOOSE(WEEKDAY($B19,2),3,3,5,3,3,7,9),FALSE),VLOOKUP($C19,PARAM!$A$11:$P$210,CHOOSE(WEEKDAY($B19,2),12,12,12,12,12,14,16),FALSE)),0)</f>
        <v>0.9458333333333333</v>
      </c>
      <c r="F19" s="27">
        <f t="shared" ca="1" si="3"/>
        <v>0.37291666666666667</v>
      </c>
      <c r="G19" s="31" t="s">
        <v>40</v>
      </c>
      <c r="H19" s="88">
        <f t="shared" ca="1" si="1"/>
        <v>8.9499999999999993</v>
      </c>
    </row>
    <row r="20" spans="1:8" x14ac:dyDescent="0.25">
      <c r="A20" s="76"/>
      <c r="B20" s="29">
        <f t="shared" ca="1" si="2"/>
        <v>42508</v>
      </c>
      <c r="C20" s="33">
        <v>2666</v>
      </c>
      <c r="D20" s="26">
        <f ca="1">IFERROR(IF($A20="",VLOOKUP($C20,PARAM!$A$11:$I$210,CHOOSE(WEEKDAY($B20,2),2,2,4,2,2,6,8),FALSE),VLOOKUP($C20,PARAM!$A$11:$P$210,CHOOSE(WEEKDAY($B20,2),11,11,11,11,11,13,15),FALSE)),0)</f>
        <v>0.54166666666666663</v>
      </c>
      <c r="E20" s="26">
        <f ca="1">IFERROR(IF($A20="",VLOOKUP($C20,PARAM!$A$11:$I$210,CHOOSE(WEEKDAY($B20,2),3,3,5,3,3,7,9),FALSE),VLOOKUP($C20,PARAM!$A$11:$P$210,CHOOSE(WEEKDAY($B20,2),12,12,12,12,12,14,16),FALSE)),0)</f>
        <v>0.81180555555555556</v>
      </c>
      <c r="F20" s="27">
        <f t="shared" ca="1" si="3"/>
        <v>0.27013888888888893</v>
      </c>
      <c r="G20" s="31" t="s">
        <v>41</v>
      </c>
      <c r="H20" s="90">
        <f t="shared" ca="1" si="1"/>
        <v>6.4833333333333334</v>
      </c>
    </row>
    <row r="21" spans="1:8" x14ac:dyDescent="0.25">
      <c r="A21" s="76"/>
      <c r="B21" s="29">
        <f t="shared" ca="1" si="2"/>
        <v>42509</v>
      </c>
      <c r="C21" s="33">
        <v>2645</v>
      </c>
      <c r="D21" s="26">
        <f ca="1">IFERROR(IF($A21="",VLOOKUP($C21,PARAM!$A$11:$I$210,CHOOSE(WEEKDAY($B21,2),2,2,4,2,2,6,8),FALSE),VLOOKUP($C21,PARAM!$A$11:$P$210,CHOOSE(WEEKDAY($B21,2),11,11,11,11,11,13,15),FALSE)),0)</f>
        <v>0.54583333333333328</v>
      </c>
      <c r="E21" s="26">
        <f ca="1">IFERROR(IF($A21="",VLOOKUP($C21,PARAM!$A$11:$I$210,CHOOSE(WEEKDAY($B21,2),3,3,5,3,3,7,9),FALSE),VLOOKUP($C21,PARAM!$A$11:$P$210,CHOOSE(WEEKDAY($B21,2),12,12,12,12,12,14,16),FALSE)),0)</f>
        <v>0.81597222222222221</v>
      </c>
      <c r="F21" s="27">
        <f t="shared" ca="1" si="3"/>
        <v>0.27013888888888893</v>
      </c>
      <c r="G21" s="31" t="s">
        <v>40</v>
      </c>
      <c r="H21" s="88">
        <f t="shared" ca="1" si="1"/>
        <v>6.4833333333333334</v>
      </c>
    </row>
    <row r="22" spans="1:8" x14ac:dyDescent="0.25">
      <c r="A22" s="76"/>
      <c r="B22" s="29">
        <f t="shared" ca="1" si="2"/>
        <v>42510</v>
      </c>
      <c r="C22" s="33">
        <v>2565</v>
      </c>
      <c r="D22" s="26">
        <f ca="1">IFERROR(IF($A22="",VLOOKUP($C22,PARAM!$A$11:$I$210,CHOOSE(WEEKDAY($B22,2),2,2,4,2,2,6,8),FALSE),VLOOKUP($C22,PARAM!$A$11:$P$210,CHOOSE(WEEKDAY($B22,2),11,11,11,11,11,13,15),FALSE)),0)</f>
        <v>0.19166666666666665</v>
      </c>
      <c r="E22" s="26">
        <f ca="1">IFERROR(IF($A22="",VLOOKUP($C22,PARAM!$A$11:$I$210,CHOOSE(WEEKDAY($B22,2),3,3,5,3,3,7,9),FALSE),VLOOKUP($C22,PARAM!$A$11:$P$210,CHOOSE(WEEKDAY($B22,2),12,12,12,12,12,14,16),FALSE)),0)</f>
        <v>0.54513888888888895</v>
      </c>
      <c r="F22" s="27">
        <f t="shared" ca="1" si="3"/>
        <v>0.3534722222222223</v>
      </c>
      <c r="G22" s="31" t="s">
        <v>39</v>
      </c>
      <c r="H22" s="88">
        <f t="shared" ca="1" si="1"/>
        <v>8.4833333333333325</v>
      </c>
    </row>
    <row r="23" spans="1:8" x14ac:dyDescent="0.25">
      <c r="A23" s="76"/>
      <c r="B23" s="29">
        <f t="shared" ca="1" si="2"/>
        <v>42511</v>
      </c>
      <c r="C23" s="33">
        <v>2610</v>
      </c>
      <c r="D23" s="26">
        <f ca="1">IFERROR(IF($A23="",VLOOKUP($C23,PARAM!$A$11:$I$210,CHOOSE(WEEKDAY($B23,2),2,2,4,2,2,6,8),FALSE),VLOOKUP($C23,PARAM!$A$11:$P$210,CHOOSE(WEEKDAY($B23,2),11,11,11,11,11,13,15),FALSE)),0)</f>
        <v>0.51458333333333328</v>
      </c>
      <c r="E23" s="26">
        <f ca="1">IFERROR(IF($A23="",VLOOKUP($C23,PARAM!$A$11:$I$210,CHOOSE(WEEKDAY($B23,2),3,3,5,3,3,7,9),FALSE),VLOOKUP($C23,PARAM!$A$11:$P$210,CHOOSE(WEEKDAY($B23,2),12,12,12,12,12,14,16),FALSE)),0)</f>
        <v>0.90763888888888899</v>
      </c>
      <c r="F23" s="27">
        <f t="shared" ca="1" si="3"/>
        <v>0.39305555555555571</v>
      </c>
      <c r="G23" s="31" t="s">
        <v>40</v>
      </c>
      <c r="H23" s="88">
        <f t="shared" ca="1" si="1"/>
        <v>9.4333333333333336</v>
      </c>
    </row>
    <row r="24" spans="1:8" x14ac:dyDescent="0.25">
      <c r="A24" s="76"/>
      <c r="B24" s="29">
        <f t="shared" ca="1" si="2"/>
        <v>42512</v>
      </c>
      <c r="C24" s="33" t="s">
        <v>5</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row>
    <row r="25" spans="1:8" x14ac:dyDescent="0.25">
      <c r="A25" s="76"/>
      <c r="B25" s="29">
        <f t="shared" ca="1" si="2"/>
        <v>42513</v>
      </c>
      <c r="C25" s="33">
        <v>2564</v>
      </c>
      <c r="D25" s="26">
        <f ca="1">IFERROR(IF($A25="",VLOOKUP($C25,PARAM!$A$11:$I$210,CHOOSE(WEEKDAY($B25,2),2,2,4,2,2,6,8),FALSE),VLOOKUP($C25,PARAM!$A$11:$P$210,CHOOSE(WEEKDAY($B25,2),11,11,11,11,11,13,15),FALSE)),0)</f>
        <v>0.22222222222222221</v>
      </c>
      <c r="E25" s="26">
        <f ca="1">IFERROR(IF($A25="",VLOOKUP($C25,PARAM!$A$11:$I$210,CHOOSE(WEEKDAY($B25,2),3,3,5,3,3,7,9),FALSE),VLOOKUP($C25,PARAM!$A$11:$P$210,CHOOSE(WEEKDAY($B25,2),12,12,12,12,12,14,16),FALSE)),0)</f>
        <v>0.55138888888888882</v>
      </c>
      <c r="F25" s="27">
        <f t="shared" ca="1" si="3"/>
        <v>0.32916666666666661</v>
      </c>
      <c r="G25" s="31" t="s">
        <v>39</v>
      </c>
      <c r="H25" s="88">
        <f t="shared" ca="1" si="1"/>
        <v>7.9</v>
      </c>
    </row>
    <row r="26" spans="1:8" x14ac:dyDescent="0.25">
      <c r="A26" s="76"/>
      <c r="B26" s="29">
        <f t="shared" ca="1" si="2"/>
        <v>42514</v>
      </c>
      <c r="C26" s="33" t="s">
        <v>7</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t="s">
        <v>39</v>
      </c>
      <c r="H26" s="88">
        <f t="shared" ca="1" si="1"/>
        <v>0</v>
      </c>
    </row>
    <row r="27" spans="1:8" x14ac:dyDescent="0.25">
      <c r="A27" s="76"/>
      <c r="B27" s="29">
        <f t="shared" ca="1" si="2"/>
        <v>42515</v>
      </c>
      <c r="C27" s="33">
        <v>2526</v>
      </c>
      <c r="D27" s="26">
        <f ca="1">IFERROR(IF($A27="",VLOOKUP($C27,PARAM!$A$11:$I$210,CHOOSE(WEEKDAY($B27,2),2,2,4,2,2,6,8),FALSE),VLOOKUP($C27,PARAM!$A$11:$P$210,CHOOSE(WEEKDAY($B27,2),11,11,11,11,11,13,15),FALSE)),0)</f>
        <v>0.1875</v>
      </c>
      <c r="E27" s="26">
        <f ca="1">IFERROR(IF($A27="",VLOOKUP($C27,PARAM!$A$11:$I$210,CHOOSE(WEEKDAY($B27,2),3,3,5,3,3,7,9),FALSE),VLOOKUP($C27,PARAM!$A$11:$P$210,CHOOSE(WEEKDAY($B27,2),12,12,12,12,12,14,16),FALSE)),0)</f>
        <v>0.53125</v>
      </c>
      <c r="F27" s="27">
        <f t="shared" ca="1" si="3"/>
        <v>0.34375</v>
      </c>
      <c r="G27" s="31" t="s">
        <v>39</v>
      </c>
      <c r="H27" s="88">
        <f t="shared" ca="1" si="1"/>
        <v>8.25</v>
      </c>
    </row>
    <row r="28" spans="1:8" x14ac:dyDescent="0.25">
      <c r="A28" s="76"/>
      <c r="B28" s="29">
        <f t="shared" ca="1" si="2"/>
        <v>42516</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row>
    <row r="29" spans="1:8" x14ac:dyDescent="0.25">
      <c r="A29" s="76"/>
      <c r="B29" s="29">
        <f t="shared" ca="1" si="2"/>
        <v>42517</v>
      </c>
      <c r="C29" s="33">
        <v>2569</v>
      </c>
      <c r="D29" s="26">
        <f ca="1">IFERROR(IF($A29="",VLOOKUP($C29,PARAM!$A$11:$I$210,CHOOSE(WEEKDAY($B29,2),2,2,4,2,2,6,8),FALSE),VLOOKUP($C29,PARAM!$A$11:$P$210,CHOOSE(WEEKDAY($B29,2),11,11,11,11,11,13,15),FALSE)),0)</f>
        <v>0.22013888888888888</v>
      </c>
      <c r="E29" s="26">
        <f ca="1">IFERROR(IF($A29="",VLOOKUP($C29,PARAM!$A$11:$I$210,CHOOSE(WEEKDAY($B29,2),3,3,5,3,3,7,9),FALSE),VLOOKUP($C29,PARAM!$A$11:$P$210,CHOOSE(WEEKDAY($B29,2),12,12,12,12,12,14,16),FALSE)),0)</f>
        <v>0.60555555555555551</v>
      </c>
      <c r="F29" s="27">
        <f t="shared" ca="1" si="3"/>
        <v>0.38541666666666663</v>
      </c>
      <c r="G29" s="31" t="s">
        <v>39</v>
      </c>
      <c r="H29" s="88">
        <f t="shared" ca="1" si="1"/>
        <v>9.25</v>
      </c>
    </row>
    <row r="30" spans="1:8" x14ac:dyDescent="0.25">
      <c r="A30" s="76"/>
      <c r="B30" s="29">
        <f t="shared" ca="1" si="2"/>
        <v>42518</v>
      </c>
      <c r="C30" s="33">
        <v>2511</v>
      </c>
      <c r="D30" s="26">
        <f ca="1">IFERROR(IF($A30="",VLOOKUP($C30,PARAM!$A$11:$I$210,CHOOSE(WEEKDAY($B30,2),2,2,4,2,2,6,8),FALSE),VLOOKUP($C30,PARAM!$A$11:$P$210,CHOOSE(WEEKDAY($B30,2),11,11,11,11,11,13,15),FALSE)),0)</f>
        <v>0.26597222222222222</v>
      </c>
      <c r="E30" s="26">
        <f ca="1">IFERROR(IF($A30="",VLOOKUP($C30,PARAM!$A$11:$I$210,CHOOSE(WEEKDAY($B30,2),3,3,5,3,3,7,9),FALSE),VLOOKUP($C30,PARAM!$A$11:$P$210,CHOOSE(WEEKDAY($B30,2),12,12,12,12,12,14,16),FALSE)),0)</f>
        <v>0.57708333333333328</v>
      </c>
      <c r="F30" s="27">
        <f t="shared" ca="1" si="3"/>
        <v>0.31111111111111106</v>
      </c>
      <c r="G30" s="31" t="s">
        <v>39</v>
      </c>
      <c r="H30" s="88">
        <f t="shared" ca="1" si="1"/>
        <v>7.4666666666666668</v>
      </c>
    </row>
    <row r="31" spans="1:8" x14ac:dyDescent="0.25">
      <c r="A31" s="76"/>
      <c r="B31" s="29">
        <f t="shared" ca="1" si="2"/>
        <v>42519</v>
      </c>
      <c r="C31" s="33" t="s">
        <v>4</v>
      </c>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row>
    <row r="32" spans="1:8" x14ac:dyDescent="0.25">
      <c r="A32" s="76"/>
      <c r="B32" s="29">
        <f t="shared" ca="1" si="2"/>
        <v>42520</v>
      </c>
      <c r="C32" s="33" t="s">
        <v>5</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row>
    <row r="33" spans="1:9" ht="15.75" thickBot="1" x14ac:dyDescent="0.3">
      <c r="A33" s="77"/>
      <c r="B33" s="34">
        <f t="shared" ca="1" si="2"/>
        <v>42521</v>
      </c>
      <c r="C33" s="37" t="s">
        <v>7</v>
      </c>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t="s">
        <v>39</v>
      </c>
      <c r="H33" s="88">
        <f t="shared" ca="1" si="1"/>
        <v>0</v>
      </c>
    </row>
    <row r="34" spans="1:9" s="2" customFormat="1" ht="15.75" thickBot="1" x14ac:dyDescent="0.3">
      <c r="A34" s="70"/>
      <c r="B34" s="17" t="s">
        <v>1</v>
      </c>
      <c r="C34" s="18"/>
      <c r="D34" s="19"/>
      <c r="E34" s="19"/>
      <c r="F34" s="21">
        <f ca="1">SUM(F3:F33)</f>
        <v>6.5347222222222214</v>
      </c>
      <c r="G34" s="20"/>
      <c r="H34" s="88">
        <f ca="1">SUM(H3:H33)</f>
        <v>156.83333333333334</v>
      </c>
      <c r="I34" s="6"/>
    </row>
    <row r="1048576" spans="6:6" x14ac:dyDescent="0.25">
      <c r="F1048576" s="1">
        <f ca="1">SUM(F34)</f>
        <v>6.5347222222222214</v>
      </c>
    </row>
  </sheetData>
  <mergeCells count="1">
    <mergeCell ref="B1:C1"/>
  </mergeCells>
  <conditionalFormatting sqref="A32:G32">
    <cfRule type="expression" dxfId="64" priority="4">
      <formula>RIGHT(CELL("nomfichier",C1),2)="02"</formula>
    </cfRule>
  </conditionalFormatting>
  <conditionalFormatting sqref="A3:G33">
    <cfRule type="expression" dxfId="63" priority="6">
      <formula>WEEKDAY($B3,2)=7</formula>
    </cfRule>
    <cfRule type="expression" dxfId="62" priority="7">
      <formula>WEEKDAY($B3,2)=6</formula>
    </cfRule>
    <cfRule type="expression" dxfId="61" priority="8">
      <formula>WEEKDAY($B3,2)=3</formula>
    </cfRule>
    <cfRule type="expression" dxfId="60" priority="39">
      <formula>WEEKDAY($B3,2)&lt;6</formula>
    </cfRule>
  </conditionalFormatting>
  <conditionalFormatting sqref="A33:G33">
    <cfRule type="expression" dxfId="59" priority="3">
      <formula>IF(RIGHT(CELL("nomfichier",C2),2)&lt;"08",MOD(RIGHT(CELL("nomfichier",C2),2),2)=0,MOD(RIGHT(CELL("nomfichier",C2),2),2)&lt;&gt;0)</formula>
    </cfRule>
  </conditionalFormatting>
  <conditionalFormatting sqref="A31:G31">
    <cfRule type="expression" dxfId="58" priority="5">
      <formula>AND(RIGHT(CELL("nomfichier",$C29),2)="02",MOD(YEAR($C29),4)&lt;&gt;0)</formula>
    </cfRule>
  </conditionalFormatting>
  <dataValidations count="4">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EE38B09E-8280-4511-B143-6FA800539514}">
            <xm:f>AND(COUNTIF(PARAM!$AB$1:$AB$10,$B3)&gt;0,$B3&lt;&gt;"")</xm:f>
            <x14:dxf>
              <fill>
                <patternFill>
                  <bgColor rgb="FFFF0000"/>
                </patternFill>
              </fill>
            </x14:dxf>
          </x14:cfRule>
          <xm:sqref>A3:G33</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42522</v>
      </c>
    </row>
    <row r="2" spans="1:10" s="11" customFormat="1" ht="15.75" thickBot="1" x14ac:dyDescent="0.3">
      <c r="A2" s="8" t="s">
        <v>48</v>
      </c>
      <c r="B2" s="12" t="s">
        <v>0</v>
      </c>
      <c r="C2" s="13" t="s">
        <v>8</v>
      </c>
      <c r="D2" s="14" t="s">
        <v>20</v>
      </c>
      <c r="E2" s="14" t="s">
        <v>19</v>
      </c>
      <c r="F2" s="15" t="s">
        <v>21</v>
      </c>
      <c r="G2" s="16" t="s">
        <v>22</v>
      </c>
      <c r="H2" s="7"/>
      <c r="I2" s="7"/>
      <c r="J2" s="22"/>
    </row>
    <row r="3" spans="1:10" x14ac:dyDescent="0.25">
      <c r="A3" s="75"/>
      <c r="B3" s="28">
        <f ca="1">DATE(PARAM!$B$3,RIGHT(CELL("nomfichier",D1),2),1)</f>
        <v>42522</v>
      </c>
      <c r="C3" s="32" t="s">
        <v>7</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t="s">
        <v>40</v>
      </c>
      <c r="H3" s="88">
        <f t="shared" ref="H3:H33" ca="1" si="1">(HOUR(F3)*60+MINUTE(F3))/60</f>
        <v>0</v>
      </c>
    </row>
    <row r="4" spans="1:10" x14ac:dyDescent="0.25">
      <c r="A4" s="76"/>
      <c r="B4" s="29">
        <f ca="1">B3+1</f>
        <v>42523</v>
      </c>
      <c r="C4" s="33" t="s">
        <v>7</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t="s">
        <v>40</v>
      </c>
      <c r="H4" s="88">
        <f t="shared" ca="1" si="1"/>
        <v>0</v>
      </c>
    </row>
    <row r="5" spans="1:10" x14ac:dyDescent="0.25">
      <c r="A5" s="76"/>
      <c r="B5" s="29">
        <f t="shared" ref="B5:B33" ca="1" si="2">B4+1</f>
        <v>42524</v>
      </c>
      <c r="C5" s="33" t="s">
        <v>4</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row>
    <row r="6" spans="1:10" x14ac:dyDescent="0.25">
      <c r="A6" s="76"/>
      <c r="B6" s="29">
        <f t="shared" ca="1" si="2"/>
        <v>42525</v>
      </c>
      <c r="C6" s="33" t="s">
        <v>4</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row>
    <row r="7" spans="1:10" x14ac:dyDescent="0.25">
      <c r="A7" s="76"/>
      <c r="B7" s="29">
        <f t="shared" ca="1" si="2"/>
        <v>42526</v>
      </c>
      <c r="C7" s="33" t="s">
        <v>5</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row>
    <row r="8" spans="1:10" x14ac:dyDescent="0.25">
      <c r="A8" s="76"/>
      <c r="B8" s="29">
        <f t="shared" ca="1" si="2"/>
        <v>42527</v>
      </c>
      <c r="C8" s="33" t="s">
        <v>4</v>
      </c>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row>
    <row r="9" spans="1:10" x14ac:dyDescent="0.25">
      <c r="A9" s="76"/>
      <c r="B9" s="29">
        <f t="shared" ca="1" si="2"/>
        <v>42528</v>
      </c>
      <c r="C9" s="33">
        <v>2511</v>
      </c>
      <c r="D9" s="26">
        <f ca="1">IFERROR(IF($A9="",VLOOKUP($C9,PARAM!$A$11:$I$210,CHOOSE(WEEKDAY($B9,2),2,2,4,2,2,6,8),FALSE),VLOOKUP($C9,PARAM!$A$11:$P$210,CHOOSE(WEEKDAY($B9,2),11,11,11,11,11,13,15),FALSE)),0)</f>
        <v>0.25347222222222221</v>
      </c>
      <c r="E9" s="26">
        <f ca="1">IFERROR(IF($A9="",VLOOKUP($C9,PARAM!$A$11:$I$210,CHOOSE(WEEKDAY($B9,2),3,3,5,3,3,7,9),FALSE),VLOOKUP($C9,PARAM!$A$11:$P$210,CHOOSE(WEEKDAY($B9,2),12,12,12,12,12,14,16),FALSE)),0)</f>
        <v>0.59861111111111109</v>
      </c>
      <c r="F9" s="27">
        <f t="shared" ca="1" si="0"/>
        <v>0.34513888888888888</v>
      </c>
      <c r="G9" s="31" t="s">
        <v>39</v>
      </c>
      <c r="H9" s="88">
        <f t="shared" ca="1" si="1"/>
        <v>8.2833333333333332</v>
      </c>
      <c r="I9" s="4"/>
    </row>
    <row r="10" spans="1:10" x14ac:dyDescent="0.25">
      <c r="A10" s="76"/>
      <c r="B10" s="29">
        <f t="shared" ca="1" si="2"/>
        <v>42529</v>
      </c>
      <c r="C10" s="33">
        <v>2560</v>
      </c>
      <c r="D10" s="26">
        <f ca="1">IFERROR(IF($A10="",VLOOKUP($C10,PARAM!$A$11:$I$210,CHOOSE(WEEKDAY($B10,2),2,2,4,2,2,6,8),FALSE),VLOOKUP($C10,PARAM!$A$11:$P$210,CHOOSE(WEEKDAY($B10,2),11,11,11,11,11,13,15),FALSE)),0)</f>
        <v>0.22361111111111109</v>
      </c>
      <c r="E10" s="26">
        <f ca="1">IFERROR(IF($A10="",VLOOKUP($C10,PARAM!$A$11:$I$210,CHOOSE(WEEKDAY($B10,2),3,3,5,3,3,7,9),FALSE),VLOOKUP($C10,PARAM!$A$11:$P$210,CHOOSE(WEEKDAY($B10,2),12,12,12,12,12,14,16),FALSE)),0)</f>
        <v>0.58333333333333337</v>
      </c>
      <c r="F10" s="27">
        <f ca="1">SUM(E10-D10)</f>
        <v>0.35972222222222228</v>
      </c>
      <c r="G10" s="31" t="s">
        <v>39</v>
      </c>
      <c r="H10" s="88">
        <f t="shared" ca="1" si="1"/>
        <v>8.6333333333333329</v>
      </c>
    </row>
    <row r="11" spans="1:10" x14ac:dyDescent="0.25">
      <c r="A11" s="76"/>
      <c r="B11" s="29">
        <f t="shared" ca="1" si="2"/>
        <v>42530</v>
      </c>
      <c r="C11" s="33">
        <v>2523</v>
      </c>
      <c r="D11" s="26">
        <f ca="1">IFERROR(IF($A11="",VLOOKUP($C11,PARAM!$A$11:$I$210,CHOOSE(WEEKDAY($B11,2),2,2,4,2,2,6,8),FALSE),VLOOKUP($C11,PARAM!$A$11:$P$210,CHOOSE(WEEKDAY($B11,2),11,11,11,11,11,13,15),FALSE)),0)</f>
        <v>0.23124999999999998</v>
      </c>
      <c r="E11" s="26">
        <f ca="1">IFERROR(IF($A11="",VLOOKUP($C11,PARAM!$A$11:$I$210,CHOOSE(WEEKDAY($B11,2),3,3,5,3,3,7,9),FALSE),VLOOKUP($C11,PARAM!$A$11:$P$210,CHOOSE(WEEKDAY($B11,2),12,12,12,12,12,14,16),FALSE)),0)</f>
        <v>0.58611111111111114</v>
      </c>
      <c r="F11" s="27">
        <f t="shared" ref="F11:F33" ca="1" si="3">SUM(E11-D11)</f>
        <v>0.35486111111111118</v>
      </c>
      <c r="G11" s="31" t="s">
        <v>39</v>
      </c>
      <c r="H11" s="88">
        <f t="shared" ca="1" si="1"/>
        <v>8.5166666666666675</v>
      </c>
    </row>
    <row r="12" spans="1:10" x14ac:dyDescent="0.25">
      <c r="A12" s="76"/>
      <c r="B12" s="29">
        <f t="shared" ca="1" si="2"/>
        <v>42531</v>
      </c>
      <c r="C12" s="33">
        <v>2563</v>
      </c>
      <c r="D12" s="26">
        <f ca="1">IFERROR(IF($A12="",VLOOKUP($C12,PARAM!$A$11:$I$210,CHOOSE(WEEKDAY($B12,2),2,2,4,2,2,6,8),FALSE),VLOOKUP($C12,PARAM!$A$11:$P$210,CHOOSE(WEEKDAY($B12,2),11,11,11,11,11,13,15),FALSE)),0)</f>
        <v>0.21180555555555555</v>
      </c>
      <c r="E12" s="26">
        <f ca="1">IFERROR(IF($A12="",VLOOKUP($C12,PARAM!$A$11:$I$210,CHOOSE(WEEKDAY($B12,2),3,3,5,3,3,7,9),FALSE),VLOOKUP($C12,PARAM!$A$11:$P$210,CHOOSE(WEEKDAY($B12,2),12,12,12,12,12,14,16),FALSE)),0)</f>
        <v>0.59305555555555556</v>
      </c>
      <c r="F12" s="27">
        <f t="shared" ca="1" si="3"/>
        <v>0.38124999999999998</v>
      </c>
      <c r="G12" s="31" t="s">
        <v>39</v>
      </c>
      <c r="H12" s="88">
        <f t="shared" ca="1" si="1"/>
        <v>9.15</v>
      </c>
    </row>
    <row r="13" spans="1:10" x14ac:dyDescent="0.25">
      <c r="A13" s="76"/>
      <c r="B13" s="29">
        <f t="shared" ca="1" si="2"/>
        <v>42532</v>
      </c>
      <c r="C13" s="33">
        <v>2563</v>
      </c>
      <c r="D13" s="26">
        <f ca="1">IFERROR(IF($A13="",VLOOKUP($C13,PARAM!$A$11:$I$210,CHOOSE(WEEKDAY($B13,2),2,2,4,2,2,6,8),FALSE),VLOOKUP($C13,PARAM!$A$11:$P$210,CHOOSE(WEEKDAY($B13,2),11,11,11,11,11,13,15),FALSE)),0)</f>
        <v>0.23611111111111113</v>
      </c>
      <c r="E13" s="26">
        <f ca="1">IFERROR(IF($A13="",VLOOKUP($C13,PARAM!$A$11:$I$210,CHOOSE(WEEKDAY($B13,2),3,3,5,3,3,7,9),FALSE),VLOOKUP($C13,PARAM!$A$11:$P$210,CHOOSE(WEEKDAY($B13,2),12,12,12,12,12,14,16),FALSE)),0)</f>
        <v>0.56180555555555556</v>
      </c>
      <c r="F13" s="27">
        <f t="shared" ca="1" si="3"/>
        <v>0.3256944444444444</v>
      </c>
      <c r="G13" s="31" t="s">
        <v>39</v>
      </c>
      <c r="H13" s="88">
        <f t="shared" ca="1" si="1"/>
        <v>7.8166666666666664</v>
      </c>
    </row>
    <row r="14" spans="1:10" x14ac:dyDescent="0.25">
      <c r="A14" s="76"/>
      <c r="B14" s="29">
        <f t="shared" ca="1" si="2"/>
        <v>42533</v>
      </c>
      <c r="C14" s="33" t="s">
        <v>5</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row>
    <row r="15" spans="1:10" x14ac:dyDescent="0.25">
      <c r="A15" s="76"/>
      <c r="B15" s="29">
        <f t="shared" ca="1" si="2"/>
        <v>42534</v>
      </c>
      <c r="C15" s="33">
        <v>2664</v>
      </c>
      <c r="D15" s="26">
        <f ca="1">IFERROR(IF($A15="",VLOOKUP($C15,PARAM!$A$11:$I$210,CHOOSE(WEEKDAY($B15,2),2,2,4,2,2,6,8),FALSE),VLOOKUP($C15,PARAM!$A$11:$P$210,CHOOSE(WEEKDAY($B15,2),11,11,11,11,11,13,15),FALSE)),0)</f>
        <v>0.61944444444444446</v>
      </c>
      <c r="E15" s="26">
        <f ca="1">IFERROR(IF($A15="",VLOOKUP($C15,PARAM!$A$11:$I$210,CHOOSE(WEEKDAY($B15,2),3,3,5,3,3,7,9),FALSE),VLOOKUP($C15,PARAM!$A$11:$P$210,CHOOSE(WEEKDAY($B15,2),12,12,12,12,12,14,16),FALSE)),0)</f>
        <v>0.97222222222222221</v>
      </c>
      <c r="F15" s="27">
        <f t="shared" ca="1" si="3"/>
        <v>0.35277777777777775</v>
      </c>
      <c r="G15" s="31" t="s">
        <v>40</v>
      </c>
      <c r="H15" s="88">
        <f t="shared" ca="1" si="1"/>
        <v>8.4666666666666668</v>
      </c>
    </row>
    <row r="16" spans="1:10" x14ac:dyDescent="0.25">
      <c r="A16" s="76"/>
      <c r="B16" s="29">
        <f t="shared" ca="1" si="2"/>
        <v>42535</v>
      </c>
      <c r="C16" s="33">
        <v>2665</v>
      </c>
      <c r="D16" s="26">
        <f ca="1">IFERROR(IF($A16="",VLOOKUP($C16,PARAM!$A$11:$I$210,CHOOSE(WEEKDAY($B16,2),2,2,4,2,2,6,8),FALSE),VLOOKUP($C16,PARAM!$A$11:$P$210,CHOOSE(WEEKDAY($B16,2),11,11,11,11,11,13,15),FALSE)),0)</f>
        <v>0.51041666666666663</v>
      </c>
      <c r="E16" s="26">
        <f ca="1">IFERROR(IF($A16="",VLOOKUP($C16,PARAM!$A$11:$I$210,CHOOSE(WEEKDAY($B16,2),3,3,5,3,3,7,9),FALSE),VLOOKUP($C16,PARAM!$A$11:$P$210,CHOOSE(WEEKDAY($B16,2),12,12,12,12,12,14,16),FALSE)),0)</f>
        <v>0.85277777777777775</v>
      </c>
      <c r="F16" s="27">
        <f t="shared" ca="1" si="3"/>
        <v>0.34236111111111112</v>
      </c>
      <c r="G16" s="31" t="s">
        <v>40</v>
      </c>
      <c r="H16" s="88">
        <f t="shared" ca="1" si="1"/>
        <v>8.2166666666666668</v>
      </c>
    </row>
    <row r="17" spans="1:8" x14ac:dyDescent="0.25">
      <c r="A17" s="76"/>
      <c r="B17" s="29">
        <f t="shared" ca="1" si="2"/>
        <v>42536</v>
      </c>
      <c r="C17" s="33" t="s">
        <v>4</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row>
    <row r="18" spans="1:8" x14ac:dyDescent="0.25">
      <c r="A18" s="76"/>
      <c r="B18" s="29">
        <f t="shared" ca="1" si="2"/>
        <v>42537</v>
      </c>
      <c r="C18" s="33">
        <v>2511</v>
      </c>
      <c r="D18" s="26">
        <f ca="1">IFERROR(IF($A18="",VLOOKUP($C18,PARAM!$A$11:$I$210,CHOOSE(WEEKDAY($B18,2),2,2,4,2,2,6,8),FALSE),VLOOKUP($C18,PARAM!$A$11:$P$210,CHOOSE(WEEKDAY($B18,2),11,11,11,11,11,13,15),FALSE)),0)</f>
        <v>0.25347222222222221</v>
      </c>
      <c r="E18" s="26">
        <f ca="1">IFERROR(IF($A18="",VLOOKUP($C18,PARAM!$A$11:$I$210,CHOOSE(WEEKDAY($B18,2),3,3,5,3,3,7,9),FALSE),VLOOKUP($C18,PARAM!$A$11:$P$210,CHOOSE(WEEKDAY($B18,2),12,12,12,12,12,14,16),FALSE)),0)</f>
        <v>0.59861111111111109</v>
      </c>
      <c r="F18" s="27">
        <f t="shared" ca="1" si="3"/>
        <v>0.34513888888888888</v>
      </c>
      <c r="G18" s="31" t="s">
        <v>39</v>
      </c>
      <c r="H18" s="88">
        <f t="shared" ca="1" si="1"/>
        <v>8.2833333333333332</v>
      </c>
    </row>
    <row r="19" spans="1:8" x14ac:dyDescent="0.25">
      <c r="A19" s="76"/>
      <c r="B19" s="29">
        <f t="shared" ca="1" si="2"/>
        <v>42538</v>
      </c>
      <c r="C19" s="33">
        <v>2511</v>
      </c>
      <c r="D19" s="26">
        <f ca="1">IFERROR(IF($A19="",VLOOKUP($C19,PARAM!$A$11:$I$210,CHOOSE(WEEKDAY($B19,2),2,2,4,2,2,6,8),FALSE),VLOOKUP($C19,PARAM!$A$11:$P$210,CHOOSE(WEEKDAY($B19,2),11,11,11,11,11,13,15),FALSE)),0)</f>
        <v>0.25347222222222221</v>
      </c>
      <c r="E19" s="26">
        <f ca="1">IFERROR(IF($A19="",VLOOKUP($C19,PARAM!$A$11:$I$210,CHOOSE(WEEKDAY($B19,2),3,3,5,3,3,7,9),FALSE),VLOOKUP($C19,PARAM!$A$11:$P$210,CHOOSE(WEEKDAY($B19,2),12,12,12,12,12,14,16),FALSE)),0)</f>
        <v>0.59861111111111109</v>
      </c>
      <c r="F19" s="27">
        <f t="shared" ca="1" si="3"/>
        <v>0.34513888888888888</v>
      </c>
      <c r="G19" s="31" t="s">
        <v>39</v>
      </c>
      <c r="H19" s="88">
        <f t="shared" ca="1" si="1"/>
        <v>8.2833333333333332</v>
      </c>
    </row>
    <row r="20" spans="1:8" x14ac:dyDescent="0.25">
      <c r="A20" s="76"/>
      <c r="B20" s="29">
        <f t="shared" ca="1" si="2"/>
        <v>42539</v>
      </c>
      <c r="C20" s="33">
        <v>2611</v>
      </c>
      <c r="D20" s="26">
        <f ca="1">IFERROR(IF($A20="",VLOOKUP($C20,PARAM!$A$11:$I$210,CHOOSE(WEEKDAY($B20,2),2,2,4,2,2,6,8),FALSE),VLOOKUP($C20,PARAM!$A$11:$P$210,CHOOSE(WEEKDAY($B20,2),11,11,11,11,11,13,15),FALSE)),0)</f>
        <v>0.55625000000000002</v>
      </c>
      <c r="E20" s="26">
        <f ca="1">IFERROR(IF($A20="",VLOOKUP($C20,PARAM!$A$11:$I$210,CHOOSE(WEEKDAY($B20,2),3,3,5,3,3,7,9),FALSE),VLOOKUP($C20,PARAM!$A$11:$P$210,CHOOSE(WEEKDAY($B20,2),12,12,12,12,12,14,16),FALSE)),0)</f>
        <v>0.9243055555555556</v>
      </c>
      <c r="F20" s="27">
        <f t="shared" ca="1" si="3"/>
        <v>0.36805555555555558</v>
      </c>
      <c r="G20" s="31" t="s">
        <v>40</v>
      </c>
      <c r="H20" s="88">
        <f t="shared" ca="1" si="1"/>
        <v>8.8333333333333339</v>
      </c>
    </row>
    <row r="21" spans="1:8" x14ac:dyDescent="0.25">
      <c r="A21" s="76"/>
      <c r="B21" s="29">
        <f t="shared" ca="1" si="2"/>
        <v>42540</v>
      </c>
      <c r="C21" s="33" t="s">
        <v>5</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row>
    <row r="22" spans="1:8" x14ac:dyDescent="0.25">
      <c r="A22" s="76"/>
      <c r="B22" s="29">
        <f t="shared" ca="1" si="2"/>
        <v>42541</v>
      </c>
      <c r="C22" s="33">
        <v>2561</v>
      </c>
      <c r="D22" s="26">
        <f ca="1">IFERROR(IF($A22="",VLOOKUP($C22,PARAM!$A$11:$I$210,CHOOSE(WEEKDAY($B22,2),2,2,4,2,2,6,8),FALSE),VLOOKUP($C22,PARAM!$A$11:$P$210,CHOOSE(WEEKDAY($B22,2),11,11,11,11,11,13,15),FALSE)),0)</f>
        <v>0.20972222222222223</v>
      </c>
      <c r="E22" s="26">
        <f ca="1">IFERROR(IF($A22="",VLOOKUP($C22,PARAM!$A$11:$I$210,CHOOSE(WEEKDAY($B22,2),3,3,5,3,3,7,9),FALSE),VLOOKUP($C22,PARAM!$A$11:$P$210,CHOOSE(WEEKDAY($B22,2),12,12,12,12,12,14,16),FALSE)),0)</f>
        <v>0.52222222222222225</v>
      </c>
      <c r="F22" s="27">
        <f t="shared" ca="1" si="3"/>
        <v>0.3125</v>
      </c>
      <c r="G22" s="31" t="s">
        <v>43</v>
      </c>
      <c r="H22" s="88">
        <f t="shared" ca="1" si="1"/>
        <v>7.5</v>
      </c>
    </row>
    <row r="23" spans="1:8" x14ac:dyDescent="0.25">
      <c r="A23" s="76"/>
      <c r="B23" s="29">
        <f t="shared" ca="1" si="2"/>
        <v>42542</v>
      </c>
      <c r="C23" s="33">
        <v>2542</v>
      </c>
      <c r="D23" s="26">
        <f ca="1">IFERROR(IF($A23="",VLOOKUP($C23,PARAM!$A$11:$I$210,CHOOSE(WEEKDAY($B23,2),2,2,4,2,2,6,8),FALSE),VLOOKUP($C23,PARAM!$A$11:$P$210,CHOOSE(WEEKDAY($B23,2),11,11,11,11,11,13,15),FALSE)),0)</f>
        <v>0.1986111111111111</v>
      </c>
      <c r="E23" s="26">
        <f ca="1">IFERROR(IF($A23="",VLOOKUP($C23,PARAM!$A$11:$I$210,CHOOSE(WEEKDAY($B23,2),3,3,5,3,3,7,9),FALSE),VLOOKUP($C23,PARAM!$A$11:$P$210,CHOOSE(WEEKDAY($B23,2),12,12,12,12,12,14,16),FALSE)),0)</f>
        <v>0.58750000000000002</v>
      </c>
      <c r="F23" s="27">
        <f t="shared" ca="1" si="3"/>
        <v>0.38888888888888895</v>
      </c>
      <c r="G23" s="31" t="s">
        <v>43</v>
      </c>
      <c r="H23" s="88">
        <f t="shared" ca="1" si="1"/>
        <v>9.3333333333333339</v>
      </c>
    </row>
    <row r="24" spans="1:8" x14ac:dyDescent="0.25">
      <c r="A24" s="76"/>
      <c r="B24" s="29">
        <f t="shared" ca="1" si="2"/>
        <v>42543</v>
      </c>
      <c r="C24" s="33">
        <v>2510</v>
      </c>
      <c r="D24" s="26">
        <f ca="1">IFERROR(IF($A24="",VLOOKUP($C24,PARAM!$A$11:$I$210,CHOOSE(WEEKDAY($B24,2),2,2,4,2,2,6,8),FALSE),VLOOKUP($C24,PARAM!$A$11:$P$210,CHOOSE(WEEKDAY($B24,2),11,11,11,11,11,13,15),FALSE)),0)</f>
        <v>0.18472222222222223</v>
      </c>
      <c r="E24" s="26">
        <f ca="1">IFERROR(IF($A24="",VLOOKUP($C24,PARAM!$A$11:$I$210,CHOOSE(WEEKDAY($B24,2),3,3,5,3,3,7,9),FALSE),VLOOKUP($C24,PARAM!$A$11:$P$210,CHOOSE(WEEKDAY($B24,2),12,12,12,12,12,14,16),FALSE)),0)</f>
        <v>0.56874999999999998</v>
      </c>
      <c r="F24" s="27">
        <f t="shared" ca="1" si="3"/>
        <v>0.38402777777777775</v>
      </c>
      <c r="G24" s="31" t="s">
        <v>39</v>
      </c>
      <c r="H24" s="88">
        <f t="shared" ca="1" si="1"/>
        <v>9.2166666666666668</v>
      </c>
    </row>
    <row r="25" spans="1:8" x14ac:dyDescent="0.25">
      <c r="A25" s="76"/>
      <c r="B25" s="29">
        <f t="shared" ca="1" si="2"/>
        <v>42544</v>
      </c>
      <c r="C25" s="33">
        <v>2510</v>
      </c>
      <c r="D25" s="26">
        <f ca="1">IFERROR(IF($A25="",VLOOKUP($C25,PARAM!$A$11:$I$210,CHOOSE(WEEKDAY($B25,2),2,2,4,2,2,6,8),FALSE),VLOOKUP($C25,PARAM!$A$11:$P$210,CHOOSE(WEEKDAY($B25,2),11,11,11,11,11,13,15),FALSE)),0)</f>
        <v>0.18472222222222223</v>
      </c>
      <c r="E25" s="26">
        <f ca="1">IFERROR(IF($A25="",VLOOKUP($C25,PARAM!$A$11:$I$210,CHOOSE(WEEKDAY($B25,2),3,3,5,3,3,7,9),FALSE),VLOOKUP($C25,PARAM!$A$11:$P$210,CHOOSE(WEEKDAY($B25,2),12,12,12,12,12,14,16),FALSE)),0)</f>
        <v>0.57916666666666672</v>
      </c>
      <c r="F25" s="27">
        <f t="shared" ca="1" si="3"/>
        <v>0.39444444444444449</v>
      </c>
      <c r="G25" s="31" t="s">
        <v>41</v>
      </c>
      <c r="H25" s="90">
        <f t="shared" ca="1" si="1"/>
        <v>9.4666666666666668</v>
      </c>
    </row>
    <row r="26" spans="1:8" x14ac:dyDescent="0.25">
      <c r="A26" s="76"/>
      <c r="B26" s="29">
        <f t="shared" ca="1" si="2"/>
        <v>42545</v>
      </c>
      <c r="C26" s="33">
        <v>2524</v>
      </c>
      <c r="D26" s="26">
        <f ca="1">IFERROR(IF($A26="",VLOOKUP($C26,PARAM!$A$11:$I$210,CHOOSE(WEEKDAY($B26,2),2,2,4,2,2,6,8),FALSE),VLOOKUP($C26,PARAM!$A$11:$P$210,CHOOSE(WEEKDAY($B26,2),11,11,11,11,11,13,15),FALSE)),0)</f>
        <v>0.20486111111111113</v>
      </c>
      <c r="E26" s="26">
        <f ca="1">IFERROR(IF($A26="",VLOOKUP($C26,PARAM!$A$11:$I$210,CHOOSE(WEEKDAY($B26,2),3,3,5,3,3,7,9),FALSE),VLOOKUP($C26,PARAM!$A$11:$P$210,CHOOSE(WEEKDAY($B26,2),12,12,12,12,12,14,16),FALSE)),0)</f>
        <v>0.54097222222222219</v>
      </c>
      <c r="F26" s="27">
        <f t="shared" ca="1" si="3"/>
        <v>0.33611111111111103</v>
      </c>
      <c r="G26" s="31" t="s">
        <v>39</v>
      </c>
      <c r="H26" s="88">
        <f t="shared" ca="1" si="1"/>
        <v>8.0666666666666664</v>
      </c>
    </row>
    <row r="27" spans="1:8" x14ac:dyDescent="0.25">
      <c r="A27" s="76"/>
      <c r="B27" s="29">
        <f t="shared" ca="1" si="2"/>
        <v>42546</v>
      </c>
      <c r="C27" s="33">
        <v>2561</v>
      </c>
      <c r="D27" s="26">
        <f ca="1">IFERROR(IF($A27="",VLOOKUP($C27,PARAM!$A$11:$I$210,CHOOSE(WEEKDAY($B27,2),2,2,4,2,2,6,8),FALSE),VLOOKUP($C27,PARAM!$A$11:$P$210,CHOOSE(WEEKDAY($B27,2),11,11,11,11,11,13,15),FALSE)),0)</f>
        <v>0.21944444444444444</v>
      </c>
      <c r="E27" s="26">
        <f ca="1">IFERROR(IF($A27="",VLOOKUP($C27,PARAM!$A$11:$I$210,CHOOSE(WEEKDAY($B27,2),3,3,5,3,3,7,9),FALSE),VLOOKUP($C27,PARAM!$A$11:$P$210,CHOOSE(WEEKDAY($B27,2),12,12,12,12,12,14,16),FALSE)),0)</f>
        <v>0.5805555555555556</v>
      </c>
      <c r="F27" s="27">
        <f t="shared" ca="1" si="3"/>
        <v>0.36111111111111116</v>
      </c>
      <c r="G27" s="31" t="s">
        <v>39</v>
      </c>
      <c r="H27" s="88">
        <f t="shared" ca="1" si="1"/>
        <v>8.6666666666666661</v>
      </c>
    </row>
    <row r="28" spans="1:8" x14ac:dyDescent="0.25">
      <c r="A28" s="76"/>
      <c r="B28" s="29">
        <f t="shared" ca="1" si="2"/>
        <v>42547</v>
      </c>
      <c r="C28" s="33" t="s">
        <v>5</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row>
    <row r="29" spans="1:8" x14ac:dyDescent="0.25">
      <c r="A29" s="76"/>
      <c r="B29" s="29">
        <f t="shared" ca="1" si="2"/>
        <v>42548</v>
      </c>
      <c r="C29" s="33" t="s">
        <v>2</v>
      </c>
      <c r="D29" s="26">
        <f ca="1">IFERROR(IF($A29="",VLOOKUP($C29,PARAM!$A$11:$I$210,CHOOSE(WEEKDAY($B29,2),2,2,4,2,2,6,8),FALSE),VLOOKUP($C29,PARAM!$A$11:$P$210,CHOOSE(WEEKDAY($B29,2),11,11,11,11,11,13,15),FALSE)),0)</f>
        <v>0.33333333333333331</v>
      </c>
      <c r="E29" s="26">
        <f ca="1">IFERROR(IF($A29="",VLOOKUP($C29,PARAM!$A$11:$I$210,CHOOSE(WEEKDAY($B29,2),3,3,5,3,3,7,9),FALSE),VLOOKUP($C29,PARAM!$A$11:$P$210,CHOOSE(WEEKDAY($B29,2),12,12,12,12,12,14,16),FALSE)),0)</f>
        <v>0.66666666666666663</v>
      </c>
      <c r="F29" s="27">
        <f t="shared" ca="1" si="3"/>
        <v>0.33333333333333331</v>
      </c>
      <c r="G29" s="31" t="s">
        <v>41</v>
      </c>
      <c r="H29" s="90">
        <f t="shared" ca="1" si="1"/>
        <v>8</v>
      </c>
    </row>
    <row r="30" spans="1:8" x14ac:dyDescent="0.25">
      <c r="A30" s="76"/>
      <c r="B30" s="29">
        <f t="shared" ca="1" si="2"/>
        <v>42549</v>
      </c>
      <c r="C30" s="33">
        <v>2624</v>
      </c>
      <c r="D30" s="26">
        <f ca="1">IFERROR(IF($A30="",VLOOKUP($C30,PARAM!$A$11:$I$210,CHOOSE(WEEKDAY($B30,2),2,2,4,2,2,6,8),FALSE),VLOOKUP($C30,PARAM!$A$11:$P$210,CHOOSE(WEEKDAY($B30,2),11,11,11,11,11,13,15),FALSE)),0)</f>
        <v>0.61041666666666672</v>
      </c>
      <c r="E30" s="26">
        <f ca="1">IFERROR(IF($A30="",VLOOKUP($C30,PARAM!$A$11:$I$210,CHOOSE(WEEKDAY($B30,2),3,3,5,3,3,7,9),FALSE),VLOOKUP($C30,PARAM!$A$11:$P$210,CHOOSE(WEEKDAY($B30,2),12,12,12,12,12,14,16),FALSE)),0)</f>
        <v>0.87430555555555556</v>
      </c>
      <c r="F30" s="27">
        <f t="shared" ca="1" si="3"/>
        <v>0.26388888888888884</v>
      </c>
      <c r="G30" s="31" t="s">
        <v>40</v>
      </c>
      <c r="H30" s="88">
        <f t="shared" ca="1" si="1"/>
        <v>6.333333333333333</v>
      </c>
    </row>
    <row r="31" spans="1:8" x14ac:dyDescent="0.25">
      <c r="A31" s="76"/>
      <c r="B31" s="29">
        <f t="shared" ca="1" si="2"/>
        <v>42550</v>
      </c>
      <c r="C31" s="33">
        <v>2626</v>
      </c>
      <c r="D31" s="26">
        <f ca="1">IFERROR(IF($A31="",VLOOKUP($C31,PARAM!$A$11:$I$210,CHOOSE(WEEKDAY($B31,2),2,2,4,2,2,6,8),FALSE),VLOOKUP($C31,PARAM!$A$11:$P$210,CHOOSE(WEEKDAY($B31,2),11,11,11,11,11,13,15),FALSE)),0)</f>
        <v>0.49652777777777773</v>
      </c>
      <c r="E31" s="26">
        <f ca="1">IFERROR(IF($A31="",VLOOKUP($C31,PARAM!$A$11:$I$210,CHOOSE(WEEKDAY($B31,2),3,3,5,3,3,7,9),FALSE),VLOOKUP($C31,PARAM!$A$11:$P$210,CHOOSE(WEEKDAY($B31,2),12,12,12,12,12,14,16),FALSE)),0)</f>
        <v>0.81111111111111101</v>
      </c>
      <c r="F31" s="27">
        <f t="shared" ca="1" si="3"/>
        <v>0.31458333333333327</v>
      </c>
      <c r="G31" s="31" t="s">
        <v>40</v>
      </c>
      <c r="H31" s="88">
        <f t="shared" ca="1" si="1"/>
        <v>7.55</v>
      </c>
    </row>
    <row r="32" spans="1:8" x14ac:dyDescent="0.25">
      <c r="A32" s="76"/>
      <c r="B32" s="29">
        <f t="shared" ca="1" si="2"/>
        <v>42551</v>
      </c>
      <c r="C32" s="33">
        <v>2664</v>
      </c>
      <c r="D32" s="26">
        <f ca="1">IFERROR(IF($A32="",VLOOKUP($C32,PARAM!$A$11:$I$210,CHOOSE(WEEKDAY($B32,2),2,2,4,2,2,6,8),FALSE),VLOOKUP($C32,PARAM!$A$11:$P$210,CHOOSE(WEEKDAY($B32,2),11,11,11,11,11,13,15),FALSE)),0)</f>
        <v>0.61944444444444446</v>
      </c>
      <c r="E32" s="26">
        <f ca="1">IFERROR(IF($A32="",VLOOKUP($C32,PARAM!$A$11:$I$210,CHOOSE(WEEKDAY($B32,2),3,3,5,3,3,7,9),FALSE),VLOOKUP($C32,PARAM!$A$11:$P$210,CHOOSE(WEEKDAY($B32,2),12,12,12,12,12,14,16),FALSE)),0)</f>
        <v>0.97222222222222221</v>
      </c>
      <c r="F32" s="27">
        <f t="shared" ca="1" si="3"/>
        <v>0.35277777777777775</v>
      </c>
      <c r="G32" s="31" t="s">
        <v>40</v>
      </c>
      <c r="H32" s="88">
        <f t="shared" ca="1" si="1"/>
        <v>8.4666666666666668</v>
      </c>
    </row>
    <row r="33" spans="1:9" ht="15.75" thickBot="1" x14ac:dyDescent="0.3">
      <c r="A33" s="77"/>
      <c r="B33" s="34">
        <f t="shared" ca="1" si="2"/>
        <v>42552</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row>
    <row r="34" spans="1:9" s="2" customFormat="1" ht="15.75" thickBot="1" x14ac:dyDescent="0.3">
      <c r="A34" s="70"/>
      <c r="B34" s="17" t="s">
        <v>1</v>
      </c>
      <c r="C34" s="18"/>
      <c r="D34" s="19"/>
      <c r="E34" s="19"/>
      <c r="F34" s="21">
        <f ca="1">SUM(F3:F33)</f>
        <v>6.9618055555555554</v>
      </c>
      <c r="G34" s="20"/>
      <c r="H34" s="88">
        <f ca="1">SUM(H3:H33)</f>
        <v>167.08333333333334</v>
      </c>
      <c r="I34" s="6"/>
    </row>
    <row r="1048576" spans="6:6" x14ac:dyDescent="0.25">
      <c r="F1048576" s="1">
        <f ca="1">SUM(F34)</f>
        <v>6.9618055555555554</v>
      </c>
    </row>
  </sheetData>
  <mergeCells count="1">
    <mergeCell ref="B1:C1"/>
  </mergeCells>
  <conditionalFormatting sqref="A32:G32">
    <cfRule type="expression" dxfId="56" priority="4">
      <formula>RIGHT(CELL("nomfichier",C1),2)="02"</formula>
    </cfRule>
  </conditionalFormatting>
  <conditionalFormatting sqref="A3:G33">
    <cfRule type="expression" dxfId="55" priority="6">
      <formula>WEEKDAY($B3,2)=7</formula>
    </cfRule>
    <cfRule type="expression" dxfId="54" priority="7">
      <formula>WEEKDAY($B3,2)=6</formula>
    </cfRule>
    <cfRule type="expression" dxfId="53" priority="8">
      <formula>WEEKDAY($B3,2)=3</formula>
    </cfRule>
    <cfRule type="expression" dxfId="52" priority="40">
      <formula>WEEKDAY($B3,2)&lt;6</formula>
    </cfRule>
  </conditionalFormatting>
  <conditionalFormatting sqref="A33:G33">
    <cfRule type="expression" dxfId="51" priority="3">
      <formula>IF(RIGHT(CELL("nomfichier",C2),2)&lt;"08",MOD(RIGHT(CELL("nomfichier",C2),2),2)=0,MOD(RIGHT(CELL("nomfichier",C2),2),2)&lt;&gt;0)</formula>
    </cfRule>
  </conditionalFormatting>
  <conditionalFormatting sqref="A31:G31">
    <cfRule type="expression" dxfId="50" priority="5">
      <formula>AND(RIGHT(CELL("nomfichier",$C29),2)="02",MOD(YEAR($C29),4)&lt;&gt;0)</formula>
    </cfRule>
  </conditionalFormatting>
  <dataValidations count="4">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extLst>
    <ext xmlns:x14="http://schemas.microsoft.com/office/spreadsheetml/2009/9/main" uri="{78C0D931-6437-407d-A8EE-F0AAD7539E65}">
      <x14:conditionalFormattings>
        <x14:conditionalFormatting xmlns:xm="http://schemas.microsoft.com/office/excel/2006/main">
          <x14:cfRule type="expression" priority="2" id="{2BF37D63-9B96-4EEA-88A7-37C3EE544730}">
            <xm:f>AND(COUNTIF(PARAM!$AB$1:$AB$10,$B3)&gt;0,$B3&lt;&gt;"")</xm:f>
            <x14:dxf>
              <fill>
                <patternFill>
                  <bgColor rgb="FFFF0000"/>
                </patternFill>
              </fill>
            </x14:dxf>
          </x14:cfRule>
          <xm:sqref>A3:G32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8" width="11.42578125" style="6"/>
    <col min="9" max="9" width="11.5703125" style="6" customWidth="1"/>
    <col min="10" max="10" width="11.42578125" style="87"/>
  </cols>
  <sheetData>
    <row r="1" spans="1:10" ht="15.75" thickBot="1" x14ac:dyDescent="0.3">
      <c r="B1" s="130" t="s">
        <v>25</v>
      </c>
      <c r="C1" s="131"/>
      <c r="D1" s="23">
        <f ca="1">DATE(PARAM!$B$3,RIGHT(CELL("nomfichier",D1),2),1)</f>
        <v>42552</v>
      </c>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t="s">
        <v>47</v>
      </c>
      <c r="B3" s="28">
        <f ca="1">DATE(PARAM!$B$3,RIGHT(CELL("nomfichier",D1),2),1)</f>
        <v>42552</v>
      </c>
      <c r="C3" s="32">
        <v>2610</v>
      </c>
      <c r="D3" s="24">
        <f ca="1">IFERROR(IF($A3="",VLOOKUP($C3,PARAM!$A$11:$I$210,CHOOSE(WEEKDAY($B3,2),2,2,4,2,2,6,8),FALSE),VLOOKUP($C3,PARAM!$A$11:$P$210,CHOOSE(WEEKDAY($B3,2),11,11,11,11,11,13,15),FALSE)),0)</f>
        <v>0.61944444444444446</v>
      </c>
      <c r="E3" s="24">
        <f ca="1">IFERROR(IF($A3="",VLOOKUP($C3,PARAM!$A$11:$I$210,CHOOSE(WEEKDAY($B3,2),3,3,5,3,3,7,9),FALSE),VLOOKUP($C3,PARAM!$A$11:$P$210,CHOOSE(WEEKDAY($B3,2),12,12,12,12,12,14,16),FALSE)),0)</f>
        <v>0.97361111111111109</v>
      </c>
      <c r="F3" s="25">
        <f t="shared" ref="F3:F9" ca="1" si="0">SUM(E3-D3)</f>
        <v>0.35416666666666663</v>
      </c>
      <c r="G3" s="30" t="s">
        <v>40</v>
      </c>
      <c r="H3" s="88">
        <f t="shared" ref="H3:H33" ca="1" si="1">(HOUR(F3)*60+MINUTE(F3))/60</f>
        <v>8.5</v>
      </c>
      <c r="I3" s="86">
        <v>3869</v>
      </c>
      <c r="J3" s="86">
        <v>134</v>
      </c>
    </row>
    <row r="4" spans="1:10" x14ac:dyDescent="0.25">
      <c r="A4" s="76"/>
      <c r="B4" s="29">
        <f ca="1">B3+1</f>
        <v>42553</v>
      </c>
      <c r="C4" s="33">
        <v>2661</v>
      </c>
      <c r="D4" s="26">
        <f ca="1">IFERROR(IF($A4="",VLOOKUP($C4,PARAM!$A$11:$I$210,CHOOSE(WEEKDAY($B4,2),2,2,4,2,2,6,8),FALSE),VLOOKUP($C4,PARAM!$A$11:$P$210,CHOOSE(WEEKDAY($B4,2),11,11,11,11,11,13,15),FALSE)),0)</f>
        <v>0.54583333333333328</v>
      </c>
      <c r="E4" s="26">
        <f ca="1">IFERROR(IF($A4="",VLOOKUP($C4,PARAM!$A$11:$I$210,CHOOSE(WEEKDAY($B4,2),3,3,5,3,3,7,9),FALSE),VLOOKUP($C4,PARAM!$A$11:$P$210,CHOOSE(WEEKDAY($B4,2),12,12,12,12,12,14,16),FALSE)),0)</f>
        <v>0.91736111111111107</v>
      </c>
      <c r="F4" s="27">
        <f t="shared" ca="1" si="0"/>
        <v>0.37152777777777779</v>
      </c>
      <c r="G4" s="31" t="s">
        <v>40</v>
      </c>
      <c r="H4" s="88">
        <f t="shared" ca="1" si="1"/>
        <v>8.9166666666666661</v>
      </c>
      <c r="I4" s="86">
        <v>3868</v>
      </c>
      <c r="J4" s="86" t="s">
        <v>57</v>
      </c>
    </row>
    <row r="5" spans="1:10" x14ac:dyDescent="0.25">
      <c r="A5" s="76"/>
      <c r="B5" s="29">
        <f t="shared" ref="B5:B33" ca="1" si="2">B4+1</f>
        <v>42554</v>
      </c>
      <c r="C5" s="33" t="s">
        <v>5</v>
      </c>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c r="I5" s="86"/>
      <c r="J5" s="86"/>
    </row>
    <row r="6" spans="1:10" x14ac:dyDescent="0.25">
      <c r="A6" s="76" t="s">
        <v>47</v>
      </c>
      <c r="B6" s="29">
        <f t="shared" ca="1" si="2"/>
        <v>42555</v>
      </c>
      <c r="C6" s="33">
        <v>2524</v>
      </c>
      <c r="D6" s="26">
        <f ca="1">IFERROR(IF($A6="",VLOOKUP($C6,PARAM!$A$11:$I$210,CHOOSE(WEEKDAY($B6,2),2,2,4,2,2,6,8),FALSE),VLOOKUP($C6,PARAM!$A$11:$P$210,CHOOSE(WEEKDAY($B6,2),11,11,11,11,11,13,15),FALSE)),0)</f>
        <v>0.23541666666666669</v>
      </c>
      <c r="E6" s="26">
        <f ca="1">IFERROR(IF($A6="",VLOOKUP($C6,PARAM!$A$11:$I$210,CHOOSE(WEEKDAY($B6,2),3,3,5,3,3,7,9),FALSE),VLOOKUP($C6,PARAM!$A$11:$P$210,CHOOSE(WEEKDAY($B6,2),12,12,12,12,12,14,16),FALSE)),0)</f>
        <v>0.57013888888888886</v>
      </c>
      <c r="F6" s="27">
        <f t="shared" ca="1" si="0"/>
        <v>0.33472222222222214</v>
      </c>
      <c r="G6" s="31" t="s">
        <v>39</v>
      </c>
      <c r="H6" s="88">
        <f t="shared" ca="1" si="1"/>
        <v>8.0333333333333332</v>
      </c>
      <c r="I6" s="86">
        <v>3856</v>
      </c>
      <c r="J6" s="86" t="s">
        <v>58</v>
      </c>
    </row>
    <row r="7" spans="1:10" x14ac:dyDescent="0.25">
      <c r="A7" s="76" t="s">
        <v>47</v>
      </c>
      <c r="B7" s="29">
        <f t="shared" ca="1" si="2"/>
        <v>42556</v>
      </c>
      <c r="C7" s="33" t="s">
        <v>4</v>
      </c>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c r="I7" s="86"/>
      <c r="J7" s="86"/>
    </row>
    <row r="8" spans="1:10" x14ac:dyDescent="0.25">
      <c r="A8" s="76" t="s">
        <v>47</v>
      </c>
      <c r="B8" s="29">
        <f t="shared" ca="1" si="2"/>
        <v>42557</v>
      </c>
      <c r="C8" s="33">
        <v>2511</v>
      </c>
      <c r="D8" s="26">
        <f ca="1">IFERROR(IF($A8="",VLOOKUP($C8,PARAM!$A$11:$I$210,CHOOSE(WEEKDAY($B8,2),2,2,4,2,2,6,8),FALSE),VLOOKUP($C8,PARAM!$A$11:$P$210,CHOOSE(WEEKDAY($B8,2),11,11,11,11,11,13,15),FALSE)),0)</f>
        <v>0.21666666666666667</v>
      </c>
      <c r="E8" s="26">
        <f ca="1">IFERROR(IF($A8="",VLOOKUP($C8,PARAM!$A$11:$I$210,CHOOSE(WEEKDAY($B8,2),3,3,5,3,3,7,9),FALSE),VLOOKUP($C8,PARAM!$A$11:$P$210,CHOOSE(WEEKDAY($B8,2),12,12,12,12,12,14,16),FALSE)),0)</f>
        <v>0.59861111111111109</v>
      </c>
      <c r="F8" s="27">
        <f t="shared" ca="1" si="0"/>
        <v>0.38194444444444442</v>
      </c>
      <c r="G8" s="31" t="s">
        <v>39</v>
      </c>
      <c r="H8" s="88">
        <f t="shared" ca="1" si="1"/>
        <v>9.1666666666666661</v>
      </c>
      <c r="I8" s="86">
        <v>3863</v>
      </c>
      <c r="J8" s="86">
        <v>134</v>
      </c>
    </row>
    <row r="9" spans="1:10" x14ac:dyDescent="0.25">
      <c r="A9" s="76" t="s">
        <v>47</v>
      </c>
      <c r="B9" s="29">
        <f t="shared" ca="1" si="2"/>
        <v>42558</v>
      </c>
      <c r="C9" s="33">
        <v>2560</v>
      </c>
      <c r="D9" s="26">
        <f ca="1">IFERROR(IF($A9="",VLOOKUP($C9,PARAM!$A$11:$I$210,CHOOSE(WEEKDAY($B9,2),2,2,4,2,2,6,8),FALSE),VLOOKUP($C9,PARAM!$A$11:$P$210,CHOOSE(WEEKDAY($B9,2),11,11,11,11,11,13,15),FALSE)),0)</f>
        <v>0.19097222222222221</v>
      </c>
      <c r="E9" s="26">
        <f ca="1">IFERROR(IF($A9="",VLOOKUP($C9,PARAM!$A$11:$I$210,CHOOSE(WEEKDAY($B9,2),3,3,5,3,3,7,9),FALSE),VLOOKUP($C9,PARAM!$A$11:$P$210,CHOOSE(WEEKDAY($B9,2),12,12,12,12,12,14,16),FALSE)),0)</f>
        <v>0.51527777777777783</v>
      </c>
      <c r="F9" s="27">
        <f t="shared" ca="1" si="0"/>
        <v>0.32430555555555562</v>
      </c>
      <c r="G9" s="31" t="s">
        <v>39</v>
      </c>
      <c r="H9" s="88">
        <f t="shared" ca="1" si="1"/>
        <v>7.7833333333333332</v>
      </c>
      <c r="I9" s="86">
        <v>3158</v>
      </c>
      <c r="J9" s="86" t="s">
        <v>57</v>
      </c>
    </row>
    <row r="10" spans="1:10" x14ac:dyDescent="0.25">
      <c r="A10" s="76" t="s">
        <v>47</v>
      </c>
      <c r="B10" s="29">
        <f t="shared" ca="1" si="2"/>
        <v>42559</v>
      </c>
      <c r="C10" s="33">
        <v>2563</v>
      </c>
      <c r="D10" s="26">
        <f ca="1">IFERROR(IF($A10="",VLOOKUP($C10,PARAM!$A$11:$I$210,CHOOSE(WEEKDAY($B10,2),2,2,4,2,2,6,8),FALSE),VLOOKUP($C10,PARAM!$A$11:$P$210,CHOOSE(WEEKDAY($B10,2),11,11,11,11,11,13,15),FALSE)),0)</f>
        <v>0.17013888888888887</v>
      </c>
      <c r="E10" s="26">
        <f ca="1">IFERROR(IF($A10="",VLOOKUP($C10,PARAM!$A$11:$I$210,CHOOSE(WEEKDAY($B10,2),3,3,5,3,3,7,9),FALSE),VLOOKUP($C10,PARAM!$A$11:$P$210,CHOOSE(WEEKDAY($B10,2),12,12,12,12,12,14,16),FALSE)),0)</f>
        <v>0.52083333333333337</v>
      </c>
      <c r="F10" s="27">
        <f ca="1">SUM(E10-D10)</f>
        <v>0.35069444444444453</v>
      </c>
      <c r="G10" s="31" t="s">
        <v>39</v>
      </c>
      <c r="H10" s="88">
        <f t="shared" ca="1" si="1"/>
        <v>8.4166666666666661</v>
      </c>
      <c r="I10" s="86">
        <v>3222</v>
      </c>
      <c r="J10" s="86" t="s">
        <v>57</v>
      </c>
    </row>
    <row r="11" spans="1:10" x14ac:dyDescent="0.25">
      <c r="A11" s="76"/>
      <c r="B11" s="29">
        <f t="shared" ca="1" si="2"/>
        <v>42560</v>
      </c>
      <c r="C11" s="33">
        <v>2561</v>
      </c>
      <c r="D11" s="26">
        <f ca="1">IFERROR(IF($A11="",VLOOKUP($C11,PARAM!$A$11:$I$210,CHOOSE(WEEKDAY($B11,2),2,2,4,2,2,6,8),FALSE),VLOOKUP($C11,PARAM!$A$11:$P$210,CHOOSE(WEEKDAY($B11,2),11,11,11,11,11,13,15),FALSE)),0)</f>
        <v>0.21944444444444444</v>
      </c>
      <c r="E11" s="26">
        <f ca="1">IFERROR(IF($A11="",VLOOKUP($C11,PARAM!$A$11:$I$210,CHOOSE(WEEKDAY($B11,2),3,3,5,3,3,7,9),FALSE),VLOOKUP($C11,PARAM!$A$11:$P$210,CHOOSE(WEEKDAY($B11,2),12,12,12,12,12,14,16),FALSE)),0)</f>
        <v>0.5805555555555556</v>
      </c>
      <c r="F11" s="27">
        <f t="shared" ref="F11:F33" ca="1" si="3">SUM(E11-D11)</f>
        <v>0.36111111111111116</v>
      </c>
      <c r="G11" s="31" t="s">
        <v>39</v>
      </c>
      <c r="H11" s="88">
        <f t="shared" ca="1" si="1"/>
        <v>8.6666666666666661</v>
      </c>
      <c r="I11" s="86">
        <v>3867</v>
      </c>
      <c r="J11" s="86" t="s">
        <v>57</v>
      </c>
    </row>
    <row r="12" spans="1:10" x14ac:dyDescent="0.25">
      <c r="A12" s="76"/>
      <c r="B12" s="29">
        <f t="shared" ca="1" si="2"/>
        <v>42561</v>
      </c>
      <c r="C12" s="33" t="s">
        <v>5</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t="s">
        <v>47</v>
      </c>
      <c r="B13" s="29">
        <f t="shared" ca="1" si="2"/>
        <v>42562</v>
      </c>
      <c r="C13" s="33">
        <v>2611</v>
      </c>
      <c r="D13" s="26">
        <f ca="1">IFERROR(IF($A13="",VLOOKUP($C13,PARAM!$A$11:$I$210,CHOOSE(WEEKDAY($B13,2),2,2,4,2,2,6,8),FALSE),VLOOKUP($C13,PARAM!$A$11:$P$210,CHOOSE(WEEKDAY($B13,2),11,11,11,11,11,13,15),FALSE)),0)</f>
        <v>0.57777777777777783</v>
      </c>
      <c r="E13" s="26">
        <f ca="1">IFERROR(IF($A13="",VLOOKUP($C13,PARAM!$A$11:$I$210,CHOOSE(WEEKDAY($B13,2),3,3,5,3,3,7,9),FALSE),VLOOKUP($C13,PARAM!$A$11:$P$210,CHOOSE(WEEKDAY($B13,2),12,12,12,12,12,14,16),FALSE)),0)</f>
        <v>0.93541666666666667</v>
      </c>
      <c r="F13" s="27">
        <f t="shared" ca="1" si="3"/>
        <v>0.35763888888888884</v>
      </c>
      <c r="G13" s="31" t="s">
        <v>40</v>
      </c>
      <c r="H13" s="88">
        <f t="shared" ca="1" si="1"/>
        <v>8.5833333333333339</v>
      </c>
      <c r="I13" s="86">
        <v>3820</v>
      </c>
      <c r="J13" s="86">
        <v>134</v>
      </c>
    </row>
    <row r="14" spans="1:10" x14ac:dyDescent="0.25">
      <c r="A14" s="76" t="s">
        <v>47</v>
      </c>
      <c r="B14" s="29">
        <f t="shared" ca="1" si="2"/>
        <v>42563</v>
      </c>
      <c r="C14" s="33">
        <v>2663</v>
      </c>
      <c r="D14" s="26">
        <f ca="1">IFERROR(IF($A14="",VLOOKUP($C14,PARAM!$A$11:$I$210,CHOOSE(WEEKDAY($B14,2),2,2,4,2,2,6,8),FALSE),VLOOKUP($C14,PARAM!$A$11:$P$210,CHOOSE(WEEKDAY($B14,2),11,11,11,11,11,13,15),FALSE)),0)</f>
        <v>0.51041666666666663</v>
      </c>
      <c r="E14" s="26">
        <f ca="1">IFERROR(IF($A14="",VLOOKUP($C14,PARAM!$A$11:$I$210,CHOOSE(WEEKDAY($B14,2),3,3,5,3,3,7,9),FALSE),VLOOKUP($C14,PARAM!$A$11:$P$210,CHOOSE(WEEKDAY($B14,2),12,12,12,12,12,14,16),FALSE)),0)</f>
        <v>0.89027777777777783</v>
      </c>
      <c r="F14" s="27">
        <f t="shared" ca="1" si="3"/>
        <v>0.3798611111111112</v>
      </c>
      <c r="G14" s="31" t="s">
        <v>40</v>
      </c>
      <c r="H14" s="88">
        <f t="shared" ca="1" si="1"/>
        <v>9.1166666666666671</v>
      </c>
      <c r="I14" s="86">
        <v>3822</v>
      </c>
      <c r="J14" s="86" t="s">
        <v>57</v>
      </c>
    </row>
    <row r="15" spans="1:10" x14ac:dyDescent="0.25">
      <c r="A15" s="76" t="s">
        <v>47</v>
      </c>
      <c r="B15" s="29">
        <f t="shared" ca="1" si="2"/>
        <v>42564</v>
      </c>
      <c r="C15" s="33">
        <v>2643</v>
      </c>
      <c r="D15" s="26">
        <f ca="1">IFERROR(IF($A15="",VLOOKUP($C15,PARAM!$A$11:$I$210,CHOOSE(WEEKDAY($B15,2),2,2,4,2,2,6,8),FALSE),VLOOKUP($C15,PARAM!$A$11:$P$210,CHOOSE(WEEKDAY($B15,2),11,11,11,11,11,13,15),FALSE)),0)</f>
        <v>0.5493055555555556</v>
      </c>
      <c r="E15" s="26">
        <f ca="1">IFERROR(IF($A15="",VLOOKUP($C15,PARAM!$A$11:$I$210,CHOOSE(WEEKDAY($B15,2),3,3,5,3,3,7,9),FALSE),VLOOKUP($C15,PARAM!$A$11:$P$210,CHOOSE(WEEKDAY($B15,2),12,12,12,12,12,14,16),FALSE)),0)</f>
        <v>0.94791666666666663</v>
      </c>
      <c r="F15" s="27">
        <f t="shared" ca="1" si="3"/>
        <v>0.39861111111111103</v>
      </c>
      <c r="G15" s="31" t="s">
        <v>41</v>
      </c>
      <c r="H15" s="90">
        <f t="shared" ca="1" si="1"/>
        <v>9.5666666666666664</v>
      </c>
      <c r="I15" s="86">
        <v>3226</v>
      </c>
      <c r="J15" s="86">
        <v>82</v>
      </c>
    </row>
    <row r="16" spans="1:10" x14ac:dyDescent="0.25">
      <c r="A16" s="76" t="s">
        <v>47</v>
      </c>
      <c r="B16" s="29">
        <f t="shared" ca="1" si="2"/>
        <v>42565</v>
      </c>
      <c r="C16" s="33">
        <v>2644</v>
      </c>
      <c r="D16" s="26">
        <f ca="1">IFERROR(IF($A16="",VLOOKUP($C16,PARAM!$A$11:$I$210,CHOOSE(WEEKDAY($B16,2),2,2,4,2,2,6,8),FALSE),VLOOKUP($C16,PARAM!$A$11:$P$210,CHOOSE(WEEKDAY($B16,2),11,11,11,11,11,13,15),FALSE)),0)</f>
        <v>0.46597222222222223</v>
      </c>
      <c r="E16" s="26">
        <f ca="1">IFERROR(IF($A16="",VLOOKUP($C16,PARAM!$A$11:$I$210,CHOOSE(WEEKDAY($B16,2),3,3,5,3,3,7,9),FALSE),VLOOKUP($C16,PARAM!$A$11:$P$210,CHOOSE(WEEKDAY($B16,2),12,12,12,12,12,14,16),FALSE)),0)</f>
        <v>0.7583333333333333</v>
      </c>
      <c r="F16" s="27">
        <f t="shared" ca="1" si="3"/>
        <v>0.29236111111111107</v>
      </c>
      <c r="G16" s="31" t="s">
        <v>40</v>
      </c>
      <c r="H16" s="88">
        <f t="shared" ca="1" si="1"/>
        <v>7.0166666666666666</v>
      </c>
      <c r="I16" s="86" t="s">
        <v>55</v>
      </c>
      <c r="J16" s="86">
        <v>82</v>
      </c>
    </row>
    <row r="17" spans="1:10" x14ac:dyDescent="0.25">
      <c r="A17" s="76" t="s">
        <v>47</v>
      </c>
      <c r="B17" s="29">
        <f t="shared" ca="1" si="2"/>
        <v>42566</v>
      </c>
      <c r="C17" s="33">
        <v>2610</v>
      </c>
      <c r="D17" s="26">
        <f ca="1">IFERROR(IF($A17="",VLOOKUP($C17,PARAM!$A$11:$I$210,CHOOSE(WEEKDAY($B17,2),2,2,4,2,2,6,8),FALSE),VLOOKUP($C17,PARAM!$A$11:$P$210,CHOOSE(WEEKDAY($B17,2),11,11,11,11,11,13,15),FALSE)),0)</f>
        <v>0.61944444444444446</v>
      </c>
      <c r="E17" s="26">
        <f ca="1">IFERROR(IF($A17="",VLOOKUP($C17,PARAM!$A$11:$I$210,CHOOSE(WEEKDAY($B17,2),3,3,5,3,3,7,9),FALSE),VLOOKUP($C17,PARAM!$A$11:$P$210,CHOOSE(WEEKDAY($B17,2),12,12,12,12,12,14,16),FALSE)),0)</f>
        <v>0.97361111111111109</v>
      </c>
      <c r="F17" s="27">
        <f t="shared" ca="1" si="3"/>
        <v>0.35416666666666663</v>
      </c>
      <c r="G17" s="31" t="s">
        <v>40</v>
      </c>
      <c r="H17" s="88">
        <f t="shared" ca="1" si="1"/>
        <v>8.5</v>
      </c>
      <c r="I17" s="86">
        <v>3869</v>
      </c>
      <c r="J17" s="86">
        <v>134</v>
      </c>
    </row>
    <row r="18" spans="1:10" x14ac:dyDescent="0.25">
      <c r="A18" s="76"/>
      <c r="B18" s="29">
        <f t="shared" ca="1" si="2"/>
        <v>42567</v>
      </c>
      <c r="C18" s="33">
        <v>2641</v>
      </c>
      <c r="D18" s="26">
        <f ca="1">IFERROR(IF($A18="",VLOOKUP($C18,PARAM!$A$11:$I$210,CHOOSE(WEEKDAY($B18,2),2,2,4,2,2,6,8),FALSE),VLOOKUP($C18,PARAM!$A$11:$P$210,CHOOSE(WEEKDAY($B18,2),11,11,11,11,11,13,15),FALSE)),0)</f>
        <v>0.58750000000000002</v>
      </c>
      <c r="E18" s="26">
        <f ca="1">IFERROR(IF($A18="",VLOOKUP($C18,PARAM!$A$11:$I$210,CHOOSE(WEEKDAY($B18,2),3,3,5,3,3,7,9),FALSE),VLOOKUP($C18,PARAM!$A$11:$P$210,CHOOSE(WEEKDAY($B18,2),12,12,12,12,12,14,16),FALSE)),0)</f>
        <v>0.95138888888888884</v>
      </c>
      <c r="F18" s="27">
        <f t="shared" ca="1" si="3"/>
        <v>0.36388888888888882</v>
      </c>
      <c r="G18" s="31" t="s">
        <v>40</v>
      </c>
      <c r="H18" s="88">
        <f t="shared" ca="1" si="1"/>
        <v>8.7333333333333325</v>
      </c>
      <c r="I18" s="86">
        <v>3221</v>
      </c>
      <c r="J18" s="86">
        <v>82</v>
      </c>
    </row>
    <row r="19" spans="1:10" x14ac:dyDescent="0.25">
      <c r="A19" s="76"/>
      <c r="B19" s="29">
        <f t="shared" ca="1" si="2"/>
        <v>42568</v>
      </c>
      <c r="C19" s="33" t="s">
        <v>5</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t="s">
        <v>47</v>
      </c>
      <c r="B20" s="29">
        <f t="shared" ca="1" si="2"/>
        <v>42569</v>
      </c>
      <c r="C20" s="33">
        <v>2562</v>
      </c>
      <c r="D20" s="26">
        <f ca="1">IFERROR(IF($A20="",VLOOKUP($C20,PARAM!$A$11:$I$210,CHOOSE(WEEKDAY($B20,2),2,2,4,2,2,6,8),FALSE),VLOOKUP($C20,PARAM!$A$11:$P$210,CHOOSE(WEEKDAY($B20,2),11,11,11,11,11,13,15),FALSE)),0)</f>
        <v>0.19930555555555554</v>
      </c>
      <c r="E20" s="26">
        <f ca="1">IFERROR(IF($A20="",VLOOKUP($C20,PARAM!$A$11:$I$210,CHOOSE(WEEKDAY($B20,2),3,3,5,3,3,7,9),FALSE),VLOOKUP($C20,PARAM!$A$11:$P$210,CHOOSE(WEEKDAY($B20,2),12,12,12,12,12,14,16),FALSE)),0)</f>
        <v>0.50972222222222219</v>
      </c>
      <c r="F20" s="27">
        <f t="shared" ca="1" si="3"/>
        <v>0.31041666666666667</v>
      </c>
      <c r="G20" s="31" t="s">
        <v>39</v>
      </c>
      <c r="H20" s="88">
        <f t="shared" ca="1" si="1"/>
        <v>7.45</v>
      </c>
      <c r="I20" s="86">
        <v>3152</v>
      </c>
      <c r="J20" s="86" t="s">
        <v>57</v>
      </c>
    </row>
    <row r="21" spans="1:10" x14ac:dyDescent="0.25">
      <c r="A21" s="76" t="s">
        <v>47</v>
      </c>
      <c r="B21" s="29">
        <f t="shared" ca="1" si="2"/>
        <v>42570</v>
      </c>
      <c r="C21" s="33">
        <v>2625</v>
      </c>
      <c r="D21" s="26">
        <f ca="1">IFERROR(IF($A21="",VLOOKUP($C21,PARAM!$A$11:$I$210,CHOOSE(WEEKDAY($B21,2),2,2,4,2,2,6,8),FALSE),VLOOKUP($C21,PARAM!$A$11:$P$210,CHOOSE(WEEKDAY($B21,2),11,11,11,11,11,13,15),FALSE)),0)</f>
        <v>0.56666666666666665</v>
      </c>
      <c r="E21" s="26">
        <f ca="1">IFERROR(IF($A21="",VLOOKUP($C21,PARAM!$A$11:$I$210,CHOOSE(WEEKDAY($B21,2),3,3,5,3,3,7,9),FALSE),VLOOKUP($C21,PARAM!$A$11:$P$210,CHOOSE(WEEKDAY($B21,2),12,12,12,12,12,14,16),FALSE)),0)</f>
        <v>0.9194444444444444</v>
      </c>
      <c r="F21" s="27">
        <f t="shared" ca="1" si="3"/>
        <v>0.35277777777777775</v>
      </c>
      <c r="G21" s="31" t="s">
        <v>40</v>
      </c>
      <c r="H21" s="88">
        <f t="shared" ca="1" si="1"/>
        <v>8.4666666666666668</v>
      </c>
      <c r="I21" s="86">
        <v>3857</v>
      </c>
      <c r="J21" s="86" t="s">
        <v>59</v>
      </c>
    </row>
    <row r="22" spans="1:10" x14ac:dyDescent="0.25">
      <c r="A22" s="76" t="s">
        <v>47</v>
      </c>
      <c r="B22" s="29">
        <f t="shared" ca="1" si="2"/>
        <v>42571</v>
      </c>
      <c r="C22" s="33">
        <v>2663</v>
      </c>
      <c r="D22" s="26">
        <f ca="1">IFERROR(IF($A22="",VLOOKUP($C22,PARAM!$A$11:$I$210,CHOOSE(WEEKDAY($B22,2),2,2,4,2,2,6,8),FALSE),VLOOKUP($C22,PARAM!$A$11:$P$210,CHOOSE(WEEKDAY($B22,2),11,11,11,11,11,13,15),FALSE)),0)</f>
        <v>0.51041666666666663</v>
      </c>
      <c r="E22" s="26">
        <f ca="1">IFERROR(IF($A22="",VLOOKUP($C22,PARAM!$A$11:$I$210,CHOOSE(WEEKDAY($B22,2),3,3,5,3,3,7,9),FALSE),VLOOKUP($C22,PARAM!$A$11:$P$210,CHOOSE(WEEKDAY($B22,2),12,12,12,12,12,14,16),FALSE)),0)</f>
        <v>0.89027777777777783</v>
      </c>
      <c r="F22" s="27">
        <f t="shared" ca="1" si="3"/>
        <v>0.3798611111111112</v>
      </c>
      <c r="G22" s="31" t="s">
        <v>40</v>
      </c>
      <c r="H22" s="88">
        <f t="shared" ca="1" si="1"/>
        <v>9.1166666666666671</v>
      </c>
      <c r="I22" s="86">
        <v>3861</v>
      </c>
      <c r="J22" s="86" t="s">
        <v>57</v>
      </c>
    </row>
    <row r="23" spans="1:10" x14ac:dyDescent="0.25">
      <c r="A23" s="76" t="s">
        <v>47</v>
      </c>
      <c r="B23" s="29">
        <f t="shared" ca="1" si="2"/>
        <v>42572</v>
      </c>
      <c r="C23" s="33" t="s">
        <v>5</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t="s">
        <v>47</v>
      </c>
      <c r="B24" s="29">
        <f t="shared" ca="1" si="2"/>
        <v>42573</v>
      </c>
      <c r="C24" s="33">
        <v>2563</v>
      </c>
      <c r="D24" s="26">
        <f ca="1">IFERROR(IF($A24="",VLOOKUP($C24,PARAM!$A$11:$I$210,CHOOSE(WEEKDAY($B24,2),2,2,4,2,2,6,8),FALSE),VLOOKUP($C24,PARAM!$A$11:$P$210,CHOOSE(WEEKDAY($B24,2),11,11,11,11,11,13,15),FALSE)),0)</f>
        <v>0.17013888888888887</v>
      </c>
      <c r="E24" s="26">
        <f ca="1">IFERROR(IF($A24="",VLOOKUP($C24,PARAM!$A$11:$I$210,CHOOSE(WEEKDAY($B24,2),3,3,5,3,3,7,9),FALSE),VLOOKUP($C24,PARAM!$A$11:$P$210,CHOOSE(WEEKDAY($B24,2),12,12,12,12,12,14,16),FALSE)),0)</f>
        <v>0.52083333333333337</v>
      </c>
      <c r="F24" s="27">
        <f t="shared" ca="1" si="3"/>
        <v>0.35069444444444453</v>
      </c>
      <c r="G24" s="31" t="s">
        <v>39</v>
      </c>
      <c r="H24" s="88">
        <f t="shared" ca="1" si="1"/>
        <v>8.4166666666666661</v>
      </c>
      <c r="I24" s="86">
        <v>3225</v>
      </c>
      <c r="J24" s="86" t="s">
        <v>57</v>
      </c>
    </row>
    <row r="25" spans="1:10" x14ac:dyDescent="0.25">
      <c r="A25" s="76"/>
      <c r="B25" s="29">
        <f t="shared" ca="1" si="2"/>
        <v>42574</v>
      </c>
      <c r="C25" s="33">
        <v>2564</v>
      </c>
      <c r="D25" s="26">
        <f ca="1">IFERROR(IF($A25="",VLOOKUP($C25,PARAM!$A$11:$I$210,CHOOSE(WEEKDAY($B25,2),2,2,4,2,2,6,8),FALSE),VLOOKUP($C25,PARAM!$A$11:$P$210,CHOOSE(WEEKDAY($B25,2),11,11,11,11,11,13,15),FALSE)),0)</f>
        <v>0.23958333333333334</v>
      </c>
      <c r="E25" s="26">
        <f ca="1">IFERROR(IF($A25="",VLOOKUP($C25,PARAM!$A$11:$I$210,CHOOSE(WEEKDAY($B25,2),3,3,5,3,3,7,9),FALSE),VLOOKUP($C25,PARAM!$A$11:$P$210,CHOOSE(WEEKDAY($B25,2),12,12,12,12,12,14,16),FALSE)),0)</f>
        <v>0.55486111111111114</v>
      </c>
      <c r="F25" s="27">
        <f t="shared" ca="1" si="3"/>
        <v>0.31527777777777777</v>
      </c>
      <c r="G25" s="31" t="s">
        <v>39</v>
      </c>
      <c r="H25" s="88">
        <f t="shared" ca="1" si="1"/>
        <v>7.5666666666666664</v>
      </c>
      <c r="I25" s="86">
        <v>3157</v>
      </c>
      <c r="J25" s="86" t="s">
        <v>57</v>
      </c>
    </row>
    <row r="26" spans="1:10" x14ac:dyDescent="0.25">
      <c r="A26" s="76"/>
      <c r="B26" s="29">
        <f t="shared" ca="1" si="2"/>
        <v>42575</v>
      </c>
      <c r="C26" s="33">
        <v>2569</v>
      </c>
      <c r="D26" s="26">
        <f ca="1">IFERROR(IF($A26="",VLOOKUP($C26,PARAM!$A$11:$I$210,CHOOSE(WEEKDAY($B26,2),2,2,4,2,2,6,8),FALSE),VLOOKUP($C26,PARAM!$A$11:$P$210,CHOOSE(WEEKDAY($B26,2),11,11,11,11,11,13,15),FALSE)),0)</f>
        <v>0.25833333333333336</v>
      </c>
      <c r="E26" s="26">
        <f ca="1">IFERROR(IF($A26="",VLOOKUP($C26,PARAM!$A$11:$I$210,CHOOSE(WEEKDAY($B26,2),3,3,5,3,3,7,9),FALSE),VLOOKUP($C26,PARAM!$A$11:$P$210,CHOOSE(WEEKDAY($B26,2),12,12,12,12,12,14,16),FALSE)),0)</f>
        <v>0.61597222222222225</v>
      </c>
      <c r="F26" s="27">
        <f t="shared" ca="1" si="3"/>
        <v>0.3576388888888889</v>
      </c>
      <c r="G26" s="31" t="s">
        <v>41</v>
      </c>
      <c r="H26" s="90">
        <f t="shared" ca="1" si="1"/>
        <v>8.5833333333333339</v>
      </c>
      <c r="I26" s="86">
        <v>3861</v>
      </c>
      <c r="J26" s="86" t="s">
        <v>57</v>
      </c>
    </row>
    <row r="27" spans="1:10" x14ac:dyDescent="0.25">
      <c r="A27" s="76" t="s">
        <v>47</v>
      </c>
      <c r="B27" s="29">
        <f t="shared" ca="1" si="2"/>
        <v>42576</v>
      </c>
      <c r="C27" s="33">
        <v>2668</v>
      </c>
      <c r="D27" s="26">
        <f ca="1">IFERROR(IF($A27="",VLOOKUP($C27,PARAM!$A$11:$I$210,CHOOSE(WEEKDAY($B27,2),2,2,4,2,2,6,8),FALSE),VLOOKUP($C27,PARAM!$A$11:$P$210,CHOOSE(WEEKDAY($B27,2),11,11,11,11,11,13,15),FALSE)),0)</f>
        <v>0.59375</v>
      </c>
      <c r="E27" s="26">
        <f ca="1">IFERROR(IF($A27="",VLOOKUP($C27,PARAM!$A$11:$I$210,CHOOSE(WEEKDAY($B27,2),3,3,5,3,3,7,9),FALSE),VLOOKUP($C27,PARAM!$A$11:$P$210,CHOOSE(WEEKDAY($B27,2),12,12,12,12,12,14,16),FALSE)),0)</f>
        <v>0.9506944444444444</v>
      </c>
      <c r="F27" s="27">
        <f t="shared" ca="1" si="3"/>
        <v>0.3569444444444444</v>
      </c>
      <c r="G27" s="31" t="s">
        <v>40</v>
      </c>
      <c r="H27" s="88">
        <f t="shared" ca="1" si="1"/>
        <v>8.5666666666666664</v>
      </c>
      <c r="I27" s="86">
        <v>3221</v>
      </c>
      <c r="J27" s="86" t="s">
        <v>57</v>
      </c>
    </row>
    <row r="28" spans="1:10" x14ac:dyDescent="0.25">
      <c r="A28" s="76" t="s">
        <v>47</v>
      </c>
      <c r="B28" s="29">
        <f t="shared" ca="1" si="2"/>
        <v>42577</v>
      </c>
      <c r="C28" s="33" t="s">
        <v>5</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t="s">
        <v>47</v>
      </c>
      <c r="B29" s="29">
        <f t="shared" ca="1" si="2"/>
        <v>42578</v>
      </c>
      <c r="C29" s="33">
        <v>2644</v>
      </c>
      <c r="D29" s="26">
        <f ca="1">IFERROR(IF($A29="",VLOOKUP($C29,PARAM!$A$11:$I$210,CHOOSE(WEEKDAY($B29,2),2,2,4,2,2,6,8),FALSE),VLOOKUP($C29,PARAM!$A$11:$P$210,CHOOSE(WEEKDAY($B29,2),11,11,11,11,11,13,15),FALSE)),0)</f>
        <v>0.46597222222222223</v>
      </c>
      <c r="E29" s="26">
        <f ca="1">IFERROR(IF($A29="",VLOOKUP($C29,PARAM!$A$11:$I$210,CHOOSE(WEEKDAY($B29,2),3,3,5,3,3,7,9),FALSE),VLOOKUP($C29,PARAM!$A$11:$P$210,CHOOSE(WEEKDAY($B29,2),12,12,12,12,12,14,16),FALSE)),0)</f>
        <v>0.7583333333333333</v>
      </c>
      <c r="F29" s="27">
        <f t="shared" ca="1" si="3"/>
        <v>0.29236111111111107</v>
      </c>
      <c r="G29" s="31" t="s">
        <v>40</v>
      </c>
      <c r="H29" s="88">
        <f t="shared" ca="1" si="1"/>
        <v>7.0166666666666666</v>
      </c>
      <c r="I29" s="86" t="s">
        <v>56</v>
      </c>
      <c r="J29" s="86">
        <v>82</v>
      </c>
    </row>
    <row r="30" spans="1:10" x14ac:dyDescent="0.25">
      <c r="A30" s="76" t="s">
        <v>47</v>
      </c>
      <c r="B30" s="29">
        <f t="shared" ca="1" si="2"/>
        <v>42579</v>
      </c>
      <c r="C30" s="33">
        <v>2660</v>
      </c>
      <c r="D30" s="26">
        <f ca="1">IFERROR(IF($A30="",VLOOKUP($C30,PARAM!$A$11:$I$210,CHOOSE(WEEKDAY($B30,2),2,2,4,2,2,6,8),FALSE),VLOOKUP($C30,PARAM!$A$11:$P$210,CHOOSE(WEEKDAY($B30,2),11,11,11,11,11,13,15),FALSE)),0)</f>
        <v>0.61527777777777781</v>
      </c>
      <c r="E30" s="26">
        <f ca="1">IFERROR(IF($A30="",VLOOKUP($C30,PARAM!$A$11:$I$210,CHOOSE(WEEKDAY($B30,2),3,3,5,3,3,7,9),FALSE),VLOOKUP($C30,PARAM!$A$11:$P$210,CHOOSE(WEEKDAY($B30,2),12,12,12,12,12,14,16),FALSE)),0)</f>
        <v>0.95277777777777783</v>
      </c>
      <c r="F30" s="27">
        <f t="shared" ca="1" si="3"/>
        <v>0.33750000000000002</v>
      </c>
      <c r="G30" s="31" t="s">
        <v>40</v>
      </c>
      <c r="H30" s="88">
        <f t="shared" ca="1" si="1"/>
        <v>8.1</v>
      </c>
      <c r="I30" s="86">
        <v>3161</v>
      </c>
      <c r="J30" s="86" t="s">
        <v>57</v>
      </c>
    </row>
    <row r="31" spans="1:10" x14ac:dyDescent="0.25">
      <c r="A31" s="76" t="s">
        <v>47</v>
      </c>
      <c r="B31" s="29">
        <f t="shared" ca="1" si="2"/>
        <v>42580</v>
      </c>
      <c r="C31" s="33">
        <v>2660</v>
      </c>
      <c r="D31" s="26">
        <f ca="1">IFERROR(IF($A31="",VLOOKUP($C31,PARAM!$A$11:$I$210,CHOOSE(WEEKDAY($B31,2),2,2,4,2,2,6,8),FALSE),VLOOKUP($C31,PARAM!$A$11:$P$210,CHOOSE(WEEKDAY($B31,2),11,11,11,11,11,13,15),FALSE)),0)</f>
        <v>0.61527777777777781</v>
      </c>
      <c r="E31" s="26">
        <f ca="1">IFERROR(IF($A31="",VLOOKUP($C31,PARAM!$A$11:$I$210,CHOOSE(WEEKDAY($B31,2),3,3,5,3,3,7,9),FALSE),VLOOKUP($C31,PARAM!$A$11:$P$210,CHOOSE(WEEKDAY($B31,2),12,12,12,12,12,14,16),FALSE)),0)</f>
        <v>0.95277777777777783</v>
      </c>
      <c r="F31" s="27">
        <f t="shared" ca="1" si="3"/>
        <v>0.33750000000000002</v>
      </c>
      <c r="G31" s="31" t="s">
        <v>41</v>
      </c>
      <c r="H31" s="90">
        <f t="shared" ca="1" si="1"/>
        <v>8.1</v>
      </c>
      <c r="I31" s="86">
        <v>3226</v>
      </c>
      <c r="J31" s="86" t="s">
        <v>57</v>
      </c>
    </row>
    <row r="32" spans="1:10" x14ac:dyDescent="0.25">
      <c r="A32" s="76"/>
      <c r="B32" s="29">
        <f t="shared" ca="1" si="2"/>
        <v>42581</v>
      </c>
      <c r="C32" s="33">
        <v>2644</v>
      </c>
      <c r="D32" s="26">
        <f ca="1">IFERROR(IF($A32="",VLOOKUP($C32,PARAM!$A$11:$I$210,CHOOSE(WEEKDAY($B32,2),2,2,4,2,2,6,8),FALSE),VLOOKUP($C32,PARAM!$A$11:$P$210,CHOOSE(WEEKDAY($B32,2),11,11,11,11,11,13,15),FALSE)),0)</f>
        <v>0.56458333333333333</v>
      </c>
      <c r="E32" s="26">
        <f ca="1">IFERROR(IF($A32="",VLOOKUP($C32,PARAM!$A$11:$I$210,CHOOSE(WEEKDAY($B32,2),3,3,5,3,3,7,9),FALSE),VLOOKUP($C32,PARAM!$A$11:$P$210,CHOOSE(WEEKDAY($B32,2),12,12,12,12,12,14,16),FALSE)),0)</f>
        <v>0.95000000000000007</v>
      </c>
      <c r="F32" s="27">
        <f t="shared" ca="1" si="3"/>
        <v>0.38541666666666674</v>
      </c>
      <c r="G32" s="31" t="s">
        <v>41</v>
      </c>
      <c r="H32" s="90">
        <f t="shared" ca="1" si="1"/>
        <v>9.25</v>
      </c>
      <c r="I32" s="86">
        <v>3222</v>
      </c>
      <c r="J32" s="86">
        <v>82</v>
      </c>
    </row>
    <row r="33" spans="1:10" ht="15.75" thickBot="1" x14ac:dyDescent="0.3">
      <c r="A33" s="77"/>
      <c r="B33" s="34">
        <f t="shared" ca="1" si="2"/>
        <v>42582</v>
      </c>
      <c r="C33" s="37">
        <v>2667</v>
      </c>
      <c r="D33" s="35">
        <f ca="1">IFERROR(IF($A33="",VLOOKUP($C33,PARAM!$A$11:$I$210,CHOOSE(WEEKDAY($B33,2),2,2,4,2,2,6,8),FALSE),VLOOKUP($C33,PARAM!$A$11:$P$210,CHOOSE(WEEKDAY($B33,2),11,11,11,11,11,13,15),FALSE)),0)</f>
        <v>0.56180555555555556</v>
      </c>
      <c r="E33" s="35">
        <f ca="1">IFERROR(IF($A33="",VLOOKUP($C33,PARAM!$A$11:$I$210,CHOOSE(WEEKDAY($B33,2),3,3,5,3,3,7,9),FALSE),VLOOKUP($C33,PARAM!$A$11:$P$210,CHOOSE(WEEKDAY($B33,2),12,12,12,12,12,14,16),FALSE)),0)</f>
        <v>0.94930555555555562</v>
      </c>
      <c r="F33" s="36">
        <f t="shared" ca="1" si="3"/>
        <v>0.38750000000000007</v>
      </c>
      <c r="G33" s="38" t="s">
        <v>42</v>
      </c>
      <c r="H33" s="90">
        <f t="shared" ca="1" si="1"/>
        <v>9.3000000000000007</v>
      </c>
      <c r="I33" s="86">
        <v>3866</v>
      </c>
      <c r="J33" s="86" t="s">
        <v>57</v>
      </c>
    </row>
    <row r="34" spans="1:10" s="2" customFormat="1" ht="15.75" thickBot="1" x14ac:dyDescent="0.3">
      <c r="A34" s="70"/>
      <c r="B34" s="17" t="s">
        <v>1</v>
      </c>
      <c r="C34" s="18"/>
      <c r="D34" s="19"/>
      <c r="E34" s="19"/>
      <c r="F34" s="21">
        <f ca="1">SUM(F3:F33)</f>
        <v>8.7888888888888896</v>
      </c>
      <c r="G34" s="20"/>
      <c r="H34" s="88">
        <f ca="1">SUM(H3:H33)</f>
        <v>210.93333333333331</v>
      </c>
      <c r="I34" s="6"/>
      <c r="J34" s="87"/>
    </row>
    <row r="1048576" spans="6:6" x14ac:dyDescent="0.25">
      <c r="F1048576" s="1">
        <f ca="1">SUM(F34)</f>
        <v>8.7888888888888896</v>
      </c>
    </row>
  </sheetData>
  <mergeCells count="1">
    <mergeCell ref="B1:C1"/>
  </mergeCells>
  <conditionalFormatting sqref="A32:G32">
    <cfRule type="expression" dxfId="48" priority="4">
      <formula>RIGHT(CELL("nomfichier",C1),2)="02"</formula>
    </cfRule>
  </conditionalFormatting>
  <conditionalFormatting sqref="A3:G33">
    <cfRule type="expression" dxfId="47" priority="6">
      <formula>WEEKDAY($B3,2)=7</formula>
    </cfRule>
    <cfRule type="expression" dxfId="46" priority="7">
      <formula>WEEKDAY($B3,2)=6</formula>
    </cfRule>
    <cfRule type="expression" dxfId="45" priority="8">
      <formula>WEEKDAY($B3,2)=3</formula>
    </cfRule>
    <cfRule type="expression" dxfId="44" priority="10">
      <formula>WEEKDAY($B3,2)&lt;6</formula>
    </cfRule>
  </conditionalFormatting>
  <conditionalFormatting sqref="A33:F33">
    <cfRule type="expression" dxfId="43" priority="3">
      <formula>IF(RIGHT(CELL("nomfichier",C2),2)&lt;"08",MOD(RIGHT(CELL("nomfichier",C2),2),2)=0,MOD(RIGHT(CELL("nomfichier",C2),2),2)&lt;&gt;0)</formula>
    </cfRule>
  </conditionalFormatting>
  <conditionalFormatting sqref="A31:G31">
    <cfRule type="expression" dxfId="42" priority="5">
      <formula>AND(RIGHT(CELL("nomfichier",$C29),2)="02",MOD(YEAR($C29),4)&lt;&gt;0)</formula>
    </cfRule>
  </conditionalFormatting>
  <conditionalFormatting sqref="G33">
    <cfRule type="expression" dxfId="41" priority="41">
      <formula>IF(RIGHT(CELL("nomfichier",I3),2)&lt;"08",MOD(RIGHT(CELL("nomfichier",I3),2),2)=0,MOD(RIGHT(CELL("nomfichier",I3),2),2)&lt;&gt;0)</formula>
    </cfRule>
  </conditionalFormatting>
  <dataValidations count="6">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J33">
      <formula1>"30-136,37-40-167,82,134,167,37-40"</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6836676D-589A-4B9F-B091-F0D14C6EBB6D}">
            <xm:f>AND(COUNTIF(PARAM!$AB$1:$AB$10,$B3)&gt;0,$B3&lt;&gt;"")</xm:f>
            <x14:dxf>
              <fill>
                <patternFill>
                  <bgColor rgb="FFFF0000"/>
                </patternFill>
              </fill>
            </x14:dxf>
          </x14:cfRule>
          <xm:sqref>A3:G33</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92D050"/>
  </sheetPr>
  <dimension ref="A1:J1048576"/>
  <sheetViews>
    <sheetView topLeftCell="A10"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42583</v>
      </c>
      <c r="J1" s="87"/>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t="s">
        <v>47</v>
      </c>
      <c r="B3" s="28">
        <f ca="1">DATE(PARAM!$B$3,RIGHT(CELL("nomfichier",D1),2),1)</f>
        <v>42583</v>
      </c>
      <c r="C3" s="32" t="s">
        <v>4</v>
      </c>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row>
    <row r="4" spans="1:10" x14ac:dyDescent="0.25">
      <c r="A4" s="76" t="s">
        <v>47</v>
      </c>
      <c r="B4" s="29">
        <f ca="1">B3+1</f>
        <v>42584</v>
      </c>
      <c r="C4" s="33">
        <v>2610</v>
      </c>
      <c r="D4" s="26">
        <f ca="1">IFERROR(IF($A4="",VLOOKUP($C4,PARAM!$A$11:$I$210,CHOOSE(WEEKDAY($B4,2),2,2,4,2,2,6,8),FALSE),VLOOKUP($C4,PARAM!$A$11:$P$210,CHOOSE(WEEKDAY($B4,2),11,11,11,11,11,13,15),FALSE)),0)</f>
        <v>0.61944444444444446</v>
      </c>
      <c r="E4" s="26">
        <f ca="1">IFERROR(IF($A4="",VLOOKUP($C4,PARAM!$A$11:$I$210,CHOOSE(WEEKDAY($B4,2),3,3,5,3,3,7,9),FALSE),VLOOKUP($C4,PARAM!$A$11:$P$210,CHOOSE(WEEKDAY($B4,2),12,12,12,12,12,14,16),FALSE)),0)</f>
        <v>0.97361111111111109</v>
      </c>
      <c r="F4" s="27">
        <f t="shared" ca="1" si="0"/>
        <v>0.35416666666666663</v>
      </c>
      <c r="G4" s="31" t="s">
        <v>40</v>
      </c>
      <c r="H4" s="88">
        <f t="shared" ca="1" si="1"/>
        <v>8.5</v>
      </c>
      <c r="I4" s="86">
        <v>3869</v>
      </c>
      <c r="J4" s="86"/>
    </row>
    <row r="5" spans="1:10" x14ac:dyDescent="0.25">
      <c r="A5" s="76" t="s">
        <v>47</v>
      </c>
      <c r="B5" s="29">
        <f t="shared" ref="B5:B33" ca="1" si="2">B4+1</f>
        <v>42585</v>
      </c>
      <c r="C5" s="33">
        <v>2621</v>
      </c>
      <c r="D5" s="26">
        <f ca="1">IFERROR(IF($A5="",VLOOKUP($C5,PARAM!$A$11:$I$210,CHOOSE(WEEKDAY($B5,2),2,2,4,2,2,6,8),FALSE),VLOOKUP($C5,PARAM!$A$11:$P$210,CHOOSE(WEEKDAY($B5,2),11,11,11,11,11,13,15),FALSE)),0)</f>
        <v>0.52500000000000002</v>
      </c>
      <c r="E5" s="26">
        <f ca="1">IFERROR(IF($A5="",VLOOKUP($C5,PARAM!$A$11:$I$210,CHOOSE(WEEKDAY($B5,2),3,3,5,3,3,7,9),FALSE),VLOOKUP($C5,PARAM!$A$11:$P$210,CHOOSE(WEEKDAY($B5,2),12,12,12,12,12,14,16),FALSE)),0)</f>
        <v>0.8930555555555556</v>
      </c>
      <c r="F5" s="27">
        <f t="shared" ca="1" si="0"/>
        <v>0.36805555555555558</v>
      </c>
      <c r="G5" s="31" t="s">
        <v>40</v>
      </c>
      <c r="H5" s="88">
        <f t="shared" ca="1" si="1"/>
        <v>8.8333333333333339</v>
      </c>
      <c r="I5" s="86">
        <v>3857</v>
      </c>
      <c r="J5" s="86"/>
    </row>
    <row r="6" spans="1:10" x14ac:dyDescent="0.25">
      <c r="A6" s="76" t="s">
        <v>47</v>
      </c>
      <c r="B6" s="29">
        <f t="shared" ca="1" si="2"/>
        <v>42586</v>
      </c>
      <c r="C6" s="33">
        <v>2643</v>
      </c>
      <c r="D6" s="26">
        <f ca="1">IFERROR(IF($A6="",VLOOKUP($C6,PARAM!$A$11:$I$210,CHOOSE(WEEKDAY($B6,2),2,2,4,2,2,6,8),FALSE),VLOOKUP($C6,PARAM!$A$11:$P$210,CHOOSE(WEEKDAY($B6,2),11,11,11,11,11,13,15),FALSE)),0)</f>
        <v>0.5493055555555556</v>
      </c>
      <c r="E6" s="26">
        <f ca="1">IFERROR(IF($A6="",VLOOKUP($C6,PARAM!$A$11:$I$210,CHOOSE(WEEKDAY($B6,2),3,3,5,3,3,7,9),FALSE),VLOOKUP($C6,PARAM!$A$11:$P$210,CHOOSE(WEEKDAY($B6,2),12,12,12,12,12,14,16),FALSE)),0)</f>
        <v>0.94791666666666663</v>
      </c>
      <c r="F6" s="27">
        <f t="shared" ca="1" si="0"/>
        <v>0.39861111111111103</v>
      </c>
      <c r="G6" s="31" t="s">
        <v>40</v>
      </c>
      <c r="H6" s="88">
        <f t="shared" ca="1" si="1"/>
        <v>9.5666666666666664</v>
      </c>
      <c r="I6" s="86">
        <v>3221</v>
      </c>
      <c r="J6" s="86"/>
    </row>
    <row r="7" spans="1:10" x14ac:dyDescent="0.25">
      <c r="A7" s="76" t="s">
        <v>47</v>
      </c>
      <c r="B7" s="29">
        <f t="shared" ca="1" si="2"/>
        <v>42587</v>
      </c>
      <c r="C7" s="33">
        <v>2620</v>
      </c>
      <c r="D7" s="26">
        <f ca="1">IFERROR(IF($A7="",VLOOKUP($C7,PARAM!$A$11:$I$210,CHOOSE(WEEKDAY($B7,2),2,2,4,2,2,6,8),FALSE),VLOOKUP($C7,PARAM!$A$11:$P$210,CHOOSE(WEEKDAY($B7,2),11,11,11,11,11,13,15),FALSE)),0)</f>
        <v>0.51874999999999993</v>
      </c>
      <c r="E7" s="26">
        <f ca="1">IFERROR(IF($A7="",VLOOKUP($C7,PARAM!$A$11:$I$210,CHOOSE(WEEKDAY($B7,2),3,3,5,3,3,7,9),FALSE),VLOOKUP($C7,PARAM!$A$11:$P$210,CHOOSE(WEEKDAY($B7,2),12,12,12,12,12,14,16),FALSE)),0)</f>
        <v>0.90486111111111101</v>
      </c>
      <c r="F7" s="27">
        <f t="shared" ca="1" si="0"/>
        <v>0.38611111111111107</v>
      </c>
      <c r="G7" s="31" t="s">
        <v>40</v>
      </c>
      <c r="H7" s="88">
        <f t="shared" ca="1" si="1"/>
        <v>9.2666666666666675</v>
      </c>
      <c r="I7" s="86">
        <v>3863</v>
      </c>
      <c r="J7" s="86"/>
    </row>
    <row r="8" spans="1:10" x14ac:dyDescent="0.25">
      <c r="A8" s="76"/>
      <c r="B8" s="29">
        <f t="shared" ca="1" si="2"/>
        <v>42588</v>
      </c>
      <c r="C8" s="33">
        <v>2640</v>
      </c>
      <c r="D8" s="26">
        <f ca="1">IFERROR(IF($A8="",VLOOKUP($C8,PARAM!$A$11:$I$210,CHOOSE(WEEKDAY($B8,2),2,2,4,2,2,6,8),FALSE),VLOOKUP($C8,PARAM!$A$11:$P$210,CHOOSE(WEEKDAY($B8,2),11,11,11,11,11,13,15),FALSE)),0)</f>
        <v>0.59861111111111109</v>
      </c>
      <c r="E8" s="26">
        <f ca="1">IFERROR(IF($A8="",VLOOKUP($C8,PARAM!$A$11:$I$210,CHOOSE(WEEKDAY($B8,2),3,3,5,3,3,7,9),FALSE),VLOOKUP($C8,PARAM!$A$11:$P$210,CHOOSE(WEEKDAY($B8,2),12,12,12,12,12,14,16),FALSE)),0)</f>
        <v>0.92222222222222217</v>
      </c>
      <c r="F8" s="27">
        <f t="shared" ca="1" si="0"/>
        <v>0.32361111111111107</v>
      </c>
      <c r="G8" s="31" t="s">
        <v>40</v>
      </c>
      <c r="H8" s="88">
        <f t="shared" ca="1" si="1"/>
        <v>7.7666666666666666</v>
      </c>
      <c r="I8" s="86">
        <v>3226</v>
      </c>
      <c r="J8" s="86"/>
    </row>
    <row r="9" spans="1:10" x14ac:dyDescent="0.25">
      <c r="A9" s="76"/>
      <c r="B9" s="29">
        <f t="shared" ca="1" si="2"/>
        <v>42589</v>
      </c>
      <c r="C9" s="33" t="s">
        <v>5</v>
      </c>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t="s">
        <v>47</v>
      </c>
      <c r="B10" s="29">
        <f t="shared" ca="1" si="2"/>
        <v>42590</v>
      </c>
      <c r="C10" s="33" t="s">
        <v>9</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c r="H10" s="88">
        <f t="shared" ca="1" si="1"/>
        <v>8</v>
      </c>
      <c r="I10" s="86"/>
      <c r="J10" s="86"/>
    </row>
    <row r="11" spans="1:10" x14ac:dyDescent="0.25">
      <c r="A11" s="76" t="s">
        <v>47</v>
      </c>
      <c r="B11" s="29">
        <f t="shared" ca="1" si="2"/>
        <v>42591</v>
      </c>
      <c r="C11" s="33" t="s">
        <v>9</v>
      </c>
      <c r="D11" s="26">
        <f ca="1">IFERROR(IF($A11="",VLOOKUP($C11,PARAM!$A$11:$I$210,CHOOSE(WEEKDAY($B11,2),2,2,4,2,2,6,8),FALSE),VLOOKUP($C11,PARAM!$A$11:$P$210,CHOOSE(WEEKDAY($B11,2),11,11,11,11,11,13,15),FALSE)),0)</f>
        <v>0.33333333333333331</v>
      </c>
      <c r="E11" s="26">
        <f ca="1">IFERROR(IF($A11="",VLOOKUP($C11,PARAM!$A$11:$I$210,CHOOSE(WEEKDAY($B11,2),3,3,5,3,3,7,9),FALSE),VLOOKUP($C11,PARAM!$A$11:$P$210,CHOOSE(WEEKDAY($B11,2),12,12,12,12,12,14,16),FALSE)),0)</f>
        <v>0.66666666666666663</v>
      </c>
      <c r="F11" s="27">
        <f t="shared" ref="F11:F33" ca="1" si="3">SUM(E11-D11)</f>
        <v>0.33333333333333331</v>
      </c>
      <c r="G11" s="31"/>
      <c r="H11" s="88">
        <f t="shared" ca="1" si="1"/>
        <v>8</v>
      </c>
      <c r="I11" s="86"/>
      <c r="J11" s="86"/>
    </row>
    <row r="12" spans="1:10" x14ac:dyDescent="0.25">
      <c r="A12" s="76" t="s">
        <v>47</v>
      </c>
      <c r="B12" s="29">
        <f t="shared" ca="1" si="2"/>
        <v>42592</v>
      </c>
      <c r="C12" s="33" t="s">
        <v>4</v>
      </c>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t="s">
        <v>47</v>
      </c>
      <c r="B13" s="29">
        <f t="shared" ca="1" si="2"/>
        <v>42593</v>
      </c>
      <c r="C13" s="33" t="s">
        <v>11</v>
      </c>
      <c r="D13" s="26">
        <f ca="1">IFERROR(IF($A13="",VLOOKUP($C13,PARAM!$A$11:$I$210,CHOOSE(WEEKDAY($B13,2),2,2,4,2,2,6,8),FALSE),VLOOKUP($C13,PARAM!$A$11:$P$210,CHOOSE(WEEKDAY($B13,2),11,11,11,11,11,13,15),FALSE)),0)</f>
        <v>0.33333333333333331</v>
      </c>
      <c r="E13" s="26">
        <f ca="1">IFERROR(IF($A13="",VLOOKUP($C13,PARAM!$A$11:$I$210,CHOOSE(WEEKDAY($B13,2),3,3,5,3,3,7,9),FALSE),VLOOKUP($C13,PARAM!$A$11:$P$210,CHOOSE(WEEKDAY($B13,2),12,12,12,12,12,14,16),FALSE)),0)</f>
        <v>0.66666666666666663</v>
      </c>
      <c r="F13" s="27">
        <f t="shared" ca="1" si="3"/>
        <v>0.33333333333333331</v>
      </c>
      <c r="G13" s="31"/>
      <c r="H13" s="88">
        <f t="shared" ca="1" si="1"/>
        <v>8</v>
      </c>
      <c r="I13" s="86"/>
      <c r="J13" s="86"/>
    </row>
    <row r="14" spans="1:10" x14ac:dyDescent="0.25">
      <c r="A14" s="76" t="s">
        <v>47</v>
      </c>
      <c r="B14" s="29">
        <f t="shared" ca="1" si="2"/>
        <v>42594</v>
      </c>
      <c r="C14" s="33" t="s">
        <v>11</v>
      </c>
      <c r="D14" s="26">
        <f ca="1">IFERROR(IF($A14="",VLOOKUP($C14,PARAM!$A$11:$I$210,CHOOSE(WEEKDAY($B14,2),2,2,4,2,2,6,8),FALSE),VLOOKUP($C14,PARAM!$A$11:$P$210,CHOOSE(WEEKDAY($B14,2),11,11,11,11,11,13,15),FALSE)),0)</f>
        <v>0.33333333333333331</v>
      </c>
      <c r="E14" s="26">
        <f ca="1">IFERROR(IF($A14="",VLOOKUP($C14,PARAM!$A$11:$I$210,CHOOSE(WEEKDAY($B14,2),3,3,5,3,3,7,9),FALSE),VLOOKUP($C14,PARAM!$A$11:$P$210,CHOOSE(WEEKDAY($B14,2),12,12,12,12,12,14,16),FALSE)),0)</f>
        <v>0.66666666666666663</v>
      </c>
      <c r="F14" s="27">
        <f t="shared" ca="1" si="3"/>
        <v>0.33333333333333331</v>
      </c>
      <c r="G14" s="31"/>
      <c r="H14" s="88">
        <f t="shared" ca="1" si="1"/>
        <v>8</v>
      </c>
      <c r="I14" s="86"/>
      <c r="J14" s="86"/>
    </row>
    <row r="15" spans="1:10" x14ac:dyDescent="0.25">
      <c r="A15" s="76"/>
      <c r="B15" s="29">
        <f t="shared" ca="1" si="2"/>
        <v>42595</v>
      </c>
      <c r="C15" s="33" t="s">
        <v>11</v>
      </c>
      <c r="D15" s="26">
        <f ca="1">IFERROR(IF($A15="",VLOOKUP($C15,PARAM!$A$11:$I$210,CHOOSE(WEEKDAY($B15,2),2,2,4,2,2,6,8),FALSE),VLOOKUP($C15,PARAM!$A$11:$P$210,CHOOSE(WEEKDAY($B15,2),11,11,11,11,11,13,15),FALSE)),0)</f>
        <v>0.33333333333333331</v>
      </c>
      <c r="E15" s="26">
        <f ca="1">IFERROR(IF($A15="",VLOOKUP($C15,PARAM!$A$11:$I$210,CHOOSE(WEEKDAY($B15,2),3,3,5,3,3,7,9),FALSE),VLOOKUP($C15,PARAM!$A$11:$P$210,CHOOSE(WEEKDAY($B15,2),12,12,12,12,12,14,16),FALSE)),0)</f>
        <v>0.66666666666666663</v>
      </c>
      <c r="F15" s="27">
        <f t="shared" ca="1" si="3"/>
        <v>0.33333333333333331</v>
      </c>
      <c r="G15" s="31"/>
      <c r="H15" s="88">
        <f t="shared" ca="1" si="1"/>
        <v>8</v>
      </c>
      <c r="I15" s="86"/>
      <c r="J15" s="86"/>
    </row>
    <row r="16" spans="1:10" x14ac:dyDescent="0.25">
      <c r="A16" s="76"/>
      <c r="B16" s="29">
        <f t="shared" ca="1" si="2"/>
        <v>42596</v>
      </c>
      <c r="C16" s="33" t="s">
        <v>5</v>
      </c>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row>
    <row r="17" spans="1:10" x14ac:dyDescent="0.25">
      <c r="A17" s="76" t="s">
        <v>47</v>
      </c>
      <c r="B17" s="29">
        <f t="shared" ca="1" si="2"/>
        <v>42597</v>
      </c>
      <c r="C17" s="33" t="s">
        <v>5</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t="s">
        <v>47</v>
      </c>
      <c r="B18" s="29">
        <f t="shared" ca="1" si="2"/>
        <v>42598</v>
      </c>
      <c r="C18" s="33">
        <v>2521</v>
      </c>
      <c r="D18" s="26">
        <f ca="1">IFERROR(IF($A18="",VLOOKUP($C18,PARAM!$A$11:$I$210,CHOOSE(WEEKDAY($B18,2),2,2,4,2,2,6,8),FALSE),VLOOKUP($C18,PARAM!$A$11:$P$210,CHOOSE(WEEKDAY($B18,2),11,11,11,11,11,13,15),FALSE)),0)</f>
        <v>0.18541666666666667</v>
      </c>
      <c r="E18" s="26">
        <f ca="1">IFERROR(IF($A18="",VLOOKUP($C18,PARAM!$A$11:$I$210,CHOOSE(WEEKDAY($B18,2),3,3,5,3,3,7,9),FALSE),VLOOKUP($C18,PARAM!$A$11:$P$210,CHOOSE(WEEKDAY($B18,2),12,12,12,12,12,14,16),FALSE)),0)</f>
        <v>0.52847222222222223</v>
      </c>
      <c r="F18" s="27">
        <f t="shared" ca="1" si="3"/>
        <v>0.34305555555555556</v>
      </c>
      <c r="G18" s="31" t="s">
        <v>39</v>
      </c>
      <c r="H18" s="88">
        <f t="shared" ca="1" si="1"/>
        <v>8.2333333333333325</v>
      </c>
      <c r="I18" s="86" t="s">
        <v>60</v>
      </c>
      <c r="J18" s="86">
        <v>167</v>
      </c>
    </row>
    <row r="19" spans="1:10" x14ac:dyDescent="0.25">
      <c r="A19" s="76" t="s">
        <v>47</v>
      </c>
      <c r="B19" s="29">
        <f t="shared" ca="1" si="2"/>
        <v>42599</v>
      </c>
      <c r="C19" s="33">
        <v>2521</v>
      </c>
      <c r="D19" s="26">
        <f ca="1">IFERROR(IF($A19="",VLOOKUP($C19,PARAM!$A$11:$I$210,CHOOSE(WEEKDAY($B19,2),2,2,4,2,2,6,8),FALSE),VLOOKUP($C19,PARAM!$A$11:$P$210,CHOOSE(WEEKDAY($B19,2),11,11,11,11,11,13,15),FALSE)),0)</f>
        <v>0.18541666666666667</v>
      </c>
      <c r="E19" s="26">
        <f ca="1">IFERROR(IF($A19="",VLOOKUP($C19,PARAM!$A$11:$I$210,CHOOSE(WEEKDAY($B19,2),3,3,5,3,3,7,9),FALSE),VLOOKUP($C19,PARAM!$A$11:$P$210,CHOOSE(WEEKDAY($B19,2),12,12,12,12,12,14,16),FALSE)),0)</f>
        <v>0.52847222222222223</v>
      </c>
      <c r="F19" s="27">
        <f t="shared" ca="1" si="3"/>
        <v>0.34305555555555556</v>
      </c>
      <c r="G19" s="31" t="s">
        <v>39</v>
      </c>
      <c r="H19" s="88">
        <f t="shared" ca="1" si="1"/>
        <v>8.2333333333333325</v>
      </c>
      <c r="I19" s="86">
        <v>3858</v>
      </c>
      <c r="J19" s="86">
        <v>167</v>
      </c>
    </row>
    <row r="20" spans="1:10" x14ac:dyDescent="0.25">
      <c r="A20" s="76" t="s">
        <v>47</v>
      </c>
      <c r="B20" s="29">
        <f t="shared" ca="1" si="2"/>
        <v>42600</v>
      </c>
      <c r="C20" s="33">
        <v>2564</v>
      </c>
      <c r="D20" s="26">
        <f ca="1">IFERROR(IF($A20="",VLOOKUP($C20,PARAM!$A$11:$I$210,CHOOSE(WEEKDAY($B20,2),2,2,4,2,2,6,8),FALSE),VLOOKUP($C20,PARAM!$A$11:$P$210,CHOOSE(WEEKDAY($B20,2),11,11,11,11,11,13,15),FALSE)),0)</f>
        <v>0.20416666666666669</v>
      </c>
      <c r="E20" s="26">
        <f ca="1">IFERROR(IF($A20="",VLOOKUP($C20,PARAM!$A$11:$I$210,CHOOSE(WEEKDAY($B20,2),3,3,5,3,3,7,9),FALSE),VLOOKUP($C20,PARAM!$A$11:$P$210,CHOOSE(WEEKDAY($B20,2),12,12,12,12,12,14,16),FALSE)),0)</f>
        <v>0.59305555555555556</v>
      </c>
      <c r="F20" s="27">
        <f t="shared" ca="1" si="3"/>
        <v>0.38888888888888884</v>
      </c>
      <c r="G20" s="31" t="s">
        <v>41</v>
      </c>
      <c r="H20" s="90">
        <f t="shared" ca="1" si="1"/>
        <v>9.3333333333333339</v>
      </c>
      <c r="I20" s="86">
        <v>3226</v>
      </c>
      <c r="J20" s="86" t="s">
        <v>57</v>
      </c>
    </row>
    <row r="21" spans="1:10" x14ac:dyDescent="0.25">
      <c r="A21" s="76" t="s">
        <v>47</v>
      </c>
      <c r="B21" s="29">
        <f t="shared" ca="1" si="2"/>
        <v>42601</v>
      </c>
      <c r="C21" s="33">
        <v>2623</v>
      </c>
      <c r="D21" s="26">
        <f ca="1">IFERROR(IF($A21="",VLOOKUP($C21,PARAM!$A$11:$I$210,CHOOSE(WEEKDAY($B21,2),2,2,4,2,2,6,8),FALSE),VLOOKUP($C21,PARAM!$A$11:$P$210,CHOOSE(WEEKDAY($B21,2),11,11,11,11,11,13,15),FALSE)),0)</f>
        <v>0.5708333333333333</v>
      </c>
      <c r="E21" s="26">
        <f ca="1">IFERROR(IF($A21="",VLOOKUP($C21,PARAM!$A$11:$I$210,CHOOSE(WEEKDAY($B21,2),3,3,5,3,3,7,9),FALSE),VLOOKUP($C21,PARAM!$A$11:$P$210,CHOOSE(WEEKDAY($B21,2),12,12,12,12,12,14,16),FALSE)),0)</f>
        <v>0.90208333333333324</v>
      </c>
      <c r="F21" s="27">
        <f t="shared" ca="1" si="3"/>
        <v>0.33124999999999993</v>
      </c>
      <c r="G21" s="31" t="s">
        <v>40</v>
      </c>
      <c r="H21" s="88">
        <f t="shared" ca="1" si="1"/>
        <v>7.95</v>
      </c>
      <c r="I21" s="86">
        <v>3821</v>
      </c>
      <c r="J21" s="86" t="s">
        <v>58</v>
      </c>
    </row>
    <row r="22" spans="1:10" x14ac:dyDescent="0.25">
      <c r="A22" s="76"/>
      <c r="B22" s="29">
        <f t="shared" ca="1" si="2"/>
        <v>42602</v>
      </c>
      <c r="C22" s="33">
        <v>2641</v>
      </c>
      <c r="D22" s="26">
        <f ca="1">IFERROR(IF($A22="",VLOOKUP($C22,PARAM!$A$11:$I$210,CHOOSE(WEEKDAY($B22,2),2,2,4,2,2,6,8),FALSE),VLOOKUP($C22,PARAM!$A$11:$P$210,CHOOSE(WEEKDAY($B22,2),11,11,11,11,11,13,15),FALSE)),0)</f>
        <v>0.58750000000000002</v>
      </c>
      <c r="E22" s="26">
        <f ca="1">IFERROR(IF($A22="",VLOOKUP($C22,PARAM!$A$11:$I$210,CHOOSE(WEEKDAY($B22,2),3,3,5,3,3,7,9),FALSE),VLOOKUP($C22,PARAM!$A$11:$P$210,CHOOSE(WEEKDAY($B22,2),12,12,12,12,12,14,16),FALSE)),0)</f>
        <v>0.95138888888888884</v>
      </c>
      <c r="F22" s="27">
        <f t="shared" ca="1" si="3"/>
        <v>0.36388888888888882</v>
      </c>
      <c r="G22" s="31" t="s">
        <v>40</v>
      </c>
      <c r="H22" s="88">
        <f t="shared" ca="1" si="1"/>
        <v>8.7333333333333325</v>
      </c>
      <c r="I22" s="86">
        <v>3222</v>
      </c>
      <c r="J22" s="86">
        <v>82</v>
      </c>
    </row>
    <row r="23" spans="1:10" x14ac:dyDescent="0.25">
      <c r="A23" s="76"/>
      <c r="B23" s="29">
        <f t="shared" ca="1" si="2"/>
        <v>42603</v>
      </c>
      <c r="C23" s="33" t="s">
        <v>5</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t="s">
        <v>47</v>
      </c>
      <c r="B24" s="29">
        <f t="shared" ca="1" si="2"/>
        <v>42604</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t="s">
        <v>47</v>
      </c>
      <c r="B25" s="29">
        <f t="shared" ca="1" si="2"/>
        <v>42605</v>
      </c>
      <c r="C25" s="33">
        <v>2624</v>
      </c>
      <c r="D25" s="26">
        <f ca="1">IFERROR(IF($A25="",VLOOKUP($C25,PARAM!$A$11:$I$210,CHOOSE(WEEKDAY($B25,2),2,2,4,2,2,6,8),FALSE),VLOOKUP($C25,PARAM!$A$11:$P$210,CHOOSE(WEEKDAY($B25,2),11,11,11,11,11,13,15),FALSE)),0)</f>
        <v>0.5493055555555556</v>
      </c>
      <c r="E25" s="26">
        <f ca="1">IFERROR(IF($A25="",VLOOKUP($C25,PARAM!$A$11:$I$210,CHOOSE(WEEKDAY($B25,2),3,3,5,3,3,7,9),FALSE),VLOOKUP($C25,PARAM!$A$11:$P$210,CHOOSE(WEEKDAY($B25,2),12,12,12,12,12,14,16),FALSE)),0)</f>
        <v>0.9243055555555556</v>
      </c>
      <c r="F25" s="27">
        <f t="shared" ca="1" si="3"/>
        <v>0.375</v>
      </c>
      <c r="G25" s="31" t="s">
        <v>40</v>
      </c>
      <c r="H25" s="88">
        <f t="shared" ca="1" si="1"/>
        <v>9</v>
      </c>
      <c r="I25" s="86">
        <v>3821</v>
      </c>
      <c r="J25" s="86" t="s">
        <v>58</v>
      </c>
    </row>
    <row r="26" spans="1:10" x14ac:dyDescent="0.25">
      <c r="A26" s="76" t="s">
        <v>47</v>
      </c>
      <c r="B26" s="29">
        <f t="shared" ca="1" si="2"/>
        <v>42606</v>
      </c>
      <c r="C26" s="33">
        <v>2641</v>
      </c>
      <c r="D26" s="26">
        <f ca="1">IFERROR(IF($A26="",VLOOKUP($C26,PARAM!$A$11:$I$210,CHOOSE(WEEKDAY($B26,2),2,2,4,2,2,6,8),FALSE),VLOOKUP($C26,PARAM!$A$11:$P$210,CHOOSE(WEEKDAY($B26,2),11,11,11,11,11,13,15),FALSE)),0)</f>
        <v>0.66805555555555562</v>
      </c>
      <c r="E26" s="26">
        <f ca="1">IFERROR(IF($A26="",VLOOKUP($C26,PARAM!$A$11:$I$210,CHOOSE(WEEKDAY($B26,2),3,3,5,3,3,7,9),FALSE),VLOOKUP($C26,PARAM!$A$11:$P$210,CHOOSE(WEEKDAY($B26,2),12,12,12,12,12,14,16),FALSE)),0)</f>
        <v>0.96527777777777779</v>
      </c>
      <c r="F26" s="27">
        <f t="shared" ca="1" si="3"/>
        <v>0.29722222222222217</v>
      </c>
      <c r="G26" s="31" t="s">
        <v>40</v>
      </c>
      <c r="H26" s="88">
        <f t="shared" ca="1" si="1"/>
        <v>7.1333333333333337</v>
      </c>
      <c r="I26" s="86">
        <v>3221</v>
      </c>
      <c r="J26" s="86">
        <v>82</v>
      </c>
    </row>
    <row r="27" spans="1:10" x14ac:dyDescent="0.25">
      <c r="A27" s="76" t="s">
        <v>47</v>
      </c>
      <c r="B27" s="29">
        <f t="shared" ca="1" si="2"/>
        <v>42607</v>
      </c>
      <c r="C27" s="33">
        <v>2602</v>
      </c>
      <c r="D27" s="26">
        <f ca="1">IFERROR(IF($A27="",VLOOKUP($C27,PARAM!$A$11:$I$210,CHOOSE(WEEKDAY($B27,2),2,2,4,2,2,6,8),FALSE),VLOOKUP($C27,PARAM!$A$11:$P$210,CHOOSE(WEEKDAY($B27,2),11,11,11,11,11,13,15),FALSE)),0)</f>
        <v>0.52986111111111112</v>
      </c>
      <c r="E27" s="26">
        <f ca="1">IFERROR(IF($A27="",VLOOKUP($C27,PARAM!$A$11:$I$210,CHOOSE(WEEKDAY($B27,2),3,3,5,3,3,7,9),FALSE),VLOOKUP($C27,PARAM!$A$11:$P$210,CHOOSE(WEEKDAY($B27,2),12,12,12,12,12,14,16),FALSE)),0)</f>
        <v>0.93472222222222223</v>
      </c>
      <c r="F27" s="27">
        <f t="shared" ca="1" si="3"/>
        <v>0.40486111111111112</v>
      </c>
      <c r="G27" s="31" t="s">
        <v>40</v>
      </c>
      <c r="H27" s="88">
        <f t="shared" ca="1" si="1"/>
        <v>9.7166666666666668</v>
      </c>
      <c r="I27" s="86">
        <v>3858</v>
      </c>
      <c r="J27" s="86" t="s">
        <v>61</v>
      </c>
    </row>
    <row r="28" spans="1:10" x14ac:dyDescent="0.25">
      <c r="A28" s="76" t="s">
        <v>47</v>
      </c>
      <c r="B28" s="29">
        <f t="shared" ca="1" si="2"/>
        <v>42608</v>
      </c>
      <c r="C28" s="33">
        <v>2604</v>
      </c>
      <c r="D28" s="26">
        <f ca="1">IFERROR(IF($A28="",VLOOKUP($C28,PARAM!$A$11:$I$210,CHOOSE(WEEKDAY($B28,2),2,2,4,2,2,6,8),FALSE),VLOOKUP($C28,PARAM!$A$11:$P$210,CHOOSE(WEEKDAY($B28,2),11,11,11,11,11,13,15),FALSE)),0)</f>
        <v>0.57152777777777775</v>
      </c>
      <c r="E28" s="26">
        <f ca="1">IFERROR(IF($A28="",VLOOKUP($C28,PARAM!$A$11:$I$210,CHOOSE(WEEKDAY($B28,2),3,3,5,3,3,7,9),FALSE),VLOOKUP($C28,PARAM!$A$11:$P$210,CHOOSE(WEEKDAY($B28,2),12,12,12,12,12,14,16),FALSE)),0)</f>
        <v>0.91319444444444453</v>
      </c>
      <c r="F28" s="27">
        <f t="shared" ca="1" si="3"/>
        <v>0.34166666666666679</v>
      </c>
      <c r="G28" s="31" t="s">
        <v>40</v>
      </c>
      <c r="H28" s="88">
        <f t="shared" ca="1" si="1"/>
        <v>8.1999999999999993</v>
      </c>
      <c r="I28" s="86">
        <v>3860</v>
      </c>
      <c r="J28" s="86" t="s">
        <v>61</v>
      </c>
    </row>
    <row r="29" spans="1:10" x14ac:dyDescent="0.25">
      <c r="A29" s="76"/>
      <c r="B29" s="29">
        <f t="shared" ca="1" si="2"/>
        <v>42609</v>
      </c>
      <c r="C29" s="33">
        <v>2641</v>
      </c>
      <c r="D29" s="26">
        <f ca="1">IFERROR(IF($A29="",VLOOKUP($C29,PARAM!$A$11:$I$210,CHOOSE(WEEKDAY($B29,2),2,2,4,2,2,6,8),FALSE),VLOOKUP($C29,PARAM!$A$11:$P$210,CHOOSE(WEEKDAY($B29,2),11,11,11,11,11,13,15),FALSE)),0)</f>
        <v>0.58750000000000002</v>
      </c>
      <c r="E29" s="26">
        <f ca="1">IFERROR(IF($A29="",VLOOKUP($C29,PARAM!$A$11:$I$210,CHOOSE(WEEKDAY($B29,2),3,3,5,3,3,7,9),FALSE),VLOOKUP($C29,PARAM!$A$11:$P$210,CHOOSE(WEEKDAY($B29,2),12,12,12,12,12,14,16),FALSE)),0)</f>
        <v>0.95138888888888884</v>
      </c>
      <c r="F29" s="27">
        <f t="shared" ca="1" si="3"/>
        <v>0.36388888888888882</v>
      </c>
      <c r="G29" s="31" t="s">
        <v>40</v>
      </c>
      <c r="H29" s="88">
        <f t="shared" ca="1" si="1"/>
        <v>8.7333333333333325</v>
      </c>
      <c r="I29" s="86">
        <v>3151</v>
      </c>
      <c r="J29" s="86">
        <v>82</v>
      </c>
    </row>
    <row r="30" spans="1:10" x14ac:dyDescent="0.25">
      <c r="A30" s="76"/>
      <c r="B30" s="29">
        <f t="shared" ca="1" si="2"/>
        <v>42610</v>
      </c>
      <c r="C30" s="33" t="s">
        <v>5</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t="s">
        <v>47</v>
      </c>
      <c r="B31" s="29">
        <f t="shared" ca="1" si="2"/>
        <v>42611</v>
      </c>
      <c r="C31" s="33" t="s">
        <v>2</v>
      </c>
      <c r="D31" s="26">
        <f ca="1">IFERROR(IF($A31="",VLOOKUP($C31,PARAM!$A$11:$I$210,CHOOSE(WEEKDAY($B31,2),2,2,4,2,2,6,8),FALSE),VLOOKUP($C31,PARAM!$A$11:$P$210,CHOOSE(WEEKDAY($B31,2),11,11,11,11,11,13,15),FALSE)),0)</f>
        <v>0.33333333333333331</v>
      </c>
      <c r="E31" s="26">
        <f ca="1">IFERROR(IF($A31="",VLOOKUP($C31,PARAM!$A$11:$I$210,CHOOSE(WEEKDAY($B31,2),3,3,5,3,3,7,9),FALSE),VLOOKUP($C31,PARAM!$A$11:$P$210,CHOOSE(WEEKDAY($B31,2),12,12,12,12,12,14,16),FALSE)),0)</f>
        <v>0.66666666666666663</v>
      </c>
      <c r="F31" s="27">
        <f t="shared" ca="1" si="3"/>
        <v>0.33333333333333331</v>
      </c>
      <c r="G31" s="31"/>
      <c r="H31" s="88">
        <f t="shared" ca="1" si="1"/>
        <v>8</v>
      </c>
      <c r="I31" s="86" t="s">
        <v>63</v>
      </c>
      <c r="J31" s="86"/>
    </row>
    <row r="32" spans="1:10" x14ac:dyDescent="0.25">
      <c r="A32" s="76" t="s">
        <v>47</v>
      </c>
      <c r="B32" s="29">
        <f t="shared" ca="1" si="2"/>
        <v>42612</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t="s">
        <v>47</v>
      </c>
      <c r="B33" s="34">
        <f t="shared" ca="1" si="2"/>
        <v>42613</v>
      </c>
      <c r="C33" s="37">
        <v>2541</v>
      </c>
      <c r="D33" s="35">
        <f ca="1">IFERROR(IF($A33="",VLOOKUP($C33,PARAM!$A$11:$I$210,CHOOSE(WEEKDAY($B33,2),2,2,4,2,2,6,8),FALSE),VLOOKUP($C33,PARAM!$A$11:$P$210,CHOOSE(WEEKDAY($B33,2),11,11,11,11,11,13,15),FALSE)),0)</f>
        <v>0.16874999999999998</v>
      </c>
      <c r="E33" s="35">
        <f ca="1">IFERROR(IF($A33="",VLOOKUP($C33,PARAM!$A$11:$I$210,CHOOSE(WEEKDAY($B33,2),3,3,5,3,3,7,9),FALSE),VLOOKUP($C33,PARAM!$A$11:$P$210,CHOOSE(WEEKDAY($B33,2),12,12,12,12,12,14,16),FALSE)),0)</f>
        <v>0.52847222222222223</v>
      </c>
      <c r="F33" s="36">
        <f t="shared" ca="1" si="3"/>
        <v>0.35972222222222228</v>
      </c>
      <c r="G33" s="38"/>
      <c r="H33" s="88">
        <f t="shared" ca="1" si="1"/>
        <v>8.6333333333333329</v>
      </c>
      <c r="I33" s="86">
        <v>3222</v>
      </c>
      <c r="J33" s="86">
        <v>82</v>
      </c>
    </row>
    <row r="34" spans="1:10" s="2" customFormat="1" ht="15.75" thickBot="1" x14ac:dyDescent="0.3">
      <c r="A34" s="70"/>
      <c r="B34" s="17" t="s">
        <v>1</v>
      </c>
      <c r="C34" s="18"/>
      <c r="D34" s="19"/>
      <c r="E34" s="19"/>
      <c r="F34" s="21">
        <f ca="1">SUM(F3:F33)</f>
        <v>7.7430555555555562</v>
      </c>
      <c r="G34" s="20"/>
      <c r="H34" s="88">
        <f ca="1">SUM(H3:H33)</f>
        <v>185.83333333333331</v>
      </c>
      <c r="I34" s="6"/>
    </row>
    <row r="1048576" spans="6:6" x14ac:dyDescent="0.25">
      <c r="F1048576" s="1">
        <f ca="1">SUM(F34)</f>
        <v>7.7430555555555562</v>
      </c>
    </row>
  </sheetData>
  <mergeCells count="1">
    <mergeCell ref="B1:C1"/>
  </mergeCells>
  <conditionalFormatting sqref="A32:G32">
    <cfRule type="expression" dxfId="39" priority="4">
      <formula>RIGHT(CELL("nomfichier",C1),2)="02"</formula>
    </cfRule>
  </conditionalFormatting>
  <conditionalFormatting sqref="A3:G33">
    <cfRule type="expression" dxfId="38" priority="6">
      <formula>WEEKDAY($B3,2)=7</formula>
    </cfRule>
    <cfRule type="expression" dxfId="37" priority="7">
      <formula>WEEKDAY($B3,2)=6</formula>
    </cfRule>
    <cfRule type="expression" dxfId="36" priority="8">
      <formula>WEEKDAY($B3,2)=3</formula>
    </cfRule>
    <cfRule type="expression" dxfId="35" priority="42">
      <formula>WEEKDAY($B3,2)&lt;6</formula>
    </cfRule>
  </conditionalFormatting>
  <conditionalFormatting sqref="A33:G33">
    <cfRule type="expression" dxfId="34" priority="3">
      <formula>IF(RIGHT(CELL("nomfichier",C2),2)&lt;"08",MOD(RIGHT(CELL("nomfichier",C2),2),2)=0,MOD(RIGHT(CELL("nomfichier",C2),2),2)&lt;&gt;0)</formula>
    </cfRule>
  </conditionalFormatting>
  <conditionalFormatting sqref="A31:G31">
    <cfRule type="expression" dxfId="33" priority="5">
      <formula>AND(RIGHT(CELL("nomfichier",$C29),2)="02",MOD(YEAR($C29),4)&lt;&gt;0)</formula>
    </cfRule>
  </conditionalFormatting>
  <dataValidations count="7">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3">
      <formula1>"30-136,37-40-167,82,134,167,37-40"</formula1>
    </dataValidation>
    <dataValidation type="list" allowBlank="1" showInputMessage="1" showErrorMessage="1" sqref="J2">
      <formula1>"30-136,37-40,82,134,167"</formula1>
    </dataValidation>
    <dataValidation type="list" allowBlank="1" showInputMessage="1" showErrorMessage="1" sqref="J4:J33">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488A49BE-C87C-45DF-9D73-4C3678866375}">
            <xm:f>AND(COUNTIF(PARAM!$AB$1:$AB$10,$B3)&gt;0,$B3&lt;&gt;"")</xm:f>
            <x14:dxf>
              <fill>
                <patternFill>
                  <bgColor rgb="FFFF0000"/>
                </patternFill>
              </fill>
            </x14:dxf>
          </x14:cfRule>
          <xm:sqref>A3:G33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92D050"/>
  </sheetPr>
  <dimension ref="A1:J1048576"/>
  <sheetViews>
    <sheetView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42614</v>
      </c>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c r="B3" s="28">
        <f ca="1">DATE(PARAM!$B$3,RIGHT(CELL("nomfichier",D1),2),1)</f>
        <v>42614</v>
      </c>
      <c r="C3" s="32">
        <v>2501</v>
      </c>
      <c r="D3" s="24">
        <f ca="1">IFERROR(IF($A3="",VLOOKUP($C3,PARAM!$A$11:$I$210,CHOOSE(WEEKDAY($B3,2),2,2,4,2,2,6,8),FALSE),VLOOKUP($C3,PARAM!$A$11:$P$210,CHOOSE(WEEKDAY($B3,2),11,11,11,11,11,13,15),FALSE)),0)</f>
        <v>0.23819444444444446</v>
      </c>
      <c r="E3" s="24">
        <f ca="1">IFERROR(IF($A3="",VLOOKUP($C3,PARAM!$A$11:$I$210,CHOOSE(WEEKDAY($B3,2),3,3,5,3,3,7,9),FALSE),VLOOKUP($C3,PARAM!$A$11:$P$210,CHOOSE(WEEKDAY($B3,2),12,12,12,12,12,14,16),FALSE)),0)</f>
        <v>0.57986111111111105</v>
      </c>
      <c r="F3" s="25">
        <f t="shared" ref="F3:F9" ca="1" si="0">SUM(E3-D3)</f>
        <v>0.34166666666666656</v>
      </c>
      <c r="G3" s="30" t="s">
        <v>39</v>
      </c>
      <c r="H3" s="88">
        <f t="shared" ref="H3:H33" ca="1" si="1">(HOUR(F3)*60+MINUTE(F3))/60</f>
        <v>8.1999999999999993</v>
      </c>
      <c r="I3" s="86">
        <v>3858</v>
      </c>
      <c r="J3" s="86" t="s">
        <v>61</v>
      </c>
    </row>
    <row r="4" spans="1:10" x14ac:dyDescent="0.25">
      <c r="A4" s="76"/>
      <c r="B4" s="29">
        <f ca="1">B3+1</f>
        <v>42615</v>
      </c>
      <c r="C4" s="33">
        <v>2511</v>
      </c>
      <c r="D4" s="26">
        <f ca="1">IFERROR(IF($A4="",VLOOKUP($C4,PARAM!$A$11:$I$210,CHOOSE(WEEKDAY($B4,2),2,2,4,2,2,6,8),FALSE),VLOOKUP($C4,PARAM!$A$11:$P$210,CHOOSE(WEEKDAY($B4,2),11,11,11,11,11,13,15),FALSE)),0)</f>
        <v>0.25347222222222221</v>
      </c>
      <c r="E4" s="26">
        <f ca="1">IFERROR(IF($A4="",VLOOKUP($C4,PARAM!$A$11:$I$210,CHOOSE(WEEKDAY($B4,2),3,3,5,3,3,7,9),FALSE),VLOOKUP($C4,PARAM!$A$11:$P$210,CHOOSE(WEEKDAY($B4,2),12,12,12,12,12,14,16),FALSE)),0)</f>
        <v>0.59861111111111109</v>
      </c>
      <c r="F4" s="27">
        <f t="shared" ca="1" si="0"/>
        <v>0.34513888888888888</v>
      </c>
      <c r="G4" s="31" t="s">
        <v>39</v>
      </c>
      <c r="H4" s="88">
        <f t="shared" ca="1" si="1"/>
        <v>8.2833333333333332</v>
      </c>
      <c r="I4" s="86">
        <v>3851</v>
      </c>
      <c r="J4" s="86">
        <v>134</v>
      </c>
    </row>
    <row r="5" spans="1:10" x14ac:dyDescent="0.25">
      <c r="A5" s="76"/>
      <c r="B5" s="29">
        <f t="shared" ref="B5:B33" ca="1" si="2">B4+1</f>
        <v>42616</v>
      </c>
      <c r="C5" s="33">
        <v>2542</v>
      </c>
      <c r="D5" s="26">
        <f ca="1">IFERROR(IF($A5="",VLOOKUP($C5,PARAM!$A$11:$I$210,CHOOSE(WEEKDAY($B5,2),2,2,4,2,2,6,8),FALSE),VLOOKUP($C5,PARAM!$A$11:$P$210,CHOOSE(WEEKDAY($B5,2),11,11,11,11,11,13,15),FALSE)),0)</f>
        <v>0.33749999999999997</v>
      </c>
      <c r="E5" s="26">
        <f ca="1">IFERROR(IF($A5="",VLOOKUP($C5,PARAM!$A$11:$I$210,CHOOSE(WEEKDAY($B5,2),3,3,5,3,3,7,9),FALSE),VLOOKUP($C5,PARAM!$A$11:$P$210,CHOOSE(WEEKDAY($B5,2),12,12,12,12,12,14,16),FALSE)),0)</f>
        <v>0.62708333333333333</v>
      </c>
      <c r="F5" s="27">
        <f t="shared" ca="1" si="0"/>
        <v>0.28958333333333336</v>
      </c>
      <c r="G5" s="31" t="s">
        <v>39</v>
      </c>
      <c r="H5" s="88">
        <f t="shared" ca="1" si="1"/>
        <v>6.95</v>
      </c>
      <c r="I5" s="86">
        <v>3158</v>
      </c>
      <c r="J5" s="86">
        <v>82</v>
      </c>
    </row>
    <row r="6" spans="1:10" x14ac:dyDescent="0.25">
      <c r="A6" s="76"/>
      <c r="B6" s="29">
        <f t="shared" ca="1" si="2"/>
        <v>42617</v>
      </c>
      <c r="C6" s="33" t="s">
        <v>5</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c r="I6" s="86"/>
      <c r="J6" s="86"/>
    </row>
    <row r="7" spans="1:10" x14ac:dyDescent="0.25">
      <c r="A7" s="76"/>
      <c r="B7" s="29">
        <f t="shared" ca="1" si="2"/>
        <v>42618</v>
      </c>
      <c r="C7" s="33">
        <v>2640</v>
      </c>
      <c r="D7" s="26">
        <f ca="1">IFERROR(IF($A7="",VLOOKUP($C7,PARAM!$A$11:$I$210,CHOOSE(WEEKDAY($B7,2),2,2,4,2,2,6,8),FALSE),VLOOKUP($C7,PARAM!$A$11:$P$210,CHOOSE(WEEKDAY($B7,2),11,11,11,11,11,13,15),FALSE)),0)</f>
        <v>0.62916666666666665</v>
      </c>
      <c r="E7" s="26">
        <f ca="1">IFERROR(IF($A7="",VLOOKUP($C7,PARAM!$A$11:$I$210,CHOOSE(WEEKDAY($B7,2),3,3,5,3,3,7,9),FALSE),VLOOKUP($C7,PARAM!$A$11:$P$210,CHOOSE(WEEKDAY($B7,2),12,12,12,12,12,14,16),FALSE)),0)</f>
        <v>0.92152777777777783</v>
      </c>
      <c r="F7" s="27">
        <f t="shared" ca="1" si="0"/>
        <v>0.29236111111111118</v>
      </c>
      <c r="G7" s="31" t="s">
        <v>40</v>
      </c>
      <c r="H7" s="88">
        <f t="shared" ca="1" si="1"/>
        <v>7.0166666666666666</v>
      </c>
      <c r="I7" s="86">
        <v>3158</v>
      </c>
      <c r="J7" s="86">
        <v>82</v>
      </c>
    </row>
    <row r="8" spans="1:10" x14ac:dyDescent="0.25">
      <c r="A8" s="76"/>
      <c r="B8" s="29">
        <f t="shared" ca="1" si="2"/>
        <v>42619</v>
      </c>
      <c r="C8" s="33">
        <v>2645</v>
      </c>
      <c r="D8" s="26">
        <f ca="1">IFERROR(IF($A8="",VLOOKUP($C8,PARAM!$A$11:$I$210,CHOOSE(WEEKDAY($B8,2),2,2,4,2,2,6,8),FALSE),VLOOKUP($C8,PARAM!$A$11:$P$210,CHOOSE(WEEKDAY($B8,2),11,11,11,11,11,13,15),FALSE)),0)</f>
        <v>0.54583333333333328</v>
      </c>
      <c r="E8" s="26">
        <f ca="1">IFERROR(IF($A8="",VLOOKUP($C8,PARAM!$A$11:$I$210,CHOOSE(WEEKDAY($B8,2),3,3,5,3,3,7,9),FALSE),VLOOKUP($C8,PARAM!$A$11:$P$210,CHOOSE(WEEKDAY($B8,2),12,12,12,12,12,14,16),FALSE)),0)</f>
        <v>0.81597222222222221</v>
      </c>
      <c r="F8" s="27">
        <f t="shared" ca="1" si="0"/>
        <v>0.27013888888888893</v>
      </c>
      <c r="G8" s="31" t="s">
        <v>40</v>
      </c>
      <c r="H8" s="88">
        <f t="shared" ca="1" si="1"/>
        <v>6.4833333333333334</v>
      </c>
      <c r="I8" s="86">
        <v>3154</v>
      </c>
      <c r="J8" s="86">
        <v>82</v>
      </c>
    </row>
    <row r="9" spans="1:10" x14ac:dyDescent="0.25">
      <c r="A9" s="76"/>
      <c r="B9" s="29">
        <f t="shared" ca="1" si="2"/>
        <v>42620</v>
      </c>
      <c r="C9" s="33">
        <v>2667</v>
      </c>
      <c r="D9" s="26">
        <f ca="1">IFERROR(IF($A9="",VLOOKUP($C9,PARAM!$A$11:$I$210,CHOOSE(WEEKDAY($B9,2),2,2,4,2,2,6,8),FALSE),VLOOKUP($C9,PARAM!$A$11:$P$210,CHOOSE(WEEKDAY($B9,2),11,11,11,11,11,13,15),FALSE)),0)</f>
        <v>0.45902777777777781</v>
      </c>
      <c r="E9" s="26">
        <f ca="1">IFERROR(IF($A9="",VLOOKUP($C9,PARAM!$A$11:$I$210,CHOOSE(WEEKDAY($B9,2),3,3,5,3,3,7,9),FALSE),VLOOKUP($C9,PARAM!$A$11:$P$210,CHOOSE(WEEKDAY($B9,2),12,12,12,12,12,14,16),FALSE)),0)</f>
        <v>0.8305555555555556</v>
      </c>
      <c r="F9" s="27">
        <f t="shared" ca="1" si="0"/>
        <v>0.37152777777777779</v>
      </c>
      <c r="G9" s="31" t="s">
        <v>41</v>
      </c>
      <c r="H9" s="90">
        <f t="shared" ca="1" si="1"/>
        <v>8.9166666666666661</v>
      </c>
      <c r="I9" s="86">
        <v>3155</v>
      </c>
      <c r="J9" s="86" t="s">
        <v>57</v>
      </c>
    </row>
    <row r="10" spans="1:10" x14ac:dyDescent="0.25">
      <c r="A10" s="76"/>
      <c r="B10" s="29">
        <f t="shared" ca="1" si="2"/>
        <v>42621</v>
      </c>
      <c r="C10" s="33" t="s">
        <v>2</v>
      </c>
      <c r="D10" s="26">
        <f ca="1">IFERROR(IF($A10="",VLOOKUP($C10,PARAM!$A$11:$I$210,CHOOSE(WEEKDAY($B10,2),2,2,4,2,2,6,8),FALSE),VLOOKUP($C10,PARAM!$A$11:$P$210,CHOOSE(WEEKDAY($B10,2),11,11,11,11,11,13,15),FALSE)),0)</f>
        <v>0.33333333333333331</v>
      </c>
      <c r="E10" s="26">
        <f ca="1">IFERROR(IF($A10="",VLOOKUP($C10,PARAM!$A$11:$I$210,CHOOSE(WEEKDAY($B10,2),3,3,5,3,3,7,9),FALSE),VLOOKUP($C10,PARAM!$A$11:$P$210,CHOOSE(WEEKDAY($B10,2),12,12,12,12,12,14,16),FALSE)),0)</f>
        <v>0.66666666666666663</v>
      </c>
      <c r="F10" s="27">
        <f ca="1">SUM(E10-D10)</f>
        <v>0.33333333333333331</v>
      </c>
      <c r="G10" s="31" t="s">
        <v>39</v>
      </c>
      <c r="H10" s="88">
        <f t="shared" ca="1" si="1"/>
        <v>8</v>
      </c>
      <c r="I10" s="86">
        <v>3588</v>
      </c>
      <c r="J10" s="86"/>
    </row>
    <row r="11" spans="1:10" x14ac:dyDescent="0.25">
      <c r="A11" s="76"/>
      <c r="B11" s="29">
        <f t="shared" ca="1" si="2"/>
        <v>42622</v>
      </c>
      <c r="C11" s="33">
        <v>2603</v>
      </c>
      <c r="D11" s="26">
        <f ca="1">IFERROR(IF($A11="",VLOOKUP($C11,PARAM!$A$11:$I$210,CHOOSE(WEEKDAY($B11,2),2,2,4,2,2,6,8),FALSE),VLOOKUP($C11,PARAM!$A$11:$P$210,CHOOSE(WEEKDAY($B11,2),11,11,11,11,11,13,15),FALSE)),0)</f>
        <v>0.57152777777777775</v>
      </c>
      <c r="E11" s="26">
        <f ca="1">IFERROR(IF($A11="",VLOOKUP($C11,PARAM!$A$11:$I$210,CHOOSE(WEEKDAY($B11,2),3,3,5,3,3,7,9),FALSE),VLOOKUP($C11,PARAM!$A$11:$P$210,CHOOSE(WEEKDAY($B11,2),12,12,12,12,12,14,16),FALSE)),0)</f>
        <v>0.9159722222222223</v>
      </c>
      <c r="F11" s="27">
        <f t="shared" ref="F11:F33" ca="1" si="3">SUM(E11-D11)</f>
        <v>0.34444444444444455</v>
      </c>
      <c r="G11" s="31" t="s">
        <v>40</v>
      </c>
      <c r="H11" s="88">
        <f t="shared" ca="1" si="1"/>
        <v>8.2666666666666675</v>
      </c>
      <c r="I11" s="86">
        <v>3820</v>
      </c>
      <c r="J11" s="86" t="s">
        <v>61</v>
      </c>
    </row>
    <row r="12" spans="1:10" x14ac:dyDescent="0.25">
      <c r="A12" s="76"/>
      <c r="B12" s="29">
        <f t="shared" ca="1" si="2"/>
        <v>42623</v>
      </c>
      <c r="C12" s="33">
        <v>2664</v>
      </c>
      <c r="D12" s="26">
        <f ca="1">IFERROR(IF($A12="",VLOOKUP($C12,PARAM!$A$11:$I$210,CHOOSE(WEEKDAY($B12,2),2,2,4,2,2,6,8),FALSE),VLOOKUP($C12,PARAM!$A$11:$P$210,CHOOSE(WEEKDAY($B12,2),11,11,11,11,11,13,15),FALSE)),0)</f>
        <v>0.64097222222222217</v>
      </c>
      <c r="E12" s="26">
        <f ca="1">IFERROR(IF($A12="",VLOOKUP($C12,PARAM!$A$11:$I$210,CHOOSE(WEEKDAY($B12,2),3,3,5,3,3,7,9),FALSE),VLOOKUP($C12,PARAM!$A$11:$P$210,CHOOSE(WEEKDAY($B12,2),12,12,12,12,12,14,16),FALSE)),0)</f>
        <v>0.97083333333333333</v>
      </c>
      <c r="F12" s="27">
        <f t="shared" ca="1" si="3"/>
        <v>0.32986111111111116</v>
      </c>
      <c r="G12" s="31" t="s">
        <v>40</v>
      </c>
      <c r="H12" s="88">
        <f t="shared" ca="1" si="1"/>
        <v>7.916666666666667</v>
      </c>
      <c r="I12" s="86">
        <v>3223</v>
      </c>
      <c r="J12" s="86" t="s">
        <v>57</v>
      </c>
    </row>
    <row r="13" spans="1:10" x14ac:dyDescent="0.25">
      <c r="A13" s="76"/>
      <c r="B13" s="29">
        <f t="shared" ca="1" si="2"/>
        <v>42624</v>
      </c>
      <c r="C13" s="33" t="s">
        <v>5</v>
      </c>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3"/>
        <v>0</v>
      </c>
      <c r="G13" s="31"/>
      <c r="H13" s="88">
        <f t="shared" ca="1" si="1"/>
        <v>0</v>
      </c>
      <c r="I13" s="86"/>
      <c r="J13" s="86"/>
    </row>
    <row r="14" spans="1:10" x14ac:dyDescent="0.25">
      <c r="A14" s="76"/>
      <c r="B14" s="29">
        <f t="shared" ca="1" si="2"/>
        <v>42625</v>
      </c>
      <c r="C14" s="33">
        <v>2563</v>
      </c>
      <c r="D14" s="26">
        <f ca="1">IFERROR(IF($A14="",VLOOKUP($C14,PARAM!$A$11:$I$210,CHOOSE(WEEKDAY($B14,2),2,2,4,2,2,6,8),FALSE),VLOOKUP($C14,PARAM!$A$11:$P$210,CHOOSE(WEEKDAY($B14,2),11,11,11,11,11,13,15),FALSE)),0)</f>
        <v>0.21180555555555555</v>
      </c>
      <c r="E14" s="26">
        <f ca="1">IFERROR(IF($A14="",VLOOKUP($C14,PARAM!$A$11:$I$210,CHOOSE(WEEKDAY($B14,2),3,3,5,3,3,7,9),FALSE),VLOOKUP($C14,PARAM!$A$11:$P$210,CHOOSE(WEEKDAY($B14,2),12,12,12,12,12,14,16),FALSE)),0)</f>
        <v>0.59305555555555556</v>
      </c>
      <c r="F14" s="27">
        <f t="shared" ca="1" si="3"/>
        <v>0.38124999999999998</v>
      </c>
      <c r="G14" s="31" t="s">
        <v>39</v>
      </c>
      <c r="H14" s="88">
        <f t="shared" ca="1" si="1"/>
        <v>9.15</v>
      </c>
      <c r="I14" s="86">
        <v>3155</v>
      </c>
      <c r="J14" s="86" t="s">
        <v>57</v>
      </c>
    </row>
    <row r="15" spans="1:10" x14ac:dyDescent="0.25">
      <c r="A15" s="76"/>
      <c r="B15" s="29">
        <f t="shared" ca="1" si="2"/>
        <v>42626</v>
      </c>
      <c r="C15" s="33">
        <v>2504</v>
      </c>
      <c r="D15" s="26">
        <f ca="1">IFERROR(IF($A15="",VLOOKUP($C15,PARAM!$A$11:$I$210,CHOOSE(WEEKDAY($B15,2),2,2,4,2,2,6,8),FALSE),VLOOKUP($C15,PARAM!$A$11:$P$210,CHOOSE(WEEKDAY($B15,2),11,11,11,11,11,13,15),FALSE)),0)</f>
        <v>0.21736111111111112</v>
      </c>
      <c r="E15" s="26">
        <f ca="1">IFERROR(IF($A15="",VLOOKUP($C15,PARAM!$A$11:$I$210,CHOOSE(WEEKDAY($B15,2),3,3,5,3,3,7,9),FALSE),VLOOKUP($C15,PARAM!$A$11:$P$210,CHOOSE(WEEKDAY($B15,2),12,12,12,12,12,14,16),FALSE)),0)</f>
        <v>0.58263888888888882</v>
      </c>
      <c r="F15" s="27">
        <f t="shared" ca="1" si="3"/>
        <v>0.3652777777777777</v>
      </c>
      <c r="G15" s="31" t="s">
        <v>39</v>
      </c>
      <c r="H15" s="88">
        <f t="shared" ca="1" si="1"/>
        <v>8.7666666666666675</v>
      </c>
      <c r="I15" s="86">
        <v>3856</v>
      </c>
      <c r="J15" s="86" t="s">
        <v>61</v>
      </c>
    </row>
    <row r="16" spans="1:10" x14ac:dyDescent="0.25">
      <c r="A16" s="76"/>
      <c r="B16" s="29">
        <f t="shared" ca="1" si="2"/>
        <v>42627</v>
      </c>
      <c r="C16" s="33">
        <v>2661</v>
      </c>
      <c r="D16" s="26">
        <f ca="1">IFERROR(IF($A16="",VLOOKUP($C16,PARAM!$A$11:$I$210,CHOOSE(WEEKDAY($B16,2),2,2,4,2,2,6,8),FALSE),VLOOKUP($C16,PARAM!$A$11:$P$210,CHOOSE(WEEKDAY($B16,2),11,11,11,11,11,13,15),FALSE)),0)</f>
        <v>0.48749999999999999</v>
      </c>
      <c r="E16" s="26">
        <f ca="1">IFERROR(IF($A16="",VLOOKUP($C16,PARAM!$A$11:$I$210,CHOOSE(WEEKDAY($B16,2),3,3,5,3,3,7,9),FALSE),VLOOKUP($C16,PARAM!$A$11:$P$210,CHOOSE(WEEKDAY($B16,2),12,12,12,12,12,14,16),FALSE)),0)</f>
        <v>0.78888888888888886</v>
      </c>
      <c r="F16" s="27">
        <f t="shared" ca="1" si="3"/>
        <v>0.30138888888888887</v>
      </c>
      <c r="G16" s="31" t="s">
        <v>40</v>
      </c>
      <c r="H16" s="88">
        <f t="shared" ca="1" si="1"/>
        <v>7.2333333333333334</v>
      </c>
      <c r="I16" s="86">
        <v>3857</v>
      </c>
      <c r="J16" s="86" t="s">
        <v>57</v>
      </c>
    </row>
    <row r="17" spans="1:10" x14ac:dyDescent="0.25">
      <c r="A17" s="76"/>
      <c r="B17" s="29">
        <f t="shared" ca="1" si="2"/>
        <v>42628</v>
      </c>
      <c r="C17" s="33" t="s">
        <v>4</v>
      </c>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c r="B18" s="29">
        <f t="shared" ca="1" si="2"/>
        <v>42629</v>
      </c>
      <c r="C18" s="33">
        <v>2545</v>
      </c>
      <c r="D18" s="26">
        <f ca="1">IFERROR(IF($A18="",VLOOKUP($C18,PARAM!$A$11:$I$210,CHOOSE(WEEKDAY($B18,2),2,2,4,2,2,6,8),FALSE),VLOOKUP($C18,PARAM!$A$11:$P$210,CHOOSE(WEEKDAY($B18,2),11,11,11,11,11,13,15),FALSE)),0)</f>
        <v>0.21249999999999999</v>
      </c>
      <c r="E18" s="26">
        <f ca="1">IFERROR(IF($A18="",VLOOKUP($C18,PARAM!$A$11:$I$210,CHOOSE(WEEKDAY($B18,2),3,3,5,3,3,7,9),FALSE),VLOOKUP($C18,PARAM!$A$11:$P$210,CHOOSE(WEEKDAY($B18,2),12,12,12,12,12,14,16),FALSE)),0)</f>
        <v>0.56666666666666665</v>
      </c>
      <c r="F18" s="27">
        <f t="shared" ca="1" si="3"/>
        <v>0.35416666666666663</v>
      </c>
      <c r="G18" s="31" t="s">
        <v>39</v>
      </c>
      <c r="H18" s="88">
        <f t="shared" ca="1" si="1"/>
        <v>8.5</v>
      </c>
      <c r="I18" s="86">
        <v>3582</v>
      </c>
      <c r="J18" s="86">
        <v>82</v>
      </c>
    </row>
    <row r="19" spans="1:10" x14ac:dyDescent="0.25">
      <c r="A19" s="76"/>
      <c r="B19" s="29">
        <f t="shared" ca="1" si="2"/>
        <v>42630</v>
      </c>
      <c r="C19" s="33">
        <v>2520</v>
      </c>
      <c r="D19" s="26">
        <f ca="1">IFERROR(IF($A19="",VLOOKUP($C19,PARAM!$A$11:$I$210,CHOOSE(WEEKDAY($B19,2),2,2,4,2,2,6,8),FALSE),VLOOKUP($C19,PARAM!$A$11:$P$210,CHOOSE(WEEKDAY($B19,2),11,11,11,11,11,13,15),FALSE)),0)</f>
        <v>0.24097222222222223</v>
      </c>
      <c r="E19" s="26">
        <f ca="1">IFERROR(IF($A19="",VLOOKUP($C19,PARAM!$A$11:$I$210,CHOOSE(WEEKDAY($B19,2),3,3,5,3,3,7,9),FALSE),VLOOKUP($C19,PARAM!$A$11:$P$210,CHOOSE(WEEKDAY($B19,2),12,12,12,12,12,14,16),FALSE)),0)</f>
        <v>0.55902777777777779</v>
      </c>
      <c r="F19" s="27">
        <f t="shared" ca="1" si="3"/>
        <v>0.31805555555555554</v>
      </c>
      <c r="G19" s="31" t="s">
        <v>39</v>
      </c>
      <c r="H19" s="88">
        <f t="shared" ca="1" si="1"/>
        <v>7.6333333333333337</v>
      </c>
      <c r="I19" s="86">
        <v>3854</v>
      </c>
      <c r="J19" s="86" t="s">
        <v>59</v>
      </c>
    </row>
    <row r="20" spans="1:10" x14ac:dyDescent="0.25">
      <c r="A20" s="76"/>
      <c r="B20" s="29">
        <f t="shared" ca="1" si="2"/>
        <v>42631</v>
      </c>
      <c r="C20" s="33">
        <v>2541</v>
      </c>
      <c r="D20" s="26">
        <f ca="1">IFERROR(IF($A20="",VLOOKUP($C20,PARAM!$A$11:$I$210,CHOOSE(WEEKDAY($B20,2),2,2,4,2,2,6,8),FALSE),VLOOKUP($C20,PARAM!$A$11:$P$210,CHOOSE(WEEKDAY($B20,2),11,11,11,11,11,13,15),FALSE)),0)</f>
        <v>0.23541666666666669</v>
      </c>
      <c r="E20" s="26">
        <f ca="1">IFERROR(IF($A20="",VLOOKUP($C20,PARAM!$A$11:$I$210,CHOOSE(WEEKDAY($B20,2),3,3,5,3,3,7,9),FALSE),VLOOKUP($C20,PARAM!$A$11:$P$210,CHOOSE(WEEKDAY($B20,2),12,12,12,12,12,14,16),FALSE)),0)</f>
        <v>0.57708333333333328</v>
      </c>
      <c r="F20" s="27">
        <f t="shared" ca="1" si="3"/>
        <v>0.34166666666666656</v>
      </c>
      <c r="G20" s="31" t="s">
        <v>39</v>
      </c>
      <c r="H20" s="88">
        <f t="shared" ca="1" si="1"/>
        <v>8.1999999999999993</v>
      </c>
      <c r="I20" s="86">
        <v>3159</v>
      </c>
      <c r="J20" s="86">
        <v>82</v>
      </c>
    </row>
    <row r="21" spans="1:10" x14ac:dyDescent="0.25">
      <c r="A21" s="76"/>
      <c r="B21" s="29">
        <f t="shared" ca="1" si="2"/>
        <v>42632</v>
      </c>
      <c r="C21" s="33">
        <v>2640</v>
      </c>
      <c r="D21" s="26">
        <f ca="1">IFERROR(IF($A21="",VLOOKUP($C21,PARAM!$A$11:$I$210,CHOOSE(WEEKDAY($B21,2),2,2,4,2,2,6,8),FALSE),VLOOKUP($C21,PARAM!$A$11:$P$210,CHOOSE(WEEKDAY($B21,2),11,11,11,11,11,13,15),FALSE)),0)</f>
        <v>0.62916666666666665</v>
      </c>
      <c r="E21" s="26">
        <f ca="1">IFERROR(IF($A21="",VLOOKUP($C21,PARAM!$A$11:$I$210,CHOOSE(WEEKDAY($B21,2),3,3,5,3,3,7,9),FALSE),VLOOKUP($C21,PARAM!$A$11:$P$210,CHOOSE(WEEKDAY($B21,2),12,12,12,12,12,14,16),FALSE)),0)</f>
        <v>0.92152777777777783</v>
      </c>
      <c r="F21" s="27">
        <f t="shared" ca="1" si="3"/>
        <v>0.29236111111111118</v>
      </c>
      <c r="G21" s="31" t="s">
        <v>40</v>
      </c>
      <c r="H21" s="88">
        <f t="shared" ca="1" si="1"/>
        <v>7.0166666666666666</v>
      </c>
      <c r="I21" s="86">
        <v>3224</v>
      </c>
      <c r="J21" s="86">
        <v>82</v>
      </c>
    </row>
    <row r="22" spans="1:10" x14ac:dyDescent="0.25">
      <c r="A22" s="76"/>
      <c r="B22" s="29">
        <f t="shared" ca="1" si="2"/>
        <v>42633</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row>
    <row r="23" spans="1:10" x14ac:dyDescent="0.25">
      <c r="A23" s="76"/>
      <c r="B23" s="29">
        <f t="shared" ca="1" si="2"/>
        <v>42634</v>
      </c>
      <c r="C23" s="33">
        <v>2604</v>
      </c>
      <c r="D23" s="26">
        <f ca="1">IFERROR(IF($A23="",VLOOKUP($C23,PARAM!$A$11:$I$210,CHOOSE(WEEKDAY($B23,2),2,2,4,2,2,6,8),FALSE),VLOOKUP($C23,PARAM!$A$11:$P$210,CHOOSE(WEEKDAY($B23,2),11,11,11,11,11,13,15),FALSE)),0)</f>
        <v>0.57152777777777775</v>
      </c>
      <c r="E23" s="26">
        <f ca="1">IFERROR(IF($A23="",VLOOKUP($C23,PARAM!$A$11:$I$210,CHOOSE(WEEKDAY($B23,2),3,3,5,3,3,7,9),FALSE),VLOOKUP($C23,PARAM!$A$11:$P$210,CHOOSE(WEEKDAY($B23,2),12,12,12,12,12,14,16),FALSE)),0)</f>
        <v>0.9159722222222223</v>
      </c>
      <c r="F23" s="27">
        <f t="shared" ca="1" si="3"/>
        <v>0.34444444444444455</v>
      </c>
      <c r="G23" s="31" t="s">
        <v>40</v>
      </c>
      <c r="H23" s="88">
        <f t="shared" ca="1" si="1"/>
        <v>8.2666666666666675</v>
      </c>
      <c r="I23" s="86">
        <v>3865</v>
      </c>
      <c r="J23" s="86" t="s">
        <v>61</v>
      </c>
    </row>
    <row r="24" spans="1:10" x14ac:dyDescent="0.25">
      <c r="A24" s="76"/>
      <c r="B24" s="29">
        <f t="shared" ca="1" si="2"/>
        <v>42635</v>
      </c>
      <c r="C24" s="33">
        <v>2622</v>
      </c>
      <c r="D24" s="26">
        <f ca="1">IFERROR(IF($A24="",VLOOKUP($C24,PARAM!$A$11:$I$210,CHOOSE(WEEKDAY($B24,2),2,2,4,2,2,6,8),FALSE),VLOOKUP($C24,PARAM!$A$11:$P$210,CHOOSE(WEEKDAY($B24,2),11,11,11,11,11,13,15),FALSE)),0)</f>
        <v>0.59513888888888888</v>
      </c>
      <c r="E24" s="26">
        <f ca="1">IFERROR(IF($A24="",VLOOKUP($C24,PARAM!$A$11:$I$210,CHOOSE(WEEKDAY($B24,2),3,3,5,3,3,7,9),FALSE),VLOOKUP($C24,PARAM!$A$11:$P$210,CHOOSE(WEEKDAY($B24,2),12,12,12,12,12,14,16),FALSE)),0)</f>
        <v>0.90555555555555556</v>
      </c>
      <c r="F24" s="27">
        <f t="shared" ca="1" si="3"/>
        <v>0.31041666666666667</v>
      </c>
      <c r="G24" s="31" t="s">
        <v>40</v>
      </c>
      <c r="H24" s="88">
        <f t="shared" ca="1" si="1"/>
        <v>7.45</v>
      </c>
      <c r="I24" s="86">
        <v>3867</v>
      </c>
      <c r="J24" s="86">
        <v>167</v>
      </c>
    </row>
    <row r="25" spans="1:10" x14ac:dyDescent="0.25">
      <c r="A25" s="76"/>
      <c r="B25" s="29">
        <f t="shared" ca="1" si="2"/>
        <v>42636</v>
      </c>
      <c r="C25" s="33" t="s">
        <v>4</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42637</v>
      </c>
      <c r="C26" s="33" t="s">
        <v>4</v>
      </c>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42638</v>
      </c>
      <c r="C27" s="33" t="s">
        <v>5</v>
      </c>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42639</v>
      </c>
      <c r="C28" s="33" t="s">
        <v>4</v>
      </c>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42640</v>
      </c>
      <c r="C29" s="33" t="s">
        <v>9</v>
      </c>
      <c r="D29" s="26">
        <f ca="1">IFERROR(IF($A29="",VLOOKUP($C29,PARAM!$A$11:$I$210,CHOOSE(WEEKDAY($B29,2),2,2,4,2,2,6,8),FALSE),VLOOKUP($C29,PARAM!$A$11:$P$210,CHOOSE(WEEKDAY($B29,2),11,11,11,11,11,13,15),FALSE)),0)</f>
        <v>0.33333333333333331</v>
      </c>
      <c r="E29" s="26">
        <f ca="1">IFERROR(IF($A29="",VLOOKUP($C29,PARAM!$A$11:$I$210,CHOOSE(WEEKDAY($B29,2),3,3,5,3,3,7,9),FALSE),VLOOKUP($C29,PARAM!$A$11:$P$210,CHOOSE(WEEKDAY($B29,2),12,12,12,12,12,14,16),FALSE)),0)</f>
        <v>0.66666666666666663</v>
      </c>
      <c r="F29" s="27">
        <f t="shared" ca="1" si="3"/>
        <v>0.33333333333333331</v>
      </c>
      <c r="G29" s="31"/>
      <c r="H29" s="88">
        <f t="shared" ca="1" si="1"/>
        <v>8</v>
      </c>
      <c r="I29" s="86"/>
      <c r="J29" s="86"/>
    </row>
    <row r="30" spans="1:10" x14ac:dyDescent="0.25">
      <c r="A30" s="76"/>
      <c r="B30" s="29">
        <f t="shared" ca="1" si="2"/>
        <v>42641</v>
      </c>
      <c r="C30" s="33">
        <v>2545</v>
      </c>
      <c r="D30" s="26">
        <f ca="1">IFERROR(IF($A30="",VLOOKUP($C30,PARAM!$A$11:$I$210,CHOOSE(WEEKDAY($B30,2),2,2,4,2,2,6,8),FALSE),VLOOKUP($C30,PARAM!$A$11:$P$210,CHOOSE(WEEKDAY($B30,2),11,11,11,11,11,13,15),FALSE)),0)</f>
        <v>0.21249999999999999</v>
      </c>
      <c r="E30" s="26">
        <f ca="1">IFERROR(IF($A30="",VLOOKUP($C30,PARAM!$A$11:$I$210,CHOOSE(WEEKDAY($B30,2),3,3,5,3,3,7,9),FALSE),VLOOKUP($C30,PARAM!$A$11:$P$210,CHOOSE(WEEKDAY($B30,2),12,12,12,12,12,14,16),FALSE)),0)</f>
        <v>0.56666666666666665</v>
      </c>
      <c r="F30" s="27">
        <f t="shared" ca="1" si="3"/>
        <v>0.35416666666666663</v>
      </c>
      <c r="G30" s="31" t="s">
        <v>39</v>
      </c>
      <c r="H30" s="88">
        <f t="shared" ca="1" si="1"/>
        <v>8.5</v>
      </c>
      <c r="I30" s="86">
        <v>3155</v>
      </c>
      <c r="J30" s="86">
        <v>82</v>
      </c>
    </row>
    <row r="31" spans="1:10" x14ac:dyDescent="0.25">
      <c r="A31" s="76"/>
      <c r="B31" s="29">
        <f t="shared" ca="1" si="2"/>
        <v>42642</v>
      </c>
      <c r="C31" s="33">
        <v>2525</v>
      </c>
      <c r="D31" s="26">
        <f ca="1">IFERROR(IF($A31="",VLOOKUP($C31,PARAM!$A$11:$I$210,CHOOSE(WEEKDAY($B31,2),2,2,4,2,2,6,8),FALSE),VLOOKUP($C31,PARAM!$A$11:$P$210,CHOOSE(WEEKDAY($B31,2),11,11,11,11,11,13,15),FALSE)),0)</f>
        <v>0.2298611111111111</v>
      </c>
      <c r="E31" s="26">
        <f ca="1">IFERROR(IF($A31="",VLOOKUP($C31,PARAM!$A$11:$I$210,CHOOSE(WEEKDAY($B31,2),3,3,5,3,3,7,9),FALSE),VLOOKUP($C31,PARAM!$A$11:$P$210,CHOOSE(WEEKDAY($B31,2),12,12,12,12,12,14,16),FALSE)),0)</f>
        <v>0.59097222222222223</v>
      </c>
      <c r="F31" s="27">
        <f t="shared" ca="1" si="3"/>
        <v>0.36111111111111116</v>
      </c>
      <c r="G31" s="31" t="s">
        <v>39</v>
      </c>
      <c r="H31" s="88">
        <f t="shared" ca="1" si="1"/>
        <v>8.6666666666666661</v>
      </c>
      <c r="I31" s="86">
        <v>3857</v>
      </c>
      <c r="J31" s="86" t="s">
        <v>58</v>
      </c>
    </row>
    <row r="32" spans="1:10" x14ac:dyDescent="0.25">
      <c r="A32" s="76"/>
      <c r="B32" s="29">
        <f t="shared" ca="1" si="2"/>
        <v>42643</v>
      </c>
      <c r="C32" s="33">
        <v>2566</v>
      </c>
      <c r="D32" s="26">
        <f ca="1">IFERROR(IF($A32="",VLOOKUP($C32,PARAM!$A$11:$I$210,CHOOSE(WEEKDAY($B32,2),2,2,4,2,2,6,8),FALSE),VLOOKUP($C32,PARAM!$A$11:$P$210,CHOOSE(WEEKDAY($B32,2),11,11,11,11,11,13,15),FALSE)),0)</f>
        <v>0.20277777777777781</v>
      </c>
      <c r="E32" s="26">
        <f ca="1">IFERROR(IF($A32="",VLOOKUP($C32,PARAM!$A$11:$I$210,CHOOSE(WEEKDAY($B32,2),3,3,5,3,3,7,9),FALSE),VLOOKUP($C32,PARAM!$A$11:$P$210,CHOOSE(WEEKDAY($B32,2),12,12,12,12,12,14,16),FALSE)),0)</f>
        <v>0.5625</v>
      </c>
      <c r="F32" s="27">
        <f t="shared" ca="1" si="3"/>
        <v>0.35972222222222217</v>
      </c>
      <c r="G32" s="31" t="s">
        <v>39</v>
      </c>
      <c r="H32" s="88">
        <f t="shared" ca="1" si="1"/>
        <v>8.6333333333333329</v>
      </c>
      <c r="I32" s="86">
        <v>3822</v>
      </c>
      <c r="J32" s="86" t="s">
        <v>57</v>
      </c>
    </row>
    <row r="33" spans="1:10" ht="15.75" thickBot="1" x14ac:dyDescent="0.3">
      <c r="A33" s="77"/>
      <c r="B33" s="34">
        <f t="shared" ca="1" si="2"/>
        <v>42644</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7.3354166666666671</v>
      </c>
      <c r="G34" s="20"/>
      <c r="H34" s="88">
        <f ca="1">SUM(H3:H33)</f>
        <v>176.04999999999998</v>
      </c>
      <c r="I34" s="6"/>
    </row>
    <row r="1048576" spans="6:6" x14ac:dyDescent="0.25">
      <c r="F1048576" s="1">
        <f ca="1">SUM(F34)</f>
        <v>7.3354166666666671</v>
      </c>
    </row>
  </sheetData>
  <mergeCells count="1">
    <mergeCell ref="B1:C1"/>
  </mergeCells>
  <conditionalFormatting sqref="A32:G32">
    <cfRule type="expression" dxfId="31" priority="3">
      <formula>RIGHT(CELL("nomfichier",C1),2)="02"</formula>
    </cfRule>
  </conditionalFormatting>
  <conditionalFormatting sqref="A3:G33">
    <cfRule type="expression" dxfId="30" priority="5">
      <formula>WEEKDAY($B3,2)=7</formula>
    </cfRule>
    <cfRule type="expression" dxfId="29" priority="6">
      <formula>WEEKDAY($B3,2)=6</formula>
    </cfRule>
    <cfRule type="expression" dxfId="28" priority="7">
      <formula>WEEKDAY($B3,2)=3</formula>
    </cfRule>
    <cfRule type="expression" dxfId="27" priority="8">
      <formula>WEEKDAY($B3,2)&lt;6</formula>
    </cfRule>
  </conditionalFormatting>
  <conditionalFormatting sqref="A33:G33">
    <cfRule type="expression" dxfId="26" priority="2">
      <formula>IF(RIGHT(CELL("nomfichier",C2),2)&lt;"08",MOD(RIGHT(CELL("nomfichier",C2),2),2)=0,MOD(RIGHT(CELL("nomfichier",C2),2),2)&lt;&gt;0)</formula>
    </cfRule>
  </conditionalFormatting>
  <conditionalFormatting sqref="A31:G31">
    <cfRule type="expression" dxfId="25" priority="4">
      <formula>AND(RIGHT(CELL("nomfichier",$C29),2)="02",MOD(YEAR($C29),4)&lt;&gt;0)</formula>
    </cfRule>
  </conditionalFormatting>
  <dataValidations count="7">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2">
      <formula1>"30-136,37-40,82,134,167"</formula1>
    </dataValidation>
    <dataValidation type="list" allowBlank="1" showInputMessage="1" showErrorMessage="1" sqref="J33">
      <formula1>"30-136,37-40-167,82,134,167,37-40"</formula1>
    </dataValidation>
    <dataValidation type="list" allowBlank="1" showInputMessage="1" showErrorMessage="1" sqref="J3:J32">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3" id="{1F504A15-29CE-4CD4-9193-621617170108}">
            <xm:f>AND(COUNTIF(PARAM!$AB$1:$AB$10,$B3)&gt;0,$B3&lt;&gt;"")</xm:f>
            <x14:dxf>
              <fill>
                <patternFill>
                  <bgColor rgb="FF00B0F0"/>
                </patternFill>
              </fill>
            </x14:dxf>
          </x14:cfRule>
          <xm:sqref>A3:G32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92D050"/>
  </sheetPr>
  <dimension ref="A1:J1048576"/>
  <sheetViews>
    <sheetView topLeftCell="A16" workbookViewId="0">
      <selection activeCell="H5" sqref="H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42644</v>
      </c>
    </row>
    <row r="2" spans="1:10" s="11" customFormat="1" ht="15.75" thickBot="1" x14ac:dyDescent="0.3">
      <c r="A2" s="8" t="s">
        <v>48</v>
      </c>
      <c r="B2" s="12" t="s">
        <v>0</v>
      </c>
      <c r="C2" s="13" t="s">
        <v>8</v>
      </c>
      <c r="D2" s="14" t="s">
        <v>20</v>
      </c>
      <c r="E2" s="14" t="s">
        <v>19</v>
      </c>
      <c r="F2" s="15" t="s">
        <v>21</v>
      </c>
      <c r="G2" s="16" t="s">
        <v>22</v>
      </c>
      <c r="H2" s="88"/>
      <c r="I2" s="7" t="s">
        <v>53</v>
      </c>
      <c r="J2" s="86" t="s">
        <v>54</v>
      </c>
    </row>
    <row r="3" spans="1:10" x14ac:dyDescent="0.25">
      <c r="A3" s="75"/>
      <c r="B3" s="28">
        <f ca="1">DATE(PARAM!$B$3,RIGHT(CELL("nomfichier",D1),2),1)</f>
        <v>42644</v>
      </c>
      <c r="C3" s="32">
        <v>2520</v>
      </c>
      <c r="D3" s="24">
        <f ca="1">IFERROR(IF($A3="",VLOOKUP($C3,PARAM!$A$11:$I$210,CHOOSE(WEEKDAY($B3,2),2,2,4,2,2,6,8),FALSE),VLOOKUP($C3,PARAM!$A$11:$P$210,CHOOSE(WEEKDAY($B3,2),11,11,11,11,11,13,15),FALSE)),0)</f>
        <v>0.24097222222222223</v>
      </c>
      <c r="E3" s="24">
        <f ca="1">IFERROR(IF($A3="",VLOOKUP($C3,PARAM!$A$11:$I$210,CHOOSE(WEEKDAY($B3,2),3,3,5,3,3,7,9),FALSE),VLOOKUP($C3,PARAM!$A$11:$P$210,CHOOSE(WEEKDAY($B3,2),12,12,12,12,12,14,16),FALSE)),0)</f>
        <v>0.55902777777777779</v>
      </c>
      <c r="F3" s="25">
        <f t="shared" ref="F3:F9" ca="1" si="0">SUM(E3-D3)</f>
        <v>0.31805555555555554</v>
      </c>
      <c r="G3" s="30" t="s">
        <v>39</v>
      </c>
      <c r="H3" s="88">
        <f t="shared" ref="H3:H33" ca="1" si="1">(HOUR(F3)*60+MINUTE(F3))/60</f>
        <v>7.6333333333333337</v>
      </c>
      <c r="I3" s="86">
        <v>3828</v>
      </c>
      <c r="J3" s="86" t="s">
        <v>59</v>
      </c>
    </row>
    <row r="4" spans="1:10" x14ac:dyDescent="0.25">
      <c r="A4" s="76"/>
      <c r="B4" s="29">
        <f ca="1">B3+1</f>
        <v>42645</v>
      </c>
      <c r="C4" s="33" t="s">
        <v>5</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row>
    <row r="5" spans="1:10" x14ac:dyDescent="0.25">
      <c r="A5" s="76"/>
      <c r="B5" s="29">
        <f t="shared" ref="B5:B33" ca="1" si="2">B4+1</f>
        <v>42646</v>
      </c>
      <c r="C5" s="33">
        <v>2620</v>
      </c>
      <c r="D5" s="26">
        <f ca="1">IFERROR(IF($A5="",VLOOKUP($C5,PARAM!$A$11:$I$210,CHOOSE(WEEKDAY($B5,2),2,2,4,2,2,6,8),FALSE),VLOOKUP($C5,PARAM!$A$11:$P$210,CHOOSE(WEEKDAY($B5,2),11,11,11,11,11,13,15),FALSE)),0)</f>
        <v>0.56041666666666667</v>
      </c>
      <c r="E5" s="26">
        <f ca="1">IFERROR(IF($A5="",VLOOKUP($C5,PARAM!$A$11:$I$210,CHOOSE(WEEKDAY($B5,2),3,3,5,3,3,7,9),FALSE),VLOOKUP($C5,PARAM!$A$11:$P$210,CHOOSE(WEEKDAY($B5,2),12,12,12,12,12,14,16),FALSE)),0)</f>
        <v>0.92499999999999993</v>
      </c>
      <c r="F5" s="27">
        <f t="shared" ca="1" si="0"/>
        <v>0.36458333333333326</v>
      </c>
      <c r="G5" s="31" t="s">
        <v>40</v>
      </c>
      <c r="H5" s="88">
        <f t="shared" ca="1" si="1"/>
        <v>8.75</v>
      </c>
      <c r="I5" s="86">
        <v>3853</v>
      </c>
      <c r="J5" s="86">
        <v>167</v>
      </c>
    </row>
    <row r="6" spans="1:10" x14ac:dyDescent="0.25">
      <c r="A6" s="76"/>
      <c r="B6" s="29">
        <f t="shared" ca="1" si="2"/>
        <v>42647</v>
      </c>
      <c r="C6" s="33">
        <v>2668</v>
      </c>
      <c r="D6" s="26">
        <f ca="1">IFERROR(IF($A6="",VLOOKUP($C6,PARAM!$A$11:$I$210,CHOOSE(WEEKDAY($B6,2),2,2,4,2,2,6,8),FALSE),VLOOKUP($C6,PARAM!$A$11:$P$210,CHOOSE(WEEKDAY($B6,2),11,11,11,11,11,13,15),FALSE)),0)</f>
        <v>0.57291666666666663</v>
      </c>
      <c r="E6" s="26">
        <f ca="1">IFERROR(IF($A6="",VLOOKUP($C6,PARAM!$A$11:$I$210,CHOOSE(WEEKDAY($B6,2),3,3,5,3,3,7,9),FALSE),VLOOKUP($C6,PARAM!$A$11:$P$210,CHOOSE(WEEKDAY($B6,2),12,12,12,12,12,14,16),FALSE)),0)</f>
        <v>0.9458333333333333</v>
      </c>
      <c r="F6" s="27">
        <f t="shared" ca="1" si="0"/>
        <v>0.37291666666666667</v>
      </c>
      <c r="G6" s="31" t="s">
        <v>40</v>
      </c>
      <c r="H6" s="88">
        <f t="shared" ca="1" si="1"/>
        <v>8.9499999999999993</v>
      </c>
      <c r="I6" s="86">
        <v>3829</v>
      </c>
      <c r="J6" s="86" t="s">
        <v>57</v>
      </c>
    </row>
    <row r="7" spans="1:10" x14ac:dyDescent="0.25">
      <c r="A7" s="76"/>
      <c r="B7" s="29">
        <f t="shared" ca="1" si="2"/>
        <v>42648</v>
      </c>
      <c r="C7" s="33">
        <v>2667</v>
      </c>
      <c r="D7" s="26">
        <f ca="1">IFERROR(IF($A7="",VLOOKUP($C7,PARAM!$A$11:$I$210,CHOOSE(WEEKDAY($B7,2),2,2,4,2,2,6,8),FALSE),VLOOKUP($C7,PARAM!$A$11:$P$210,CHOOSE(WEEKDAY($B7,2),11,11,11,11,11,13,15),FALSE)),0)</f>
        <v>0.45902777777777781</v>
      </c>
      <c r="E7" s="26">
        <f ca="1">IFERROR(IF($A7="",VLOOKUP($C7,PARAM!$A$11:$I$210,CHOOSE(WEEKDAY($B7,2),3,3,5,3,3,7,9),FALSE),VLOOKUP($C7,PARAM!$A$11:$P$210,CHOOSE(WEEKDAY($B7,2),12,12,12,12,12,14,16),FALSE)),0)</f>
        <v>0.8305555555555556</v>
      </c>
      <c r="F7" s="27">
        <f t="shared" ca="1" si="0"/>
        <v>0.37152777777777779</v>
      </c>
      <c r="G7" s="89" t="s">
        <v>41</v>
      </c>
      <c r="H7" s="90">
        <f t="shared" ca="1" si="1"/>
        <v>8.9166666666666661</v>
      </c>
      <c r="I7" s="86">
        <v>3133</v>
      </c>
      <c r="J7" s="86" t="s">
        <v>57</v>
      </c>
    </row>
    <row r="8" spans="1:10" x14ac:dyDescent="0.25">
      <c r="A8" s="76"/>
      <c r="B8" s="29">
        <f t="shared" ca="1" si="2"/>
        <v>42649</v>
      </c>
      <c r="C8" s="33">
        <v>2540</v>
      </c>
      <c r="D8" s="26">
        <f ca="1">IFERROR(IF($A8="",VLOOKUP($C8,PARAM!$A$11:$I$210,CHOOSE(WEEKDAY($B8,2),2,2,4,2,2,6,8),FALSE),VLOOKUP($C8,PARAM!$A$11:$P$210,CHOOSE(WEEKDAY($B8,2),11,11,11,11,11,13,15),FALSE)),0)</f>
        <v>0.20972222222222223</v>
      </c>
      <c r="E8" s="26">
        <f ca="1">IFERROR(IF($A8="",VLOOKUP($C8,PARAM!$A$11:$I$210,CHOOSE(WEEKDAY($B8,2),3,3,5,3,3,7,9),FALSE),VLOOKUP($C8,PARAM!$A$11:$P$210,CHOOSE(WEEKDAY($B8,2),12,12,12,12,12,14,16),FALSE)),0)</f>
        <v>0.56458333333333333</v>
      </c>
      <c r="F8" s="27">
        <f t="shared" ca="1" si="0"/>
        <v>0.35486111111111107</v>
      </c>
      <c r="G8" s="31" t="s">
        <v>39</v>
      </c>
      <c r="H8" s="88">
        <f t="shared" ca="1" si="1"/>
        <v>8.5166666666666675</v>
      </c>
      <c r="I8" s="86">
        <v>3221</v>
      </c>
      <c r="J8" s="86">
        <v>82</v>
      </c>
    </row>
    <row r="9" spans="1:10" x14ac:dyDescent="0.25">
      <c r="A9" s="76"/>
      <c r="B9" s="29">
        <f t="shared" ca="1" si="2"/>
        <v>42650</v>
      </c>
      <c r="C9" s="33" t="s">
        <v>7</v>
      </c>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c r="B10" s="29">
        <f t="shared" ca="1" si="2"/>
        <v>42651</v>
      </c>
      <c r="C10" s="33">
        <v>2623</v>
      </c>
      <c r="D10" s="26">
        <f ca="1">IFERROR(IF($A10="",VLOOKUP($C10,PARAM!$A$11:$I$210,CHOOSE(WEEKDAY($B10,2),2,2,4,2,2,6,8),FALSE),VLOOKUP($C10,PARAM!$A$11:$P$210,CHOOSE(WEEKDAY($B10,2),11,11,11,11,11,13,15),FALSE)),0)</f>
        <v>0.55902777777777779</v>
      </c>
      <c r="E10" s="26">
        <f ca="1">IFERROR(IF($A10="",VLOOKUP($C10,PARAM!$A$11:$I$210,CHOOSE(WEEKDAY($B10,2),3,3,5,3,3,7,9),FALSE),VLOOKUP($C10,PARAM!$A$11:$P$210,CHOOSE(WEEKDAY($B10,2),12,12,12,12,12,14,16),FALSE)),0)</f>
        <v>0.8979166666666667</v>
      </c>
      <c r="F10" s="27">
        <f ca="1">SUM(E10-D10)</f>
        <v>0.33888888888888891</v>
      </c>
      <c r="G10" s="31" t="s">
        <v>40</v>
      </c>
      <c r="H10" s="88">
        <f t="shared" ca="1" si="1"/>
        <v>8.1333333333333329</v>
      </c>
      <c r="I10" s="86">
        <v>3853</v>
      </c>
      <c r="J10" s="86" t="s">
        <v>59</v>
      </c>
    </row>
    <row r="11" spans="1:10" x14ac:dyDescent="0.25">
      <c r="A11" s="76"/>
      <c r="B11" s="29">
        <f t="shared" ca="1" si="2"/>
        <v>42652</v>
      </c>
      <c r="C11" s="33" t="s">
        <v>5</v>
      </c>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c r="I11" s="86"/>
      <c r="J11" s="86"/>
    </row>
    <row r="12" spans="1:10" x14ac:dyDescent="0.25">
      <c r="A12" s="76" t="s">
        <v>64</v>
      </c>
      <c r="B12" s="29">
        <f t="shared" ca="1" si="2"/>
        <v>42653</v>
      </c>
      <c r="C12" s="33">
        <v>2563</v>
      </c>
      <c r="D12" s="26">
        <f ca="1">IFERROR(IF($A12="",VLOOKUP($C12,PARAM!$A$11:$I$210,CHOOSE(WEEKDAY($B12,2),2,2,4,2,2,6,8),FALSE),VLOOKUP($C12,PARAM!$A$11:$P$210,CHOOSE(WEEKDAY($B12,2),11,11,11,11,11,13,15),FALSE)),0)</f>
        <v>0.17013888888888887</v>
      </c>
      <c r="E12" s="26">
        <f ca="1">IFERROR(IF($A12="",VLOOKUP($C12,PARAM!$A$11:$I$210,CHOOSE(WEEKDAY($B12,2),3,3,5,3,3,7,9),FALSE),VLOOKUP($C12,PARAM!$A$11:$P$210,CHOOSE(WEEKDAY($B12,2),12,12,12,12,12,14,16),FALSE)),0)</f>
        <v>0.52083333333333337</v>
      </c>
      <c r="F12" s="27">
        <f t="shared" ca="1" si="3"/>
        <v>0.35069444444444453</v>
      </c>
      <c r="G12" s="31" t="s">
        <v>39</v>
      </c>
      <c r="H12" s="88">
        <f t="shared" ca="1" si="1"/>
        <v>8.4166666666666661</v>
      </c>
      <c r="I12" s="86" t="s">
        <v>65</v>
      </c>
      <c r="J12" s="86">
        <v>134</v>
      </c>
    </row>
    <row r="13" spans="1:10" x14ac:dyDescent="0.25">
      <c r="A13" s="76"/>
      <c r="B13" s="29">
        <f t="shared" ca="1" si="2"/>
        <v>42654</v>
      </c>
      <c r="C13" s="33">
        <v>2602</v>
      </c>
      <c r="D13" s="26">
        <f ca="1">IFERROR(IF($A13="",VLOOKUP($C13,PARAM!$A$11:$I$210,CHOOSE(WEEKDAY($B13,2),2,2,4,2,2,6,8),FALSE),VLOOKUP($C13,PARAM!$A$11:$P$210,CHOOSE(WEEKDAY($B13,2),11,11,11,11,11,13,15),FALSE)),0)</f>
        <v>0.52986111111111112</v>
      </c>
      <c r="E13" s="26">
        <f ca="1">IFERROR(IF($A13="",VLOOKUP($C13,PARAM!$A$11:$I$210,CHOOSE(WEEKDAY($B13,2),3,3,5,3,3,7,9),FALSE),VLOOKUP($C13,PARAM!$A$11:$P$210,CHOOSE(WEEKDAY($B13,2),12,12,12,12,12,14,16),FALSE)),0)</f>
        <v>0.92569444444444438</v>
      </c>
      <c r="F13" s="27">
        <f t="shared" ca="1" si="3"/>
        <v>0.39583333333333326</v>
      </c>
      <c r="G13" s="31" t="s">
        <v>40</v>
      </c>
      <c r="H13" s="88">
        <f t="shared" ca="1" si="1"/>
        <v>9.5</v>
      </c>
      <c r="I13" s="86">
        <v>3870</v>
      </c>
      <c r="J13" s="86" t="s">
        <v>61</v>
      </c>
    </row>
    <row r="14" spans="1:10" x14ac:dyDescent="0.25">
      <c r="A14" s="76"/>
      <c r="B14" s="29">
        <f t="shared" ca="1" si="2"/>
        <v>42655</v>
      </c>
      <c r="C14" s="33">
        <v>2665</v>
      </c>
      <c r="D14" s="26">
        <f ca="1">IFERROR(IF($A14="",VLOOKUP($C14,PARAM!$A$11:$I$210,CHOOSE(WEEKDAY($B14,2),2,2,4,2,2,6,8),FALSE),VLOOKUP($C14,PARAM!$A$11:$P$210,CHOOSE(WEEKDAY($B14,2),11,11,11,11,11,13,15),FALSE)),0)</f>
        <v>0.51041666666666663</v>
      </c>
      <c r="E14" s="26">
        <f ca="1">IFERROR(IF($A14="",VLOOKUP($C14,PARAM!$A$11:$I$210,CHOOSE(WEEKDAY($B14,2),3,3,5,3,3,7,9),FALSE),VLOOKUP($C14,PARAM!$A$11:$P$210,CHOOSE(WEEKDAY($B14,2),12,12,12,12,12,14,16),FALSE)),0)</f>
        <v>0.85277777777777775</v>
      </c>
      <c r="F14" s="27">
        <f t="shared" ca="1" si="3"/>
        <v>0.34236111111111112</v>
      </c>
      <c r="G14" s="31" t="s">
        <v>40</v>
      </c>
      <c r="H14" s="88">
        <f t="shared" ca="1" si="1"/>
        <v>8.2166666666666668</v>
      </c>
      <c r="I14" s="86">
        <v>3224</v>
      </c>
      <c r="J14" s="86" t="s">
        <v>57</v>
      </c>
    </row>
    <row r="15" spans="1:10" x14ac:dyDescent="0.25">
      <c r="A15" s="76"/>
      <c r="B15" s="29">
        <f t="shared" ca="1" si="2"/>
        <v>42656</v>
      </c>
      <c r="C15" s="33">
        <v>2644</v>
      </c>
      <c r="D15" s="26">
        <f ca="1">IFERROR(IF($A15="",VLOOKUP($C15,PARAM!$A$11:$I$210,CHOOSE(WEEKDAY($B15,2),2,2,4,2,2,6,8),FALSE),VLOOKUP($C15,PARAM!$A$11:$P$210,CHOOSE(WEEKDAY($B15,2),11,11,11,11,11,13,15),FALSE)),0)</f>
        <v>0.50416666666666665</v>
      </c>
      <c r="E15" s="26">
        <f ca="1">IFERROR(IF($A15="",VLOOKUP($C15,PARAM!$A$11:$I$210,CHOOSE(WEEKDAY($B15,2),3,3,5,3,3,7,9),FALSE),VLOOKUP($C15,PARAM!$A$11:$P$210,CHOOSE(WEEKDAY($B15,2),12,12,12,12,12,14,16),FALSE)),0)</f>
        <v>0.82013888888888886</v>
      </c>
      <c r="F15" s="27">
        <f t="shared" ca="1" si="3"/>
        <v>0.31597222222222221</v>
      </c>
      <c r="G15" s="31" t="s">
        <v>41</v>
      </c>
      <c r="H15" s="90">
        <f t="shared" ca="1" si="1"/>
        <v>7.583333333333333</v>
      </c>
      <c r="I15" s="86">
        <v>3224</v>
      </c>
      <c r="J15" s="86">
        <v>82</v>
      </c>
    </row>
    <row r="16" spans="1:10" x14ac:dyDescent="0.25">
      <c r="A16" s="76"/>
      <c r="B16" s="29">
        <f t="shared" ca="1" si="2"/>
        <v>42657</v>
      </c>
      <c r="C16" s="33">
        <v>2562</v>
      </c>
      <c r="D16" s="26">
        <f ca="1">IFERROR(IF($A16="",VLOOKUP($C16,PARAM!$A$11:$I$210,CHOOSE(WEEKDAY($B16,2),2,2,4,2,2,6,8),FALSE),VLOOKUP($C16,PARAM!$A$11:$P$210,CHOOSE(WEEKDAY($B16,2),11,11,11,11,11,13,15),FALSE)),0)</f>
        <v>0.27152777777777776</v>
      </c>
      <c r="E16" s="26">
        <f ca="1">IFERROR(IF($A16="",VLOOKUP($C16,PARAM!$A$11:$I$210,CHOOSE(WEEKDAY($B16,2),3,3,5,3,3,7,9),FALSE),VLOOKUP($C16,PARAM!$A$11:$P$210,CHOOSE(WEEKDAY($B16,2),12,12,12,12,12,14,16),FALSE)),0)</f>
        <v>0.57222222222222219</v>
      </c>
      <c r="F16" s="27">
        <f t="shared" ca="1" si="3"/>
        <v>0.30069444444444443</v>
      </c>
      <c r="G16" s="31" t="s">
        <v>39</v>
      </c>
      <c r="H16" s="88">
        <f t="shared" ca="1" si="1"/>
        <v>7.2166666666666668</v>
      </c>
      <c r="I16" s="86">
        <v>3851</v>
      </c>
      <c r="J16" s="86" t="s">
        <v>57</v>
      </c>
    </row>
    <row r="17" spans="1:10" x14ac:dyDescent="0.25">
      <c r="A17" s="76"/>
      <c r="B17" s="29">
        <f t="shared" ca="1" si="2"/>
        <v>42658</v>
      </c>
      <c r="C17" s="33">
        <v>2510</v>
      </c>
      <c r="D17" s="26">
        <f ca="1">IFERROR(IF($A17="",VLOOKUP($C17,PARAM!$A$11:$I$210,CHOOSE(WEEKDAY($B17,2),2,2,4,2,2,6,8),FALSE),VLOOKUP($C17,PARAM!$A$11:$P$210,CHOOSE(WEEKDAY($B17,2),11,11,11,11,11,13,15),FALSE)),0)</f>
        <v>0.22430555555555556</v>
      </c>
      <c r="E17" s="26">
        <f ca="1">IFERROR(IF($A17="",VLOOKUP($C17,PARAM!$A$11:$I$210,CHOOSE(WEEKDAY($B17,2),3,3,5,3,3,7,9),FALSE),VLOOKUP($C17,PARAM!$A$11:$P$210,CHOOSE(WEEKDAY($B17,2),12,12,12,12,12,14,16),FALSE)),0)</f>
        <v>0.53541666666666665</v>
      </c>
      <c r="F17" s="27">
        <f t="shared" ca="1" si="3"/>
        <v>0.31111111111111112</v>
      </c>
      <c r="G17" s="31" t="s">
        <v>39</v>
      </c>
      <c r="H17" s="88">
        <f t="shared" ca="1" si="1"/>
        <v>7.4666666666666668</v>
      </c>
      <c r="I17" s="86"/>
      <c r="J17" s="86">
        <v>134</v>
      </c>
    </row>
    <row r="18" spans="1:10" x14ac:dyDescent="0.25">
      <c r="A18" s="76"/>
      <c r="B18" s="29">
        <f t="shared" ca="1" si="2"/>
        <v>42659</v>
      </c>
      <c r="C18" s="33" t="s">
        <v>5</v>
      </c>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42660</v>
      </c>
      <c r="C19" s="33" t="s">
        <v>4</v>
      </c>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42661</v>
      </c>
      <c r="C20" s="33" t="s">
        <v>9</v>
      </c>
      <c r="D20" s="26">
        <f ca="1">IFERROR(IF($A20="",VLOOKUP($C20,PARAM!$A$11:$I$210,CHOOSE(WEEKDAY($B20,2),2,2,4,2,2,6,8),FALSE),VLOOKUP($C20,PARAM!$A$11:$P$210,CHOOSE(WEEKDAY($B20,2),11,11,11,11,11,13,15),FALSE)),0)</f>
        <v>0.33333333333333331</v>
      </c>
      <c r="E20" s="26">
        <f ca="1">IFERROR(IF($A20="",VLOOKUP($C20,PARAM!$A$11:$I$210,CHOOSE(WEEKDAY($B20,2),3,3,5,3,3,7,9),FALSE),VLOOKUP($C20,PARAM!$A$11:$P$210,CHOOSE(WEEKDAY($B20,2),12,12,12,12,12,14,16),FALSE)),0)</f>
        <v>0.66666666666666663</v>
      </c>
      <c r="F20" s="27">
        <f t="shared" ca="1" si="3"/>
        <v>0.33333333333333331</v>
      </c>
      <c r="G20" s="31"/>
      <c r="H20" s="88">
        <f t="shared" ca="1" si="1"/>
        <v>8</v>
      </c>
      <c r="I20" s="86"/>
      <c r="J20" s="86"/>
    </row>
    <row r="21" spans="1:10" x14ac:dyDescent="0.25">
      <c r="A21" s="76"/>
      <c r="B21" s="29">
        <f t="shared" ca="1" si="2"/>
        <v>42662</v>
      </c>
      <c r="C21" s="33" t="s">
        <v>9</v>
      </c>
      <c r="D21" s="26">
        <f ca="1">IFERROR(IF($A21="",VLOOKUP($C21,PARAM!$A$11:$I$210,CHOOSE(WEEKDAY($B21,2),2,2,4,2,2,6,8),FALSE),VLOOKUP($C21,PARAM!$A$11:$P$210,CHOOSE(WEEKDAY($B21,2),11,11,11,11,11,13,15),FALSE)),0)</f>
        <v>0.33333333333333331</v>
      </c>
      <c r="E21" s="26">
        <f ca="1">IFERROR(IF($A21="",VLOOKUP($C21,PARAM!$A$11:$I$210,CHOOSE(WEEKDAY($B21,2),3,3,5,3,3,7,9),FALSE),VLOOKUP($C21,PARAM!$A$11:$P$210,CHOOSE(WEEKDAY($B21,2),12,12,12,12,12,14,16),FALSE)),0)</f>
        <v>0.66666666666666663</v>
      </c>
      <c r="F21" s="27">
        <f t="shared" ca="1" si="3"/>
        <v>0.33333333333333331</v>
      </c>
      <c r="G21" s="31"/>
      <c r="H21" s="88">
        <f t="shared" ca="1" si="1"/>
        <v>8</v>
      </c>
      <c r="I21" s="86"/>
      <c r="J21" s="86"/>
    </row>
    <row r="22" spans="1:10" x14ac:dyDescent="0.25">
      <c r="A22" s="76"/>
      <c r="B22" s="29">
        <f t="shared" ca="1" si="2"/>
        <v>42663</v>
      </c>
      <c r="C22" s="33" t="s">
        <v>2</v>
      </c>
      <c r="D22" s="26">
        <f ca="1">IFERROR(IF($A22="",VLOOKUP($C22,PARAM!$A$11:$I$210,CHOOSE(WEEKDAY($B22,2),2,2,4,2,2,6,8),FALSE),VLOOKUP($C22,PARAM!$A$11:$P$210,CHOOSE(WEEKDAY($B22,2),11,11,11,11,11,13,15),FALSE)),0)</f>
        <v>0.33333333333333331</v>
      </c>
      <c r="E22" s="26">
        <f ca="1">IFERROR(IF($A22="",VLOOKUP($C22,PARAM!$A$11:$I$210,CHOOSE(WEEKDAY($B22,2),3,3,5,3,3,7,9),FALSE),VLOOKUP($C22,PARAM!$A$11:$P$210,CHOOSE(WEEKDAY($B22,2),12,12,12,12,12,14,16),FALSE)),0)</f>
        <v>0.66666666666666663</v>
      </c>
      <c r="F22" s="27">
        <f t="shared" ca="1" si="3"/>
        <v>0.33333333333333331</v>
      </c>
      <c r="G22" s="31"/>
      <c r="H22" s="88">
        <f t="shared" ca="1" si="1"/>
        <v>8</v>
      </c>
      <c r="I22" s="86"/>
      <c r="J22" s="86"/>
    </row>
    <row r="23" spans="1:10" x14ac:dyDescent="0.25">
      <c r="A23" s="76"/>
      <c r="B23" s="29">
        <f t="shared" ca="1" si="2"/>
        <v>42664</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c r="B24" s="29">
        <f t="shared" ca="1" si="2"/>
        <v>42665</v>
      </c>
      <c r="C24" s="33" t="s">
        <v>4</v>
      </c>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42666</v>
      </c>
      <c r="C25" s="33" t="s">
        <v>5</v>
      </c>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42667</v>
      </c>
      <c r="C26" s="33">
        <v>2524</v>
      </c>
      <c r="D26" s="26">
        <f ca="1">IFERROR(IF($A26="",VLOOKUP($C26,PARAM!$A$11:$I$210,CHOOSE(WEEKDAY($B26,2),2,2,4,2,2,6,8),FALSE),VLOOKUP($C26,PARAM!$A$11:$P$210,CHOOSE(WEEKDAY($B26,2),11,11,11,11,11,13,15),FALSE)),0)</f>
        <v>0.20486111111111113</v>
      </c>
      <c r="E26" s="26">
        <f ca="1">IFERROR(IF($A26="",VLOOKUP($C26,PARAM!$A$11:$I$210,CHOOSE(WEEKDAY($B26,2),3,3,5,3,3,7,9),FALSE),VLOOKUP($C26,PARAM!$A$11:$P$210,CHOOSE(WEEKDAY($B26,2),12,12,12,12,12,14,16),FALSE)),0)</f>
        <v>0.54097222222222219</v>
      </c>
      <c r="F26" s="27">
        <f t="shared" ca="1" si="3"/>
        <v>0.33611111111111103</v>
      </c>
      <c r="G26" s="31" t="s">
        <v>39</v>
      </c>
      <c r="H26" s="88">
        <f t="shared" ca="1" si="1"/>
        <v>8.0666666666666664</v>
      </c>
      <c r="I26" s="86">
        <v>3863</v>
      </c>
      <c r="J26" s="86" t="s">
        <v>58</v>
      </c>
    </row>
    <row r="27" spans="1:10" x14ac:dyDescent="0.25">
      <c r="A27" s="76"/>
      <c r="B27" s="29">
        <f t="shared" ca="1" si="2"/>
        <v>42668</v>
      </c>
      <c r="C27" s="33">
        <v>2526</v>
      </c>
      <c r="D27" s="26">
        <f ca="1">IFERROR(IF($A27="",VLOOKUP($C27,PARAM!$A$11:$I$210,CHOOSE(WEEKDAY($B27,2),2,2,4,2,2,6,8),FALSE),VLOOKUP($C27,PARAM!$A$11:$P$210,CHOOSE(WEEKDAY($B27,2),11,11,11,11,11,13,15),FALSE)),0)</f>
        <v>0.1875</v>
      </c>
      <c r="E27" s="26">
        <f ca="1">IFERROR(IF($A27="",VLOOKUP($C27,PARAM!$A$11:$I$210,CHOOSE(WEEKDAY($B27,2),3,3,5,3,3,7,9),FALSE),VLOOKUP($C27,PARAM!$A$11:$P$210,CHOOSE(WEEKDAY($B27,2),12,12,12,12,12,14,16),FALSE)),0)</f>
        <v>0.50624999999999998</v>
      </c>
      <c r="F27" s="27">
        <f t="shared" ca="1" si="3"/>
        <v>0.31874999999999998</v>
      </c>
      <c r="G27" s="31" t="s">
        <v>41</v>
      </c>
      <c r="H27" s="90">
        <f t="shared" ca="1" si="1"/>
        <v>7.65</v>
      </c>
      <c r="I27" s="86"/>
      <c r="J27" s="86" t="s">
        <v>58</v>
      </c>
    </row>
    <row r="28" spans="1:10" x14ac:dyDescent="0.25">
      <c r="A28" s="76"/>
      <c r="B28" s="29">
        <f t="shared" ca="1" si="2"/>
        <v>42669</v>
      </c>
      <c r="C28" s="33">
        <v>2544</v>
      </c>
      <c r="D28" s="26">
        <f ca="1">IFERROR(IF($A28="",VLOOKUP($C28,PARAM!$A$11:$I$210,CHOOSE(WEEKDAY($B28,2),2,2,4,2,2,6,8),FALSE),VLOOKUP($C28,PARAM!$A$11:$P$210,CHOOSE(WEEKDAY($B28,2),11,11,11,11,11,13,15),FALSE)),0)</f>
        <v>0.17083333333333331</v>
      </c>
      <c r="E28" s="26">
        <f ca="1">IFERROR(IF($A28="",VLOOKUP($C28,PARAM!$A$11:$I$210,CHOOSE(WEEKDAY($B28,2),3,3,5,3,3,7,9),FALSE),VLOOKUP($C28,PARAM!$A$11:$P$210,CHOOSE(WEEKDAY($B28,2),12,12,12,12,12,14,16),FALSE)),0)</f>
        <v>0.52500000000000002</v>
      </c>
      <c r="F28" s="27">
        <f t="shared" ca="1" si="3"/>
        <v>0.35416666666666674</v>
      </c>
      <c r="G28" s="31" t="s">
        <v>39</v>
      </c>
      <c r="H28" s="88">
        <f t="shared" ca="1" si="1"/>
        <v>8.5</v>
      </c>
      <c r="I28" s="86"/>
      <c r="J28" s="86">
        <v>82</v>
      </c>
    </row>
    <row r="29" spans="1:10" x14ac:dyDescent="0.25">
      <c r="A29" s="76"/>
      <c r="B29" s="29">
        <f t="shared" ca="1" si="2"/>
        <v>42670</v>
      </c>
      <c r="C29" s="33">
        <v>2524</v>
      </c>
      <c r="D29" s="26">
        <f ca="1">IFERROR(IF($A29="",VLOOKUP($C29,PARAM!$A$11:$I$210,CHOOSE(WEEKDAY($B29,2),2,2,4,2,2,6,8),FALSE),VLOOKUP($C29,PARAM!$A$11:$P$210,CHOOSE(WEEKDAY($B29,2),11,11,11,11,11,13,15),FALSE)),0)</f>
        <v>0.20486111111111113</v>
      </c>
      <c r="E29" s="26">
        <f ca="1">IFERROR(IF($A29="",VLOOKUP($C29,PARAM!$A$11:$I$210,CHOOSE(WEEKDAY($B29,2),3,3,5,3,3,7,9),FALSE),VLOOKUP($C29,PARAM!$A$11:$P$210,CHOOSE(WEEKDAY($B29,2),12,12,12,12,12,14,16),FALSE)),0)</f>
        <v>0.54097222222222219</v>
      </c>
      <c r="F29" s="27">
        <f t="shared" ca="1" si="3"/>
        <v>0.33611111111111103</v>
      </c>
      <c r="G29" s="31" t="s">
        <v>39</v>
      </c>
      <c r="H29" s="88">
        <f t="shared" ca="1" si="1"/>
        <v>8.0666666666666664</v>
      </c>
      <c r="I29" s="86"/>
      <c r="J29" s="86" t="s">
        <v>58</v>
      </c>
    </row>
    <row r="30" spans="1:10" x14ac:dyDescent="0.25">
      <c r="A30" s="76"/>
      <c r="B30" s="29">
        <f t="shared" ca="1" si="2"/>
        <v>42671</v>
      </c>
      <c r="C30" s="33">
        <v>2565</v>
      </c>
      <c r="D30" s="26">
        <f ca="1">IFERROR(IF($A30="",VLOOKUP($C30,PARAM!$A$11:$I$210,CHOOSE(WEEKDAY($B30,2),2,2,4,2,2,6,8),FALSE),VLOOKUP($C30,PARAM!$A$11:$P$210,CHOOSE(WEEKDAY($B30,2),11,11,11,11,11,13,15),FALSE)),0)</f>
        <v>0.19166666666666665</v>
      </c>
      <c r="E30" s="26">
        <f ca="1">IFERROR(IF($A30="",VLOOKUP($C30,PARAM!$A$11:$I$210,CHOOSE(WEEKDAY($B30,2),3,3,5,3,3,7,9),FALSE),VLOOKUP($C30,PARAM!$A$11:$P$210,CHOOSE(WEEKDAY($B30,2),12,12,12,12,12,14,16),FALSE)),0)</f>
        <v>0.54513888888888895</v>
      </c>
      <c r="F30" s="27">
        <f t="shared" ca="1" si="3"/>
        <v>0.3534722222222223</v>
      </c>
      <c r="G30" s="31" t="s">
        <v>39</v>
      </c>
      <c r="H30" s="88">
        <f t="shared" ca="1" si="1"/>
        <v>8.4833333333333325</v>
      </c>
      <c r="I30" s="86"/>
      <c r="J30" s="86" t="s">
        <v>57</v>
      </c>
    </row>
    <row r="31" spans="1:10" x14ac:dyDescent="0.25">
      <c r="A31" s="76"/>
      <c r="B31" s="29">
        <f t="shared" ca="1" si="2"/>
        <v>42672</v>
      </c>
      <c r="C31" s="33">
        <v>2565</v>
      </c>
      <c r="D31" s="26">
        <f ca="1">IFERROR(IF($A31="",VLOOKUP($C31,PARAM!$A$11:$I$210,CHOOSE(WEEKDAY($B31,2),2,2,4,2,2,6,8),FALSE),VLOOKUP($C31,PARAM!$A$11:$P$210,CHOOSE(WEEKDAY($B31,2),11,11,11,11,11,13,15),FALSE)),0)</f>
        <v>0.36736111111111108</v>
      </c>
      <c r="E31" s="26">
        <f ca="1">IFERROR(IF($A31="",VLOOKUP($C31,PARAM!$A$11:$I$210,CHOOSE(WEEKDAY($B31,2),3,3,5,3,3,7,9),FALSE),VLOOKUP($C31,PARAM!$A$11:$P$210,CHOOSE(WEEKDAY($B31,2),12,12,12,12,12,14,16),FALSE)),0)</f>
        <v>0.67569444444444438</v>
      </c>
      <c r="F31" s="27">
        <f t="shared" ca="1" si="3"/>
        <v>0.30833333333333329</v>
      </c>
      <c r="G31" s="31" t="s">
        <v>39</v>
      </c>
      <c r="H31" s="88">
        <f t="shared" ca="1" si="1"/>
        <v>7.4</v>
      </c>
      <c r="I31" s="86"/>
      <c r="J31" s="86" t="s">
        <v>57</v>
      </c>
    </row>
    <row r="32" spans="1:10" x14ac:dyDescent="0.25">
      <c r="A32" s="76"/>
      <c r="B32" s="29">
        <f t="shared" ca="1" si="2"/>
        <v>42673</v>
      </c>
      <c r="C32" s="33" t="s">
        <v>5</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t="s">
        <v>47</v>
      </c>
      <c r="B33" s="34">
        <f t="shared" ca="1" si="2"/>
        <v>42674</v>
      </c>
      <c r="C33" s="37">
        <v>2603</v>
      </c>
      <c r="D33" s="35">
        <f ca="1">IFERROR(IF($A33="",VLOOKUP($C33,PARAM!$A$11:$I$210,CHOOSE(WEEKDAY($B33,2),2,2,4,2,2,6,8),FALSE),VLOOKUP($C33,PARAM!$A$11:$P$210,CHOOSE(WEEKDAY($B33,2),11,11,11,11,11,13,15),FALSE)),0)</f>
        <v>0.57152777777777775</v>
      </c>
      <c r="E33" s="35">
        <f ca="1">IFERROR(IF($A33="",VLOOKUP($C33,PARAM!$A$11:$I$210,CHOOSE(WEEKDAY($B33,2),3,3,5,3,3,7,9),FALSE),VLOOKUP($C33,PARAM!$A$11:$P$210,CHOOSE(WEEKDAY($B33,2),12,12,12,12,12,14,16),FALSE)),0)</f>
        <v>0.9159722222222223</v>
      </c>
      <c r="F33" s="36">
        <f t="shared" ca="1" si="3"/>
        <v>0.34444444444444455</v>
      </c>
      <c r="G33" s="38" t="s">
        <v>40</v>
      </c>
      <c r="H33" s="88">
        <f t="shared" ca="1" si="1"/>
        <v>8.2666666666666675</v>
      </c>
      <c r="I33" s="86"/>
      <c r="J33" s="86" t="s">
        <v>61</v>
      </c>
    </row>
    <row r="34" spans="1:10" s="2" customFormat="1" ht="15.75" thickBot="1" x14ac:dyDescent="0.3">
      <c r="A34" s="70"/>
      <c r="B34" s="17" t="s">
        <v>1</v>
      </c>
      <c r="C34" s="18"/>
      <c r="D34" s="19"/>
      <c r="E34" s="19"/>
      <c r="F34" s="21">
        <f ca="1">SUM(F3:F33)</f>
        <v>7.4888888888888889</v>
      </c>
      <c r="G34" s="20"/>
      <c r="H34" s="88">
        <f ca="1">SUM(H3:H33)</f>
        <v>179.73333333333335</v>
      </c>
      <c r="I34" s="6"/>
    </row>
    <row r="1048576" spans="6:6" x14ac:dyDescent="0.25">
      <c r="F1048576" s="1">
        <f ca="1">SUM(F34)</f>
        <v>7.4888888888888889</v>
      </c>
    </row>
  </sheetData>
  <mergeCells count="1">
    <mergeCell ref="B1:C1"/>
  </mergeCells>
  <conditionalFormatting sqref="A32:G32">
    <cfRule type="expression" dxfId="23" priority="3">
      <formula>RIGHT(CELL("nomfichier",C1),2)="02"</formula>
    </cfRule>
  </conditionalFormatting>
  <conditionalFormatting sqref="A3:G33">
    <cfRule type="expression" dxfId="22" priority="5">
      <formula>WEEKDAY($B3,2)=7</formula>
    </cfRule>
    <cfRule type="expression" dxfId="21" priority="6">
      <formula>WEEKDAY($B3,2)=6</formula>
    </cfRule>
    <cfRule type="expression" dxfId="20" priority="7">
      <formula>WEEKDAY($B3,2)=3</formula>
    </cfRule>
    <cfRule type="expression" dxfId="19" priority="8">
      <formula>WEEKDAY($B3,2)&lt;6</formula>
    </cfRule>
  </conditionalFormatting>
  <conditionalFormatting sqref="A33:G33">
    <cfRule type="expression" dxfId="18" priority="2">
      <formula>IF(RIGHT(CELL("nomfichier",C2),2)&lt;"08",MOD(RIGHT(CELL("nomfichier",C2),2),2)=0,MOD(RIGHT(CELL("nomfichier",C2),2),2)&lt;&gt;0)</formula>
    </cfRule>
  </conditionalFormatting>
  <conditionalFormatting sqref="A31:G31">
    <cfRule type="expression" dxfId="17" priority="4">
      <formula>AND(RIGHT(CELL("nomfichier",$C29),2)="02",MOD(YEAR($C29),4)&lt;&gt;0)</formula>
    </cfRule>
  </conditionalFormatting>
  <dataValidations count="6">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2">
      <formula1>"30-136,37-40,82,134,167"</formula1>
    </dataValidation>
    <dataValidation type="list" allowBlank="1" showInputMessage="1" showErrorMessage="1" sqref="J3:J33">
      <formula1>"30-136,37-40-167,82,134,167,37-40,132-133"</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4" id="{97A9052B-7989-45BE-BA2E-F26EB5396DDD}">
            <xm:f>AND(COUNTIF(PARAM!$AB$1:$AB$10,$B3)&gt;0,$B3&lt;&gt;"")</xm:f>
            <x14:dxf>
              <fill>
                <patternFill>
                  <bgColor rgb="FF00B0F0"/>
                </patternFill>
              </fill>
            </x14:dxf>
          </x14:cfRule>
          <xm:sqref>A3:G33</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92D050"/>
  </sheetPr>
  <dimension ref="A1:M1048576"/>
  <sheetViews>
    <sheetView tabSelected="1" topLeftCell="A7" workbookViewId="0">
      <selection activeCell="E39" sqref="E39"/>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3" ht="15.75" thickBot="1" x14ac:dyDescent="0.3">
      <c r="B1" s="130" t="s">
        <v>25</v>
      </c>
      <c r="C1" s="131"/>
      <c r="D1" s="23">
        <f ca="1">DATE(PARAM!$B$3,RIGHT(CELL("nomfichier",D1),2),1)</f>
        <v>42675</v>
      </c>
      <c r="F1" s="134">
        <f ca="1">B13</f>
        <v>42685</v>
      </c>
      <c r="G1">
        <f ca="1">WEEKDAY(F1,2)</f>
        <v>5</v>
      </c>
    </row>
    <row r="2" spans="1:13" s="11" customFormat="1" ht="15.75" thickBot="1" x14ac:dyDescent="0.3">
      <c r="A2" s="8" t="s">
        <v>48</v>
      </c>
      <c r="B2" s="12" t="s">
        <v>0</v>
      </c>
      <c r="C2" s="13" t="s">
        <v>8</v>
      </c>
      <c r="D2" s="14" t="s">
        <v>20</v>
      </c>
      <c r="E2" s="14" t="s">
        <v>19</v>
      </c>
      <c r="F2" s="15" t="s">
        <v>21</v>
      </c>
      <c r="G2" s="16" t="s">
        <v>22</v>
      </c>
      <c r="H2" s="88"/>
      <c r="I2" s="7" t="s">
        <v>53</v>
      </c>
      <c r="J2" s="86" t="s">
        <v>54</v>
      </c>
    </row>
    <row r="3" spans="1:13" x14ac:dyDescent="0.25">
      <c r="A3" s="75" t="s">
        <v>47</v>
      </c>
      <c r="B3" s="28">
        <f ca="1">DATE(PARAM!$B$3,RIGHT(CELL("nomfichier",D1),2),1)</f>
        <v>42675</v>
      </c>
      <c r="C3" s="32" t="s">
        <v>5</v>
      </c>
      <c r="D3" s="24">
        <f ca="1">IF(A3="F",HLOOKUP(A3,A3:G9,8-(WEEKDAY(B3,2)),FALSE),IFERROR(IF($A3="",VLOOKUP($C3,PARAM!$A$11:$I$210,CHOOSE(WEEKDAY($B3,2),2,2,4,2,2,6,8),FALSE),VLOOKUP($C3,PARAM!$A$11:$P$210,CHOOSE(WEEKDAY($B3,2),11,11,11,11,11,13,15),FALSE)),0))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t="s">
        <v>66</v>
      </c>
    </row>
    <row r="4" spans="1:13" x14ac:dyDescent="0.25">
      <c r="A4" s="76" t="s">
        <v>47</v>
      </c>
      <c r="B4" s="29">
        <f ca="1">B3+1</f>
        <v>42676</v>
      </c>
      <c r="C4" s="33" t="s">
        <v>4</v>
      </c>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t="s">
        <v>66</v>
      </c>
    </row>
    <row r="5" spans="1:13" x14ac:dyDescent="0.25">
      <c r="A5" s="76" t="s">
        <v>47</v>
      </c>
      <c r="B5" s="29">
        <f t="shared" ref="B5:B33" ca="1" si="2">B4+1</f>
        <v>42677</v>
      </c>
      <c r="C5" s="33">
        <v>2602</v>
      </c>
      <c r="D5" s="26">
        <f ca="1">IFERROR(IF($A5="",VLOOKUP($C5,PARAM!$A$11:$I$210,CHOOSE(WEEKDAY($B5,2),2,2,4,2,2,6,8),FALSE),VLOOKUP($C5,PARAM!$A$11:$P$210,CHOOSE(WEEKDAY($B5,2),11,11,11,11,11,13,15),FALSE)),0)</f>
        <v>0.52986111111111112</v>
      </c>
      <c r="E5" s="26">
        <f ca="1">IFERROR(IF($A5="",VLOOKUP($C5,PARAM!$A$11:$I$210,CHOOSE(WEEKDAY($B5,2),3,3,5,3,3,7,9),FALSE),VLOOKUP($C5,PARAM!$A$11:$P$210,CHOOSE(WEEKDAY($B5,2),12,12,12,12,12,14,16),FALSE)),0)</f>
        <v>0.93472222222222223</v>
      </c>
      <c r="F5" s="27">
        <f t="shared" ca="1" si="0"/>
        <v>0.40486111111111112</v>
      </c>
      <c r="G5" s="31" t="s">
        <v>40</v>
      </c>
      <c r="H5" s="88">
        <f t="shared" ca="1" si="1"/>
        <v>9.7166666666666668</v>
      </c>
      <c r="I5" s="86">
        <v>3828</v>
      </c>
      <c r="J5" s="86" t="s">
        <v>61</v>
      </c>
    </row>
    <row r="6" spans="1:13" x14ac:dyDescent="0.25">
      <c r="A6" s="76" t="s">
        <v>47</v>
      </c>
      <c r="B6" s="29">
        <f t="shared" ca="1" si="2"/>
        <v>42678</v>
      </c>
      <c r="C6" s="33">
        <v>2603</v>
      </c>
      <c r="D6" s="26">
        <f ca="1">IFERROR(IF($A6="",VLOOKUP($C6,PARAM!$A$11:$I$210,CHOOSE(WEEKDAY($B6,2),2,2,4,2,2,6,8),FALSE),VLOOKUP($C6,PARAM!$A$11:$P$210,CHOOSE(WEEKDAY($B6,2),11,11,11,11,11,13,15),FALSE)),0)</f>
        <v>0.57152777777777775</v>
      </c>
      <c r="E6" s="26">
        <f ca="1">IFERROR(IF($A6="",VLOOKUP($C6,PARAM!$A$11:$I$210,CHOOSE(WEEKDAY($B6,2),3,3,5,3,3,7,9),FALSE),VLOOKUP($C6,PARAM!$A$11:$P$210,CHOOSE(WEEKDAY($B6,2),12,12,12,12,12,14,16),FALSE)),0)</f>
        <v>0.9159722222222223</v>
      </c>
      <c r="F6" s="27">
        <f t="shared" ca="1" si="0"/>
        <v>0.34444444444444455</v>
      </c>
      <c r="G6" s="31" t="s">
        <v>40</v>
      </c>
      <c r="H6" s="88">
        <f t="shared" ca="1" si="1"/>
        <v>8.2666666666666675</v>
      </c>
      <c r="I6" s="86">
        <v>3821</v>
      </c>
      <c r="J6" s="86" t="s">
        <v>61</v>
      </c>
    </row>
    <row r="7" spans="1:13" x14ac:dyDescent="0.25">
      <c r="A7" s="76" t="s">
        <v>47</v>
      </c>
      <c r="B7" s="29">
        <f t="shared" ca="1" si="2"/>
        <v>42679</v>
      </c>
      <c r="C7" s="33">
        <v>2610</v>
      </c>
      <c r="D7" s="26">
        <f ca="1">IFERROR(IF($A7="",VLOOKUP($C7,PARAM!$A$11:$I$210,CHOOSE(WEEKDAY($B7,2),2,2,4,2,2,6,8),FALSE),VLOOKUP($C7,PARAM!$A$11:$P$210,CHOOSE(WEEKDAY($B7,2),11,11,11,11,11,13,15),FALSE)),0)</f>
        <v>0.51458333333333328</v>
      </c>
      <c r="E7" s="26">
        <f ca="1">IFERROR(IF($A7="",VLOOKUP($C7,PARAM!$A$11:$I$210,CHOOSE(WEEKDAY($B7,2),3,3,5,3,3,7,9),FALSE),VLOOKUP($C7,PARAM!$A$11:$P$210,CHOOSE(WEEKDAY($B7,2),12,12,12,12,12,14,16),FALSE)),0)</f>
        <v>0.90763888888888899</v>
      </c>
      <c r="F7" s="27">
        <f t="shared" ca="1" si="0"/>
        <v>0.39305555555555571</v>
      </c>
      <c r="G7" s="31" t="s">
        <v>40</v>
      </c>
      <c r="H7" s="88">
        <f t="shared" ca="1" si="1"/>
        <v>9.4333333333333336</v>
      </c>
      <c r="I7" s="86">
        <v>3867</v>
      </c>
      <c r="J7" s="86">
        <v>134</v>
      </c>
    </row>
    <row r="8" spans="1:13" x14ac:dyDescent="0.25">
      <c r="A8" s="76"/>
      <c r="B8" s="29">
        <f t="shared" ca="1" si="2"/>
        <v>42680</v>
      </c>
      <c r="C8" s="33" t="s">
        <v>5</v>
      </c>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c r="I8" s="86"/>
      <c r="J8" s="86" t="s">
        <v>66</v>
      </c>
    </row>
    <row r="9" spans="1:13" x14ac:dyDescent="0.25">
      <c r="A9" s="76"/>
      <c r="B9" s="29">
        <f t="shared" ca="1" si="2"/>
        <v>42681</v>
      </c>
      <c r="C9" s="33">
        <v>2501</v>
      </c>
      <c r="D9" s="26">
        <f ca="1">IFERROR(IF($A9="",VLOOKUP($C9,PARAM!$A$11:$I$210,CHOOSE(WEEKDAY($B9,2),2,2,4,2,2,6,8),FALSE),VLOOKUP($C9,PARAM!$A$11:$P$210,CHOOSE(WEEKDAY($B9,2),11,11,11,11,11,13,15),FALSE)),0)</f>
        <v>0.23819444444444446</v>
      </c>
      <c r="E9" s="26">
        <f ca="1">IFERROR(IF($A9="",VLOOKUP($C9,PARAM!$A$11:$I$210,CHOOSE(WEEKDAY($B9,2),3,3,5,3,3,7,9),FALSE),VLOOKUP($C9,PARAM!$A$11:$P$210,CHOOSE(WEEKDAY($B9,2),12,12,12,12,12,14,16),FALSE)),0)</f>
        <v>0.57986111111111105</v>
      </c>
      <c r="F9" s="27">
        <f t="shared" ca="1" si="0"/>
        <v>0.34166666666666656</v>
      </c>
      <c r="G9" s="31" t="s">
        <v>40</v>
      </c>
      <c r="H9" s="88">
        <f t="shared" ca="1" si="1"/>
        <v>8.1999999999999993</v>
      </c>
      <c r="I9" s="86">
        <v>3853</v>
      </c>
      <c r="J9" s="86">
        <v>167</v>
      </c>
    </row>
    <row r="10" spans="1:13" x14ac:dyDescent="0.25">
      <c r="A10" s="76"/>
      <c r="B10" s="29">
        <f t="shared" ca="1" si="2"/>
        <v>42682</v>
      </c>
      <c r="C10" s="33">
        <v>2501</v>
      </c>
      <c r="D10" s="26">
        <f ca="1">IFERROR(IF($A10="",VLOOKUP($C10,PARAM!$A$11:$I$210,CHOOSE(WEEKDAY($B10,2),2,2,4,2,2,6,8),FALSE),VLOOKUP($C10,PARAM!$A$11:$P$210,CHOOSE(WEEKDAY($B10,2),11,11,11,11,11,13,15),FALSE)),0)</f>
        <v>0.23819444444444446</v>
      </c>
      <c r="E10" s="26">
        <f ca="1">IFERROR(IF($A10="",VLOOKUP($C10,PARAM!$A$11:$I$210,CHOOSE(WEEKDAY($B10,2),3,3,5,3,3,7,9),FALSE),VLOOKUP($C10,PARAM!$A$11:$P$210,CHOOSE(WEEKDAY($B10,2),12,12,12,12,12,14,16),FALSE)),0)</f>
        <v>0.57986111111111105</v>
      </c>
      <c r="F10" s="27">
        <f ca="1">SUM(E10-D10)</f>
        <v>0.34166666666666656</v>
      </c>
      <c r="G10" s="31" t="s">
        <v>40</v>
      </c>
      <c r="H10" s="88">
        <f t="shared" ca="1" si="1"/>
        <v>8.1999999999999993</v>
      </c>
      <c r="I10" s="86">
        <v>3153</v>
      </c>
      <c r="J10" s="86" t="s">
        <v>62</v>
      </c>
    </row>
    <row r="11" spans="1:13" x14ac:dyDescent="0.25">
      <c r="A11" s="76"/>
      <c r="B11" s="29">
        <f t="shared" ca="1" si="2"/>
        <v>42683</v>
      </c>
      <c r="C11" s="33">
        <v>2501</v>
      </c>
      <c r="D11" s="26">
        <f ca="1">IFERROR(IF($A11="",VLOOKUP($C11,PARAM!$A$11:$I$210,CHOOSE(WEEKDAY($B11,2),2,2,4,2,2,6,8),FALSE),VLOOKUP($C11,PARAM!$A$11:$P$210,CHOOSE(WEEKDAY($B11,2),11,11,11,11,11,13,15),FALSE)),0)</f>
        <v>0.23819444444444446</v>
      </c>
      <c r="E11" s="26">
        <f ca="1">IFERROR(IF($A11="",VLOOKUP($C11,PARAM!$A$11:$I$210,CHOOSE(WEEKDAY($B11,2),3,3,5,3,3,7,9),FALSE),VLOOKUP($C11,PARAM!$A$11:$P$210,CHOOSE(WEEKDAY($B11,2),12,12,12,12,12,14,16),FALSE)),0)</f>
        <v>0.57986111111111105</v>
      </c>
      <c r="F11" s="27">
        <f t="shared" ref="F11:F33" ca="1" si="3">SUM(E11-D11)</f>
        <v>0.34166666666666656</v>
      </c>
      <c r="G11" s="31" t="s">
        <v>40</v>
      </c>
      <c r="H11" s="88">
        <f t="shared" ca="1" si="1"/>
        <v>8.1999999999999993</v>
      </c>
      <c r="I11" s="86">
        <v>3823</v>
      </c>
      <c r="J11" s="86" t="s">
        <v>62</v>
      </c>
    </row>
    <row r="12" spans="1:13" x14ac:dyDescent="0.25">
      <c r="A12" s="76"/>
      <c r="B12" s="29">
        <f t="shared" ca="1" si="2"/>
        <v>42684</v>
      </c>
      <c r="C12" s="33">
        <v>2501</v>
      </c>
      <c r="D12" s="26">
        <f ca="1">IFERROR(IF($A12="",VLOOKUP($C12,PARAM!$A$11:$I$210,CHOOSE(WEEKDAY($B12,2),2,2,4,2,2,6,8),FALSE),VLOOKUP($C12,PARAM!$A$11:$P$210,CHOOSE(WEEKDAY($B12,2),11,11,11,11,11,13,15),FALSE)),0)</f>
        <v>0.23819444444444446</v>
      </c>
      <c r="E12" s="26">
        <f ca="1">IFERROR(IF($A12="",VLOOKUP($C12,PARAM!$A$11:$I$210,CHOOSE(WEEKDAY($B12,2),3,3,5,3,3,7,9),FALSE),VLOOKUP($C12,PARAM!$A$11:$P$210,CHOOSE(WEEKDAY($B12,2),12,12,12,12,12,14,16),FALSE)),0)</f>
        <v>0.57986111111111105</v>
      </c>
      <c r="F12" s="27">
        <f t="shared" ca="1" si="3"/>
        <v>0.34166666666666656</v>
      </c>
      <c r="G12" s="31" t="s">
        <v>40</v>
      </c>
      <c r="H12" s="88">
        <f t="shared" ca="1" si="1"/>
        <v>8.1999999999999993</v>
      </c>
      <c r="I12" s="86">
        <v>3863</v>
      </c>
      <c r="J12" s="86">
        <v>134</v>
      </c>
    </row>
    <row r="13" spans="1:13" x14ac:dyDescent="0.25">
      <c r="A13" s="76" t="s">
        <v>80</v>
      </c>
      <c r="B13" s="29">
        <f t="shared" ca="1" si="2"/>
        <v>42685</v>
      </c>
      <c r="C13" s="33">
        <v>2501</v>
      </c>
      <c r="D13" s="26">
        <f ca="1">IFERROR(IF($A13="",VLOOKUP($C13,PARAM!$A$11:$I$210,CHOOSE(WEEKDAY($B13,2),2,2,4,2,2,6,8),FALSE),VLOOKUP($C13,PARAM!$A$11:$P$210,CHOOSE(WEEKDAY($B13,2),11,11,11,11,11,13,15),FALSE)),0)</f>
        <v>0.2076388888888889</v>
      </c>
      <c r="E13" s="26">
        <f ca="1">IFERROR(IF($A13="",VLOOKUP($C13,PARAM!$A$11:$I$210,CHOOSE(WEEKDAY($B13,2),3,3,5,3,3,7,9),FALSE),VLOOKUP($C13,PARAM!$A$11:$P$210,CHOOSE(WEEKDAY($B13,2),12,12,12,12,12,14,16),FALSE)),0)</f>
        <v>0.53819444444444442</v>
      </c>
      <c r="F13" s="27">
        <f t="shared" ca="1" si="3"/>
        <v>0.33055555555555549</v>
      </c>
      <c r="G13" s="31" t="s">
        <v>40</v>
      </c>
      <c r="H13" s="88">
        <f t="shared" ca="1" si="1"/>
        <v>7.9333333333333336</v>
      </c>
      <c r="I13" s="86">
        <v>3861</v>
      </c>
      <c r="J13" s="86" t="s">
        <v>57</v>
      </c>
      <c r="K13" s="91">
        <v>2667</v>
      </c>
      <c r="L13" s="91" t="s">
        <v>67</v>
      </c>
      <c r="M13" t="s">
        <v>6</v>
      </c>
    </row>
    <row r="14" spans="1:13" x14ac:dyDescent="0.25">
      <c r="A14" s="76"/>
      <c r="B14" s="29">
        <f t="shared" ca="1" si="2"/>
        <v>42686</v>
      </c>
      <c r="C14" s="33">
        <v>2501</v>
      </c>
      <c r="D14" s="26">
        <f ca="1">IFERROR(IF($A14="",VLOOKUP($C14,PARAM!$A$11:$I$210,CHOOSE(WEEKDAY($B14,2),2,2,4,2,2,6,8),FALSE),VLOOKUP($C14,PARAM!$A$11:$P$210,CHOOSE(WEEKDAY($B14,2),11,11,11,11,11,13,15),FALSE)),0)</f>
        <v>0.2638888888888889</v>
      </c>
      <c r="E14" s="26">
        <f ca="1">IFERROR(IF($A14="",VLOOKUP($C14,PARAM!$A$11:$I$210,CHOOSE(WEEKDAY($B14,2),3,3,5,3,3,7,9),FALSE),VLOOKUP($C14,PARAM!$A$11:$P$210,CHOOSE(WEEKDAY($B14,2),12,12,12,12,12,14,16),FALSE)),0)</f>
        <v>0.57986111111111105</v>
      </c>
      <c r="F14" s="27">
        <f t="shared" ca="1" si="3"/>
        <v>0.31597222222222215</v>
      </c>
      <c r="G14" s="31"/>
      <c r="H14" s="88">
        <f t="shared" ca="1" si="1"/>
        <v>7.583333333333333</v>
      </c>
      <c r="I14" s="86"/>
      <c r="J14" s="86" t="s">
        <v>66</v>
      </c>
    </row>
    <row r="15" spans="1:13" x14ac:dyDescent="0.25">
      <c r="A15" s="76"/>
      <c r="B15" s="29">
        <f t="shared" ca="1" si="2"/>
        <v>42687</v>
      </c>
      <c r="C15" s="33">
        <v>2501</v>
      </c>
      <c r="D15" s="26">
        <f ca="1">IFERROR(IF($A15="",VLOOKUP($C15,PARAM!$A$11:$I$210,CHOOSE(WEEKDAY($B15,2),2,2,4,2,2,6,8),FALSE),VLOOKUP($C15,PARAM!$A$11:$P$210,CHOOSE(WEEKDAY($B15,2),11,11,11,11,11,13,15),FALSE)),0)</f>
        <v>0.27986111111111112</v>
      </c>
      <c r="E15" s="26">
        <f ca="1">IFERROR(IF($A15="",VLOOKUP($C15,PARAM!$A$11:$I$210,CHOOSE(WEEKDAY($B15,2),3,3,5,3,3,7,9),FALSE),VLOOKUP($C15,PARAM!$A$11:$P$210,CHOOSE(WEEKDAY($B15,2),12,12,12,12,12,14,16),FALSE)),0)</f>
        <v>0.53819444444444442</v>
      </c>
      <c r="F15" s="27">
        <f t="shared" ca="1" si="3"/>
        <v>0.2583333333333333</v>
      </c>
      <c r="G15" s="31"/>
      <c r="H15" s="88">
        <f t="shared" ca="1" si="1"/>
        <v>6.2</v>
      </c>
      <c r="I15" s="86"/>
      <c r="J15" s="86"/>
    </row>
    <row r="16" spans="1:13" x14ac:dyDescent="0.25">
      <c r="A16" s="76"/>
      <c r="B16" s="29">
        <f t="shared" ca="1" si="2"/>
        <v>42688</v>
      </c>
      <c r="C16" s="33" t="s">
        <v>5</v>
      </c>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t="s">
        <v>66</v>
      </c>
    </row>
    <row r="17" spans="1:10" x14ac:dyDescent="0.25">
      <c r="A17" s="76"/>
      <c r="B17" s="29">
        <f t="shared" ca="1" si="2"/>
        <v>42689</v>
      </c>
      <c r="C17" s="33">
        <v>2504</v>
      </c>
      <c r="D17" s="26">
        <f ca="1">IFERROR(IF($A17="",VLOOKUP($C17,PARAM!$A$11:$I$210,CHOOSE(WEEKDAY($B17,2),2,2,4,2,2,6,8),FALSE),VLOOKUP($C17,PARAM!$A$11:$P$210,CHOOSE(WEEKDAY($B17,2),11,11,11,11,11,13,15),FALSE)),0)</f>
        <v>0.21736111111111112</v>
      </c>
      <c r="E17" s="26">
        <f ca="1">IFERROR(IF($A17="",VLOOKUP($C17,PARAM!$A$11:$I$210,CHOOSE(WEEKDAY($B17,2),3,3,5,3,3,7,9),FALSE),VLOOKUP($C17,PARAM!$A$11:$P$210,CHOOSE(WEEKDAY($B17,2),12,12,12,12,12,14,16),FALSE)),0)</f>
        <v>0.58263888888888882</v>
      </c>
      <c r="F17" s="27">
        <f t="shared" ca="1" si="3"/>
        <v>0.3652777777777777</v>
      </c>
      <c r="G17" s="31"/>
      <c r="H17" s="88">
        <f t="shared" ca="1" si="1"/>
        <v>8.7666666666666675</v>
      </c>
      <c r="I17" s="86"/>
      <c r="J17" s="86"/>
    </row>
    <row r="18" spans="1:10" x14ac:dyDescent="0.25">
      <c r="A18" s="76"/>
      <c r="B18" s="29">
        <f t="shared" ca="1" si="2"/>
        <v>42690</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42691</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42692</v>
      </c>
      <c r="C20" s="33" t="s">
        <v>4</v>
      </c>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3"/>
        <v>0</v>
      </c>
      <c r="G20" s="31"/>
      <c r="H20" s="88">
        <f t="shared" ca="1" si="1"/>
        <v>0</v>
      </c>
      <c r="I20" s="86"/>
      <c r="J20" s="86" t="s">
        <v>66</v>
      </c>
    </row>
    <row r="21" spans="1:10" x14ac:dyDescent="0.25">
      <c r="A21" s="76"/>
      <c r="B21" s="29">
        <f t="shared" ca="1" si="2"/>
        <v>42693</v>
      </c>
      <c r="C21" s="33" t="s">
        <v>4</v>
      </c>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c r="I21" s="86"/>
      <c r="J21" s="86" t="s">
        <v>66</v>
      </c>
    </row>
    <row r="22" spans="1:10" x14ac:dyDescent="0.25">
      <c r="A22" s="76"/>
      <c r="B22" s="29">
        <f t="shared" ca="1" si="2"/>
        <v>42694</v>
      </c>
      <c r="C22" s="33" t="s">
        <v>5</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t="s">
        <v>66</v>
      </c>
    </row>
    <row r="23" spans="1:10" x14ac:dyDescent="0.25">
      <c r="A23" s="76"/>
      <c r="B23" s="29">
        <f t="shared" ca="1" si="2"/>
        <v>42695</v>
      </c>
      <c r="C23" s="33" t="s">
        <v>4</v>
      </c>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t="s">
        <v>66</v>
      </c>
    </row>
    <row r="24" spans="1:10" x14ac:dyDescent="0.25">
      <c r="A24" s="76"/>
      <c r="B24" s="29">
        <f t="shared" ca="1" si="2"/>
        <v>42696</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42697</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42698</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42699</v>
      </c>
      <c r="C27" s="33"/>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42700</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42701</v>
      </c>
      <c r="C29" s="33" t="s">
        <v>5</v>
      </c>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3"/>
        <v>0</v>
      </c>
      <c r="G29" s="31"/>
      <c r="H29" s="88">
        <f t="shared" ca="1" si="1"/>
        <v>0</v>
      </c>
      <c r="I29" s="86"/>
      <c r="J29" s="86" t="s">
        <v>66</v>
      </c>
    </row>
    <row r="30" spans="1:10" x14ac:dyDescent="0.25">
      <c r="A30" s="76"/>
      <c r="B30" s="29">
        <f t="shared" ca="1" si="2"/>
        <v>42702</v>
      </c>
      <c r="C30" s="33"/>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c r="B31" s="29">
        <f t="shared" ca="1" si="2"/>
        <v>42703</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c r="I31" s="86"/>
      <c r="J31" s="86"/>
    </row>
    <row r="32" spans="1:10" x14ac:dyDescent="0.25">
      <c r="A32" s="76"/>
      <c r="B32" s="29">
        <f t="shared" ca="1" si="2"/>
        <v>42704</v>
      </c>
      <c r="C32" s="33" t="s">
        <v>4</v>
      </c>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t="s">
        <v>66</v>
      </c>
    </row>
    <row r="33" spans="1:10" ht="15.75" thickBot="1" x14ac:dyDescent="0.3">
      <c r="A33" s="77"/>
      <c r="B33" s="34">
        <f t="shared" ca="1" si="2"/>
        <v>42705</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3.7791666666666668</v>
      </c>
      <c r="G34" s="20"/>
      <c r="H34" s="88">
        <f ca="1">SUM(H3:H33)</f>
        <v>90.7</v>
      </c>
      <c r="I34" s="6"/>
    </row>
    <row r="36" spans="1:10" x14ac:dyDescent="0.25">
      <c r="A36" t="s">
        <v>81</v>
      </c>
    </row>
    <row r="37" spans="1:10" x14ac:dyDescent="0.25">
      <c r="A37" s="135">
        <v>42675</v>
      </c>
      <c r="D37" s="10">
        <f ca="1">HLOOKUP(D3,A3:F9,7-(WEEKDAY(B3,2))+1,FALSE)</f>
        <v>0</v>
      </c>
      <c r="E37" s="10">
        <f ca="1">HLOOKUP(E3,A3:F9,7-(WEEKDAY(B3,2))+1,FALSE)</f>
        <v>0</v>
      </c>
    </row>
    <row r="38" spans="1:10" x14ac:dyDescent="0.25">
      <c r="A38" s="135">
        <v>42685</v>
      </c>
      <c r="D38" s="10">
        <f ca="1">HLOOKUP(D13,A13:F19,7-(WEEKDAY(B13,2))+1,FALSE)</f>
        <v>0.27986111111111112</v>
      </c>
      <c r="E38" s="10">
        <f ca="1">HLOOKUP(E13,A13:F19,7-(WEEKDAY(B13,2))+1,FALSE)</f>
        <v>0.53819444444444442</v>
      </c>
    </row>
    <row r="1048576" spans="6:6" x14ac:dyDescent="0.25">
      <c r="F1048576" s="1">
        <f ca="1">SUM(F34)</f>
        <v>3.7791666666666668</v>
      </c>
    </row>
  </sheetData>
  <mergeCells count="1">
    <mergeCell ref="B1:C1"/>
  </mergeCells>
  <conditionalFormatting sqref="A32:G32">
    <cfRule type="expression" dxfId="15" priority="4">
      <formula>RIGHT(CELL("nomfichier",C1),2)="02"</formula>
    </cfRule>
  </conditionalFormatting>
  <conditionalFormatting sqref="A3:G33">
    <cfRule type="expression" dxfId="14" priority="6">
      <formula>WEEKDAY($B3,2)=7</formula>
    </cfRule>
    <cfRule type="expression" dxfId="13" priority="7">
      <formula>WEEKDAY($B3,2)=6</formula>
    </cfRule>
    <cfRule type="expression" dxfId="12" priority="8">
      <formula>WEEKDAY($B3,2)=3</formula>
    </cfRule>
    <cfRule type="expression" dxfId="11" priority="45">
      <formula>WEEKDAY($B3,2)&lt;6</formula>
    </cfRule>
  </conditionalFormatting>
  <conditionalFormatting sqref="A33:G33">
    <cfRule type="expression" dxfId="10" priority="3">
      <formula>IF(RIGHT(CELL("nomfichier",C2),2)&lt;"08",MOD(RIGHT(CELL("nomfichier",C2),2),2)=0,MOD(RIGHT(CELL("nomfichier",C2),2),2)&lt;&gt;0)</formula>
    </cfRule>
  </conditionalFormatting>
  <conditionalFormatting sqref="A31:G31">
    <cfRule type="expression" dxfId="9" priority="5">
      <formula>AND(RIGHT(CELL("nomfichier",$C29),2)="02",MOD(YEAR($C29),4)&lt;&gt;0)</formula>
    </cfRule>
  </conditionalFormatting>
  <dataValidations count="7">
    <dataValidation type="list" showInputMessage="1" showErrorMessage="1" sqref="A3:A33">
      <formula1>TYPE</formula1>
    </dataValidation>
    <dataValidation type="list" showInputMessage="1" showErrorMessage="1" sqref="G3:G33">
      <formula1>COM</formula1>
    </dataValidation>
    <dataValidation type="list" showInputMessage="1" showErrorMessage="1" error="Service ou information inexacte !_x000a_" sqref="C7">
      <formula1>Services</formula1>
    </dataValidation>
    <dataValidation type="list" allowBlank="1" showInputMessage="1" showErrorMessage="1" error="Service ou information inexacte !_x000a_" sqref="C3:C6 C8:C33">
      <formula1>Services</formula1>
    </dataValidation>
    <dataValidation type="list" allowBlank="1" showInputMessage="1" showErrorMessage="1" sqref="J33">
      <formula1>"30-136,37-40-167,82,134,167,37-40"</formula1>
    </dataValidation>
    <dataValidation type="list" allowBlank="1" showInputMessage="1" showErrorMessage="1" sqref="J2">
      <formula1>"30-136,37-40,82,134,167"</formula1>
    </dataValidation>
    <dataValidation type="list" allowBlank="1" showInputMessage="1" showErrorMessage="1" sqref="J3:J32">
      <formula1>"30-136,37-40-167,82,134,167,37-40,132-133,bis,23-33,25-35,26-36,38,congé"</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E0AEAFAB-34E2-419E-8515-D6592101114D}">
            <xm:f>AND(COUNTIF(PARAM!$AB$1:$AB$10,$B3)&gt;0,$B3&lt;&gt;"")</xm:f>
            <x14:dxf>
              <fill>
                <patternFill>
                  <bgColor rgb="FFFF0000"/>
                </patternFill>
              </fill>
            </x14:dxf>
          </x14:cfRule>
          <xm:sqref>A3:G32</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92D050"/>
  </sheetPr>
  <dimension ref="A1:J1048576"/>
  <sheetViews>
    <sheetView workbookViewId="0">
      <selection activeCell="B15" sqref="B15"/>
    </sheetView>
  </sheetViews>
  <sheetFormatPr baseColWidth="10" defaultRowHeight="15" x14ac:dyDescent="0.25"/>
  <cols>
    <col min="1" max="1" width="6.85546875" customWidth="1"/>
    <col min="2" max="2" width="27.7109375" style="3" customWidth="1"/>
    <col min="3" max="3" width="11.42578125" style="4"/>
    <col min="4" max="5" width="15.7109375" style="10" customWidth="1"/>
    <col min="6" max="6" width="15.7109375" style="1" customWidth="1"/>
    <col min="7" max="7" width="15.7109375" customWidth="1"/>
    <col min="8" max="9" width="11.42578125" style="6"/>
    <col min="10" max="10" width="11.85546875" bestFit="1" customWidth="1"/>
  </cols>
  <sheetData>
    <row r="1" spans="1:10" ht="15.75" thickBot="1" x14ac:dyDescent="0.3">
      <c r="B1" s="130" t="s">
        <v>25</v>
      </c>
      <c r="C1" s="131"/>
      <c r="D1" s="23">
        <f ca="1">DATE(PARAM!$B$3,RIGHT(CELL("nomfichier",D1),2),1)</f>
        <v>42705</v>
      </c>
    </row>
    <row r="2" spans="1:10" s="11" customFormat="1" ht="15.75" thickBot="1" x14ac:dyDescent="0.3">
      <c r="A2" s="8" t="s">
        <v>48</v>
      </c>
      <c r="B2" s="12" t="s">
        <v>0</v>
      </c>
      <c r="C2" s="13" t="s">
        <v>8</v>
      </c>
      <c r="D2" s="14" t="s">
        <v>20</v>
      </c>
      <c r="E2" s="14" t="s">
        <v>19</v>
      </c>
      <c r="F2" s="15" t="s">
        <v>21</v>
      </c>
      <c r="G2" s="16" t="s">
        <v>22</v>
      </c>
      <c r="H2" s="7"/>
      <c r="I2" s="7" t="s">
        <v>53</v>
      </c>
      <c r="J2" s="86" t="s">
        <v>54</v>
      </c>
    </row>
    <row r="3" spans="1:10" x14ac:dyDescent="0.25">
      <c r="A3" s="75"/>
      <c r="B3" s="28">
        <f ca="1">DATE(PARAM!$B$3,RIGHT(CELL("nomfichier",D1),2),1)</f>
        <v>42705</v>
      </c>
      <c r="C3" s="32"/>
      <c r="D3" s="24">
        <f ca="1">IFERROR(IF($A3="",VLOOKUP($C3,PARAM!$A$11:$I$210,CHOOSE(WEEKDAY($B3,2),2,2,4,2,2,6,8),FALSE),VLOOKUP($C3,PARAM!$A$11:$P$210,CHOOSE(WEEKDAY($B3,2),11,11,11,11,11,13,15),FALSE)),0)</f>
        <v>0</v>
      </c>
      <c r="E3" s="24">
        <f ca="1">IFERROR(IF($A3="",VLOOKUP($C3,PARAM!$A$11:$I$210,CHOOSE(WEEKDAY($B3,2),3,3,5,3,3,7,9),FALSE),VLOOKUP($C3,PARAM!$A$11:$P$210,CHOOSE(WEEKDAY($B3,2),12,12,12,12,12,14,16),FALSE)),0)</f>
        <v>0</v>
      </c>
      <c r="F3" s="25">
        <f t="shared" ref="F3:F9" ca="1" si="0">SUM(E3-D3)</f>
        <v>0</v>
      </c>
      <c r="G3" s="30"/>
      <c r="H3" s="88">
        <f t="shared" ref="H3:H33" ca="1" si="1">(HOUR(F3)*60+MINUTE(F3))/60</f>
        <v>0</v>
      </c>
      <c r="I3" s="86"/>
      <c r="J3" s="86"/>
    </row>
    <row r="4" spans="1:10" x14ac:dyDescent="0.25">
      <c r="A4" s="76"/>
      <c r="B4" s="29">
        <f ca="1">B3+1</f>
        <v>42706</v>
      </c>
      <c r="C4" s="33"/>
      <c r="D4" s="26">
        <f ca="1">IFERROR(IF($A4="",VLOOKUP($C4,PARAM!$A$11:$I$210,CHOOSE(WEEKDAY($B4,2),2,2,4,2,2,6,8),FALSE),VLOOKUP($C4,PARAM!$A$11:$P$210,CHOOSE(WEEKDAY($B4,2),11,11,11,11,11,13,15),FALSE)),0)</f>
        <v>0</v>
      </c>
      <c r="E4" s="26">
        <f ca="1">IFERROR(IF($A4="",VLOOKUP($C4,PARAM!$A$11:$I$210,CHOOSE(WEEKDAY($B4,2),3,3,5,3,3,7,9),FALSE),VLOOKUP($C4,PARAM!$A$11:$P$210,CHOOSE(WEEKDAY($B4,2),12,12,12,12,12,14,16),FALSE)),0)</f>
        <v>0</v>
      </c>
      <c r="F4" s="27">
        <f t="shared" ca="1" si="0"/>
        <v>0</v>
      </c>
      <c r="G4" s="31"/>
      <c r="H4" s="88">
        <f t="shared" ca="1" si="1"/>
        <v>0</v>
      </c>
      <c r="I4" s="86"/>
      <c r="J4" s="86"/>
    </row>
    <row r="5" spans="1:10" x14ac:dyDescent="0.25">
      <c r="A5" s="76"/>
      <c r="B5" s="29">
        <f t="shared" ref="B5:B33" ca="1" si="2">B4+1</f>
        <v>42707</v>
      </c>
      <c r="C5" s="33"/>
      <c r="D5" s="26">
        <f ca="1">IFERROR(IF($A5="",VLOOKUP($C5,PARAM!$A$11:$I$210,CHOOSE(WEEKDAY($B5,2),2,2,4,2,2,6,8),FALSE),VLOOKUP($C5,PARAM!$A$11:$P$210,CHOOSE(WEEKDAY($B5,2),11,11,11,11,11,13,15),FALSE)),0)</f>
        <v>0</v>
      </c>
      <c r="E5" s="26">
        <f ca="1">IFERROR(IF($A5="",VLOOKUP($C5,PARAM!$A$11:$I$210,CHOOSE(WEEKDAY($B5,2),3,3,5,3,3,7,9),FALSE),VLOOKUP($C5,PARAM!$A$11:$P$210,CHOOSE(WEEKDAY($B5,2),12,12,12,12,12,14,16),FALSE)),0)</f>
        <v>0</v>
      </c>
      <c r="F5" s="27">
        <f t="shared" ca="1" si="0"/>
        <v>0</v>
      </c>
      <c r="G5" s="31"/>
      <c r="H5" s="88">
        <f t="shared" ca="1" si="1"/>
        <v>0</v>
      </c>
      <c r="I5" s="86"/>
      <c r="J5" s="86"/>
    </row>
    <row r="6" spans="1:10" x14ac:dyDescent="0.25">
      <c r="A6" s="76"/>
      <c r="B6" s="29">
        <f t="shared" ca="1" si="2"/>
        <v>42708</v>
      </c>
      <c r="C6" s="33" t="s">
        <v>5</v>
      </c>
      <c r="D6" s="26">
        <f ca="1">IFERROR(IF($A6="",VLOOKUP($C6,PARAM!$A$11:$I$210,CHOOSE(WEEKDAY($B6,2),2,2,4,2,2,6,8),FALSE),VLOOKUP($C6,PARAM!$A$11:$P$210,CHOOSE(WEEKDAY($B6,2),11,11,11,11,11,13,15),FALSE)),0)</f>
        <v>0</v>
      </c>
      <c r="E6" s="26">
        <f ca="1">IFERROR(IF($A6="",VLOOKUP($C6,PARAM!$A$11:$I$210,CHOOSE(WEEKDAY($B6,2),3,3,5,3,3,7,9),FALSE),VLOOKUP($C6,PARAM!$A$11:$P$210,CHOOSE(WEEKDAY($B6,2),12,12,12,12,12,14,16),FALSE)),0)</f>
        <v>0</v>
      </c>
      <c r="F6" s="27">
        <f t="shared" ca="1" si="0"/>
        <v>0</v>
      </c>
      <c r="G6" s="31"/>
      <c r="H6" s="88">
        <f t="shared" ca="1" si="1"/>
        <v>0</v>
      </c>
      <c r="I6" s="86"/>
      <c r="J6" s="86"/>
    </row>
    <row r="7" spans="1:10" x14ac:dyDescent="0.25">
      <c r="A7" s="76"/>
      <c r="B7" s="29">
        <f t="shared" ca="1" si="2"/>
        <v>42709</v>
      </c>
      <c r="C7" s="33"/>
      <c r="D7" s="26">
        <f ca="1">IFERROR(IF($A7="",VLOOKUP($C7,PARAM!$A$11:$I$210,CHOOSE(WEEKDAY($B7,2),2,2,4,2,2,6,8),FALSE),VLOOKUP($C7,PARAM!$A$11:$P$210,CHOOSE(WEEKDAY($B7,2),11,11,11,11,11,13,15),FALSE)),0)</f>
        <v>0</v>
      </c>
      <c r="E7" s="26">
        <f ca="1">IFERROR(IF($A7="",VLOOKUP($C7,PARAM!$A$11:$I$210,CHOOSE(WEEKDAY($B7,2),3,3,5,3,3,7,9),FALSE),VLOOKUP($C7,PARAM!$A$11:$P$210,CHOOSE(WEEKDAY($B7,2),12,12,12,12,12,14,16),FALSE)),0)</f>
        <v>0</v>
      </c>
      <c r="F7" s="27">
        <f t="shared" ca="1" si="0"/>
        <v>0</v>
      </c>
      <c r="G7" s="31"/>
      <c r="H7" s="88">
        <f t="shared" ca="1" si="1"/>
        <v>0</v>
      </c>
      <c r="I7" s="86"/>
      <c r="J7" s="86"/>
    </row>
    <row r="8" spans="1:10" x14ac:dyDescent="0.25">
      <c r="A8" s="76"/>
      <c r="B8" s="29">
        <f t="shared" ca="1" si="2"/>
        <v>42710</v>
      </c>
      <c r="C8" s="33"/>
      <c r="D8" s="26">
        <f ca="1">IFERROR(IF($A8="",VLOOKUP($C8,PARAM!$A$11:$I$210,CHOOSE(WEEKDAY($B8,2),2,2,4,2,2,6,8),FALSE),VLOOKUP($C8,PARAM!$A$11:$P$210,CHOOSE(WEEKDAY($B8,2),11,11,11,11,11,13,15),FALSE)),0)</f>
        <v>0</v>
      </c>
      <c r="E8" s="26">
        <f ca="1">IFERROR(IF($A8="",VLOOKUP($C8,PARAM!$A$11:$I$210,CHOOSE(WEEKDAY($B8,2),3,3,5,3,3,7,9),FALSE),VLOOKUP($C8,PARAM!$A$11:$P$210,CHOOSE(WEEKDAY($B8,2),12,12,12,12,12,14,16),FALSE)),0)</f>
        <v>0</v>
      </c>
      <c r="F8" s="27">
        <f t="shared" ca="1" si="0"/>
        <v>0</v>
      </c>
      <c r="G8" s="31"/>
      <c r="H8" s="88">
        <f t="shared" ca="1" si="1"/>
        <v>0</v>
      </c>
      <c r="I8" s="86"/>
      <c r="J8" s="86"/>
    </row>
    <row r="9" spans="1:10" x14ac:dyDescent="0.25">
      <c r="A9" s="76"/>
      <c r="B9" s="29">
        <f t="shared" ca="1" si="2"/>
        <v>42711</v>
      </c>
      <c r="C9" s="33"/>
      <c r="D9" s="26">
        <f ca="1">IFERROR(IF($A9="",VLOOKUP($C9,PARAM!$A$11:$I$210,CHOOSE(WEEKDAY($B9,2),2,2,4,2,2,6,8),FALSE),VLOOKUP($C9,PARAM!$A$11:$P$210,CHOOSE(WEEKDAY($B9,2),11,11,11,11,11,13,15),FALSE)),0)</f>
        <v>0</v>
      </c>
      <c r="E9" s="26">
        <f ca="1">IFERROR(IF($A9="",VLOOKUP($C9,PARAM!$A$11:$I$210,CHOOSE(WEEKDAY($B9,2),3,3,5,3,3,7,9),FALSE),VLOOKUP($C9,PARAM!$A$11:$P$210,CHOOSE(WEEKDAY($B9,2),12,12,12,12,12,14,16),FALSE)),0)</f>
        <v>0</v>
      </c>
      <c r="F9" s="27">
        <f t="shared" ca="1" si="0"/>
        <v>0</v>
      </c>
      <c r="G9" s="31"/>
      <c r="H9" s="88">
        <f t="shared" ca="1" si="1"/>
        <v>0</v>
      </c>
      <c r="I9" s="86"/>
      <c r="J9" s="86"/>
    </row>
    <row r="10" spans="1:10" x14ac:dyDescent="0.25">
      <c r="A10" s="76"/>
      <c r="B10" s="29">
        <f t="shared" ca="1" si="2"/>
        <v>42712</v>
      </c>
      <c r="C10" s="33" t="s">
        <v>4</v>
      </c>
      <c r="D10" s="26">
        <f ca="1">IFERROR(IF($A10="",VLOOKUP($C10,PARAM!$A$11:$I$210,CHOOSE(WEEKDAY($B10,2),2,2,4,2,2,6,8),FALSE),VLOOKUP($C10,PARAM!$A$11:$P$210,CHOOSE(WEEKDAY($B10,2),11,11,11,11,11,13,15),FALSE)),0)</f>
        <v>0</v>
      </c>
      <c r="E10" s="26">
        <f ca="1">IFERROR(IF($A10="",VLOOKUP($C10,PARAM!$A$11:$I$210,CHOOSE(WEEKDAY($B10,2),3,3,5,3,3,7,9),FALSE),VLOOKUP($C10,PARAM!$A$11:$P$210,CHOOSE(WEEKDAY($B10,2),12,12,12,12,12,14,16),FALSE)),0)</f>
        <v>0</v>
      </c>
      <c r="F10" s="27">
        <f ca="1">SUM(E10-D10)</f>
        <v>0</v>
      </c>
      <c r="G10" s="31"/>
      <c r="H10" s="88">
        <f t="shared" ca="1" si="1"/>
        <v>0</v>
      </c>
      <c r="I10" s="86"/>
      <c r="J10" s="86"/>
    </row>
    <row r="11" spans="1:10" x14ac:dyDescent="0.25">
      <c r="A11" s="76"/>
      <c r="B11" s="29">
        <f t="shared" ca="1" si="2"/>
        <v>42713</v>
      </c>
      <c r="C11" s="33"/>
      <c r="D11" s="26">
        <f ca="1">IFERROR(IF($A11="",VLOOKUP($C11,PARAM!$A$11:$I$210,CHOOSE(WEEKDAY($B11,2),2,2,4,2,2,6,8),FALSE),VLOOKUP($C11,PARAM!$A$11:$P$210,CHOOSE(WEEKDAY($B11,2),11,11,11,11,11,13,15),FALSE)),0)</f>
        <v>0</v>
      </c>
      <c r="E11" s="26">
        <f ca="1">IFERROR(IF($A11="",VLOOKUP($C11,PARAM!$A$11:$I$210,CHOOSE(WEEKDAY($B11,2),3,3,5,3,3,7,9),FALSE),VLOOKUP($C11,PARAM!$A$11:$P$210,CHOOSE(WEEKDAY($B11,2),12,12,12,12,12,14,16),FALSE)),0)</f>
        <v>0</v>
      </c>
      <c r="F11" s="27">
        <f t="shared" ref="F11:F33" ca="1" si="3">SUM(E11-D11)</f>
        <v>0</v>
      </c>
      <c r="G11" s="31"/>
      <c r="H11" s="88">
        <f t="shared" ca="1" si="1"/>
        <v>0</v>
      </c>
      <c r="I11" s="86"/>
      <c r="J11" s="86"/>
    </row>
    <row r="12" spans="1:10" x14ac:dyDescent="0.25">
      <c r="A12" s="76"/>
      <c r="B12" s="29">
        <f t="shared" ca="1" si="2"/>
        <v>42714</v>
      </c>
      <c r="C12" s="33"/>
      <c r="D12" s="26">
        <f ca="1">IFERROR(IF($A12="",VLOOKUP($C12,PARAM!$A$11:$I$210,CHOOSE(WEEKDAY($B12,2),2,2,4,2,2,6,8),FALSE),VLOOKUP($C12,PARAM!$A$11:$P$210,CHOOSE(WEEKDAY($B12,2),11,11,11,11,11,13,15),FALSE)),0)</f>
        <v>0</v>
      </c>
      <c r="E12" s="26">
        <f ca="1">IFERROR(IF($A12="",VLOOKUP($C12,PARAM!$A$11:$I$210,CHOOSE(WEEKDAY($B12,2),3,3,5,3,3,7,9),FALSE),VLOOKUP($C12,PARAM!$A$11:$P$210,CHOOSE(WEEKDAY($B12,2),12,12,12,12,12,14,16),FALSE)),0)</f>
        <v>0</v>
      </c>
      <c r="F12" s="27">
        <f t="shared" ca="1" si="3"/>
        <v>0</v>
      </c>
      <c r="G12" s="31"/>
      <c r="H12" s="88">
        <f t="shared" ca="1" si="1"/>
        <v>0</v>
      </c>
      <c r="I12" s="86"/>
      <c r="J12" s="86"/>
    </row>
    <row r="13" spans="1:10" x14ac:dyDescent="0.25">
      <c r="A13" s="76"/>
      <c r="B13" s="29">
        <f t="shared" ca="1" si="2"/>
        <v>42715</v>
      </c>
      <c r="C13" s="33" t="s">
        <v>5</v>
      </c>
      <c r="D13" s="26">
        <f ca="1">IFERROR(IF($A13="",VLOOKUP($C13,PARAM!$A$11:$I$210,CHOOSE(WEEKDAY($B13,2),2,2,4,2,2,6,8),FALSE),VLOOKUP($C13,PARAM!$A$11:$P$210,CHOOSE(WEEKDAY($B13,2),11,11,11,11,11,13,15),FALSE)),0)</f>
        <v>0</v>
      </c>
      <c r="E13" s="26">
        <f ca="1">IFERROR(IF($A13="",VLOOKUP($C13,PARAM!$A$11:$I$210,CHOOSE(WEEKDAY($B13,2),3,3,5,3,3,7,9),FALSE),VLOOKUP($C13,PARAM!$A$11:$P$210,CHOOSE(WEEKDAY($B13,2),12,12,12,12,12,14,16),FALSE)),0)</f>
        <v>0</v>
      </c>
      <c r="F13" s="27">
        <f t="shared" ca="1" si="3"/>
        <v>0</v>
      </c>
      <c r="G13" s="31"/>
      <c r="H13" s="88">
        <f t="shared" ca="1" si="1"/>
        <v>0</v>
      </c>
      <c r="I13" s="86"/>
      <c r="J13" s="86"/>
    </row>
    <row r="14" spans="1:10" x14ac:dyDescent="0.25">
      <c r="A14" s="76"/>
      <c r="B14" s="29">
        <f t="shared" ca="1" si="2"/>
        <v>42716</v>
      </c>
      <c r="C14" s="33" t="s">
        <v>4</v>
      </c>
      <c r="D14" s="26">
        <f ca="1">IFERROR(IF($A14="",VLOOKUP($C14,PARAM!$A$11:$I$210,CHOOSE(WEEKDAY($B14,2),2,2,4,2,2,6,8),FALSE),VLOOKUP($C14,PARAM!$A$11:$P$210,CHOOSE(WEEKDAY($B14,2),11,11,11,11,11,13,15),FALSE)),0)</f>
        <v>0</v>
      </c>
      <c r="E14" s="26">
        <f ca="1">IFERROR(IF($A14="",VLOOKUP($C14,PARAM!$A$11:$I$210,CHOOSE(WEEKDAY($B14,2),3,3,5,3,3,7,9),FALSE),VLOOKUP($C14,PARAM!$A$11:$P$210,CHOOSE(WEEKDAY($B14,2),12,12,12,12,12,14,16),FALSE)),0)</f>
        <v>0</v>
      </c>
      <c r="F14" s="27">
        <f t="shared" ca="1" si="3"/>
        <v>0</v>
      </c>
      <c r="G14" s="31"/>
      <c r="H14" s="88">
        <f t="shared" ca="1" si="1"/>
        <v>0</v>
      </c>
      <c r="I14" s="86"/>
      <c r="J14" s="86"/>
    </row>
    <row r="15" spans="1:10" x14ac:dyDescent="0.25">
      <c r="A15" s="76"/>
      <c r="B15" s="29">
        <f t="shared" ca="1" si="2"/>
        <v>42717</v>
      </c>
      <c r="C15" s="33"/>
      <c r="D15" s="26">
        <f ca="1">IFERROR(IF($A15="",VLOOKUP($C15,PARAM!$A$11:$I$210,CHOOSE(WEEKDAY($B15,2),2,2,4,2,2,6,8),FALSE),VLOOKUP($C15,PARAM!$A$11:$P$210,CHOOSE(WEEKDAY($B15,2),11,11,11,11,11,13,15),FALSE)),0)</f>
        <v>0</v>
      </c>
      <c r="E15" s="26">
        <f ca="1">IFERROR(IF($A15="",VLOOKUP($C15,PARAM!$A$11:$I$210,CHOOSE(WEEKDAY($B15,2),3,3,5,3,3,7,9),FALSE),VLOOKUP($C15,PARAM!$A$11:$P$210,CHOOSE(WEEKDAY($B15,2),12,12,12,12,12,14,16),FALSE)),0)</f>
        <v>0</v>
      </c>
      <c r="F15" s="27">
        <f t="shared" ca="1" si="3"/>
        <v>0</v>
      </c>
      <c r="G15" s="31"/>
      <c r="H15" s="88">
        <f t="shared" ca="1" si="1"/>
        <v>0</v>
      </c>
      <c r="I15" s="86"/>
      <c r="J15" s="86"/>
    </row>
    <row r="16" spans="1:10" x14ac:dyDescent="0.25">
      <c r="A16" s="76"/>
      <c r="B16" s="29">
        <f t="shared" ca="1" si="2"/>
        <v>42718</v>
      </c>
      <c r="C16" s="33"/>
      <c r="D16" s="26">
        <f ca="1">IFERROR(IF($A16="",VLOOKUP($C16,PARAM!$A$11:$I$210,CHOOSE(WEEKDAY($B16,2),2,2,4,2,2,6,8),FALSE),VLOOKUP($C16,PARAM!$A$11:$P$210,CHOOSE(WEEKDAY($B16,2),11,11,11,11,11,13,15),FALSE)),0)</f>
        <v>0</v>
      </c>
      <c r="E16" s="26">
        <f ca="1">IFERROR(IF($A16="",VLOOKUP($C16,PARAM!$A$11:$I$210,CHOOSE(WEEKDAY($B16,2),3,3,5,3,3,7,9),FALSE),VLOOKUP($C16,PARAM!$A$11:$P$210,CHOOSE(WEEKDAY($B16,2),12,12,12,12,12,14,16),FALSE)),0)</f>
        <v>0</v>
      </c>
      <c r="F16" s="27">
        <f t="shared" ca="1" si="3"/>
        <v>0</v>
      </c>
      <c r="G16" s="31"/>
      <c r="H16" s="88">
        <f t="shared" ca="1" si="1"/>
        <v>0</v>
      </c>
      <c r="I16" s="86"/>
      <c r="J16" s="86"/>
    </row>
    <row r="17" spans="1:10" x14ac:dyDescent="0.25">
      <c r="A17" s="76"/>
      <c r="B17" s="29">
        <f t="shared" ca="1" si="2"/>
        <v>42719</v>
      </c>
      <c r="C17" s="33"/>
      <c r="D17" s="26">
        <f ca="1">IFERROR(IF($A17="",VLOOKUP($C17,PARAM!$A$11:$I$210,CHOOSE(WEEKDAY($B17,2),2,2,4,2,2,6,8),FALSE),VLOOKUP($C17,PARAM!$A$11:$P$210,CHOOSE(WEEKDAY($B17,2),11,11,11,11,11,13,15),FALSE)),0)</f>
        <v>0</v>
      </c>
      <c r="E17" s="26">
        <f ca="1">IFERROR(IF($A17="",VLOOKUP($C17,PARAM!$A$11:$I$210,CHOOSE(WEEKDAY($B17,2),3,3,5,3,3,7,9),FALSE),VLOOKUP($C17,PARAM!$A$11:$P$210,CHOOSE(WEEKDAY($B17,2),12,12,12,12,12,14,16),FALSE)),0)</f>
        <v>0</v>
      </c>
      <c r="F17" s="27">
        <f t="shared" ca="1" si="3"/>
        <v>0</v>
      </c>
      <c r="G17" s="31"/>
      <c r="H17" s="88">
        <f t="shared" ca="1" si="1"/>
        <v>0</v>
      </c>
      <c r="I17" s="86"/>
      <c r="J17" s="86"/>
    </row>
    <row r="18" spans="1:10" x14ac:dyDescent="0.25">
      <c r="A18" s="76"/>
      <c r="B18" s="29">
        <f t="shared" ca="1" si="2"/>
        <v>42720</v>
      </c>
      <c r="C18" s="33"/>
      <c r="D18" s="26">
        <f ca="1">IFERROR(IF($A18="",VLOOKUP($C18,PARAM!$A$11:$I$210,CHOOSE(WEEKDAY($B18,2),2,2,4,2,2,6,8),FALSE),VLOOKUP($C18,PARAM!$A$11:$P$210,CHOOSE(WEEKDAY($B18,2),11,11,11,11,11,13,15),FALSE)),0)</f>
        <v>0</v>
      </c>
      <c r="E18" s="26">
        <f ca="1">IFERROR(IF($A18="",VLOOKUP($C18,PARAM!$A$11:$I$210,CHOOSE(WEEKDAY($B18,2),3,3,5,3,3,7,9),FALSE),VLOOKUP($C18,PARAM!$A$11:$P$210,CHOOSE(WEEKDAY($B18,2),12,12,12,12,12,14,16),FALSE)),0)</f>
        <v>0</v>
      </c>
      <c r="F18" s="27">
        <f t="shared" ca="1" si="3"/>
        <v>0</v>
      </c>
      <c r="G18" s="31"/>
      <c r="H18" s="88">
        <f t="shared" ca="1" si="1"/>
        <v>0</v>
      </c>
      <c r="I18" s="86"/>
      <c r="J18" s="86"/>
    </row>
    <row r="19" spans="1:10" x14ac:dyDescent="0.25">
      <c r="A19" s="76"/>
      <c r="B19" s="29">
        <f t="shared" ca="1" si="2"/>
        <v>42721</v>
      </c>
      <c r="C19" s="33"/>
      <c r="D19" s="26">
        <f ca="1">IFERROR(IF($A19="",VLOOKUP($C19,PARAM!$A$11:$I$210,CHOOSE(WEEKDAY($B19,2),2,2,4,2,2,6,8),FALSE),VLOOKUP($C19,PARAM!$A$11:$P$210,CHOOSE(WEEKDAY($B19,2),11,11,11,11,11,13,15),FALSE)),0)</f>
        <v>0</v>
      </c>
      <c r="E19" s="26">
        <f ca="1">IFERROR(IF($A19="",VLOOKUP($C19,PARAM!$A$11:$I$210,CHOOSE(WEEKDAY($B19,2),3,3,5,3,3,7,9),FALSE),VLOOKUP($C19,PARAM!$A$11:$P$210,CHOOSE(WEEKDAY($B19,2),12,12,12,12,12,14,16),FALSE)),0)</f>
        <v>0</v>
      </c>
      <c r="F19" s="27">
        <f t="shared" ca="1" si="3"/>
        <v>0</v>
      </c>
      <c r="G19" s="31"/>
      <c r="H19" s="88">
        <f t="shared" ca="1" si="1"/>
        <v>0</v>
      </c>
      <c r="I19" s="86"/>
      <c r="J19" s="86"/>
    </row>
    <row r="20" spans="1:10" x14ac:dyDescent="0.25">
      <c r="A20" s="76"/>
      <c r="B20" s="29">
        <f t="shared" ca="1" si="2"/>
        <v>42722</v>
      </c>
      <c r="C20" s="33" t="s">
        <v>5</v>
      </c>
      <c r="D20" s="26">
        <f ca="1">IFERROR(IF($A20="",VLOOKUP($C20,PARAM!$A$11:$I$210,CHOOSE(WEEKDAY($B20,2),2,2,4,2,2,6,8),FALSE),VLOOKUP($C20,PARAM!$A$11:$P$210,CHOOSE(WEEKDAY($B20,2),11,11,11,11,11,13,15),FALSE)),0)</f>
        <v>0</v>
      </c>
      <c r="E20" s="26">
        <f ca="1">IFERROR(IF($A20="",VLOOKUP($C20,PARAM!$A$11:$I$210,CHOOSE(WEEKDAY($B20,2),3,3,5,3,3,7,9),FALSE),VLOOKUP($C20,PARAM!$A$11:$P$210,CHOOSE(WEEKDAY($B20,2),12,12,12,12,12,14,16),FALSE)),0)</f>
        <v>0</v>
      </c>
      <c r="F20" s="27">
        <f t="shared" ca="1" si="3"/>
        <v>0</v>
      </c>
      <c r="G20" s="31"/>
      <c r="H20" s="88">
        <f t="shared" ca="1" si="1"/>
        <v>0</v>
      </c>
      <c r="I20" s="86"/>
      <c r="J20" s="86"/>
    </row>
    <row r="21" spans="1:10" x14ac:dyDescent="0.25">
      <c r="A21" s="76"/>
      <c r="B21" s="29">
        <f t="shared" ca="1" si="2"/>
        <v>42723</v>
      </c>
      <c r="C21" s="33"/>
      <c r="D21" s="26">
        <f ca="1">IFERROR(IF($A21="",VLOOKUP($C21,PARAM!$A$11:$I$210,CHOOSE(WEEKDAY($B21,2),2,2,4,2,2,6,8),FALSE),VLOOKUP($C21,PARAM!$A$11:$P$210,CHOOSE(WEEKDAY($B21,2),11,11,11,11,11,13,15),FALSE)),0)</f>
        <v>0</v>
      </c>
      <c r="E21" s="26">
        <f ca="1">IFERROR(IF($A21="",VLOOKUP($C21,PARAM!$A$11:$I$210,CHOOSE(WEEKDAY($B21,2),3,3,5,3,3,7,9),FALSE),VLOOKUP($C21,PARAM!$A$11:$P$210,CHOOSE(WEEKDAY($B21,2),12,12,12,12,12,14,16),FALSE)),0)</f>
        <v>0</v>
      </c>
      <c r="F21" s="27">
        <f t="shared" ca="1" si="3"/>
        <v>0</v>
      </c>
      <c r="G21" s="31"/>
      <c r="H21" s="88">
        <f t="shared" ca="1" si="1"/>
        <v>0</v>
      </c>
      <c r="I21" s="86"/>
      <c r="J21" s="86"/>
    </row>
    <row r="22" spans="1:10" x14ac:dyDescent="0.25">
      <c r="A22" s="76"/>
      <c r="B22" s="29">
        <f t="shared" ca="1" si="2"/>
        <v>42724</v>
      </c>
      <c r="C22" s="33" t="s">
        <v>4</v>
      </c>
      <c r="D22" s="26">
        <f ca="1">IFERROR(IF($A22="",VLOOKUP($C22,PARAM!$A$11:$I$210,CHOOSE(WEEKDAY($B22,2),2,2,4,2,2,6,8),FALSE),VLOOKUP($C22,PARAM!$A$11:$P$210,CHOOSE(WEEKDAY($B22,2),11,11,11,11,11,13,15),FALSE)),0)</f>
        <v>0</v>
      </c>
      <c r="E22" s="26">
        <f ca="1">IFERROR(IF($A22="",VLOOKUP($C22,PARAM!$A$11:$I$210,CHOOSE(WEEKDAY($B22,2),3,3,5,3,3,7,9),FALSE),VLOOKUP($C22,PARAM!$A$11:$P$210,CHOOSE(WEEKDAY($B22,2),12,12,12,12,12,14,16),FALSE)),0)</f>
        <v>0</v>
      </c>
      <c r="F22" s="27">
        <f t="shared" ca="1" si="3"/>
        <v>0</v>
      </c>
      <c r="G22" s="31"/>
      <c r="H22" s="88">
        <f t="shared" ca="1" si="1"/>
        <v>0</v>
      </c>
      <c r="I22" s="86"/>
      <c r="J22" s="86"/>
    </row>
    <row r="23" spans="1:10" x14ac:dyDescent="0.25">
      <c r="A23" s="76"/>
      <c r="B23" s="29">
        <f t="shared" ca="1" si="2"/>
        <v>42725</v>
      </c>
      <c r="C23" s="33"/>
      <c r="D23" s="26">
        <f ca="1">IFERROR(IF($A23="",VLOOKUP($C23,PARAM!$A$11:$I$210,CHOOSE(WEEKDAY($B23,2),2,2,4,2,2,6,8),FALSE),VLOOKUP($C23,PARAM!$A$11:$P$210,CHOOSE(WEEKDAY($B23,2),11,11,11,11,11,13,15),FALSE)),0)</f>
        <v>0</v>
      </c>
      <c r="E23" s="26">
        <f ca="1">IFERROR(IF($A23="",VLOOKUP($C23,PARAM!$A$11:$I$210,CHOOSE(WEEKDAY($B23,2),3,3,5,3,3,7,9),FALSE),VLOOKUP($C23,PARAM!$A$11:$P$210,CHOOSE(WEEKDAY($B23,2),12,12,12,12,12,14,16),FALSE)),0)</f>
        <v>0</v>
      </c>
      <c r="F23" s="27">
        <f t="shared" ca="1" si="3"/>
        <v>0</v>
      </c>
      <c r="G23" s="31"/>
      <c r="H23" s="88">
        <f t="shared" ca="1" si="1"/>
        <v>0</v>
      </c>
      <c r="I23" s="86"/>
      <c r="J23" s="86"/>
    </row>
    <row r="24" spans="1:10" x14ac:dyDescent="0.25">
      <c r="A24" s="76"/>
      <c r="B24" s="29">
        <f t="shared" ca="1" si="2"/>
        <v>42726</v>
      </c>
      <c r="C24" s="33"/>
      <c r="D24" s="26">
        <f ca="1">IFERROR(IF($A24="",VLOOKUP($C24,PARAM!$A$11:$I$210,CHOOSE(WEEKDAY($B24,2),2,2,4,2,2,6,8),FALSE),VLOOKUP($C24,PARAM!$A$11:$P$210,CHOOSE(WEEKDAY($B24,2),11,11,11,11,11,13,15),FALSE)),0)</f>
        <v>0</v>
      </c>
      <c r="E24" s="26">
        <f ca="1">IFERROR(IF($A24="",VLOOKUP($C24,PARAM!$A$11:$I$210,CHOOSE(WEEKDAY($B24,2),3,3,5,3,3,7,9),FALSE),VLOOKUP($C24,PARAM!$A$11:$P$210,CHOOSE(WEEKDAY($B24,2),12,12,12,12,12,14,16),FALSE)),0)</f>
        <v>0</v>
      </c>
      <c r="F24" s="27">
        <f t="shared" ca="1" si="3"/>
        <v>0</v>
      </c>
      <c r="G24" s="31"/>
      <c r="H24" s="88">
        <f t="shared" ca="1" si="1"/>
        <v>0</v>
      </c>
      <c r="I24" s="86"/>
      <c r="J24" s="86"/>
    </row>
    <row r="25" spans="1:10" x14ac:dyDescent="0.25">
      <c r="A25" s="76"/>
      <c r="B25" s="29">
        <f t="shared" ca="1" si="2"/>
        <v>42727</v>
      </c>
      <c r="C25" s="33"/>
      <c r="D25" s="26">
        <f ca="1">IFERROR(IF($A25="",VLOOKUP($C25,PARAM!$A$11:$I$210,CHOOSE(WEEKDAY($B25,2),2,2,4,2,2,6,8),FALSE),VLOOKUP($C25,PARAM!$A$11:$P$210,CHOOSE(WEEKDAY($B25,2),11,11,11,11,11,13,15),FALSE)),0)</f>
        <v>0</v>
      </c>
      <c r="E25" s="26">
        <f ca="1">IFERROR(IF($A25="",VLOOKUP($C25,PARAM!$A$11:$I$210,CHOOSE(WEEKDAY($B25,2),3,3,5,3,3,7,9),FALSE),VLOOKUP($C25,PARAM!$A$11:$P$210,CHOOSE(WEEKDAY($B25,2),12,12,12,12,12,14,16),FALSE)),0)</f>
        <v>0</v>
      </c>
      <c r="F25" s="27">
        <f t="shared" ca="1" si="3"/>
        <v>0</v>
      </c>
      <c r="G25" s="31"/>
      <c r="H25" s="88">
        <f t="shared" ca="1" si="1"/>
        <v>0</v>
      </c>
      <c r="I25" s="86"/>
      <c r="J25" s="86"/>
    </row>
    <row r="26" spans="1:10" x14ac:dyDescent="0.25">
      <c r="A26" s="76"/>
      <c r="B26" s="29">
        <f t="shared" ca="1" si="2"/>
        <v>42728</v>
      </c>
      <c r="C26" s="33"/>
      <c r="D26" s="26">
        <f ca="1">IFERROR(IF($A26="",VLOOKUP($C26,PARAM!$A$11:$I$210,CHOOSE(WEEKDAY($B26,2),2,2,4,2,2,6,8),FALSE),VLOOKUP($C26,PARAM!$A$11:$P$210,CHOOSE(WEEKDAY($B26,2),11,11,11,11,11,13,15),FALSE)),0)</f>
        <v>0</v>
      </c>
      <c r="E26" s="26">
        <f ca="1">IFERROR(IF($A26="",VLOOKUP($C26,PARAM!$A$11:$I$210,CHOOSE(WEEKDAY($B26,2),3,3,5,3,3,7,9),FALSE),VLOOKUP($C26,PARAM!$A$11:$P$210,CHOOSE(WEEKDAY($B26,2),12,12,12,12,12,14,16),FALSE)),0)</f>
        <v>0</v>
      </c>
      <c r="F26" s="27">
        <f t="shared" ca="1" si="3"/>
        <v>0</v>
      </c>
      <c r="G26" s="31"/>
      <c r="H26" s="88">
        <f t="shared" ca="1" si="1"/>
        <v>0</v>
      </c>
      <c r="I26" s="86"/>
      <c r="J26" s="86"/>
    </row>
    <row r="27" spans="1:10" x14ac:dyDescent="0.25">
      <c r="A27" s="76"/>
      <c r="B27" s="29">
        <f t="shared" ca="1" si="2"/>
        <v>42729</v>
      </c>
      <c r="C27" s="33" t="s">
        <v>5</v>
      </c>
      <c r="D27" s="26">
        <f ca="1">IFERROR(IF($A27="",VLOOKUP($C27,PARAM!$A$11:$I$210,CHOOSE(WEEKDAY($B27,2),2,2,4,2,2,6,8),FALSE),VLOOKUP($C27,PARAM!$A$11:$P$210,CHOOSE(WEEKDAY($B27,2),11,11,11,11,11,13,15),FALSE)),0)</f>
        <v>0</v>
      </c>
      <c r="E27" s="26">
        <f ca="1">IFERROR(IF($A27="",VLOOKUP($C27,PARAM!$A$11:$I$210,CHOOSE(WEEKDAY($B27,2),3,3,5,3,3,7,9),FALSE),VLOOKUP($C27,PARAM!$A$11:$P$210,CHOOSE(WEEKDAY($B27,2),12,12,12,12,12,14,16),FALSE)),0)</f>
        <v>0</v>
      </c>
      <c r="F27" s="27">
        <f t="shared" ca="1" si="3"/>
        <v>0</v>
      </c>
      <c r="G27" s="31"/>
      <c r="H27" s="88">
        <f t="shared" ca="1" si="1"/>
        <v>0</v>
      </c>
      <c r="I27" s="86"/>
      <c r="J27" s="86"/>
    </row>
    <row r="28" spans="1:10" x14ac:dyDescent="0.25">
      <c r="A28" s="76"/>
      <c r="B28" s="29">
        <f t="shared" ca="1" si="2"/>
        <v>42730</v>
      </c>
      <c r="C28" s="33"/>
      <c r="D28" s="26">
        <f ca="1">IFERROR(IF($A28="",VLOOKUP($C28,PARAM!$A$11:$I$210,CHOOSE(WEEKDAY($B28,2),2,2,4,2,2,6,8),FALSE),VLOOKUP($C28,PARAM!$A$11:$P$210,CHOOSE(WEEKDAY($B28,2),11,11,11,11,11,13,15),FALSE)),0)</f>
        <v>0</v>
      </c>
      <c r="E28" s="26">
        <f ca="1">IFERROR(IF($A28="",VLOOKUP($C28,PARAM!$A$11:$I$210,CHOOSE(WEEKDAY($B28,2),3,3,5,3,3,7,9),FALSE),VLOOKUP($C28,PARAM!$A$11:$P$210,CHOOSE(WEEKDAY($B28,2),12,12,12,12,12,14,16),FALSE)),0)</f>
        <v>0</v>
      </c>
      <c r="F28" s="27">
        <f t="shared" ca="1" si="3"/>
        <v>0</v>
      </c>
      <c r="G28" s="31"/>
      <c r="H28" s="88">
        <f t="shared" ca="1" si="1"/>
        <v>0</v>
      </c>
      <c r="I28" s="86"/>
      <c r="J28" s="86"/>
    </row>
    <row r="29" spans="1:10" x14ac:dyDescent="0.25">
      <c r="A29" s="76"/>
      <c r="B29" s="29">
        <f t="shared" ca="1" si="2"/>
        <v>42731</v>
      </c>
      <c r="C29" s="33"/>
      <c r="D29" s="26">
        <f ca="1">IFERROR(IF($A29="",VLOOKUP($C29,PARAM!$A$11:$I$210,CHOOSE(WEEKDAY($B29,2),2,2,4,2,2,6,8),FALSE),VLOOKUP($C29,PARAM!$A$11:$P$210,CHOOSE(WEEKDAY($B29,2),11,11,11,11,11,13,15),FALSE)),0)</f>
        <v>0</v>
      </c>
      <c r="E29" s="26">
        <f ca="1">IFERROR(IF($A29="",VLOOKUP($C29,PARAM!$A$11:$I$210,CHOOSE(WEEKDAY($B29,2),3,3,5,3,3,7,9),FALSE),VLOOKUP($C29,PARAM!$A$11:$P$210,CHOOSE(WEEKDAY($B29,2),12,12,12,12,12,14,16),FALSE)),0)</f>
        <v>0</v>
      </c>
      <c r="F29" s="27">
        <f t="shared" ca="1" si="3"/>
        <v>0</v>
      </c>
      <c r="G29" s="31"/>
      <c r="H29" s="88">
        <f t="shared" ca="1" si="1"/>
        <v>0</v>
      </c>
      <c r="I29" s="86"/>
      <c r="J29" s="86"/>
    </row>
    <row r="30" spans="1:10" x14ac:dyDescent="0.25">
      <c r="A30" s="76"/>
      <c r="B30" s="29">
        <f t="shared" ca="1" si="2"/>
        <v>42732</v>
      </c>
      <c r="C30" s="33" t="s">
        <v>4</v>
      </c>
      <c r="D30" s="26">
        <f ca="1">IFERROR(IF($A30="",VLOOKUP($C30,PARAM!$A$11:$I$210,CHOOSE(WEEKDAY($B30,2),2,2,4,2,2,6,8),FALSE),VLOOKUP($C30,PARAM!$A$11:$P$210,CHOOSE(WEEKDAY($B30,2),11,11,11,11,11,13,15),FALSE)),0)</f>
        <v>0</v>
      </c>
      <c r="E30" s="26">
        <f ca="1">IFERROR(IF($A30="",VLOOKUP($C30,PARAM!$A$11:$I$210,CHOOSE(WEEKDAY($B30,2),3,3,5,3,3,7,9),FALSE),VLOOKUP($C30,PARAM!$A$11:$P$210,CHOOSE(WEEKDAY($B30,2),12,12,12,12,12,14,16),FALSE)),0)</f>
        <v>0</v>
      </c>
      <c r="F30" s="27">
        <f t="shared" ca="1" si="3"/>
        <v>0</v>
      </c>
      <c r="G30" s="31"/>
      <c r="H30" s="88">
        <f t="shared" ca="1" si="1"/>
        <v>0</v>
      </c>
      <c r="I30" s="86"/>
      <c r="J30" s="86"/>
    </row>
    <row r="31" spans="1:10" x14ac:dyDescent="0.25">
      <c r="A31" s="76"/>
      <c r="B31" s="29">
        <f t="shared" ca="1" si="2"/>
        <v>42733</v>
      </c>
      <c r="C31" s="33"/>
      <c r="D31" s="26">
        <f ca="1">IFERROR(IF($A31="",VLOOKUP($C31,PARAM!$A$11:$I$210,CHOOSE(WEEKDAY($B31,2),2,2,4,2,2,6,8),FALSE),VLOOKUP($C31,PARAM!$A$11:$P$210,CHOOSE(WEEKDAY($B31,2),11,11,11,11,11,13,15),FALSE)),0)</f>
        <v>0</v>
      </c>
      <c r="E31" s="26">
        <f ca="1">IFERROR(IF($A31="",VLOOKUP($C31,PARAM!$A$11:$I$210,CHOOSE(WEEKDAY($B31,2),3,3,5,3,3,7,9),FALSE),VLOOKUP($C31,PARAM!$A$11:$P$210,CHOOSE(WEEKDAY($B31,2),12,12,12,12,12,14,16),FALSE)),0)</f>
        <v>0</v>
      </c>
      <c r="F31" s="27">
        <f t="shared" ca="1" si="3"/>
        <v>0</v>
      </c>
      <c r="G31" s="31"/>
      <c r="H31" s="88">
        <f t="shared" ca="1" si="1"/>
        <v>0</v>
      </c>
      <c r="I31" s="86"/>
      <c r="J31" s="86"/>
    </row>
    <row r="32" spans="1:10" x14ac:dyDescent="0.25">
      <c r="A32" s="76"/>
      <c r="B32" s="29">
        <f t="shared" ca="1" si="2"/>
        <v>42734</v>
      </c>
      <c r="C32" s="33"/>
      <c r="D32" s="26">
        <f ca="1">IFERROR(IF($A32="",VLOOKUP($C32,PARAM!$A$11:$I$210,CHOOSE(WEEKDAY($B32,2),2,2,4,2,2,6,8),FALSE),VLOOKUP($C32,PARAM!$A$11:$P$210,CHOOSE(WEEKDAY($B32,2),11,11,11,11,11,13,15),FALSE)),0)</f>
        <v>0</v>
      </c>
      <c r="E32" s="26">
        <f ca="1">IFERROR(IF($A32="",VLOOKUP($C32,PARAM!$A$11:$I$210,CHOOSE(WEEKDAY($B32,2),3,3,5,3,3,7,9),FALSE),VLOOKUP($C32,PARAM!$A$11:$P$210,CHOOSE(WEEKDAY($B32,2),12,12,12,12,12,14,16),FALSE)),0)</f>
        <v>0</v>
      </c>
      <c r="F32" s="27">
        <f t="shared" ca="1" si="3"/>
        <v>0</v>
      </c>
      <c r="G32" s="31"/>
      <c r="H32" s="88">
        <f t="shared" ca="1" si="1"/>
        <v>0</v>
      </c>
      <c r="I32" s="86"/>
      <c r="J32" s="86"/>
    </row>
    <row r="33" spans="1:10" ht="15.75" thickBot="1" x14ac:dyDescent="0.3">
      <c r="A33" s="77"/>
      <c r="B33" s="34">
        <f t="shared" ca="1" si="2"/>
        <v>42735</v>
      </c>
      <c r="C33" s="37"/>
      <c r="D33" s="35">
        <f ca="1">IFERROR(IF($A33="",VLOOKUP($C33,PARAM!$A$11:$I$210,CHOOSE(WEEKDAY($B33,2),2,2,4,2,2,6,8),FALSE),VLOOKUP($C33,PARAM!$A$11:$P$210,CHOOSE(WEEKDAY($B33,2),11,11,11,11,11,13,15),FALSE)),0)</f>
        <v>0</v>
      </c>
      <c r="E33" s="35">
        <f ca="1">IFERROR(IF($A33="",VLOOKUP($C33,PARAM!$A$11:$I$210,CHOOSE(WEEKDAY($B33,2),3,3,5,3,3,7,9),FALSE),VLOOKUP($C33,PARAM!$A$11:$P$210,CHOOSE(WEEKDAY($B33,2),12,12,12,12,12,14,16),FALSE)),0)</f>
        <v>0</v>
      </c>
      <c r="F33" s="36">
        <f t="shared" ca="1" si="3"/>
        <v>0</v>
      </c>
      <c r="G33" s="38"/>
      <c r="H33" s="88">
        <f t="shared" ca="1" si="1"/>
        <v>0</v>
      </c>
      <c r="I33" s="86"/>
      <c r="J33" s="86"/>
    </row>
    <row r="34" spans="1:10" s="2" customFormat="1" ht="15.75" thickBot="1" x14ac:dyDescent="0.3">
      <c r="A34" s="70"/>
      <c r="B34" s="17" t="s">
        <v>1</v>
      </c>
      <c r="C34" s="18"/>
      <c r="D34" s="19"/>
      <c r="E34" s="19"/>
      <c r="F34" s="21">
        <f ca="1">SUM(F3:F33)</f>
        <v>0</v>
      </c>
      <c r="G34" s="20"/>
      <c r="H34" s="88">
        <f ca="1">SUM(H3:H33)</f>
        <v>0</v>
      </c>
      <c r="I34" s="6"/>
    </row>
    <row r="1048576" spans="6:6" x14ac:dyDescent="0.25">
      <c r="F1048576" s="1">
        <f ca="1">SUM(F34)</f>
        <v>0</v>
      </c>
    </row>
  </sheetData>
  <mergeCells count="1">
    <mergeCell ref="B1:C1"/>
  </mergeCells>
  <conditionalFormatting sqref="A32:G32">
    <cfRule type="expression" dxfId="7" priority="4">
      <formula>RIGHT(CELL("nomfichier",C1),2)="02"</formula>
    </cfRule>
  </conditionalFormatting>
  <conditionalFormatting sqref="A3:G33">
    <cfRule type="expression" dxfId="6" priority="6">
      <formula>WEEKDAY($B3,2)=7</formula>
    </cfRule>
    <cfRule type="expression" dxfId="5" priority="7">
      <formula>WEEKDAY($B3,2)=6</formula>
    </cfRule>
    <cfRule type="expression" dxfId="4" priority="8">
      <formula>WEEKDAY($B3,2)=3</formula>
    </cfRule>
    <cfRule type="expression" dxfId="3" priority="46">
      <formula>WEEKDAY($B3,2)&lt;6</formula>
    </cfRule>
  </conditionalFormatting>
  <conditionalFormatting sqref="A33:G33">
    <cfRule type="expression" dxfId="2" priority="3">
      <formula>IF(RIGHT(CELL("nomfichier",C2),2)&lt;"08",MOD(RIGHT(CELL("nomfichier",C2),2),2)=0,MOD(RIGHT(CELL("nomfichier",C2),2),2)&lt;&gt;0)</formula>
    </cfRule>
  </conditionalFormatting>
  <conditionalFormatting sqref="A31:G31">
    <cfRule type="expression" dxfId="1" priority="5">
      <formula>AND(RIGHT(CELL("nomfichier",$C29),2)="02",MOD(YEAR($C29),4)&lt;&gt;0)</formula>
    </cfRule>
  </conditionalFormatting>
  <dataValidations count="6">
    <dataValidation type="list" allowBlank="1" showInputMessage="1" showErrorMessage="1" error="Service ou information inexacte !_x000a_" sqref="C3:C6 C8:C33">
      <formula1>Services</formula1>
    </dataValidation>
    <dataValidation type="list" showInputMessage="1" showErrorMessage="1" error="Service ou information inexacte !_x000a_" sqref="C7">
      <formula1>Services</formula1>
    </dataValidation>
    <dataValidation type="list" showInputMessage="1" showErrorMessage="1" sqref="G3:G33">
      <formula1>COM</formula1>
    </dataValidation>
    <dataValidation type="list" showInputMessage="1" showErrorMessage="1" sqref="A3:A33">
      <formula1>TYPE</formula1>
    </dataValidation>
    <dataValidation type="list" allowBlank="1" showInputMessage="1" showErrorMessage="1" sqref="J3:J33">
      <formula1>"30-136,37-40-167,82,134,167,37-40"</formula1>
    </dataValidation>
    <dataValidation type="list" allowBlank="1" showInputMessage="1" showErrorMessage="1" sqref="J2">
      <formula1>"30-136,37-40,82,134,167"</formula1>
    </dataValidation>
  </dataValidations>
  <printOptions horizontalCentered="1" verticalCentered="1"/>
  <pageMargins left="0.51181102362204722" right="0.51181102362204722" top="0.55118110236220474" bottom="0.74803149606299213" header="0.31496062992125984" footer="0.31496062992125984"/>
  <pageSetup paperSize="9" orientation="landscape" r:id="rId1"/>
  <headerFooter>
    <oddFooter>&amp;LEdité le &amp;D à &amp;T&amp;RClasseur : &amp;F</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961403FA-3F49-4BC6-B5A9-B722A82CA88C}">
            <xm:f>AND(COUNTIF(PARAM!$AB$1:$AB$10,$B3)&gt;0,$B3&lt;&gt;"")</xm:f>
            <x14:dxf>
              <fill>
                <patternFill>
                  <bgColor rgb="FFFF0000"/>
                </patternFill>
              </fill>
            </x14:dxf>
          </x14:cfRule>
          <xm:sqref>A3:G33</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17"/>
  <sheetViews>
    <sheetView topLeftCell="A13" workbookViewId="0">
      <selection activeCell="B14" sqref="B14"/>
    </sheetView>
  </sheetViews>
  <sheetFormatPr baseColWidth="10" defaultRowHeight="23.25" customHeight="1" x14ac:dyDescent="0.25"/>
  <cols>
    <col min="1" max="1" width="5" style="42" customWidth="1"/>
    <col min="2" max="2" width="102.7109375" style="42" customWidth="1"/>
  </cols>
  <sheetData>
    <row r="1" spans="1:2" ht="23.25" customHeight="1" x14ac:dyDescent="0.25">
      <c r="A1" s="132" t="s">
        <v>26</v>
      </c>
      <c r="B1" s="132"/>
    </row>
    <row r="2" spans="1:2" ht="101.25" customHeight="1" x14ac:dyDescent="0.25">
      <c r="A2" s="42">
        <v>1</v>
      </c>
      <c r="B2" s="43" t="s">
        <v>36</v>
      </c>
    </row>
    <row r="3" spans="1:2" ht="409.5" customHeight="1" x14ac:dyDescent="0.25">
      <c r="A3" s="42">
        <v>2</v>
      </c>
      <c r="B3" s="43" t="s">
        <v>49</v>
      </c>
    </row>
    <row r="4" spans="1:2" ht="84.75" customHeight="1" x14ac:dyDescent="0.25">
      <c r="A4" s="42">
        <v>3</v>
      </c>
      <c r="B4" s="43" t="s">
        <v>50</v>
      </c>
    </row>
    <row r="5" spans="1:2" ht="42" customHeight="1" x14ac:dyDescent="0.25">
      <c r="A5" s="42">
        <v>4</v>
      </c>
      <c r="B5" s="43" t="s">
        <v>51</v>
      </c>
    </row>
    <row r="6" spans="1:2" ht="34.5" customHeight="1" x14ac:dyDescent="0.25">
      <c r="A6" s="43">
        <v>5</v>
      </c>
      <c r="B6" s="43" t="s">
        <v>31</v>
      </c>
    </row>
    <row r="7" spans="1:2" ht="78.75" customHeight="1" x14ac:dyDescent="0.25">
      <c r="A7" s="43">
        <v>6</v>
      </c>
      <c r="B7" s="43" t="s">
        <v>35</v>
      </c>
    </row>
    <row r="8" spans="1:2" ht="23.25" customHeight="1" x14ac:dyDescent="0.25">
      <c r="B8" s="43" t="s">
        <v>27</v>
      </c>
    </row>
    <row r="10" spans="1:2" ht="23.25" customHeight="1" x14ac:dyDescent="0.25">
      <c r="B10" s="44" t="s">
        <v>28</v>
      </c>
    </row>
    <row r="11" spans="1:2" ht="107.25" customHeight="1" x14ac:dyDescent="0.25">
      <c r="A11" s="42">
        <v>1</v>
      </c>
      <c r="B11" s="43" t="s">
        <v>29</v>
      </c>
    </row>
    <row r="12" spans="1:2" ht="244.5" customHeight="1" x14ac:dyDescent="0.25">
      <c r="A12" s="42">
        <v>2</v>
      </c>
      <c r="B12" s="43" t="s">
        <v>30</v>
      </c>
    </row>
    <row r="13" spans="1:2" ht="52.5" customHeight="1" x14ac:dyDescent="0.25">
      <c r="A13" s="42">
        <v>3</v>
      </c>
      <c r="B13" s="43" t="s">
        <v>32</v>
      </c>
    </row>
    <row r="14" spans="1:2" ht="176.25" customHeight="1" x14ac:dyDescent="0.25">
      <c r="A14" s="42">
        <v>4</v>
      </c>
      <c r="B14" s="43" t="s">
        <v>52</v>
      </c>
    </row>
    <row r="15" spans="1:2" ht="36.75" customHeight="1" x14ac:dyDescent="0.25">
      <c r="A15" s="42">
        <v>5</v>
      </c>
      <c r="B15" s="43" t="s">
        <v>33</v>
      </c>
    </row>
    <row r="16" spans="1:2" ht="36.75" customHeight="1" x14ac:dyDescent="0.25">
      <c r="A16" s="42">
        <v>6</v>
      </c>
      <c r="B16" s="43" t="s">
        <v>34</v>
      </c>
    </row>
    <row r="17" spans="1:2" ht="54" customHeight="1" x14ac:dyDescent="0.25">
      <c r="A17" s="42">
        <v>7</v>
      </c>
      <c r="B17" s="43" t="s">
        <v>37</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14</vt:i4>
      </vt:variant>
      <vt:variant>
        <vt:lpstr>Plages nommées</vt:lpstr>
      </vt:variant>
      <vt:variant>
        <vt:i4>5</vt:i4>
      </vt:variant>
    </vt:vector>
  </HeadingPairs>
  <TitlesOfParts>
    <vt:vector size="19" baseType="lpstr">
      <vt:lpstr>PARAM</vt:lpstr>
      <vt:lpstr>01</vt:lpstr>
      <vt:lpstr>02</vt:lpstr>
      <vt:lpstr>03</vt:lpstr>
      <vt:lpstr>04</vt:lpstr>
      <vt:lpstr>05</vt:lpstr>
      <vt:lpstr>06</vt:lpstr>
      <vt:lpstr>07</vt:lpstr>
      <vt:lpstr>08</vt:lpstr>
      <vt:lpstr>09</vt:lpstr>
      <vt:lpstr>10</vt:lpstr>
      <vt:lpstr>11</vt:lpstr>
      <vt:lpstr>12</vt:lpstr>
      <vt:lpstr>MODE D'EMPLOI</vt:lpstr>
      <vt:lpstr>An</vt:lpstr>
      <vt:lpstr>COM</vt:lpstr>
      <vt:lpstr>Paques</vt:lpstr>
      <vt:lpstr>Services</vt:lpstr>
      <vt:lpstr>TYPE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ix</dc:creator>
  <cp:lastModifiedBy>DOMERCQ, Ghislain (ALTRAN TECHNOLOGIES)</cp:lastModifiedBy>
  <cp:lastPrinted>2016-07-13T08:19:44Z</cp:lastPrinted>
  <dcterms:created xsi:type="dcterms:W3CDTF">2016-04-03T09:31:13Z</dcterms:created>
  <dcterms:modified xsi:type="dcterms:W3CDTF">2016-12-13T09:07:56Z</dcterms:modified>
</cp:coreProperties>
</file>