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pradi\Bureau\"/>
    </mc:Choice>
  </mc:AlternateContent>
  <xr:revisionPtr revIDLastSave="0" documentId="13_ncr:1_{3777AE48-0484-4842-A305-AC34534ED2A8}" xr6:coauthVersionLast="47" xr6:coauthVersionMax="47" xr10:uidLastSave="{00000000-0000-0000-0000-000000000000}"/>
  <bookViews>
    <workbookView xWindow="-120" yWindow="-120" windowWidth="51840" windowHeight="21840" activeTab="1" xr2:uid="{00000000-000D-0000-FFFF-FFFF00000000}"/>
  </bookViews>
  <sheets>
    <sheet name="Answers" sheetId="1" r:id="rId1"/>
    <sheet name="Data" sheetId="7" r:id="rId2"/>
    <sheet name="Members" sheetId="3" state="hidden" r:id="rId3"/>
    <sheet name="Detail8" sheetId="4" state="hidden" r:id="rId4"/>
    <sheet name="Detail7-198187" sheetId="5" state="hidden" r:id="rId5"/>
  </sheets>
  <definedNames>
    <definedName name="_xlnm._FilterDatabase" localSheetId="0" hidden="1">Answers!$A$1:$C$25</definedName>
    <definedName name="_xlnm._FilterDatabase" localSheetId="1" hidden="1">Data!$A$1:$A$16</definedName>
    <definedName name="essai">#REF!</definedName>
    <definedName name="MEMBER" localSheetId="1">Data!$A:$A</definedName>
    <definedName name="MEMBER">Members!$A:$B</definedName>
    <definedName name="Member2">#REF!</definedName>
    <definedName name="Name" localSheetId="1">Data!#REF!</definedName>
    <definedName name="NAME">Members!$B$1:$B$100</definedName>
    <definedName name="name2">#REF!</definedName>
    <definedName name="VID" localSheetId="1">Data!$A:$A</definedName>
    <definedName name="VID">Members!$A$1:$A$100</definedName>
    <definedName name="_xlnm.Print_Area" localSheetId="1">Data!$A$1:$A$16</definedName>
  </definedNames>
  <calcPr calcId="181029"/>
</workbook>
</file>

<file path=xl/calcChain.xml><?xml version="1.0" encoding="utf-8"?>
<calcChain xmlns="http://schemas.openxmlformats.org/spreadsheetml/2006/main">
  <c r="I6" i="7" l="1"/>
  <c r="H2" i="7"/>
  <c r="I2" i="7"/>
  <c r="C2" i="7"/>
  <c r="D2" i="7"/>
  <c r="E2" i="7"/>
  <c r="F2" i="7"/>
  <c r="G2" i="7"/>
  <c r="B3" i="7"/>
  <c r="C3" i="7"/>
  <c r="D3" i="7"/>
  <c r="E3" i="7"/>
  <c r="F3" i="7"/>
  <c r="G3" i="7"/>
  <c r="H3" i="7"/>
  <c r="I3" i="7"/>
  <c r="B4" i="7"/>
  <c r="C4" i="7"/>
  <c r="D4" i="7"/>
  <c r="E4" i="7"/>
  <c r="F4" i="7"/>
  <c r="G4" i="7"/>
  <c r="H4" i="7"/>
  <c r="I4" i="7"/>
  <c r="B5" i="7"/>
  <c r="C5" i="7"/>
  <c r="D5" i="7"/>
  <c r="E5" i="7"/>
  <c r="F5" i="7"/>
  <c r="G5" i="7"/>
  <c r="H5" i="7"/>
  <c r="I5" i="7"/>
  <c r="B6" i="7"/>
  <c r="C6" i="7"/>
  <c r="D6" i="7"/>
  <c r="E6" i="7"/>
  <c r="F6" i="7"/>
  <c r="G6" i="7"/>
  <c r="H6" i="7"/>
  <c r="B7" i="7"/>
  <c r="C7" i="7"/>
  <c r="D7" i="7"/>
  <c r="E7" i="7"/>
  <c r="F7" i="7"/>
  <c r="G7" i="7"/>
  <c r="H7" i="7"/>
  <c r="I7" i="7"/>
  <c r="B8" i="7"/>
  <c r="C8" i="7"/>
  <c r="D8" i="7"/>
  <c r="E8" i="7"/>
  <c r="F8" i="7"/>
  <c r="G8" i="7"/>
  <c r="H8" i="7"/>
  <c r="I8" i="7"/>
  <c r="B9" i="7"/>
  <c r="C9" i="7"/>
  <c r="D9" i="7"/>
  <c r="E9" i="7"/>
  <c r="F9" i="7"/>
  <c r="G9" i="7"/>
  <c r="H9" i="7"/>
  <c r="I9" i="7"/>
  <c r="B10" i="7"/>
  <c r="C10" i="7"/>
  <c r="D10" i="7"/>
  <c r="E10" i="7"/>
  <c r="F10" i="7"/>
  <c r="G10" i="7"/>
  <c r="H10" i="7"/>
  <c r="I10" i="7"/>
  <c r="B11" i="7"/>
  <c r="C11" i="7"/>
  <c r="D11" i="7"/>
  <c r="E11" i="7"/>
  <c r="F11" i="7"/>
  <c r="G11" i="7"/>
  <c r="H11" i="7"/>
  <c r="I11" i="7"/>
  <c r="B12" i="7"/>
  <c r="C12" i="7"/>
  <c r="D12" i="7"/>
  <c r="E12" i="7"/>
  <c r="F12" i="7"/>
  <c r="G12" i="7"/>
  <c r="H12" i="7"/>
  <c r="I12" i="7"/>
  <c r="B13" i="7"/>
  <c r="C13" i="7"/>
  <c r="D13" i="7"/>
  <c r="E13" i="7"/>
  <c r="F13" i="7"/>
  <c r="G13" i="7"/>
  <c r="H13" i="7"/>
  <c r="I13" i="7"/>
  <c r="B14" i="7"/>
  <c r="C14" i="7"/>
  <c r="D14" i="7"/>
  <c r="E14" i="7"/>
  <c r="F14" i="7"/>
  <c r="G14" i="7"/>
  <c r="H14" i="7"/>
  <c r="I14" i="7"/>
  <c r="B15" i="7"/>
  <c r="C15" i="7"/>
  <c r="D15" i="7"/>
  <c r="E15" i="7"/>
  <c r="F15" i="7"/>
  <c r="G15" i="7"/>
  <c r="H15" i="7"/>
  <c r="I15" i="7"/>
  <c r="B16" i="7"/>
  <c r="C16" i="7"/>
  <c r="D16" i="7"/>
  <c r="E16" i="7"/>
  <c r="F16" i="7"/>
  <c r="G16" i="7"/>
  <c r="H16" i="7"/>
  <c r="I16" i="7"/>
  <c r="B2" i="7"/>
  <c r="B93" i="3" l="1"/>
  <c r="A93" i="3"/>
  <c r="B92" i="3"/>
  <c r="A92" i="3"/>
  <c r="B91" i="3"/>
  <c r="A91" i="3"/>
  <c r="B90" i="3"/>
  <c r="A90" i="3"/>
  <c r="B89" i="3"/>
  <c r="A89" i="3"/>
  <c r="B88" i="3"/>
  <c r="A88" i="3"/>
  <c r="B87" i="3"/>
  <c r="A87" i="3"/>
  <c r="B86" i="3"/>
  <c r="A86" i="3"/>
  <c r="B85" i="3"/>
  <c r="A85" i="3"/>
  <c r="B84" i="3"/>
  <c r="A84" i="3"/>
  <c r="B83" i="3"/>
  <c r="A83" i="3"/>
  <c r="B82" i="3"/>
  <c r="A82" i="3"/>
  <c r="B81" i="3"/>
  <c r="A81" i="3"/>
  <c r="B80" i="3"/>
  <c r="A80" i="3"/>
  <c r="B79" i="3"/>
  <c r="A79" i="3"/>
  <c r="B78" i="3"/>
  <c r="A78" i="3"/>
  <c r="B77" i="3"/>
  <c r="A77" i="3"/>
  <c r="B76" i="3"/>
  <c r="A76" i="3"/>
  <c r="B75" i="3"/>
  <c r="A75" i="3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A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B38" i="3"/>
  <c r="A38" i="3"/>
  <c r="B37" i="3"/>
  <c r="A37" i="3"/>
  <c r="B36" i="3"/>
  <c r="A36" i="3"/>
  <c r="B35" i="3"/>
  <c r="A35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B4" i="3"/>
  <c r="A4" i="3"/>
  <c r="B3" i="3"/>
  <c r="A3" i="3"/>
  <c r="B2" i="3"/>
  <c r="A2" i="3"/>
  <c r="B1" i="3"/>
  <c r="A1" i="3"/>
</calcChain>
</file>

<file path=xl/sharedStrings.xml><?xml version="1.0" encoding="utf-8"?>
<sst xmlns="http://schemas.openxmlformats.org/spreadsheetml/2006/main" count="1948" uniqueCount="770">
  <si>
    <t>Timestamp</t>
  </si>
  <si>
    <t>Email address</t>
  </si>
  <si>
    <t>VID:</t>
  </si>
  <si>
    <t>Event:</t>
  </si>
  <si>
    <t>ATC Position:</t>
  </si>
  <si>
    <t>Date:</t>
  </si>
  <si>
    <t>Start Time:</t>
  </si>
  <si>
    <t>End Time:</t>
  </si>
  <si>
    <t>Duration</t>
  </si>
  <si>
    <t>Tracker link:</t>
  </si>
  <si>
    <t>Comments:</t>
  </si>
  <si>
    <t>2nd Tracker link (if needed):</t>
  </si>
  <si>
    <t>Status:</t>
  </si>
  <si>
    <t>almaz.akbaralyev@ivao.aero</t>
  </si>
  <si>
    <t>[25th Anniversary] The Oceania and Asia Leg 02</t>
  </si>
  <si>
    <t>ZZZZ_CTR</t>
  </si>
  <si>
    <t>11/11/0222</t>
  </si>
  <si>
    <t>xxxx</t>
  </si>
  <si>
    <t>reported later</t>
  </si>
  <si>
    <t>Accepted</t>
  </si>
  <si>
    <t>abdelkarim.halouani@ivao.aero</t>
  </si>
  <si>
    <t>[25th Anniversary] Europe and Africa - Leg 03</t>
  </si>
  <si>
    <t>DAAG_APP</t>
  </si>
  <si>
    <t>https://tracker.ivao.aero/sessions/52108864</t>
  </si>
  <si>
    <t>marcelo.saraiva@ivao.aero</t>
  </si>
  <si>
    <t>27/01/2024 | Americas COD</t>
  </si>
  <si>
    <t>[25th Anniversary] Americas- Leg 11</t>
  </si>
  <si>
    <t>MDCS_CTR</t>
  </si>
  <si>
    <t>https://tracker.ivao.aero/sessions/53089507</t>
  </si>
  <si>
    <t>mohamed.abuidrees@ivao.aero</t>
  </si>
  <si>
    <t>[12 APR | 09z] [HQ] Fly with a Governor - Leg 29</t>
  </si>
  <si>
    <t>WMKK_TWR</t>
  </si>
  <si>
    <t>https://tracker.ivao.aero/sessions/51891094</t>
  </si>
  <si>
    <t>Good session.</t>
  </si>
  <si>
    <t>mohammed.al.ahmed@ivao.aero</t>
  </si>
  <si>
    <t>WMKK_APP</t>
  </si>
  <si>
    <t>https://tracker.ivao.aero/sessions/51890996</t>
  </si>
  <si>
    <t>victor.rincon@ivao.aero</t>
  </si>
  <si>
    <t>WMKK_GND</t>
  </si>
  <si>
    <t>https://tracker.ivao.aero/sessions/51891112</t>
  </si>
  <si>
    <t>WMFC_CTR</t>
  </si>
  <si>
    <t>https://tracker.ivao.aero/sessions/51891106</t>
  </si>
  <si>
    <t>kanin.pornsinsiriruk@ivao.aero</t>
  </si>
  <si>
    <t>WSJC_CTR</t>
  </si>
  <si>
    <t>https://tracker.ivao.aero/sessions/51891239</t>
  </si>
  <si>
    <t>joao.vitor.previatti@ivao.aero</t>
  </si>
  <si>
    <t>[25th Anniversary] Europe and Africa Leg 02</t>
  </si>
  <si>
    <t>FNLU_TWR</t>
  </si>
  <si>
    <t>https://tracker.ivao.aero/sessions/51978327</t>
  </si>
  <si>
    <t>FNLU_APP</t>
  </si>
  <si>
    <t>https://tracker.ivao.aero/sessions/51978235</t>
  </si>
  <si>
    <t>-</t>
  </si>
  <si>
    <t>FCCC_CTR</t>
  </si>
  <si>
    <t>https://tracker.ivao.aero/sessions/51978471</t>
  </si>
  <si>
    <t>LFNU_APP</t>
  </si>
  <si>
    <t>https://tracker.ivao.aero/sessions/51980019</t>
  </si>
  <si>
    <t>HQ ATC Group</t>
  </si>
  <si>
    <t>https://tracker.ivao.aero/sessions/51978166</t>
  </si>
  <si>
    <t>juan.david.cardona.lopez@ivao.aero</t>
  </si>
  <si>
    <t>https://tracker.ivao.aero/sessions/51980771</t>
  </si>
  <si>
    <t>hugo.morand@ivao.aero</t>
  </si>
  <si>
    <t>FNAN_CTR</t>
  </si>
  <si>
    <t>https://tracker.ivao.aero/sessions/51980536</t>
  </si>
  <si>
    <t>carlo.preziosi@ivao.aero</t>
  </si>
  <si>
    <t>https://tracker.ivao.aero/sessions/51982329</t>
  </si>
  <si>
    <t>Great work! Great project! Glad to be a part of it.</t>
  </si>
  <si>
    <t>david.kucharski@ivao.aero</t>
  </si>
  <si>
    <t>HSSK_TWR</t>
  </si>
  <si>
    <t>https://tracker.ivao.aero/sessions/51980261</t>
  </si>
  <si>
    <t>sergio.herrero@ivao.aero</t>
  </si>
  <si>
    <t>FNLU_GND</t>
  </si>
  <si>
    <t>https://tracker.ivao.aero/sessions/51979418</t>
  </si>
  <si>
    <t>https://tracker.ivao.aero/sessions/51978190</t>
  </si>
  <si>
    <t>nikoloz.okitashvili@ivao.aero</t>
  </si>
  <si>
    <t>HSSS_CTR</t>
  </si>
  <si>
    <t>https://tracker.ivao.aero/sessions/51982132</t>
  </si>
  <si>
    <t>HSSK_APP</t>
  </si>
  <si>
    <t>https://tracker.ivao.aero/sessions/51980320</t>
  </si>
  <si>
    <t>https://tracker.ivao.aero/sessions/51983387</t>
  </si>
  <si>
    <t>boris.yakunin@ivao.aero</t>
  </si>
  <si>
    <t>https://tracker.ivao.aero/sessions/51979880</t>
  </si>
  <si>
    <t>I was really pleased with the coordination within the group and with the ability to control somewhere outside of my division (XR). Overall, only positive emotions. Thanks for creating such a great project :)</t>
  </si>
  <si>
    <t>julio.tung@ivao.aero</t>
  </si>
  <si>
    <t>[25th Anniversary] The Oceania and Asia Leg 03</t>
  </si>
  <si>
    <t>Any, including delivery due to hard stop at 0900z</t>
  </si>
  <si>
    <t>https://tools.ivao.aero/event/HQ/book/2825</t>
  </si>
  <si>
    <t>Need to close at 0900z sharp, so definitely not radar. Ground/tower/delivery/approach are all completely fine</t>
  </si>
  <si>
    <t>VHHH_GND,VVHM_CTR</t>
  </si>
  <si>
    <t>https://tracker.ivao.aero/sessions/52106206, https://tracker.ivao.aero/sessions/52106420</t>
  </si>
  <si>
    <t>alexander.ryabchuk@ivao.aero</t>
  </si>
  <si>
    <t>https://tracker.ivao.aero/sessions/52107426</t>
  </si>
  <si>
    <t>HSSK_DEL</t>
  </si>
  <si>
    <t>https://tracker.ivao.aero/sessions/52107376</t>
  </si>
  <si>
    <t>HSSS_CYR</t>
  </si>
  <si>
    <t>https://tracker.ivao.aero/sessions/52108608</t>
  </si>
  <si>
    <t>HSSK_GND/HSSK_TWR</t>
  </si>
  <si>
    <t>https://tracker.ivao.aero/sessions/52108651</t>
  </si>
  <si>
    <t>Thank you guys! :-))</t>
  </si>
  <si>
    <t>https://tracker.ivao.aero/sessions/52107374</t>
  </si>
  <si>
    <t>timo.frisch@ivao.aero</t>
  </si>
  <si>
    <t>https://tracker.ivao.aero/sessions/52249194</t>
  </si>
  <si>
    <t>javier.uceda@ivao.aero</t>
  </si>
  <si>
    <t>[25th Anniversary] Europe and Africa - Leg 04</t>
  </si>
  <si>
    <t>WSSS_TWR</t>
  </si>
  <si>
    <t>https://tracker.ivao.aero/sessions/52249722</t>
  </si>
  <si>
    <t xml:space="preserve">Asia Leg 4 </t>
  </si>
  <si>
    <t>DAAA_S_CTR</t>
  </si>
  <si>
    <t>https://tracker.ivao.aero/sessions/52253863</t>
  </si>
  <si>
    <t xml:space="preserve">HQ ATC Groupe </t>
  </si>
  <si>
    <t>25th Anniversary] Americas- Leg 04</t>
  </si>
  <si>
    <t>SEGU_APP</t>
  </si>
  <si>
    <t>https://tracker.ivao.aero/sessions/52257436</t>
  </si>
  <si>
    <t>https://tracker.ivao.aero/sessions/52249215</t>
  </si>
  <si>
    <t>santiago.idarraga.ceballos@ivao.aero</t>
  </si>
  <si>
    <t>SEFG_CTR</t>
  </si>
  <si>
    <t>https://tracker.ivao.aero/sessions/52254422</t>
  </si>
  <si>
    <t>[HQ] Discover Shangai</t>
  </si>
  <si>
    <t>ZSSS_APP and ZSHA_CTR</t>
  </si>
  <si>
    <t>https://tracker.ivao.aero/sessions/52330755 https://tracker.ivao.aero/sessions/52331465</t>
  </si>
  <si>
    <t>ZSSS_DEL</t>
  </si>
  <si>
    <t>https://tracker.ivao.aero/sessions/52331317</t>
  </si>
  <si>
    <t>ZSSS_TWR</t>
  </si>
  <si>
    <t>https://tracker.ivao.aero/sessions/52330459</t>
  </si>
  <si>
    <t>ZSHA_CTR</t>
  </si>
  <si>
    <t>https://tracker.ivao.aero/sessions/52330741</t>
  </si>
  <si>
    <t>[25th Anniversary] The Oceania and Asia Leg 05</t>
  </si>
  <si>
    <t>VYYF_CTR</t>
  </si>
  <si>
    <t>https://tracker.ivao.aero/sessions/52379679</t>
  </si>
  <si>
    <t>https://tracker.ivao.aero/sessions/52380958 https://tracker.ivao.aero/sessions/52381101 https://tracker.ivao.aero/sessions/52381321  https://tracker.ivao.aero/sessions/52381440</t>
  </si>
  <si>
    <t>Few aurora crash disconnections</t>
  </si>
  <si>
    <t>VECF_CTR</t>
  </si>
  <si>
    <t>/VECF_CTR</t>
  </si>
  <si>
    <t xml:space="preserve">ATC HQ Groupe </t>
  </si>
  <si>
    <t>[25th Anniversary] Europe and Africa - Leg 05</t>
  </si>
  <si>
    <t>GOOT_CTR</t>
  </si>
  <si>
    <t>https://tracker.ivao.aero/sessions/52383039 / https://tracker.ivao.aero/sessions/52383088</t>
  </si>
  <si>
    <t>https://tracker.ivao.aero/sessions/52382717</t>
  </si>
  <si>
    <t>GMMM_CTR</t>
  </si>
  <si>
    <t>https://tracker.ivao.aero/sessions/52381807</t>
  </si>
  <si>
    <t>https://tracker.ivao.aero/sessions/52379450</t>
  </si>
  <si>
    <t>https://tracker.ivao.aero/sessions/52379800</t>
  </si>
  <si>
    <t>GOBD_APP</t>
  </si>
  <si>
    <t>https://tracker.ivao.aero/sessions/52380993</t>
  </si>
  <si>
    <t>https://tracker.ivao.aero/sessions/52384368</t>
  </si>
  <si>
    <t>Destination Dubai V8.0</t>
  </si>
  <si>
    <t>OMDB_F_APP</t>
  </si>
  <si>
    <t>https://tracker.ivao.aero/sessions/52401086</t>
  </si>
  <si>
    <t>OBBB_EH_CTR</t>
  </si>
  <si>
    <t>https://tracker.ivao.aero/sessions/52404441</t>
  </si>
  <si>
    <t>ATC HQ Groupe</t>
  </si>
  <si>
    <t>OMDB_APP</t>
  </si>
  <si>
    <t>https://tracker.ivao.aero/sessions/52400332</t>
  </si>
  <si>
    <t>elias.gonzalez@ivao.aero</t>
  </si>
  <si>
    <t>https://tracker.ivao.aero/sessions/52402354</t>
  </si>
  <si>
    <t>:)</t>
  </si>
  <si>
    <t>OMAE_N_CTR</t>
  </si>
  <si>
    <t>https://tracker.ivao.aero/sessions/52400340</t>
  </si>
  <si>
    <t>OBBB_NH_CTR</t>
  </si>
  <si>
    <t>https://tracker.ivao.aero/sessions/52403332</t>
  </si>
  <si>
    <t>Position change due to last minute alteration in the roster..</t>
  </si>
  <si>
    <t>25th Anniversary] Asia and Oceania - Leg 04</t>
  </si>
  <si>
    <t>OPLR_CTR</t>
  </si>
  <si>
    <t>https://tracker.ivao.aero/sessions/52494188</t>
  </si>
  <si>
    <t>;)</t>
  </si>
  <si>
    <t>GMMM_E_CTR</t>
  </si>
  <si>
    <t>https://tracker.ivao.aero/sessions/52497239</t>
  </si>
  <si>
    <t>[25th Anniversary] The Oceania and Asia Leg 06</t>
  </si>
  <si>
    <t>UBBA_CTR</t>
  </si>
  <si>
    <t>https://tracker.ivao.aero/sessions/52494322</t>
  </si>
  <si>
    <t>VIDF_DP_CTR</t>
  </si>
  <si>
    <t>https://tracker.ivao.aero/sessions/52492886</t>
  </si>
  <si>
    <t>[25th Anniversary] Europe and Africa - Leg 06</t>
  </si>
  <si>
    <t>DAAA_CTR</t>
  </si>
  <si>
    <t>https://tracker.ivao.aero/sessions/52498256</t>
  </si>
  <si>
    <t>https://tracker.ivao.aero/sessions/52495856</t>
  </si>
  <si>
    <t>UTAV_CTR</t>
  </si>
  <si>
    <t>https://tracker.ivao.aero/sessions/52494221</t>
  </si>
  <si>
    <t>UBBB_TWR</t>
  </si>
  <si>
    <t>https://tracker.ivao.aero/sessions/52494986 // https://tracker.ivao.aero/sessions/52495417</t>
  </si>
  <si>
    <t>I had a disconnection due to AURORA crash. That's why I have 2 links.</t>
  </si>
  <si>
    <t>https://tracker.ivao.aero/sessions/52496421 // https://tracker.ivao.aero/sessions/52496496</t>
  </si>
  <si>
    <t>Disconnection at 1713z due to aurora crash</t>
  </si>
  <si>
    <t>[25th Anniversary] Americas- Leg 06</t>
  </si>
  <si>
    <t>SAEZ_TWR</t>
  </si>
  <si>
    <t>https://ivao.aero/Member.aspx?Id=606964</t>
  </si>
  <si>
    <t>VIDP_APP</t>
  </si>
  <si>
    <t>https://tracker.ivao.aero/sessions/52493140</t>
  </si>
  <si>
    <t>I had a disconnection. Second link: https://tracker.ivao.aero/sessions/52493510</t>
  </si>
  <si>
    <t>https://tracker.ivao.aero/sessions/52493640</t>
  </si>
  <si>
    <t>UTAK_CTR</t>
  </si>
  <si>
    <t>https://tracker.ivao.aero/sessions/52494594</t>
  </si>
  <si>
    <t>SABA_APP</t>
  </si>
  <si>
    <t>https://tracker.ivao.aero/sessions/52498201</t>
  </si>
  <si>
    <t>VIDP_M_GND</t>
  </si>
  <si>
    <t>https://tracker.ivao.aero/sessions/52492858</t>
  </si>
  <si>
    <t>GMME_E_CTR</t>
  </si>
  <si>
    <t xml:space="preserve">https://tracker.ivao.aero/sessions/52495235  https://tracker.ivao.aero/sessions/52495446  </t>
  </si>
  <si>
    <t>ZZZ_CTR</t>
  </si>
  <si>
    <t>olaf.blom@ivao.aero</t>
  </si>
  <si>
    <t>[25th Anniversary] The Oceania and Asia Leg 07</t>
  </si>
  <si>
    <t>https://tracker.ivao.aero/sessions/52619662</t>
  </si>
  <si>
    <t>OIIX_S2_CTR</t>
  </si>
  <si>
    <t>https://tracker.ivao.aero/sessions/52619002</t>
  </si>
  <si>
    <t>OIIX_S1_CTR</t>
  </si>
  <si>
    <t>https://tracker.ivao.aero/sessions/52619089</t>
  </si>
  <si>
    <t>https://tracker.ivao.aero/sessions/52620405</t>
  </si>
  <si>
    <t>[25th Anniversary] Americas- Leg 07</t>
  </si>
  <si>
    <t>SLCZ_APP</t>
  </si>
  <si>
    <t>https://tracker.ivao.aero/sessions/52624215</t>
  </si>
  <si>
    <t>https://tracker.ivao.aero/sessions/52621579</t>
  </si>
  <si>
    <t>SCEL_E_GND</t>
  </si>
  <si>
    <t>https://tracker.ivao.aero/sessions/52622789</t>
  </si>
  <si>
    <t>https://tracker.ivao.aero/sessions/52624818</t>
  </si>
  <si>
    <t>https://tracker.ivao.aero/sessions/52622694</t>
  </si>
  <si>
    <t>I have to leave my position before the end of scheduled session due to request by EXE to check VL1 in SCFZ_CTR. For info I got no traffics when leaving.</t>
  </si>
  <si>
    <t>https://tracker.ivao.aero/sessions/52493526</t>
  </si>
  <si>
    <t>alexis.martin@ivao.aero</t>
  </si>
  <si>
    <t>SLVR_APP</t>
  </si>
  <si>
    <t>https://tracker.ivao.aero/sessions/52623680</t>
  </si>
  <si>
    <t>[25th Anniversary] Europe and Africa - Leg 08</t>
  </si>
  <si>
    <t>LAAA_U_CTR</t>
  </si>
  <si>
    <t>https://tracker.ivao.aero/sessions/52735031</t>
  </si>
  <si>
    <t>LAAA_CTR</t>
  </si>
  <si>
    <t>https://tracker.ivao.aero/sessions/52734558</t>
  </si>
  <si>
    <t>Splitted with Victor.</t>
  </si>
  <si>
    <t>[25th Anniversary] The Oceania and Asia Leg 08</t>
  </si>
  <si>
    <t>OIIX_W_CTR</t>
  </si>
  <si>
    <t>https://tracker.ivao.aero/sessions/52735755</t>
  </si>
  <si>
    <t>[25th Anniversary] Americas- Leg 08</t>
  </si>
  <si>
    <t>SUEO_CTR</t>
  </si>
  <si>
    <t>https://tracker.ivao.aero/sessions/52738551</t>
  </si>
  <si>
    <t>https://tracker.ivao.aero/?userId=606964</t>
  </si>
  <si>
    <t>SARR_CTR</t>
  </si>
  <si>
    <t>https://tracker.ivao.aero/sessions/52738041</t>
  </si>
  <si>
    <t>OEJD_CTR</t>
  </si>
  <si>
    <t>https://tracker.ivao.aero/sessions/52734020</t>
  </si>
  <si>
    <t>https://tracker.ivao.aero/sessions/52735163</t>
  </si>
  <si>
    <t>SUMU_APP</t>
  </si>
  <si>
    <t>----</t>
  </si>
  <si>
    <t>miguel.soares@ivao.aero</t>
  </si>
  <si>
    <t>[HQ] Sydney Overload</t>
  </si>
  <si>
    <t>YSSY_APP</t>
  </si>
  <si>
    <t>https://tracker.ivao.aero/sessions/52793436</t>
  </si>
  <si>
    <t>replaced by Carlo earlier</t>
  </si>
  <si>
    <t>YBBE_CTR</t>
  </si>
  <si>
    <t>https://tracker.ivao.aero/sessions/52793947</t>
  </si>
  <si>
    <t>HQ ATC Groupe Station YBBE_CTR</t>
  </si>
  <si>
    <t>fabio.panocchi@ivao.aero</t>
  </si>
  <si>
    <t>https://tracker.ivao.aero/sessions/52841302</t>
  </si>
  <si>
    <t>Got Aurora crashed, reconnected right after, simply amazing! Thks!</t>
  </si>
  <si>
    <t>ACC exam in CL (12/08/2023)</t>
  </si>
  <si>
    <t>SCEL_TWR</t>
  </si>
  <si>
    <t>https://tracker.ivao.aero/sessions/52978181</t>
  </si>
  <si>
    <t>[25th Anniversary] The Oceania and Asia Leg 10</t>
  </si>
  <si>
    <t>LCCC_CTR</t>
  </si>
  <si>
    <t>https://tracker.ivao.aero/sessions/52984757</t>
  </si>
  <si>
    <t>https://tracker.ivao.aero/sessions/52986450</t>
  </si>
  <si>
    <t>[25th Anniversary] The Oceania and Asia Leg 09</t>
  </si>
  <si>
    <t>OMDB_S_GND</t>
  </si>
  <si>
    <t>https://tracker.ivao.aero/sessions/52983651</t>
  </si>
  <si>
    <t>https://tracker.ivao.aero/sessions/51978531</t>
  </si>
  <si>
    <t>igor.corradini@ivao.aero</t>
  </si>
  <si>
    <t>https://tracker.ivao.aero/sessions/53089209</t>
  </si>
  <si>
    <t>Tracker has crashed so the whole login wasnt captured</t>
  </si>
  <si>
    <t>rene.huschen@ivao.aero</t>
  </si>
  <si>
    <t>MDSD_TWR</t>
  </si>
  <si>
    <t>https://tracker.ivao.aero/sessions/53088638</t>
  </si>
  <si>
    <t>tracker not complete due to API problems</t>
  </si>
  <si>
    <t>[25th Anniversary] Americas- Leg 12</t>
  </si>
  <si>
    <t>MDSD_GND</t>
  </si>
  <si>
    <t>https://tracker.ivao.aero/sessions/53215996</t>
  </si>
  <si>
    <t>MDSD_APP</t>
  </si>
  <si>
    <t>https://tracker.ivao.aero/sessions/53215760</t>
  </si>
  <si>
    <t>joaquin.ampuero@ivao.aero</t>
  </si>
  <si>
    <t>https://tracker.ivao.aero/sessions/53215709</t>
  </si>
  <si>
    <t>https://tracker.ivao.aero/sessions/53216168</t>
  </si>
  <si>
    <t>https://tracker.ivao.aero/sessions/53215304</t>
  </si>
  <si>
    <t>Sorry for delay</t>
  </si>
  <si>
    <t>https://tracker.ivao.aero/sessions/53215745</t>
  </si>
  <si>
    <t>[25th Anniversary] Americas- Leg 13</t>
  </si>
  <si>
    <t>MUHA_APP</t>
  </si>
  <si>
    <t>https://tracker.ivao.aero/sessions/53329640</t>
  </si>
  <si>
    <t>MUFH_CTR</t>
  </si>
  <si>
    <t>https://tracker.ivao.aero/sessions/53330393</t>
  </si>
  <si>
    <t>MKJK_CTR</t>
  </si>
  <si>
    <t>https://tracker.ivao.aero/sessions/53330382</t>
  </si>
  <si>
    <t>MUHA_GND</t>
  </si>
  <si>
    <t>https://tracker.ivao.aero/sessions/53329688</t>
  </si>
  <si>
    <t>https://tracker.ivao.aero/sessions/53434262</t>
  </si>
  <si>
    <t>25th Anniversary America Edition Leg 14</t>
  </si>
  <si>
    <t>MUHA_TWR</t>
  </si>
  <si>
    <t>https://tracker.ivao.aero/sessions/53435653</t>
  </si>
  <si>
    <t>https://tracker.ivao.aero/sessions/53434465</t>
  </si>
  <si>
    <t>Pacific Crossing</t>
  </si>
  <si>
    <t>SCIZ_CTR</t>
  </si>
  <si>
    <t>https://tracker.ivao.aero/sessions/53462625</t>
  </si>
  <si>
    <t>Pacific crossing.</t>
  </si>
  <si>
    <t>https://tracker.ivao.aero/sessions/53460794</t>
  </si>
  <si>
    <t>[Tunis Overload] Malta + Libya 10/DEC/23</t>
  </si>
  <si>
    <t>LMMM_CTR</t>
  </si>
  <si>
    <t>https://tracker.ivao.aero/sessions/54025677</t>
  </si>
  <si>
    <t>[25th Anniversary] The Oceania and Asia Leg 12</t>
  </si>
  <si>
    <t>LBSR_CTR</t>
  </si>
  <si>
    <t>https://tracker.ivao.aero/sessions/53555150</t>
  </si>
  <si>
    <t>It is Oceanic Asia Leg 15</t>
  </si>
  <si>
    <t>[25th Anniversary] The Oceania and Asia Leg 15</t>
  </si>
  <si>
    <t>https://tracker.ivao.aero/sessions/53556692</t>
  </si>
  <si>
    <t>https://tracker.ivao.aero/sessions/53556135</t>
  </si>
  <si>
    <t>Fly with a Governor - Leg 43</t>
  </si>
  <si>
    <t>https://tracker.ivao.aero/sessions/53615447</t>
  </si>
  <si>
    <t>LYBA_CTR</t>
  </si>
  <si>
    <t>https://tracker.ivao.aero/sessions/53699652</t>
  </si>
  <si>
    <t>Asia Leg 16, 50 mins due to Aurora Crash</t>
  </si>
  <si>
    <t>[25th Anniversary] The Oceania and Asia Leg 16</t>
  </si>
  <si>
    <t>LWSS_CTR</t>
  </si>
  <si>
    <t>https://tracker.ivao.aero/sessions/53701739</t>
  </si>
  <si>
    <t>[25th Anniversary] Europe and Africa - Leg 02</t>
  </si>
  <si>
    <t>xxx</t>
  </si>
  <si>
    <t>later report</t>
  </si>
  <si>
    <t>[25th Anniversary] The Oceania and Asia Leg 13</t>
  </si>
  <si>
    <t>https://tracker.ivao.aero/sessions/53819235</t>
  </si>
  <si>
    <t>Asia Leg 17</t>
  </si>
  <si>
    <t>[25th Anniversary] The Oceania and Asia Leg 18</t>
  </si>
  <si>
    <t>LRBB_CTR</t>
  </si>
  <si>
    <t>https://tracker.ivao.aero/sessions/53935655   /   https://tracker.ivao.aero/sessions/53936491</t>
  </si>
  <si>
    <t xml:space="preserve">ATC HQ Groupe - 2 links Tracker attached </t>
  </si>
  <si>
    <t>[25th Anniversary] Europe and Africa - Leg 18</t>
  </si>
  <si>
    <t>https://tracker.ivao.aero/sessions/53935655  /   https://tracker.ivao.aero/sessions/53936491</t>
  </si>
  <si>
    <t xml:space="preserve">HQ ATC GROUPE - 2 links tracker attached </t>
  </si>
  <si>
    <t>LQSV_CTR</t>
  </si>
  <si>
    <t>https://tracker.ivao.aero/sessions/53932914</t>
  </si>
  <si>
    <t>LROP_APP</t>
  </si>
  <si>
    <t>https://tracker.ivao.aero/sessions/53936214</t>
  </si>
  <si>
    <t>I had a disconnection. The other tracker link: https://tracker.ivao.aero/sessions/53936701</t>
  </si>
  <si>
    <t>https://tracker.ivao.aero/sessions/53932868</t>
  </si>
  <si>
    <t>Вариант 25</t>
  </si>
  <si>
    <t>https://tracker.ivao.aero/sessions/53933365</t>
  </si>
  <si>
    <t>https://tracker.ivao.aero/sessions/53932710</t>
  </si>
  <si>
    <t>https://tracker.ivao.aero/sessions/53933426</t>
  </si>
  <si>
    <t>slashmattia@gmail.com</t>
  </si>
  <si>
    <t>https://tracker.ivao.aero/sessions/54001752</t>
  </si>
  <si>
    <t>sorry for late report but I totally missed this step</t>
  </si>
  <si>
    <t>LROP_GND</t>
  </si>
  <si>
    <t>https://tracker.ivao.aero/sessions/53942001</t>
  </si>
  <si>
    <t>Romanian National Day RFO</t>
  </si>
  <si>
    <t>LROP_TWR</t>
  </si>
  <si>
    <t>https://tracker.ivao.aero/?userId=374631</t>
  </si>
  <si>
    <t>https://tracker.ivao.aero/sessions/53943146</t>
  </si>
  <si>
    <t>https://tracker.ivao.aero/sessions/53943142</t>
  </si>
  <si>
    <t>I had to leave 10min early, I was requested to open LFRR_CTR</t>
  </si>
  <si>
    <t>LRBB_M2_CTR</t>
  </si>
  <si>
    <t>https://tracker.ivao.aero/sessions/53941436</t>
  </si>
  <si>
    <t>https://tracker.ivao.aero/sessions/53941397</t>
  </si>
  <si>
    <t>ESAA_S_CTR</t>
  </si>
  <si>
    <t>https://tracker.ivao.aero/sessions/53963334</t>
  </si>
  <si>
    <t>Lapland</t>
  </si>
  <si>
    <t>EFRO_APP</t>
  </si>
  <si>
    <t>maximilian.herting@ivao.aero</t>
  </si>
  <si>
    <t>EFKT_APP</t>
  </si>
  <si>
    <t>https://tracker.ivao.aero/sessions/53961270</t>
  </si>
  <si>
    <t>mustafa.alsaif@ivao.aero</t>
  </si>
  <si>
    <t>EKDK_CTR</t>
  </si>
  <si>
    <t>https://tracker.ivao.aero/sessions/53964152</t>
  </si>
  <si>
    <t xml:space="preserve">Scheduled position is 2 hours but due to inactivity in the sector in the last hour services were no longer needed </t>
  </si>
  <si>
    <t>https://tracker.ivao.aero/sessions/53963187 https://tracker.ivao.aero/sessions/53964167</t>
  </si>
  <si>
    <t>1 Aurora disconnection at 18.06z</t>
  </si>
  <si>
    <t>https://tracker.ivao.aero/sessions/53960874</t>
  </si>
  <si>
    <t>EETT_CTR</t>
  </si>
  <si>
    <t>https://tracker.ivao.aero/sessions/53962443</t>
  </si>
  <si>
    <t>EFIN_H_CTR</t>
  </si>
  <si>
    <t>https://tracker.ivao.aero/sessions/53964934</t>
  </si>
  <si>
    <t>EFRO_F_APP and EFIN_J_CTR</t>
  </si>
  <si>
    <t>https://tracker.ivao.aero/sessions/53960977</t>
  </si>
  <si>
    <t>Two sessions, both two hours.</t>
  </si>
  <si>
    <t>EFOU_APP</t>
  </si>
  <si>
    <t>https://tracker.ivao.aero/sessions/53963045</t>
  </si>
  <si>
    <t>[25th Anniversary] Final leg EBBR</t>
  </si>
  <si>
    <t>https://tracker.ivao.aero/sessions/54003860</t>
  </si>
  <si>
    <t>https://tracker.ivao.aero/sessions/54002501</t>
  </si>
  <si>
    <t>LHCC_CTR</t>
  </si>
  <si>
    <t>https://tracker.ivao.aero/sessions/54004375 https://tracker.ivao.aero/sessions/54005053</t>
  </si>
  <si>
    <t>arthur.salazar@ivao.aero</t>
  </si>
  <si>
    <t>https://tracker.ivao.aero/sessions/54003876</t>
  </si>
  <si>
    <t>https://tracker.ivao.aero/sessions/54001925</t>
  </si>
  <si>
    <t>EBBR_APP</t>
  </si>
  <si>
    <t>https://tracker.ivao.aero/sessions/54004560</t>
  </si>
  <si>
    <t xml:space="preserve">https://tracker.ivao.aero/sessions/54001832 https://tracker.ivao.aero/sessions/54003416 https://tracker.ivao.aero/sessions/54003480 </t>
  </si>
  <si>
    <t>3 trackers due to Aurora´s problem</t>
  </si>
  <si>
    <t>aleksandr.ryabchuk@ivao.aero</t>
  </si>
  <si>
    <t>https://tracker.ivao.aero/sessions/54004568</t>
  </si>
  <si>
    <t>alvaro.sierra@ivao.aero</t>
  </si>
  <si>
    <t>https://tracker.ivao.aero/sessions/54004738</t>
  </si>
  <si>
    <t>Additionally EBBR_F_APP until 22:25</t>
  </si>
  <si>
    <t>ESAA_CTR</t>
  </si>
  <si>
    <t>https://tracker.ivao.aero/sessions/54004102</t>
  </si>
  <si>
    <t>I just was online 46 minutes because the XN-TAC has connected as ESAA_S_CTR, controlling my traffics inbound EBBR and he texted me angry asking "Who gave you the GCA?"</t>
  </si>
  <si>
    <t>https://tracker.ivao.aero/sessions/54002402</t>
  </si>
  <si>
    <t>guilherme.maguerroski@ivao.aero</t>
  </si>
  <si>
    <t>https://tracker.ivao.aero/sessions/54006365  https://tracker.ivao.aero/sessions/54006446</t>
  </si>
  <si>
    <t>sella.baptiste@gmail.com</t>
  </si>
  <si>
    <t>https://tracker.ivao.aero/sessions/54005223</t>
  </si>
  <si>
    <t>tomas.slotik@gmail.com</t>
  </si>
  <si>
    <t>https://tracker.ivao.aero/sessions/54006304</t>
  </si>
  <si>
    <t>check all 4 sessions, due to server errors, mostly voice one</t>
  </si>
  <si>
    <t>https://tracker.ivao.aero/sessions/54003610</t>
  </si>
  <si>
    <t>lopezgarceskevin@gmail.com</t>
  </si>
  <si>
    <t>LMML_APP</t>
  </si>
  <si>
    <t xml:space="preserve">https://tracker.ivao.aero/sessions/54025382 and due to aurora crash https://tracker.ivao.aero/sessions/54026051 </t>
  </si>
  <si>
    <t xml:space="preserve">Aurora crashed, that isthe reason why I attached 2 tracker links.  </t>
  </si>
  <si>
    <t>HLLL_CTR</t>
  </si>
  <si>
    <t>https://tracker.ivao.aero/sessions/54026436</t>
  </si>
  <si>
    <t>2 disconnections due to voice server</t>
  </si>
  <si>
    <t>alexander.shad@ivao.aero</t>
  </si>
  <si>
    <t>LMML_TWR</t>
  </si>
  <si>
    <t>https://tracker.ivao.aero/sessions/54025292 https://tracker.ivao.aero/sessions/54026413</t>
  </si>
  <si>
    <t>I didn't control much because I was feeling sick. I controlled a total of about one hour.</t>
  </si>
  <si>
    <t>HLLT_APP</t>
  </si>
  <si>
    <t>https://tracker.ivao.aero/sessions/54025451  |||   https://tracker.ivao.aero/sessions/54026847</t>
  </si>
  <si>
    <t>Silver Skies</t>
  </si>
  <si>
    <t>KZLA_CTR</t>
  </si>
  <si>
    <t>https://tracker.ivao.aero/sessions/54077347</t>
  </si>
  <si>
    <t>EDGG_HD_CTR</t>
  </si>
  <si>
    <t xml:space="preserve">https://tracker.ivao.aero/sessions/54075560 &amp; https://tracker.ivao.aero/sessions/54076278 </t>
  </si>
  <si>
    <t>2 Tracker Links due to disconnection: Aurora Crash at 15:48z.</t>
  </si>
  <si>
    <t>arthursalazar125@gmail.com</t>
  </si>
  <si>
    <t>SBWP_APP</t>
  </si>
  <si>
    <t>https://tracker.ivao.aero/sessions/54077729</t>
  </si>
  <si>
    <t>gustavo.peralta@sechste.cl</t>
  </si>
  <si>
    <t>SCFZ_CTR</t>
  </si>
  <si>
    <t>https://tracker.ivao.aero/sessions/54077186</t>
  </si>
  <si>
    <t>mateus.gratsch@ivao.aero</t>
  </si>
  <si>
    <t>SBCW_CTR</t>
  </si>
  <si>
    <t>https://tracker.ivao.aero/sessions/54077074</t>
  </si>
  <si>
    <t>joey.salzmann@ivao.aero</t>
  </si>
  <si>
    <t>LFRR_CTR</t>
  </si>
  <si>
    <t>https://tracker.ivao.aero/sessions/54075517</t>
  </si>
  <si>
    <t>Hello! Session #1</t>
  </si>
  <si>
    <t>https://tracker.ivao.aero/sessions/54077250</t>
  </si>
  <si>
    <t>SBXP_APP</t>
  </si>
  <si>
    <t>https://tracker.ivao.aero/sessions/54076987</t>
  </si>
  <si>
    <t>adrian.maximo@ivao.aero</t>
  </si>
  <si>
    <t>SPHI_GND</t>
  </si>
  <si>
    <t>https://tracker.ivao.aero/sessions/54077073</t>
  </si>
  <si>
    <t>SESM_APP</t>
  </si>
  <si>
    <t>https://tracker.ivao.aero/sessions/54077923</t>
  </si>
  <si>
    <t>Supporting Silver Skies in my division :)</t>
  </si>
  <si>
    <t>kblterdem3443@gmail.com</t>
  </si>
  <si>
    <t>LTAI_APP</t>
  </si>
  <si>
    <t>https://tracker.ivao.aero/sessions/54078049</t>
  </si>
  <si>
    <t>LTAI APP</t>
  </si>
  <si>
    <t>eddymge@gmail.com</t>
  </si>
  <si>
    <t>SEFG_C_CTR</t>
  </si>
  <si>
    <t>https://tracker.ivao.aero/sessions/54076936</t>
  </si>
  <si>
    <t>https://tracker.ivao.aero/sessions/54074088</t>
  </si>
  <si>
    <t>LECS_CTR</t>
  </si>
  <si>
    <t>https://tracker.ivao.aero/sessions/54076811</t>
  </si>
  <si>
    <t>foo4321ab@gmail.com</t>
  </si>
  <si>
    <t>OIIX_CTR</t>
  </si>
  <si>
    <t>https://tracker.ivao.aero/sessions/54078248</t>
  </si>
  <si>
    <t>LIPP_NE2_CTR</t>
  </si>
  <si>
    <t>https://tracker.ivao.aero/sessions/54075265</t>
  </si>
  <si>
    <t>LEMD_W_APP</t>
  </si>
  <si>
    <t>https://tracker.ivao.aero/sessions/54076697  https://tracker.ivao.aero/sessions/54079012  https://tracker.ivao.aero/sessions/54075809</t>
  </si>
  <si>
    <t>Thrre trackers</t>
  </si>
  <si>
    <t>ULLI_R_APP</t>
  </si>
  <si>
    <t>https://tracker.ivao.aero/sessions/54075194</t>
  </si>
  <si>
    <t>OBBI_APP</t>
  </si>
  <si>
    <t>https://tracker.ivao.aero/sessions/54077156</t>
  </si>
  <si>
    <t xml:space="preserve">Silver Skies </t>
  </si>
  <si>
    <t>HQTR Istanbul RFE 2023</t>
  </si>
  <si>
    <t>https://tracker.ivao.aero/sessions/54132639</t>
  </si>
  <si>
    <t>I have sent TRACKER LINK WITH LONGEST SESSION, as well as before i had issues wit servers</t>
  </si>
  <si>
    <t>30/12/2023 | RFE Taipei 2023 Winter</t>
  </si>
  <si>
    <t>RJJJ_CTR</t>
  </si>
  <si>
    <t>https://tracker.ivao.aero/sessions/54208130 (+2 other minor tracker available)</t>
  </si>
  <si>
    <t xml:space="preserve">Also connected as RJDG_CTR whilst trying to sort out the booking conundrum. Participation #1. </t>
  </si>
  <si>
    <t>erdem.akbulut@ivao.aero</t>
  </si>
  <si>
    <t>RJTG_CTR</t>
  </si>
  <si>
    <t>https://tracker.ivao.aero/sessions/54208263</t>
  </si>
  <si>
    <t>I couldn't complete 1 hour. A sector that was open before me closed late. The sector that will open after me arrived 5 minutes early :)</t>
  </si>
  <si>
    <t>ZSPD_CTR</t>
  </si>
  <si>
    <t>https://tracker.ivao.aero/sessions/54209461</t>
  </si>
  <si>
    <t>https://tracker.ivao.aero/sessions/54208079</t>
  </si>
  <si>
    <t>https://tracker.ivao.aero/sessions/54209627</t>
  </si>
  <si>
    <t>marko.donat@gmail.com</t>
  </si>
  <si>
    <t>https://tracker.ivao.aero/sessions/54209553</t>
  </si>
  <si>
    <t>https://tracker.ivao.aero/sessions/54208803</t>
  </si>
  <si>
    <t>01/01/2024 Greece backup (Tours opening)</t>
  </si>
  <si>
    <t>LGGG_O_CTR</t>
  </si>
  <si>
    <t>https://tracker.ivao.aero/sessions/54235190 https://tracker.ivao.aero/sessions/54235330</t>
  </si>
  <si>
    <t>09/JAN/2024 GMMX VA Fly in</t>
  </si>
  <si>
    <t>GMMX_APP</t>
  </si>
  <si>
    <t>https://tracker.ivao.aero/sessions/54322686</t>
  </si>
  <si>
    <t>GMMX_TWR</t>
  </si>
  <si>
    <t>https://tracker.ivao.aero/sessions/54322927</t>
  </si>
  <si>
    <t>https://tracker.ivao.aero/sessions/54322150</t>
  </si>
  <si>
    <t>11/01/2024 | FWAG - Leg 47</t>
  </si>
  <si>
    <t>TNCM&lt;-TWR</t>
  </si>
  <si>
    <t xml:space="preserve">https://tracker.ivao.aero/sessions/54343151   -------------   https://tracker.ivao.aero/sessions/54343239    </t>
  </si>
  <si>
    <t>connection lost between 21.19 to 21.19 - 1 min and aurora crashed 22.14</t>
  </si>
  <si>
    <t>hugoflight.sim@gmail.com</t>
  </si>
  <si>
    <t>https://tracker.ivao.aero/sessions/54342935</t>
  </si>
  <si>
    <t>https://tracker.ivao.aero/sessions/54342874</t>
  </si>
  <si>
    <t>Thank you guys!</t>
  </si>
  <si>
    <t>TJZS_CTR</t>
  </si>
  <si>
    <t>https://tracker.ivao.aero/sessions/54343089</t>
  </si>
  <si>
    <t>Provided ATC for FWAG Leg 47 whilst being an XA member AND an HQ ATC member.</t>
  </si>
  <si>
    <t>https://tracker.ivao.aero/sessions/54343888     https://tracker.ivao.aero/sessions/54344441</t>
  </si>
  <si>
    <t>https://tracker.ivao.aero/sessions/54344026</t>
  </si>
  <si>
    <t>simpilot70@gmail.com</t>
  </si>
  <si>
    <t>TNCM_TWR</t>
  </si>
  <si>
    <t>https://tracker.ivao.aero/sessions/54343778</t>
  </si>
  <si>
    <t>Thank u</t>
  </si>
  <si>
    <t>etienne.senamaud@gmail.com</t>
  </si>
  <si>
    <t>17/01/2024 | FWAG - Leg 48</t>
  </si>
  <si>
    <t>MTEG_CTR</t>
  </si>
  <si>
    <t>https://tracker.ivao.aero/sessions/54409311</t>
  </si>
  <si>
    <t>https://tracker.ivao.aero/sessions/54409011 https://tracker.ivao.aero/sessions/54409177 https://tracker.ivao.aero/sessions/54409564</t>
  </si>
  <si>
    <t>Some disconnections</t>
  </si>
  <si>
    <t>https://tracker.ivao.aero/sessions/54409676</t>
  </si>
  <si>
    <t>https://tracker.ivao.aero/sessions/54410274</t>
  </si>
  <si>
    <t>frederich.girard@ivao.aero</t>
  </si>
  <si>
    <t>https://tracker.ivao.aero/sessions/54410117</t>
  </si>
  <si>
    <t>https://tracker.ivao.aero/sessions/54410141</t>
  </si>
  <si>
    <t>https://tracker.ivao.aero/sessions/54410180</t>
  </si>
  <si>
    <t>https://tracker.ivao.aero/sessions/54409348</t>
  </si>
  <si>
    <t>fabio.blancato.ml@gmail.com</t>
  </si>
  <si>
    <t>MDSD_TWR - MUHA_TWR</t>
  </si>
  <si>
    <t>Position left to local member</t>
  </si>
  <si>
    <t>https://tracker.ivao.aero/sessions/54410047</t>
  </si>
  <si>
    <t xml:space="preserve">Thank You </t>
  </si>
  <si>
    <t>ibai.lejarraga@ivao.aero</t>
  </si>
  <si>
    <t>21/01/2024 | [HQ] Discover Antigua</t>
  </si>
  <si>
    <t>TAPA_TWR</t>
  </si>
  <si>
    <t>https://tracker.ivao.aero/sessions/54453816</t>
  </si>
  <si>
    <t>Funny day at the office</t>
  </si>
  <si>
    <t>TTZP_NN_CTR</t>
  </si>
  <si>
    <t>https://tracker.ivao.aero/sessions/54454749 + https://tracker.ivao.aero/sessions/54454980</t>
  </si>
  <si>
    <t>As per official roster</t>
  </si>
  <si>
    <t>TRPG_TWR</t>
  </si>
  <si>
    <t>https://tracker.ivao.aero/sessions/54454762</t>
  </si>
  <si>
    <t>https://tracker.ivao.aero/sessions/54455373</t>
  </si>
  <si>
    <t>TAPA_APP</t>
  </si>
  <si>
    <t>https://tracker.ivao.aero/sessions/54454755</t>
  </si>
  <si>
    <t>https://tracker.ivao.aero/sessions/54453932   -  https://tracker.ivao.aero/sessions/54454050  --    https://tracker.ivao.aero/sessions/54454542</t>
  </si>
  <si>
    <t xml:space="preserve">Connection lost 2 times // 3 tracker </t>
  </si>
  <si>
    <t>SGFA_CTR</t>
  </si>
  <si>
    <t>https://tracker.ivao.aero/sessions/54514022</t>
  </si>
  <si>
    <t>SYGC_CTR</t>
  </si>
  <si>
    <t>https://tracker.ivao.aero/sessions/54512746</t>
  </si>
  <si>
    <t>SBWJ_APP</t>
  </si>
  <si>
    <t>https://tracker.ivao.aero/sessions/54515268</t>
  </si>
  <si>
    <t>https://tracker.ivao.aero/sessions/54513675</t>
  </si>
  <si>
    <t>SOOO_CTR</t>
  </si>
  <si>
    <t>https://tracker.ivao.aero/sessions/54511667</t>
  </si>
  <si>
    <t>Only 1 overflight, but it was expected. It gave me full time to create my custom sectorfile</t>
  </si>
  <si>
    <t>TTZP_CTR</t>
  </si>
  <si>
    <t>https://tracker.ivao.aero/sessions/54512935</t>
  </si>
  <si>
    <t>no</t>
  </si>
  <si>
    <t>28/01/2024 Margarita MSE</t>
  </si>
  <si>
    <t>https://tracker.ivao.aero/sessions/54529609</t>
  </si>
  <si>
    <t>01/02/2024 | PT Request for APC Exam</t>
  </si>
  <si>
    <t>LPPT_TWR</t>
  </si>
  <si>
    <t>https://tracker.ivao.aero/sessions/54557247</t>
  </si>
  <si>
    <t>04/02/2024 | FNLU Fly in-out</t>
  </si>
  <si>
    <t>FZZA_CTR</t>
  </si>
  <si>
    <t>https://tracker.ivao.aero/sessions/54600428</t>
  </si>
  <si>
    <t>Report 2 hr first part</t>
  </si>
  <si>
    <t>Another 1 hr / Total 3 hr</t>
  </si>
  <si>
    <t>07/02/2024 | FWAG - Leg 49</t>
  </si>
  <si>
    <t>https://tracker.ivao.aero/sessions/54630172</t>
  </si>
  <si>
    <t>quentin.fusier@ivao.aero</t>
  </si>
  <si>
    <t>https://tracker.ivao.aero/sessions/54631328</t>
  </si>
  <si>
    <t>https://tracker.ivao.aero/sessions/54631359</t>
  </si>
  <si>
    <t>https://tracker.ivao.aero/sessions/54630193</t>
  </si>
  <si>
    <t>https://tracker.ivao.aero/sessions/54630589</t>
  </si>
  <si>
    <t>https://tracker.ivao.aero/atcs?userId=334383&amp;callsign=mdcs</t>
  </si>
  <si>
    <t>09/02/2024 | The 2nd Connect Event</t>
  </si>
  <si>
    <t>MDPC_GND</t>
  </si>
  <si>
    <t>https://tracker.ivao.aero/sessions/54649920</t>
  </si>
  <si>
    <t>lescure.remi@gmail.com</t>
  </si>
  <si>
    <t>TNCA_TWR</t>
  </si>
  <si>
    <t>https://tracker.ivao.aero/sessions/54648312</t>
  </si>
  <si>
    <t>alweax@gmail.com</t>
  </si>
  <si>
    <t>https://tracker.ivao.aero/sessions/54648413</t>
  </si>
  <si>
    <t>Thanks !</t>
  </si>
  <si>
    <t>TNCA_GND</t>
  </si>
  <si>
    <t>https://tracker.ivao.aero/sessions/54648466</t>
  </si>
  <si>
    <t>1st part - 2 hours</t>
  </si>
  <si>
    <t>TNCA_A_GND</t>
  </si>
  <si>
    <t>2nd part - 2 hours (total of 4 hours)</t>
  </si>
  <si>
    <t>TZJS_CTR</t>
  </si>
  <si>
    <t>https://tracker.ivao.aero/sessions/54650585</t>
  </si>
  <si>
    <t>https://tracker.ivao.aero/sessions/54648443</t>
  </si>
  <si>
    <t>TNCM_APP</t>
  </si>
  <si>
    <t>https://tracker.ivao.aero/sessions/54649208</t>
  </si>
  <si>
    <t>kevin.zaciera@gmail.com</t>
  </si>
  <si>
    <t>MKJK_CTR x2 | TNCA_APP</t>
  </si>
  <si>
    <t>https://tracker.ivao.aero/sessions/54650799 https://tracker.ivao.aero/sessions/54651044 https://tracker.ivao.aero/sessions/54651287</t>
  </si>
  <si>
    <t>changed to TNCA requested by HQ ATC</t>
  </si>
  <si>
    <t>mariovargasmurias@gmail.com</t>
  </si>
  <si>
    <t>TNCF_CTR</t>
  </si>
  <si>
    <t>https://tracker.ivao.aero/sessions/54648991  https://tracker.ivao.aero/sessions/54650121</t>
  </si>
  <si>
    <t>Disconecction due to wifi issues, reconnect then</t>
  </si>
  <si>
    <t>MDPC_APP</t>
  </si>
  <si>
    <t>https://tracker.ivao.aero/sessions/54649205</t>
  </si>
  <si>
    <t>ZZZZZZZZZZZZZZZZZ</t>
  </si>
  <si>
    <t>https://tracker.ivao.aero/sessions/54650979</t>
  </si>
  <si>
    <t>eduardo.alves@ivao.aero</t>
  </si>
  <si>
    <t>TNCA_APP</t>
  </si>
  <si>
    <t>https://tracker.ivao.aero/sessions/54651260</t>
  </si>
  <si>
    <t xml:space="preserve">https://tracker.ivao.aero/sessions/54649183 -   https://tracker.ivao.aero/sessions/54649594  </t>
  </si>
  <si>
    <t>aurora crash 1 time</t>
  </si>
  <si>
    <t>https://tracker.ivao.aero/sessions/54649036</t>
  </si>
  <si>
    <t>https://tracker.ivao.aero/sessions/54647723</t>
  </si>
  <si>
    <t>https://tracker.ivao.aero/sessions/54650908</t>
  </si>
  <si>
    <t>https://tracker.ivao.aero/sessions/54649179</t>
  </si>
  <si>
    <t>https://tracker.ivao.aero/sessions/54649045</t>
  </si>
  <si>
    <t>https://tracker.ivao.aero/sessions/54651819</t>
  </si>
  <si>
    <t>https://tracker.ivao.aero/sessions/54651277</t>
  </si>
  <si>
    <t>25/02/2024 | IT-GR Airbridge Bologna - Mykonos</t>
  </si>
  <si>
    <t>https://tracker.ivao.aero/sessions/54823675</t>
  </si>
  <si>
    <t>https://tracker.ivao.aero/sessions/54820658</t>
  </si>
  <si>
    <t>https://tracker.ivao.aero/sessions/54822741</t>
  </si>
  <si>
    <t>donat.marko@ivao.aero</t>
  </si>
  <si>
    <t>01/03/2024 | Warsaw Single Runway Operations</t>
  </si>
  <si>
    <t>EPWW_W_CTR</t>
  </si>
  <si>
    <t>https://tracker.ivao.aero/sessions/54868630</t>
  </si>
  <si>
    <t>01/03/2024 | MotoGP WT Opening Leg</t>
  </si>
  <si>
    <t>https://tracker.ivao.aero/sessions/54867572</t>
  </si>
  <si>
    <t>mattia.chiamenti@ivao.aero</t>
  </si>
  <si>
    <t>EPWW_NE_CTR</t>
  </si>
  <si>
    <t>https://tracker.ivao.aero/sessions/54869538</t>
  </si>
  <si>
    <t>marios.aristodemou@ivao.aero</t>
  </si>
  <si>
    <t>EPWW_E_CTR</t>
  </si>
  <si>
    <t>https://tracker.ivao.aero/sessions/54869911</t>
  </si>
  <si>
    <t>01/03/2024 | Montego-Havana Airbridge</t>
  </si>
  <si>
    <t>MKJS_GND</t>
  </si>
  <si>
    <t>https://tracker.ivao.aero/sessions/54872617 https://tracker.ivao.aero/sessions/54873860</t>
  </si>
  <si>
    <t>Connection lost from 22.42z to 22.43z.</t>
  </si>
  <si>
    <t>MKJS_APP</t>
  </si>
  <si>
    <t>https://tracker.ivao.aero/sessions/54874082</t>
  </si>
  <si>
    <t>suzukiwatanabe@gmail.com</t>
  </si>
  <si>
    <t>https://tracker.ivao.aero/sessions/54872421</t>
  </si>
  <si>
    <t>miguel.angel.restrepo@ivao.aero</t>
  </si>
  <si>
    <t>MKJS_TWR</t>
  </si>
  <si>
    <t>https://tracker.ivao.aero/sessions/54874553</t>
  </si>
  <si>
    <t>Thanks</t>
  </si>
  <si>
    <t>https://tracker.ivao.aero/sessions/54869039</t>
  </si>
  <si>
    <t>First connection as LBSR_E_CTR</t>
  </si>
  <si>
    <t>https://tracker.ivao.aero/sessions/54872917</t>
  </si>
  <si>
    <t>https://tracker.ivao.aero/sessions/54868249</t>
  </si>
  <si>
    <t>EPWW_W_CTR then EPWW_CTR</t>
  </si>
  <si>
    <t>https://tracker.ivao.aero/sessions/54869939</t>
  </si>
  <si>
    <t>https://tracker.ivao.aero/sessions/54868613</t>
  </si>
  <si>
    <t>02/03/2024 | Discover Aden</t>
  </si>
  <si>
    <t>HAAA_CTR</t>
  </si>
  <si>
    <t>https://tracker.ivao.aero/sessions/54879409</t>
  </si>
  <si>
    <t>OYAA_TWR</t>
  </si>
  <si>
    <t>https://tracker.ivao.aero/sessions/54879990 https://tracker.ivao.aero/sessions/54880247 https://tracker.ivao.aero/sessions/54880510</t>
  </si>
  <si>
    <t>Connection lost from 14.07z to 14.08z and from 14.30z to 14.31z.</t>
  </si>
  <si>
    <t>HCSM_CTR</t>
  </si>
  <si>
    <t>https://tracker.ivao.aero/?userId=463764</t>
  </si>
  <si>
    <t>https://tracker.ivao.aero/sessions/54881074</t>
  </si>
  <si>
    <t>https://tracker.ivao.aero/sessions/54880971</t>
  </si>
  <si>
    <t>OYSC_CTR</t>
  </si>
  <si>
    <t>https://tracker.ivao.aero/sessions/54880182</t>
  </si>
  <si>
    <t>HHAA_CTR</t>
  </si>
  <si>
    <t>https://tracker.ivao.aero/sessions/54881064</t>
  </si>
  <si>
    <t>03 MAR | RFO HQ+TN Tunis-Carthage RFO</t>
  </si>
  <si>
    <t>https://tracker.ivao.aero/sessions/54895143</t>
  </si>
  <si>
    <t>FWAG 51 | 07/08 March at BIKF</t>
  </si>
  <si>
    <t>BIKF_APP</t>
  </si>
  <si>
    <t>https://tracker.ivao.aero/sessions/54936880</t>
  </si>
  <si>
    <t>BIKF_TWR</t>
  </si>
  <si>
    <t>https://tracker.ivao.aero/sessions/54937490</t>
  </si>
  <si>
    <t>naif.alloush@ivao.aero</t>
  </si>
  <si>
    <t>https://tracker.ivao.aero/sessions/54936816</t>
  </si>
  <si>
    <t>https://tracker.ivao.aero/sessions/54937229</t>
  </si>
  <si>
    <t>LATAM MSE | 08-09 March SPIM</t>
  </si>
  <si>
    <t>SPIM_CTR</t>
  </si>
  <si>
    <t>https://tracker.ivao.aero/sessions/54945883</t>
  </si>
  <si>
    <t>Aurora crashed other tracker link: https://tracker.ivao.aero/sessions/54946315</t>
  </si>
  <si>
    <t>https://tracker.ivao.aero/sessions/54947133</t>
  </si>
  <si>
    <t>https://tracker.ivao.aero/sessions/54947891</t>
  </si>
  <si>
    <t>10/03/2024 | Balkan Capital Connect</t>
  </si>
  <si>
    <t>LYPG_APP</t>
  </si>
  <si>
    <t>https://tracker.ivao.aero/sessions/54968406 + https://tracker.ivao.aero/sessions/54969565</t>
  </si>
  <si>
    <t>LYPG_APP, free schedule as per Inigo's message</t>
  </si>
  <si>
    <t>3/10/0024</t>
  </si>
  <si>
    <t>https://tracker.ivao.aero/sessions/54967571</t>
  </si>
  <si>
    <t>https://tracker.ivao.aero/sessions/54968352</t>
  </si>
  <si>
    <t>07/03/2024 | FWAG 51 | March at BIKF</t>
  </si>
  <si>
    <t>BIRD_CTR</t>
  </si>
  <si>
    <t>https://tracker.ivao.aero/sessions/54937283</t>
  </si>
  <si>
    <t>15/03/2024 Connect Event legs N°3</t>
  </si>
  <si>
    <t>https://tracker.ivao.aero/sessions/55010778, https://tracker.ivao.aero/sessions/55011287</t>
  </si>
  <si>
    <t>hannachi.nadjib@ivao.aero</t>
  </si>
  <si>
    <t>https://tracker.ivao.aero/sessions/55011703</t>
  </si>
  <si>
    <t>Amazing event , Thanks to all the HQ ATC Team</t>
  </si>
  <si>
    <t>https://tracker.ivao.aero/sessions/55011628</t>
  </si>
  <si>
    <t>https://tracker.ivao.aero/sessions/55011634</t>
  </si>
  <si>
    <t>https://tracker.ivao.aero/sessions/55010650</t>
  </si>
  <si>
    <t>WAAF_C_CTR</t>
  </si>
  <si>
    <t>https://tracker.ivao.aero/sessions/55011838</t>
  </si>
  <si>
    <t>WIIF_C_CTR</t>
  </si>
  <si>
    <t>https://tracker.ivao.aero/sessions/55010915</t>
  </si>
  <si>
    <t>https://tracker.ivao.aero/sessions/55010730</t>
  </si>
  <si>
    <t>Fun sector</t>
  </si>
  <si>
    <t>VTBB_APP</t>
  </si>
  <si>
    <t>https://tracker.ivao.aero/sessions/55011648</t>
  </si>
  <si>
    <t>WSSS_GND</t>
  </si>
  <si>
    <t>https://tracker.ivao.aero/sessions/55011025</t>
  </si>
  <si>
    <t>Was also WIIF_C_CTR later</t>
  </si>
  <si>
    <t>https://tracker.ivao.aero/sessions/55010772</t>
  </si>
  <si>
    <t>Tks</t>
  </si>
  <si>
    <t>17/03/2024 | Mashhad RFE</t>
  </si>
  <si>
    <t>OIIX_S7_CTR</t>
  </si>
  <si>
    <t>https://tracker.ivao.aero/sessions/55035011</t>
  </si>
  <si>
    <t>connected at 14:10 due to GCA problem</t>
  </si>
  <si>
    <t>OIII_APP</t>
  </si>
  <si>
    <t>https://tracker.ivao.aero/sessions/55038384</t>
  </si>
  <si>
    <t>https://tracker.ivao.aero/sessions/55036000</t>
  </si>
  <si>
    <t>1st part - 2 hours - as per official schedule</t>
  </si>
  <si>
    <t>OIIX_E_CTR</t>
  </si>
  <si>
    <t>https://tracker.ivao.aero/sessions/55037811</t>
  </si>
  <si>
    <t>2nd part - 2 hours - as per official schedule</t>
  </si>
  <si>
    <t>https://tracker.ivao.aero/sessions/55037770</t>
  </si>
  <si>
    <t>mherting39@gmail.com</t>
  </si>
  <si>
    <t>https://tracker.ivao.aero/sessions/55034867</t>
  </si>
  <si>
    <t>OIMM_APP</t>
  </si>
  <si>
    <t>https://tracker.ivao.aero/sessions/55035864  //     https://tracker.ivao.aero/sessions/55037307</t>
  </si>
  <si>
    <t>Crash at 1631 then reconnection</t>
  </si>
  <si>
    <t>https://tracker.ivao.aero/sessions/55036365</t>
  </si>
  <si>
    <t>https://tracker.ivao.aero/sessions/55034933</t>
  </si>
  <si>
    <t>alexandershad@gmail.com</t>
  </si>
  <si>
    <t>https://tracker.ivao.aero/sessions/55034901</t>
  </si>
  <si>
    <t>https://tracker.ivao.aero/sessions/55034907</t>
  </si>
  <si>
    <t>WSSS_APP</t>
  </si>
  <si>
    <t>https://tracker.ivao.aero/sessions/55011676</t>
  </si>
  <si>
    <t>21/03/2024 LBWR - EPWA Groupflight</t>
  </si>
  <si>
    <t>LBWN_APP</t>
  </si>
  <si>
    <t>https://tracker.ivao.aero/sessions/55075898</t>
  </si>
  <si>
    <t>WIIF_E_CTR</t>
  </si>
  <si>
    <t>https://tracker.ivao.aero/sessions/55011169</t>
  </si>
  <si>
    <t>I wasn't planned but i came to give a hand as requested. Thanks !</t>
  </si>
  <si>
    <t>kaninmike@gmail.com</t>
  </si>
  <si>
    <t>24/03/2024 | Indian Ocean Crossing</t>
  </si>
  <si>
    <t>https://tracker.ivao.aero/sessions/55103838</t>
  </si>
  <si>
    <t>1/2</t>
  </si>
  <si>
    <t>2/2</t>
  </si>
  <si>
    <t>VABB_TWR</t>
  </si>
  <si>
    <t>https://tracker.ivao.aero/sessions/55105128</t>
  </si>
  <si>
    <t>VLVT_CTR</t>
  </si>
  <si>
    <t>https://tracker.ivao.aero/sessions/55103731</t>
  </si>
  <si>
    <t>VECF_OC_CTR</t>
  </si>
  <si>
    <t>https://tracker.ivao.aero/sessions/55104766</t>
  </si>
  <si>
    <t>NA</t>
  </si>
  <si>
    <t>DO NOT DELETE</t>
  </si>
  <si>
    <t>brais.carnero@ivao.aero</t>
  </si>
  <si>
    <t>https://tracker.ivao.aero/sessions/52107764 https://tracker.ivao.aero/sessions/52107998</t>
  </si>
  <si>
    <t>VID</t>
  </si>
  <si>
    <t>OC</t>
  </si>
  <si>
    <t>AS</t>
  </si>
  <si>
    <t>AF</t>
  </si>
  <si>
    <t>ME</t>
  </si>
  <si>
    <t>EU</t>
  </si>
  <si>
    <t>SA</t>
  </si>
  <si>
    <t>CA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</si>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</sst>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\ h:mm:ss"/>
  </numFmts>
  <fonts count="13">
    <font>
      <sz val="10"/>
      <color rgb="FF000000"/>
      <name val="Arial"/>
      <scheme val="minor"/>
    </font>
    <font>
      <b/>
      <sz val="10"/>
      <color rgb="FFFFFFFF"/>
      <name val="Arial"/>
      <scheme val="minor"/>
    </font>
    <font>
      <sz val="10"/>
      <color theme="1"/>
      <name val="Arial"/>
      <scheme val="minor"/>
    </font>
    <font>
      <sz val="9"/>
      <color rgb="FFE8E6E3"/>
      <name val="&quot;Google Sans Mono&quot;"/>
    </font>
    <font>
      <b/>
      <sz val="10"/>
      <color theme="1"/>
      <name val="Arial"/>
    </font>
    <font>
      <sz val="10"/>
      <color theme="1"/>
      <name val="Arial"/>
    </font>
    <font>
      <b/>
      <sz val="75"/>
      <color rgb="FFFF0000"/>
      <name val="Arial"/>
      <scheme val="minor"/>
    </font>
    <font>
      <b/>
      <strike/>
      <sz val="10"/>
      <color theme="1"/>
      <name val="Arial"/>
    </font>
    <font>
      <strike/>
      <sz val="10"/>
      <color theme="1"/>
      <name val="Arial"/>
    </font>
    <font>
      <u/>
      <sz val="10"/>
      <color rgb="FF0000FF"/>
      <name val="Arial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FFFFFF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FFF"/>
        <bgColor rgb="FFFFFFFF"/>
      </patternFill>
    </fill>
    <fill>
      <patternFill patternType="solid">
        <fgColor rgb="FFEBEFF1"/>
        <bgColor rgb="FFEBEFF1"/>
      </patternFill>
    </fill>
    <fill>
      <patternFill patternType="solid">
        <fgColor theme="0"/>
        <bgColor theme="0"/>
      </patternFill>
    </fill>
    <fill>
      <patternFill patternType="solid">
        <fgColor rgb="FF78909C"/>
        <bgColor rgb="FF78909C"/>
      </patternFill>
    </fill>
  </fills>
  <borders count="10">
    <border>
      <left/>
      <right/>
      <top/>
      <bottom/>
      <diagonal/>
    </border>
    <border>
      <left/>
      <right style="thin">
        <color rgb="FFFFFFFF"/>
      </right>
      <top/>
      <bottom style="thin">
        <color rgb="FFA3B2CC"/>
      </bottom>
      <diagonal/>
    </border>
    <border>
      <left style="thin">
        <color rgb="FFFFFFFF"/>
      </left>
      <right style="thin">
        <color rgb="FFFFFFFF"/>
      </right>
      <top/>
      <bottom style="thin">
        <color rgb="FFA3B2CC"/>
      </bottom>
      <diagonal/>
    </border>
    <border>
      <left style="thin">
        <color rgb="FFFFFFFF"/>
      </left>
      <right/>
      <top/>
      <bottom style="thin">
        <color rgb="FFA3B2CC"/>
      </bottom>
      <diagonal/>
    </border>
    <border>
      <left/>
      <right style="thin">
        <color rgb="FFFFFFFF"/>
      </right>
      <top style="thin">
        <color rgb="FFA3B2CC"/>
      </top>
      <bottom style="thin">
        <color rgb="FFA3B2CC"/>
      </bottom>
      <diagonal/>
    </border>
    <border>
      <left style="thin">
        <color rgb="FFFFFFFF"/>
      </left>
      <right style="thin">
        <color rgb="FFFFFFFF"/>
      </right>
      <top style="thin">
        <color rgb="FFA3B2CC"/>
      </top>
      <bottom style="thin">
        <color rgb="FFA3B2CC"/>
      </bottom>
      <diagonal/>
    </border>
    <border>
      <left style="thin">
        <color rgb="FFFFFFFF"/>
      </left>
      <right/>
      <top style="thin">
        <color rgb="FFA3B2CC"/>
      </top>
      <bottom style="thin">
        <color rgb="FFA3B2CC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3" borderId="0" xfId="0" applyFont="1" applyFill="1"/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2" fillId="0" borderId="4" xfId="0" applyNumberFormat="1" applyFont="1" applyBorder="1"/>
    <xf numFmtId="0" fontId="2" fillId="0" borderId="5" xfId="0" applyFont="1" applyBorder="1"/>
    <xf numFmtId="14" fontId="2" fillId="0" borderId="5" xfId="0" applyNumberFormat="1" applyFont="1" applyBorder="1"/>
    <xf numFmtId="19" fontId="2" fillId="0" borderId="5" xfId="0" applyNumberFormat="1" applyFont="1" applyBorder="1"/>
    <xf numFmtId="19" fontId="2" fillId="0" borderId="6" xfId="0" applyNumberFormat="1" applyFont="1" applyBorder="1"/>
    <xf numFmtId="0" fontId="9" fillId="0" borderId="5" xfId="0" applyFont="1" applyBorder="1"/>
    <xf numFmtId="21" fontId="2" fillId="0" borderId="5" xfId="0" applyNumberFormat="1" applyFont="1" applyBorder="1"/>
    <xf numFmtId="21" fontId="2" fillId="0" borderId="6" xfId="0" applyNumberFormat="1" applyFont="1" applyBorder="1"/>
    <xf numFmtId="0" fontId="2" fillId="0" borderId="6" xfId="0" applyFont="1" applyBorder="1"/>
    <xf numFmtId="0" fontId="2" fillId="0" borderId="5" xfId="0" quotePrefix="1" applyFont="1" applyBorder="1"/>
    <xf numFmtId="0" fontId="10" fillId="0" borderId="0" xfId="0" applyFont="1" applyAlignment="1">
      <alignment horizontal="center"/>
    </xf>
    <xf numFmtId="0" fontId="10" fillId="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/>
    <xf numFmtId="0" fontId="10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0" fillId="0" borderId="9" xfId="0" applyBorder="1"/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0" xfId="0"/>
    <xf numFmtId="0" fontId="6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9">
    <dxf>
      <fill>
        <patternFill>
          <bgColor theme="6" tint="0.7999816888943144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BEFF1"/>
          <bgColor rgb="FFEBEFF1"/>
        </patternFill>
      </fill>
    </dxf>
    <dxf>
      <fill>
        <patternFill patternType="solid">
          <fgColor rgb="FF6C7687"/>
          <bgColor rgb="FF6C7687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BEFF1"/>
          <bgColor rgb="FFEBEFF1"/>
        </patternFill>
      </fill>
    </dxf>
    <dxf>
      <fill>
        <patternFill patternType="solid">
          <fgColor rgb="FF6C7687"/>
          <bgColor rgb="FF6C7687"/>
        </patternFill>
      </fill>
    </dxf>
  </dxfs>
  <tableStyles count="2">
    <tableStyle name="Detail8-style" pivot="0" count="3" xr9:uid="{00000000-0011-0000-FFFF-FFFF00000000}">
      <tableStyleElement type="headerRow" dxfId="8"/>
      <tableStyleElement type="firstRowStripe" dxfId="7"/>
      <tableStyleElement type="secondRowStripe" dxfId="6"/>
    </tableStyle>
    <tableStyle name="Detail7-198187-style" pivot="0" count="3" xr9:uid="{00000000-0011-0000-FFFF-FFFF01000000}">
      <tableStyleElement type="headerRow" dxfId="5"/>
      <tableStyleElement type="firstRowStripe" dxfId="4"/>
      <tableStyleElement type="secondRowStripe" dxfId="3"/>
    </tableStyle>
  </tableStyles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M335">
  <tableColumns count="13">
    <tableColumn id="1" xr3:uid="{00000000-0010-0000-0000-000001000000}" name="Timestamp"/>
    <tableColumn id="2" xr3:uid="{00000000-0010-0000-0000-000002000000}" name="Email address"/>
    <tableColumn id="3" xr3:uid="{00000000-0010-0000-0000-000003000000}" name="VID:"/>
    <tableColumn id="4" xr3:uid="{00000000-0010-0000-0000-000004000000}" name="Event:"/>
    <tableColumn id="5" xr3:uid="{00000000-0010-0000-0000-000005000000}" name="ATC Position:"/>
    <tableColumn id="6" xr3:uid="{00000000-0010-0000-0000-000006000000}" name="Date:"/>
    <tableColumn id="7" xr3:uid="{00000000-0010-0000-0000-000007000000}" name="Start Time:"/>
    <tableColumn id="8" xr3:uid="{00000000-0010-0000-0000-000008000000}" name="End Time:"/>
    <tableColumn id="9" xr3:uid="{00000000-0010-0000-0000-000009000000}" name="Tracker link:"/>
    <tableColumn id="10" xr3:uid="{00000000-0010-0000-0000-00000A000000}" name="Comments:"/>
    <tableColumn id="11" xr3:uid="{00000000-0010-0000-0000-00000B000000}" name="2nd Tracker link (if needed):"/>
    <tableColumn id="12" xr3:uid="{00000000-0010-0000-0000-00000C000000}" name="Status:"/>
    <tableColumn id="13" xr3:uid="{00000000-0010-0000-0000-00000D000000}" name="Duration"/>
  </tableColumns>
  <tableStyleInfo name="Detail8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1:M21">
  <tableColumns count="13">
    <tableColumn id="1" xr3:uid="{00000000-0010-0000-0100-000001000000}" name="Timestamp"/>
    <tableColumn id="2" xr3:uid="{00000000-0010-0000-0100-000002000000}" name="Email address"/>
    <tableColumn id="3" xr3:uid="{00000000-0010-0000-0100-000003000000}" name="VID:"/>
    <tableColumn id="4" xr3:uid="{00000000-0010-0000-0100-000004000000}" name="Event:"/>
    <tableColumn id="5" xr3:uid="{00000000-0010-0000-0100-000005000000}" name="ATC Position:"/>
    <tableColumn id="6" xr3:uid="{00000000-0010-0000-0100-000006000000}" name="Date:"/>
    <tableColumn id="7" xr3:uid="{00000000-0010-0000-0100-000007000000}" name="Start Time:"/>
    <tableColumn id="8" xr3:uid="{00000000-0010-0000-0100-000008000000}" name="End Time:"/>
    <tableColumn id="9" xr3:uid="{00000000-0010-0000-0100-000009000000}" name="Tracker link:"/>
    <tableColumn id="10" xr3:uid="{00000000-0010-0000-0100-00000A000000}" name="Comments:"/>
    <tableColumn id="11" xr3:uid="{00000000-0010-0000-0100-00000B000000}" name="2nd Tracker link (if needed):"/>
    <tableColumn id="12" xr3:uid="{00000000-0010-0000-0100-00000C000000}" name="Status:"/>
    <tableColumn id="13" xr3:uid="{00000000-0010-0000-0100-00000D000000}" name="Duration"/>
  </tableColumns>
  <tableStyleInfo name="Detail7-198187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tracker.ivao.aero/sessions/53819235" TargetMode="External"/><Relationship Id="rId21" Type="http://schemas.openxmlformats.org/officeDocument/2006/relationships/hyperlink" Target="https://tracker.ivao.aero/sessions/51983387" TargetMode="External"/><Relationship Id="rId42" Type="http://schemas.openxmlformats.org/officeDocument/2006/relationships/hyperlink" Target="https://tracker.ivao.aero/sessions/52379450" TargetMode="External"/><Relationship Id="rId63" Type="http://schemas.openxmlformats.org/officeDocument/2006/relationships/hyperlink" Target="https://tracker.ivao.aero/sessions/52498201" TargetMode="External"/><Relationship Id="rId84" Type="http://schemas.openxmlformats.org/officeDocument/2006/relationships/hyperlink" Target="https://tracker.ivao.aero/sessions/52793436" TargetMode="External"/><Relationship Id="rId138" Type="http://schemas.openxmlformats.org/officeDocument/2006/relationships/hyperlink" Target="https://tracker.ivao.aero/sessions/53960977" TargetMode="External"/><Relationship Id="rId159" Type="http://schemas.openxmlformats.org/officeDocument/2006/relationships/hyperlink" Target="https://tracker.ivao.aero/sessions/54076987" TargetMode="External"/><Relationship Id="rId170" Type="http://schemas.openxmlformats.org/officeDocument/2006/relationships/hyperlink" Target="https://tracker.ivao.aero/sessions/54132639" TargetMode="External"/><Relationship Id="rId191" Type="http://schemas.openxmlformats.org/officeDocument/2006/relationships/hyperlink" Target="https://tracker.ivao.aero/sessions/54409348" TargetMode="External"/><Relationship Id="rId205" Type="http://schemas.openxmlformats.org/officeDocument/2006/relationships/hyperlink" Target="https://tracker.ivao.aero/sessions/54600428" TargetMode="External"/><Relationship Id="rId226" Type="http://schemas.openxmlformats.org/officeDocument/2006/relationships/hyperlink" Target="https://tracker.ivao.aero/sessions/54647723" TargetMode="External"/><Relationship Id="rId247" Type="http://schemas.openxmlformats.org/officeDocument/2006/relationships/hyperlink" Target="https://tracker.ivao.aero/sessions/54879409" TargetMode="External"/><Relationship Id="rId107" Type="http://schemas.openxmlformats.org/officeDocument/2006/relationships/hyperlink" Target="https://tracker.ivao.aero/sessions/53434465" TargetMode="External"/><Relationship Id="rId268" Type="http://schemas.openxmlformats.org/officeDocument/2006/relationships/hyperlink" Target="https://tracker.ivao.aero/sessions/55011838" TargetMode="External"/><Relationship Id="rId289" Type="http://schemas.openxmlformats.org/officeDocument/2006/relationships/hyperlink" Target="https://tracker.ivao.aero/sessions/55105128" TargetMode="External"/><Relationship Id="rId11" Type="http://schemas.openxmlformats.org/officeDocument/2006/relationships/hyperlink" Target="https://tracker.ivao.aero/sessions/51980019" TargetMode="External"/><Relationship Id="rId32" Type="http://schemas.openxmlformats.org/officeDocument/2006/relationships/hyperlink" Target="https://tracker.ivao.aero/sessions/52253863" TargetMode="External"/><Relationship Id="rId53" Type="http://schemas.openxmlformats.org/officeDocument/2006/relationships/hyperlink" Target="https://tracker.ivao.aero/sessions/52497239" TargetMode="External"/><Relationship Id="rId74" Type="http://schemas.openxmlformats.org/officeDocument/2006/relationships/hyperlink" Target="https://tracker.ivao.aero/sessions/52493526" TargetMode="External"/><Relationship Id="rId128" Type="http://schemas.openxmlformats.org/officeDocument/2006/relationships/hyperlink" Target="https://tracker.ivao.aero/sessions/53943142" TargetMode="External"/><Relationship Id="rId149" Type="http://schemas.openxmlformats.org/officeDocument/2006/relationships/hyperlink" Target="https://tracker.ivao.aero/sessions/54005223" TargetMode="External"/><Relationship Id="rId5" Type="http://schemas.openxmlformats.org/officeDocument/2006/relationships/hyperlink" Target="https://tracker.ivao.aero/sessions/51891112" TargetMode="External"/><Relationship Id="rId95" Type="http://schemas.openxmlformats.org/officeDocument/2006/relationships/hyperlink" Target="https://tracker.ivao.aero/sessions/53215760" TargetMode="External"/><Relationship Id="rId160" Type="http://schemas.openxmlformats.org/officeDocument/2006/relationships/hyperlink" Target="https://tracker.ivao.aero/sessions/54077073" TargetMode="External"/><Relationship Id="rId181" Type="http://schemas.openxmlformats.org/officeDocument/2006/relationships/hyperlink" Target="https://tracker.ivao.aero/sessions/54342874" TargetMode="External"/><Relationship Id="rId216" Type="http://schemas.openxmlformats.org/officeDocument/2006/relationships/hyperlink" Target="https://tracker.ivao.aero/sessions/54648413" TargetMode="External"/><Relationship Id="rId237" Type="http://schemas.openxmlformats.org/officeDocument/2006/relationships/hyperlink" Target="https://tracker.ivao.aero/sessions/54869538" TargetMode="External"/><Relationship Id="rId258" Type="http://schemas.openxmlformats.org/officeDocument/2006/relationships/hyperlink" Target="https://tracker.ivao.aero/sessions/54945883" TargetMode="External"/><Relationship Id="rId279" Type="http://schemas.openxmlformats.org/officeDocument/2006/relationships/hyperlink" Target="https://tracker.ivao.aero/sessions/55034867" TargetMode="External"/><Relationship Id="rId22" Type="http://schemas.openxmlformats.org/officeDocument/2006/relationships/hyperlink" Target="https://tracker.ivao.aero/sessions/51979880" TargetMode="External"/><Relationship Id="rId43" Type="http://schemas.openxmlformats.org/officeDocument/2006/relationships/hyperlink" Target="https://tracker.ivao.aero/sessions/52379800" TargetMode="External"/><Relationship Id="rId64" Type="http://schemas.openxmlformats.org/officeDocument/2006/relationships/hyperlink" Target="https://tracker.ivao.aero/sessions/52492858" TargetMode="External"/><Relationship Id="rId118" Type="http://schemas.openxmlformats.org/officeDocument/2006/relationships/hyperlink" Target="https://tracker.ivao.aero/sessions/53932914" TargetMode="External"/><Relationship Id="rId139" Type="http://schemas.openxmlformats.org/officeDocument/2006/relationships/hyperlink" Target="https://tracker.ivao.aero/sessions/53963045" TargetMode="External"/><Relationship Id="rId290" Type="http://schemas.openxmlformats.org/officeDocument/2006/relationships/hyperlink" Target="https://tracker.ivao.aero/sessions/55103731" TargetMode="External"/><Relationship Id="rId85" Type="http://schemas.openxmlformats.org/officeDocument/2006/relationships/hyperlink" Target="https://tracker.ivao.aero/sessions/52793947" TargetMode="External"/><Relationship Id="rId150" Type="http://schemas.openxmlformats.org/officeDocument/2006/relationships/hyperlink" Target="https://tracker.ivao.aero/sessions/54006304" TargetMode="External"/><Relationship Id="rId171" Type="http://schemas.openxmlformats.org/officeDocument/2006/relationships/hyperlink" Target="https://tracker.ivao.aero/sessions/54208263" TargetMode="External"/><Relationship Id="rId192" Type="http://schemas.openxmlformats.org/officeDocument/2006/relationships/hyperlink" Target="https://tracker.ivao.aero/sessions/54410047" TargetMode="External"/><Relationship Id="rId206" Type="http://schemas.openxmlformats.org/officeDocument/2006/relationships/hyperlink" Target="https://tracker.ivao.aero/sessions/54600428" TargetMode="External"/><Relationship Id="rId227" Type="http://schemas.openxmlformats.org/officeDocument/2006/relationships/hyperlink" Target="https://tracker.ivao.aero/sessions/54650908" TargetMode="External"/><Relationship Id="rId248" Type="http://schemas.openxmlformats.org/officeDocument/2006/relationships/hyperlink" Target="https://tracker.ivao.aero/?userId=463764" TargetMode="External"/><Relationship Id="rId269" Type="http://schemas.openxmlformats.org/officeDocument/2006/relationships/hyperlink" Target="https://tracker.ivao.aero/sessions/55010915" TargetMode="External"/><Relationship Id="rId12" Type="http://schemas.openxmlformats.org/officeDocument/2006/relationships/hyperlink" Target="https://tracker.ivao.aero/sessions/51978166" TargetMode="External"/><Relationship Id="rId33" Type="http://schemas.openxmlformats.org/officeDocument/2006/relationships/hyperlink" Target="https://tracker.ivao.aero/sessions/52257436" TargetMode="External"/><Relationship Id="rId108" Type="http://schemas.openxmlformats.org/officeDocument/2006/relationships/hyperlink" Target="https://tracker.ivao.aero/sessions/53462625" TargetMode="External"/><Relationship Id="rId129" Type="http://schemas.openxmlformats.org/officeDocument/2006/relationships/hyperlink" Target="https://tracker.ivao.aero/sessions/53941436" TargetMode="External"/><Relationship Id="rId280" Type="http://schemas.openxmlformats.org/officeDocument/2006/relationships/hyperlink" Target="https://tracker.ivao.aero/sessions/55036365" TargetMode="External"/><Relationship Id="rId54" Type="http://schemas.openxmlformats.org/officeDocument/2006/relationships/hyperlink" Target="https://tracker.ivao.aero/sessions/52494322" TargetMode="External"/><Relationship Id="rId75" Type="http://schemas.openxmlformats.org/officeDocument/2006/relationships/hyperlink" Target="https://tracker.ivao.aero/sessions/52623680" TargetMode="External"/><Relationship Id="rId96" Type="http://schemas.openxmlformats.org/officeDocument/2006/relationships/hyperlink" Target="https://tracker.ivao.aero/sessions/53215709" TargetMode="External"/><Relationship Id="rId140" Type="http://schemas.openxmlformats.org/officeDocument/2006/relationships/hyperlink" Target="https://tracker.ivao.aero/sessions/54003860" TargetMode="External"/><Relationship Id="rId161" Type="http://schemas.openxmlformats.org/officeDocument/2006/relationships/hyperlink" Target="https://tracker.ivao.aero/sessions/54077923" TargetMode="External"/><Relationship Id="rId182" Type="http://schemas.openxmlformats.org/officeDocument/2006/relationships/hyperlink" Target="https://tracker.ivao.aero/sessions/54343089" TargetMode="External"/><Relationship Id="rId217" Type="http://schemas.openxmlformats.org/officeDocument/2006/relationships/hyperlink" Target="https://tracker.ivao.aero/sessions/54648466" TargetMode="External"/><Relationship Id="rId6" Type="http://schemas.openxmlformats.org/officeDocument/2006/relationships/hyperlink" Target="https://tracker.ivao.aero/sessions/51891106" TargetMode="External"/><Relationship Id="rId238" Type="http://schemas.openxmlformats.org/officeDocument/2006/relationships/hyperlink" Target="https://tracker.ivao.aero/sessions/54869911" TargetMode="External"/><Relationship Id="rId259" Type="http://schemas.openxmlformats.org/officeDocument/2006/relationships/hyperlink" Target="https://tracker.ivao.aero/sessions/54947133" TargetMode="External"/><Relationship Id="rId23" Type="http://schemas.openxmlformats.org/officeDocument/2006/relationships/hyperlink" Target="https://tracker.ivao.aero/sessions/51980536" TargetMode="External"/><Relationship Id="rId119" Type="http://schemas.openxmlformats.org/officeDocument/2006/relationships/hyperlink" Target="https://tracker.ivao.aero/sessions/53936214" TargetMode="External"/><Relationship Id="rId270" Type="http://schemas.openxmlformats.org/officeDocument/2006/relationships/hyperlink" Target="https://tracker.ivao.aero/sessions/55010730" TargetMode="External"/><Relationship Id="rId291" Type="http://schemas.openxmlformats.org/officeDocument/2006/relationships/hyperlink" Target="https://tracker.ivao.aero/sessions/55104766" TargetMode="External"/><Relationship Id="rId44" Type="http://schemas.openxmlformats.org/officeDocument/2006/relationships/hyperlink" Target="https://tracker.ivao.aero/sessions/52380993" TargetMode="External"/><Relationship Id="rId65" Type="http://schemas.openxmlformats.org/officeDocument/2006/relationships/hyperlink" Target="https://tracker.ivao.aero/sessions/52619662" TargetMode="External"/><Relationship Id="rId86" Type="http://schemas.openxmlformats.org/officeDocument/2006/relationships/hyperlink" Target="https://tracker.ivao.aero/sessions/52841302" TargetMode="External"/><Relationship Id="rId130" Type="http://schemas.openxmlformats.org/officeDocument/2006/relationships/hyperlink" Target="https://tracker.ivao.aero/sessions/53941397" TargetMode="External"/><Relationship Id="rId151" Type="http://schemas.openxmlformats.org/officeDocument/2006/relationships/hyperlink" Target="https://tracker.ivao.aero/sessions/54003610" TargetMode="External"/><Relationship Id="rId172" Type="http://schemas.openxmlformats.org/officeDocument/2006/relationships/hyperlink" Target="https://tracker.ivao.aero/sessions/54209461" TargetMode="External"/><Relationship Id="rId193" Type="http://schemas.openxmlformats.org/officeDocument/2006/relationships/hyperlink" Target="https://tracker.ivao.aero/sessions/54453816" TargetMode="External"/><Relationship Id="rId207" Type="http://schemas.openxmlformats.org/officeDocument/2006/relationships/hyperlink" Target="https://tracker.ivao.aero/sessions/54600428" TargetMode="External"/><Relationship Id="rId228" Type="http://schemas.openxmlformats.org/officeDocument/2006/relationships/hyperlink" Target="https://tracker.ivao.aero/sessions/54649179" TargetMode="External"/><Relationship Id="rId249" Type="http://schemas.openxmlformats.org/officeDocument/2006/relationships/hyperlink" Target="https://tracker.ivao.aero/sessions/54881074" TargetMode="External"/><Relationship Id="rId13" Type="http://schemas.openxmlformats.org/officeDocument/2006/relationships/hyperlink" Target="https://tracker.ivao.aero/sessions/51980771" TargetMode="External"/><Relationship Id="rId109" Type="http://schemas.openxmlformats.org/officeDocument/2006/relationships/hyperlink" Target="https://tracker.ivao.aero/sessions/53460794" TargetMode="External"/><Relationship Id="rId260" Type="http://schemas.openxmlformats.org/officeDocument/2006/relationships/hyperlink" Target="https://tracker.ivao.aero/sessions/54947891" TargetMode="External"/><Relationship Id="rId281" Type="http://schemas.openxmlformats.org/officeDocument/2006/relationships/hyperlink" Target="https://tracker.ivao.aero/sessions/55034933" TargetMode="External"/><Relationship Id="rId34" Type="http://schemas.openxmlformats.org/officeDocument/2006/relationships/hyperlink" Target="https://tracker.ivao.aero/sessions/52249215" TargetMode="External"/><Relationship Id="rId50" Type="http://schemas.openxmlformats.org/officeDocument/2006/relationships/hyperlink" Target="https://tracker.ivao.aero/sessions/52400340" TargetMode="External"/><Relationship Id="rId55" Type="http://schemas.openxmlformats.org/officeDocument/2006/relationships/hyperlink" Target="https://tracker.ivao.aero/sessions/52492886" TargetMode="External"/><Relationship Id="rId76" Type="http://schemas.openxmlformats.org/officeDocument/2006/relationships/hyperlink" Target="https://tracker.ivao.aero/sessions/52735031" TargetMode="External"/><Relationship Id="rId97" Type="http://schemas.openxmlformats.org/officeDocument/2006/relationships/hyperlink" Target="https://tracker.ivao.aero/sessions/53216168" TargetMode="External"/><Relationship Id="rId104" Type="http://schemas.openxmlformats.org/officeDocument/2006/relationships/hyperlink" Target="https://tracker.ivao.aero/sessions/53329688" TargetMode="External"/><Relationship Id="rId120" Type="http://schemas.openxmlformats.org/officeDocument/2006/relationships/hyperlink" Target="https://tracker.ivao.aero/sessions/53932868" TargetMode="External"/><Relationship Id="rId125" Type="http://schemas.openxmlformats.org/officeDocument/2006/relationships/hyperlink" Target="https://tracker.ivao.aero/sessions/53942001" TargetMode="External"/><Relationship Id="rId141" Type="http://schemas.openxmlformats.org/officeDocument/2006/relationships/hyperlink" Target="https://tracker.ivao.aero/sessions/54002501" TargetMode="External"/><Relationship Id="rId146" Type="http://schemas.openxmlformats.org/officeDocument/2006/relationships/hyperlink" Target="https://tracker.ivao.aero/sessions/54004738" TargetMode="External"/><Relationship Id="rId167" Type="http://schemas.openxmlformats.org/officeDocument/2006/relationships/hyperlink" Target="https://tracker.ivao.aero/sessions/54075265" TargetMode="External"/><Relationship Id="rId188" Type="http://schemas.openxmlformats.org/officeDocument/2006/relationships/hyperlink" Target="https://tracker.ivao.aero/sessions/54410117" TargetMode="External"/><Relationship Id="rId7" Type="http://schemas.openxmlformats.org/officeDocument/2006/relationships/hyperlink" Target="https://tracker.ivao.aero/sessions/51891239" TargetMode="External"/><Relationship Id="rId71" Type="http://schemas.openxmlformats.org/officeDocument/2006/relationships/hyperlink" Target="https://tracker.ivao.aero/sessions/52622789" TargetMode="External"/><Relationship Id="rId92" Type="http://schemas.openxmlformats.org/officeDocument/2006/relationships/hyperlink" Target="https://tracker.ivao.aero/sessions/53089209" TargetMode="External"/><Relationship Id="rId162" Type="http://schemas.openxmlformats.org/officeDocument/2006/relationships/hyperlink" Target="https://tracker.ivao.aero/sessions/54078049" TargetMode="External"/><Relationship Id="rId183" Type="http://schemas.openxmlformats.org/officeDocument/2006/relationships/hyperlink" Target="https://tracker.ivao.aero/sessions/54344026" TargetMode="External"/><Relationship Id="rId213" Type="http://schemas.openxmlformats.org/officeDocument/2006/relationships/hyperlink" Target="https://tracker.ivao.aero/atcs?userId=334383&amp;callsign=mdcs" TargetMode="External"/><Relationship Id="rId218" Type="http://schemas.openxmlformats.org/officeDocument/2006/relationships/hyperlink" Target="https://tracker.ivao.aero/sessions/54648466" TargetMode="External"/><Relationship Id="rId234" Type="http://schemas.openxmlformats.org/officeDocument/2006/relationships/hyperlink" Target="https://tracker.ivao.aero/sessions/54822741" TargetMode="External"/><Relationship Id="rId239" Type="http://schemas.openxmlformats.org/officeDocument/2006/relationships/hyperlink" Target="https://tracker.ivao.aero/sessions/54874082" TargetMode="External"/><Relationship Id="rId2" Type="http://schemas.openxmlformats.org/officeDocument/2006/relationships/hyperlink" Target="https://tracker.ivao.aero/sessions/53089507" TargetMode="External"/><Relationship Id="rId29" Type="http://schemas.openxmlformats.org/officeDocument/2006/relationships/hyperlink" Target="https://tracker.ivao.aero/sessions/52107374" TargetMode="External"/><Relationship Id="rId250" Type="http://schemas.openxmlformats.org/officeDocument/2006/relationships/hyperlink" Target="https://tracker.ivao.aero/sessions/54880971" TargetMode="External"/><Relationship Id="rId255" Type="http://schemas.openxmlformats.org/officeDocument/2006/relationships/hyperlink" Target="https://tracker.ivao.aero/sessions/54937490" TargetMode="External"/><Relationship Id="rId271" Type="http://schemas.openxmlformats.org/officeDocument/2006/relationships/hyperlink" Target="https://tracker.ivao.aero/sessions/55011648" TargetMode="External"/><Relationship Id="rId276" Type="http://schemas.openxmlformats.org/officeDocument/2006/relationships/hyperlink" Target="https://tracker.ivao.aero/sessions/55036000" TargetMode="External"/><Relationship Id="rId292" Type="http://schemas.openxmlformats.org/officeDocument/2006/relationships/table" Target="../tables/table1.xml"/><Relationship Id="rId24" Type="http://schemas.openxmlformats.org/officeDocument/2006/relationships/hyperlink" Target="https://tools.ivao.aero/event/HQ/book/2825" TargetMode="External"/><Relationship Id="rId40" Type="http://schemas.openxmlformats.org/officeDocument/2006/relationships/hyperlink" Target="https://tracker.ivao.aero/sessions/52382717" TargetMode="External"/><Relationship Id="rId45" Type="http://schemas.openxmlformats.org/officeDocument/2006/relationships/hyperlink" Target="https://tracker.ivao.aero/sessions/52384368" TargetMode="External"/><Relationship Id="rId66" Type="http://schemas.openxmlformats.org/officeDocument/2006/relationships/hyperlink" Target="https://tracker.ivao.aero/sessions/52619002" TargetMode="External"/><Relationship Id="rId87" Type="http://schemas.openxmlformats.org/officeDocument/2006/relationships/hyperlink" Target="https://tracker.ivao.aero/sessions/52978181" TargetMode="External"/><Relationship Id="rId110" Type="http://schemas.openxmlformats.org/officeDocument/2006/relationships/hyperlink" Target="https://tracker.ivao.aero/sessions/54025677" TargetMode="External"/><Relationship Id="rId115" Type="http://schemas.openxmlformats.org/officeDocument/2006/relationships/hyperlink" Target="https://tracker.ivao.aero/sessions/53699652" TargetMode="External"/><Relationship Id="rId131" Type="http://schemas.openxmlformats.org/officeDocument/2006/relationships/hyperlink" Target="https://tracker.ivao.aero/sessions/53963334" TargetMode="External"/><Relationship Id="rId136" Type="http://schemas.openxmlformats.org/officeDocument/2006/relationships/hyperlink" Target="https://tracker.ivao.aero/sessions/53962443" TargetMode="External"/><Relationship Id="rId157" Type="http://schemas.openxmlformats.org/officeDocument/2006/relationships/hyperlink" Target="https://tracker.ivao.aero/sessions/54075517" TargetMode="External"/><Relationship Id="rId178" Type="http://schemas.openxmlformats.org/officeDocument/2006/relationships/hyperlink" Target="https://tracker.ivao.aero/sessions/54322927" TargetMode="External"/><Relationship Id="rId61" Type="http://schemas.openxmlformats.org/officeDocument/2006/relationships/hyperlink" Target="https://tracker.ivao.aero/sessions/52493640" TargetMode="External"/><Relationship Id="rId82" Type="http://schemas.openxmlformats.org/officeDocument/2006/relationships/hyperlink" Target="https://tracker.ivao.aero/sessions/52734020" TargetMode="External"/><Relationship Id="rId152" Type="http://schemas.openxmlformats.org/officeDocument/2006/relationships/hyperlink" Target="https://tracker.ivao.aero/sessions/54026436" TargetMode="External"/><Relationship Id="rId173" Type="http://schemas.openxmlformats.org/officeDocument/2006/relationships/hyperlink" Target="https://tracker.ivao.aero/sessions/54208079" TargetMode="External"/><Relationship Id="rId194" Type="http://schemas.openxmlformats.org/officeDocument/2006/relationships/hyperlink" Target="https://tracker.ivao.aero/sessions/54454762" TargetMode="External"/><Relationship Id="rId199" Type="http://schemas.openxmlformats.org/officeDocument/2006/relationships/hyperlink" Target="https://tracker.ivao.aero/sessions/54515268" TargetMode="External"/><Relationship Id="rId203" Type="http://schemas.openxmlformats.org/officeDocument/2006/relationships/hyperlink" Target="https://tracker.ivao.aero/sessions/54529609" TargetMode="External"/><Relationship Id="rId208" Type="http://schemas.openxmlformats.org/officeDocument/2006/relationships/hyperlink" Target="https://tracker.ivao.aero/sessions/54630172" TargetMode="External"/><Relationship Id="rId229" Type="http://schemas.openxmlformats.org/officeDocument/2006/relationships/hyperlink" Target="https://tracker.ivao.aero/sessions/54649045" TargetMode="External"/><Relationship Id="rId19" Type="http://schemas.openxmlformats.org/officeDocument/2006/relationships/hyperlink" Target="https://tracker.ivao.aero/sessions/51982132" TargetMode="External"/><Relationship Id="rId224" Type="http://schemas.openxmlformats.org/officeDocument/2006/relationships/hyperlink" Target="https://tracker.ivao.aero/sessions/54651260" TargetMode="External"/><Relationship Id="rId240" Type="http://schemas.openxmlformats.org/officeDocument/2006/relationships/hyperlink" Target="https://tracker.ivao.aero/sessions/54872421" TargetMode="External"/><Relationship Id="rId245" Type="http://schemas.openxmlformats.org/officeDocument/2006/relationships/hyperlink" Target="https://tracker.ivao.aero/sessions/54869939" TargetMode="External"/><Relationship Id="rId261" Type="http://schemas.openxmlformats.org/officeDocument/2006/relationships/hyperlink" Target="https://tracker.ivao.aero/sessions/54967571" TargetMode="External"/><Relationship Id="rId266" Type="http://schemas.openxmlformats.org/officeDocument/2006/relationships/hyperlink" Target="https://tracker.ivao.aero/sessions/55011634" TargetMode="External"/><Relationship Id="rId287" Type="http://schemas.openxmlformats.org/officeDocument/2006/relationships/hyperlink" Target="https://tracker.ivao.aero/sessions/55103838" TargetMode="External"/><Relationship Id="rId14" Type="http://schemas.openxmlformats.org/officeDocument/2006/relationships/hyperlink" Target="https://tracker.ivao.aero/sessions/51980536" TargetMode="External"/><Relationship Id="rId30" Type="http://schemas.openxmlformats.org/officeDocument/2006/relationships/hyperlink" Target="https://tracker.ivao.aero/sessions/52249194" TargetMode="External"/><Relationship Id="rId35" Type="http://schemas.openxmlformats.org/officeDocument/2006/relationships/hyperlink" Target="https://tracker.ivao.aero/sessions/52254422" TargetMode="External"/><Relationship Id="rId56" Type="http://schemas.openxmlformats.org/officeDocument/2006/relationships/hyperlink" Target="https://tracker.ivao.aero/sessions/52498256" TargetMode="External"/><Relationship Id="rId77" Type="http://schemas.openxmlformats.org/officeDocument/2006/relationships/hyperlink" Target="https://tracker.ivao.aero/sessions/52734558" TargetMode="External"/><Relationship Id="rId100" Type="http://schemas.openxmlformats.org/officeDocument/2006/relationships/hyperlink" Target="https://tracker.ivao.aero/sessions/53215745" TargetMode="External"/><Relationship Id="rId105" Type="http://schemas.openxmlformats.org/officeDocument/2006/relationships/hyperlink" Target="https://tracker.ivao.aero/sessions/53434262" TargetMode="External"/><Relationship Id="rId126" Type="http://schemas.openxmlformats.org/officeDocument/2006/relationships/hyperlink" Target="https://tracker.ivao.aero/?userId=374631" TargetMode="External"/><Relationship Id="rId147" Type="http://schemas.openxmlformats.org/officeDocument/2006/relationships/hyperlink" Target="https://tracker.ivao.aero/sessions/54004102" TargetMode="External"/><Relationship Id="rId168" Type="http://schemas.openxmlformats.org/officeDocument/2006/relationships/hyperlink" Target="https://tracker.ivao.aero/sessions/54075194" TargetMode="External"/><Relationship Id="rId282" Type="http://schemas.openxmlformats.org/officeDocument/2006/relationships/hyperlink" Target="https://tracker.ivao.aero/sessions/55034901" TargetMode="External"/><Relationship Id="rId8" Type="http://schemas.openxmlformats.org/officeDocument/2006/relationships/hyperlink" Target="https://tracker.ivao.aero/sessions/51978327" TargetMode="External"/><Relationship Id="rId51" Type="http://schemas.openxmlformats.org/officeDocument/2006/relationships/hyperlink" Target="https://tracker.ivao.aero/sessions/52403332" TargetMode="External"/><Relationship Id="rId72" Type="http://schemas.openxmlformats.org/officeDocument/2006/relationships/hyperlink" Target="https://tracker.ivao.aero/sessions/52624818" TargetMode="External"/><Relationship Id="rId93" Type="http://schemas.openxmlformats.org/officeDocument/2006/relationships/hyperlink" Target="https://tracker.ivao.aero/sessions/53088638" TargetMode="External"/><Relationship Id="rId98" Type="http://schemas.openxmlformats.org/officeDocument/2006/relationships/hyperlink" Target="https://tracker.ivao.aero/sessions/53215709" TargetMode="External"/><Relationship Id="rId121" Type="http://schemas.openxmlformats.org/officeDocument/2006/relationships/hyperlink" Target="https://tracker.ivao.aero/sessions/53933365" TargetMode="External"/><Relationship Id="rId142" Type="http://schemas.openxmlformats.org/officeDocument/2006/relationships/hyperlink" Target="https://tracker.ivao.aero/sessions/54003876" TargetMode="External"/><Relationship Id="rId163" Type="http://schemas.openxmlformats.org/officeDocument/2006/relationships/hyperlink" Target="https://tracker.ivao.aero/sessions/54076936" TargetMode="External"/><Relationship Id="rId184" Type="http://schemas.openxmlformats.org/officeDocument/2006/relationships/hyperlink" Target="https://tracker.ivao.aero/sessions/54343778" TargetMode="External"/><Relationship Id="rId189" Type="http://schemas.openxmlformats.org/officeDocument/2006/relationships/hyperlink" Target="https://tracker.ivao.aero/sessions/54410141" TargetMode="External"/><Relationship Id="rId219" Type="http://schemas.openxmlformats.org/officeDocument/2006/relationships/hyperlink" Target="https://tracker.ivao.aero/sessions/54650585" TargetMode="External"/><Relationship Id="rId3" Type="http://schemas.openxmlformats.org/officeDocument/2006/relationships/hyperlink" Target="https://tracker.ivao.aero/sessions/51891094" TargetMode="External"/><Relationship Id="rId214" Type="http://schemas.openxmlformats.org/officeDocument/2006/relationships/hyperlink" Target="https://tracker.ivao.aero/sessions/54649920" TargetMode="External"/><Relationship Id="rId230" Type="http://schemas.openxmlformats.org/officeDocument/2006/relationships/hyperlink" Target="https://tracker.ivao.aero/sessions/54651819" TargetMode="External"/><Relationship Id="rId235" Type="http://schemas.openxmlformats.org/officeDocument/2006/relationships/hyperlink" Target="https://tracker.ivao.aero/sessions/54868630" TargetMode="External"/><Relationship Id="rId251" Type="http://schemas.openxmlformats.org/officeDocument/2006/relationships/hyperlink" Target="https://tracker.ivao.aero/sessions/54880182" TargetMode="External"/><Relationship Id="rId256" Type="http://schemas.openxmlformats.org/officeDocument/2006/relationships/hyperlink" Target="https://tracker.ivao.aero/sessions/54936816" TargetMode="External"/><Relationship Id="rId277" Type="http://schemas.openxmlformats.org/officeDocument/2006/relationships/hyperlink" Target="https://tracker.ivao.aero/sessions/55037811" TargetMode="External"/><Relationship Id="rId25" Type="http://schemas.openxmlformats.org/officeDocument/2006/relationships/hyperlink" Target="https://tracker.ivao.aero/sessions/52107426" TargetMode="External"/><Relationship Id="rId46" Type="http://schemas.openxmlformats.org/officeDocument/2006/relationships/hyperlink" Target="https://tracker.ivao.aero/sessions/52401086" TargetMode="External"/><Relationship Id="rId67" Type="http://schemas.openxmlformats.org/officeDocument/2006/relationships/hyperlink" Target="https://tracker.ivao.aero/sessions/52619089" TargetMode="External"/><Relationship Id="rId116" Type="http://schemas.openxmlformats.org/officeDocument/2006/relationships/hyperlink" Target="https://tracker.ivao.aero/sessions/53701739" TargetMode="External"/><Relationship Id="rId137" Type="http://schemas.openxmlformats.org/officeDocument/2006/relationships/hyperlink" Target="https://tracker.ivao.aero/sessions/53964934" TargetMode="External"/><Relationship Id="rId158" Type="http://schemas.openxmlformats.org/officeDocument/2006/relationships/hyperlink" Target="https://tracker.ivao.aero/sessions/54077250" TargetMode="External"/><Relationship Id="rId272" Type="http://schemas.openxmlformats.org/officeDocument/2006/relationships/hyperlink" Target="https://tracker.ivao.aero/sessions/55011025" TargetMode="External"/><Relationship Id="rId20" Type="http://schemas.openxmlformats.org/officeDocument/2006/relationships/hyperlink" Target="https://tracker.ivao.aero/sessions/51980320" TargetMode="External"/><Relationship Id="rId41" Type="http://schemas.openxmlformats.org/officeDocument/2006/relationships/hyperlink" Target="https://tracker.ivao.aero/sessions/52381807" TargetMode="External"/><Relationship Id="rId62" Type="http://schemas.openxmlformats.org/officeDocument/2006/relationships/hyperlink" Target="https://tracker.ivao.aero/sessions/52494594" TargetMode="External"/><Relationship Id="rId83" Type="http://schemas.openxmlformats.org/officeDocument/2006/relationships/hyperlink" Target="https://tracker.ivao.aero/sessions/52735163" TargetMode="External"/><Relationship Id="rId88" Type="http://schemas.openxmlformats.org/officeDocument/2006/relationships/hyperlink" Target="https://tracker.ivao.aero/sessions/52984757" TargetMode="External"/><Relationship Id="rId111" Type="http://schemas.openxmlformats.org/officeDocument/2006/relationships/hyperlink" Target="https://tracker.ivao.aero/sessions/53555150" TargetMode="External"/><Relationship Id="rId132" Type="http://schemas.openxmlformats.org/officeDocument/2006/relationships/hyperlink" Target="https://tracker.ivao.aero/sessions/53961270" TargetMode="External"/><Relationship Id="rId153" Type="http://schemas.openxmlformats.org/officeDocument/2006/relationships/hyperlink" Target="https://tracker.ivao.aero/sessions/54077347" TargetMode="External"/><Relationship Id="rId174" Type="http://schemas.openxmlformats.org/officeDocument/2006/relationships/hyperlink" Target="https://tracker.ivao.aero/sessions/54209627" TargetMode="External"/><Relationship Id="rId179" Type="http://schemas.openxmlformats.org/officeDocument/2006/relationships/hyperlink" Target="https://tracker.ivao.aero/sessions/54322150" TargetMode="External"/><Relationship Id="rId195" Type="http://schemas.openxmlformats.org/officeDocument/2006/relationships/hyperlink" Target="https://tracker.ivao.aero/sessions/54455373" TargetMode="External"/><Relationship Id="rId209" Type="http://schemas.openxmlformats.org/officeDocument/2006/relationships/hyperlink" Target="https://tracker.ivao.aero/sessions/54631328" TargetMode="External"/><Relationship Id="rId190" Type="http://schemas.openxmlformats.org/officeDocument/2006/relationships/hyperlink" Target="https://tracker.ivao.aero/sessions/54410180" TargetMode="External"/><Relationship Id="rId204" Type="http://schemas.openxmlformats.org/officeDocument/2006/relationships/hyperlink" Target="https://tracker.ivao.aero/sessions/54557247" TargetMode="External"/><Relationship Id="rId220" Type="http://schemas.openxmlformats.org/officeDocument/2006/relationships/hyperlink" Target="https://tracker.ivao.aero/sessions/54648443" TargetMode="External"/><Relationship Id="rId225" Type="http://schemas.openxmlformats.org/officeDocument/2006/relationships/hyperlink" Target="https://tracker.ivao.aero/sessions/54649036" TargetMode="External"/><Relationship Id="rId241" Type="http://schemas.openxmlformats.org/officeDocument/2006/relationships/hyperlink" Target="https://tracker.ivao.aero/sessions/54874553" TargetMode="External"/><Relationship Id="rId246" Type="http://schemas.openxmlformats.org/officeDocument/2006/relationships/hyperlink" Target="https://tracker.ivao.aero/sessions/54868613" TargetMode="External"/><Relationship Id="rId267" Type="http://schemas.openxmlformats.org/officeDocument/2006/relationships/hyperlink" Target="https://tracker.ivao.aero/sessions/55010650" TargetMode="External"/><Relationship Id="rId288" Type="http://schemas.openxmlformats.org/officeDocument/2006/relationships/hyperlink" Target="https://tracker.ivao.aero/sessions/55103838" TargetMode="External"/><Relationship Id="rId15" Type="http://schemas.openxmlformats.org/officeDocument/2006/relationships/hyperlink" Target="https://tracker.ivao.aero/sessions/51982329" TargetMode="External"/><Relationship Id="rId36" Type="http://schemas.openxmlformats.org/officeDocument/2006/relationships/hyperlink" Target="https://tracker.ivao.aero/sessions/52331317" TargetMode="External"/><Relationship Id="rId57" Type="http://schemas.openxmlformats.org/officeDocument/2006/relationships/hyperlink" Target="https://tracker.ivao.aero/sessions/52495856" TargetMode="External"/><Relationship Id="rId106" Type="http://schemas.openxmlformats.org/officeDocument/2006/relationships/hyperlink" Target="https://tracker.ivao.aero/sessions/53435653" TargetMode="External"/><Relationship Id="rId127" Type="http://schemas.openxmlformats.org/officeDocument/2006/relationships/hyperlink" Target="https://tracker.ivao.aero/sessions/53943146" TargetMode="External"/><Relationship Id="rId262" Type="http://schemas.openxmlformats.org/officeDocument/2006/relationships/hyperlink" Target="https://tracker.ivao.aero/sessions/54968352" TargetMode="External"/><Relationship Id="rId283" Type="http://schemas.openxmlformats.org/officeDocument/2006/relationships/hyperlink" Target="https://tracker.ivao.aero/sessions/55034907" TargetMode="External"/><Relationship Id="rId10" Type="http://schemas.openxmlformats.org/officeDocument/2006/relationships/hyperlink" Target="https://tracker.ivao.aero/sessions/51978471" TargetMode="External"/><Relationship Id="rId31" Type="http://schemas.openxmlformats.org/officeDocument/2006/relationships/hyperlink" Target="https://tracker.ivao.aero/sessions/52249722" TargetMode="External"/><Relationship Id="rId52" Type="http://schemas.openxmlformats.org/officeDocument/2006/relationships/hyperlink" Target="https://tracker.ivao.aero/sessions/52494188" TargetMode="External"/><Relationship Id="rId73" Type="http://schemas.openxmlformats.org/officeDocument/2006/relationships/hyperlink" Target="https://tracker.ivao.aero/sessions/52622694" TargetMode="External"/><Relationship Id="rId78" Type="http://schemas.openxmlformats.org/officeDocument/2006/relationships/hyperlink" Target="https://tracker.ivao.aero/sessions/52735755" TargetMode="External"/><Relationship Id="rId94" Type="http://schemas.openxmlformats.org/officeDocument/2006/relationships/hyperlink" Target="https://tracker.ivao.aero/sessions/53215996" TargetMode="External"/><Relationship Id="rId99" Type="http://schemas.openxmlformats.org/officeDocument/2006/relationships/hyperlink" Target="https://tracker.ivao.aero/sessions/53215304" TargetMode="External"/><Relationship Id="rId101" Type="http://schemas.openxmlformats.org/officeDocument/2006/relationships/hyperlink" Target="https://tracker.ivao.aero/sessions/53329640" TargetMode="External"/><Relationship Id="rId122" Type="http://schemas.openxmlformats.org/officeDocument/2006/relationships/hyperlink" Target="https://tracker.ivao.aero/sessions/53932710" TargetMode="External"/><Relationship Id="rId143" Type="http://schemas.openxmlformats.org/officeDocument/2006/relationships/hyperlink" Target="https://tracker.ivao.aero/sessions/54001925" TargetMode="External"/><Relationship Id="rId148" Type="http://schemas.openxmlformats.org/officeDocument/2006/relationships/hyperlink" Target="https://tracker.ivao.aero/sessions/54002402" TargetMode="External"/><Relationship Id="rId164" Type="http://schemas.openxmlformats.org/officeDocument/2006/relationships/hyperlink" Target="https://tracker.ivao.aero/sessions/54074088" TargetMode="External"/><Relationship Id="rId169" Type="http://schemas.openxmlformats.org/officeDocument/2006/relationships/hyperlink" Target="https://tracker.ivao.aero/sessions/54077156" TargetMode="External"/><Relationship Id="rId185" Type="http://schemas.openxmlformats.org/officeDocument/2006/relationships/hyperlink" Target="https://tracker.ivao.aero/sessions/54409311" TargetMode="External"/><Relationship Id="rId4" Type="http://schemas.openxmlformats.org/officeDocument/2006/relationships/hyperlink" Target="https://tracker.ivao.aero/sessions/51890996" TargetMode="External"/><Relationship Id="rId9" Type="http://schemas.openxmlformats.org/officeDocument/2006/relationships/hyperlink" Target="https://tracker.ivao.aero/sessions/51978235" TargetMode="External"/><Relationship Id="rId180" Type="http://schemas.openxmlformats.org/officeDocument/2006/relationships/hyperlink" Target="https://tracker.ivao.aero/sessions/54342935" TargetMode="External"/><Relationship Id="rId210" Type="http://schemas.openxmlformats.org/officeDocument/2006/relationships/hyperlink" Target="https://tracker.ivao.aero/sessions/54631359" TargetMode="External"/><Relationship Id="rId215" Type="http://schemas.openxmlformats.org/officeDocument/2006/relationships/hyperlink" Target="https://tracker.ivao.aero/sessions/54648312" TargetMode="External"/><Relationship Id="rId236" Type="http://schemas.openxmlformats.org/officeDocument/2006/relationships/hyperlink" Target="https://tracker.ivao.aero/sessions/54867572" TargetMode="External"/><Relationship Id="rId257" Type="http://schemas.openxmlformats.org/officeDocument/2006/relationships/hyperlink" Target="https://tracker.ivao.aero/sessions/54937229" TargetMode="External"/><Relationship Id="rId278" Type="http://schemas.openxmlformats.org/officeDocument/2006/relationships/hyperlink" Target="https://tracker.ivao.aero/sessions/55037770" TargetMode="External"/><Relationship Id="rId26" Type="http://schemas.openxmlformats.org/officeDocument/2006/relationships/hyperlink" Target="https://tracker.ivao.aero/sessions/52107376" TargetMode="External"/><Relationship Id="rId231" Type="http://schemas.openxmlformats.org/officeDocument/2006/relationships/hyperlink" Target="https://tracker.ivao.aero/sessions/54651277" TargetMode="External"/><Relationship Id="rId252" Type="http://schemas.openxmlformats.org/officeDocument/2006/relationships/hyperlink" Target="https://tracker.ivao.aero/sessions/54881064" TargetMode="External"/><Relationship Id="rId273" Type="http://schemas.openxmlformats.org/officeDocument/2006/relationships/hyperlink" Target="https://tracker.ivao.aero/sessions/55010772" TargetMode="External"/><Relationship Id="rId47" Type="http://schemas.openxmlformats.org/officeDocument/2006/relationships/hyperlink" Target="https://tracker.ivao.aero/sessions/52404441" TargetMode="External"/><Relationship Id="rId68" Type="http://schemas.openxmlformats.org/officeDocument/2006/relationships/hyperlink" Target="https://tracker.ivao.aero/sessions/52620405" TargetMode="External"/><Relationship Id="rId89" Type="http://schemas.openxmlformats.org/officeDocument/2006/relationships/hyperlink" Target="https://tracker.ivao.aero/sessions/52986450" TargetMode="External"/><Relationship Id="rId112" Type="http://schemas.openxmlformats.org/officeDocument/2006/relationships/hyperlink" Target="https://tracker.ivao.aero/sessions/53556692" TargetMode="External"/><Relationship Id="rId133" Type="http://schemas.openxmlformats.org/officeDocument/2006/relationships/hyperlink" Target="https://tracker.ivao.aero/sessions/53964152" TargetMode="External"/><Relationship Id="rId154" Type="http://schemas.openxmlformats.org/officeDocument/2006/relationships/hyperlink" Target="https://tracker.ivao.aero/sessions/54077729" TargetMode="External"/><Relationship Id="rId175" Type="http://schemas.openxmlformats.org/officeDocument/2006/relationships/hyperlink" Target="https://tracker.ivao.aero/sessions/54209553" TargetMode="External"/><Relationship Id="rId196" Type="http://schemas.openxmlformats.org/officeDocument/2006/relationships/hyperlink" Target="https://tracker.ivao.aero/sessions/54454755" TargetMode="External"/><Relationship Id="rId200" Type="http://schemas.openxmlformats.org/officeDocument/2006/relationships/hyperlink" Target="https://tracker.ivao.aero/sessions/54513675" TargetMode="External"/><Relationship Id="rId16" Type="http://schemas.openxmlformats.org/officeDocument/2006/relationships/hyperlink" Target="https://tracker.ivao.aero/sessions/51980261" TargetMode="External"/><Relationship Id="rId221" Type="http://schemas.openxmlformats.org/officeDocument/2006/relationships/hyperlink" Target="https://tracker.ivao.aero/sessions/54649208" TargetMode="External"/><Relationship Id="rId242" Type="http://schemas.openxmlformats.org/officeDocument/2006/relationships/hyperlink" Target="https://tracker.ivao.aero/sessions/54869039" TargetMode="External"/><Relationship Id="rId263" Type="http://schemas.openxmlformats.org/officeDocument/2006/relationships/hyperlink" Target="https://tracker.ivao.aero/sessions/54937283" TargetMode="External"/><Relationship Id="rId284" Type="http://schemas.openxmlformats.org/officeDocument/2006/relationships/hyperlink" Target="https://tracker.ivao.aero/sessions/55011676" TargetMode="External"/><Relationship Id="rId37" Type="http://schemas.openxmlformats.org/officeDocument/2006/relationships/hyperlink" Target="https://tracker.ivao.aero/sessions/52330459" TargetMode="External"/><Relationship Id="rId58" Type="http://schemas.openxmlformats.org/officeDocument/2006/relationships/hyperlink" Target="https://tracker.ivao.aero/sessions/52494221" TargetMode="External"/><Relationship Id="rId79" Type="http://schemas.openxmlformats.org/officeDocument/2006/relationships/hyperlink" Target="https://tracker.ivao.aero/sessions/52738551" TargetMode="External"/><Relationship Id="rId102" Type="http://schemas.openxmlformats.org/officeDocument/2006/relationships/hyperlink" Target="https://tracker.ivao.aero/sessions/53330393" TargetMode="External"/><Relationship Id="rId123" Type="http://schemas.openxmlformats.org/officeDocument/2006/relationships/hyperlink" Target="https://tracker.ivao.aero/sessions/53933426" TargetMode="External"/><Relationship Id="rId144" Type="http://schemas.openxmlformats.org/officeDocument/2006/relationships/hyperlink" Target="https://tracker.ivao.aero/sessions/54004560" TargetMode="External"/><Relationship Id="rId90" Type="http://schemas.openxmlformats.org/officeDocument/2006/relationships/hyperlink" Target="https://tracker.ivao.aero/sessions/52983651" TargetMode="External"/><Relationship Id="rId165" Type="http://schemas.openxmlformats.org/officeDocument/2006/relationships/hyperlink" Target="https://tracker.ivao.aero/sessions/54076811" TargetMode="External"/><Relationship Id="rId186" Type="http://schemas.openxmlformats.org/officeDocument/2006/relationships/hyperlink" Target="https://tracker.ivao.aero/sessions/54409676" TargetMode="External"/><Relationship Id="rId211" Type="http://schemas.openxmlformats.org/officeDocument/2006/relationships/hyperlink" Target="https://tracker.ivao.aero/sessions/54630193" TargetMode="External"/><Relationship Id="rId232" Type="http://schemas.openxmlformats.org/officeDocument/2006/relationships/hyperlink" Target="https://tracker.ivao.aero/sessions/54823675" TargetMode="External"/><Relationship Id="rId253" Type="http://schemas.openxmlformats.org/officeDocument/2006/relationships/hyperlink" Target="https://tracker.ivao.aero/sessions/54895143" TargetMode="External"/><Relationship Id="rId274" Type="http://schemas.openxmlformats.org/officeDocument/2006/relationships/hyperlink" Target="https://tracker.ivao.aero/sessions/55035011" TargetMode="External"/><Relationship Id="rId27" Type="http://schemas.openxmlformats.org/officeDocument/2006/relationships/hyperlink" Target="https://tracker.ivao.aero/sessions/52108608" TargetMode="External"/><Relationship Id="rId48" Type="http://schemas.openxmlformats.org/officeDocument/2006/relationships/hyperlink" Target="https://tracker.ivao.aero/sessions/52400332" TargetMode="External"/><Relationship Id="rId69" Type="http://schemas.openxmlformats.org/officeDocument/2006/relationships/hyperlink" Target="https://tracker.ivao.aero/sessions/52624215" TargetMode="External"/><Relationship Id="rId113" Type="http://schemas.openxmlformats.org/officeDocument/2006/relationships/hyperlink" Target="https://tracker.ivao.aero/sessions/53556135" TargetMode="External"/><Relationship Id="rId134" Type="http://schemas.openxmlformats.org/officeDocument/2006/relationships/hyperlink" Target="https://tracker.ivao.aero/sessions/53963334" TargetMode="External"/><Relationship Id="rId80" Type="http://schemas.openxmlformats.org/officeDocument/2006/relationships/hyperlink" Target="https://tracker.ivao.aero/?userId=606964" TargetMode="External"/><Relationship Id="rId155" Type="http://schemas.openxmlformats.org/officeDocument/2006/relationships/hyperlink" Target="https://tracker.ivao.aero/sessions/54077186" TargetMode="External"/><Relationship Id="rId176" Type="http://schemas.openxmlformats.org/officeDocument/2006/relationships/hyperlink" Target="https://tracker.ivao.aero/sessions/54208803" TargetMode="External"/><Relationship Id="rId197" Type="http://schemas.openxmlformats.org/officeDocument/2006/relationships/hyperlink" Target="https://tracker.ivao.aero/sessions/54514022" TargetMode="External"/><Relationship Id="rId201" Type="http://schemas.openxmlformats.org/officeDocument/2006/relationships/hyperlink" Target="https://tracker.ivao.aero/sessions/54511667" TargetMode="External"/><Relationship Id="rId222" Type="http://schemas.openxmlformats.org/officeDocument/2006/relationships/hyperlink" Target="https://tracker.ivao.aero/sessions/54649205" TargetMode="External"/><Relationship Id="rId243" Type="http://schemas.openxmlformats.org/officeDocument/2006/relationships/hyperlink" Target="https://tracker.ivao.aero/sessions/54872917" TargetMode="External"/><Relationship Id="rId264" Type="http://schemas.openxmlformats.org/officeDocument/2006/relationships/hyperlink" Target="https://tracker.ivao.aero/sessions/55011703" TargetMode="External"/><Relationship Id="rId285" Type="http://schemas.openxmlformats.org/officeDocument/2006/relationships/hyperlink" Target="https://tracker.ivao.aero/sessions/55075898" TargetMode="External"/><Relationship Id="rId17" Type="http://schemas.openxmlformats.org/officeDocument/2006/relationships/hyperlink" Target="https://tracker.ivao.aero/sessions/51979418" TargetMode="External"/><Relationship Id="rId38" Type="http://schemas.openxmlformats.org/officeDocument/2006/relationships/hyperlink" Target="https://tracker.ivao.aero/sessions/52330741" TargetMode="External"/><Relationship Id="rId59" Type="http://schemas.openxmlformats.org/officeDocument/2006/relationships/hyperlink" Target="https://ivao.aero/Member.aspx?Id=606964" TargetMode="External"/><Relationship Id="rId103" Type="http://schemas.openxmlformats.org/officeDocument/2006/relationships/hyperlink" Target="https://tracker.ivao.aero/sessions/53330382" TargetMode="External"/><Relationship Id="rId124" Type="http://schemas.openxmlformats.org/officeDocument/2006/relationships/hyperlink" Target="https://tracker.ivao.aero/sessions/54001752" TargetMode="External"/><Relationship Id="rId70" Type="http://schemas.openxmlformats.org/officeDocument/2006/relationships/hyperlink" Target="https://tracker.ivao.aero/sessions/52621579" TargetMode="External"/><Relationship Id="rId91" Type="http://schemas.openxmlformats.org/officeDocument/2006/relationships/hyperlink" Target="https://tracker.ivao.aero/sessions/51978531" TargetMode="External"/><Relationship Id="rId145" Type="http://schemas.openxmlformats.org/officeDocument/2006/relationships/hyperlink" Target="https://tracker.ivao.aero/sessions/54004568" TargetMode="External"/><Relationship Id="rId166" Type="http://schemas.openxmlformats.org/officeDocument/2006/relationships/hyperlink" Target="https://tracker.ivao.aero/sessions/54078248" TargetMode="External"/><Relationship Id="rId187" Type="http://schemas.openxmlformats.org/officeDocument/2006/relationships/hyperlink" Target="https://tracker.ivao.aero/sessions/54410274" TargetMode="External"/><Relationship Id="rId1" Type="http://schemas.openxmlformats.org/officeDocument/2006/relationships/hyperlink" Target="https://tracker.ivao.aero/sessions/52108864" TargetMode="External"/><Relationship Id="rId212" Type="http://schemas.openxmlformats.org/officeDocument/2006/relationships/hyperlink" Target="https://tracker.ivao.aero/sessions/54630589" TargetMode="External"/><Relationship Id="rId233" Type="http://schemas.openxmlformats.org/officeDocument/2006/relationships/hyperlink" Target="https://tracker.ivao.aero/sessions/54820658" TargetMode="External"/><Relationship Id="rId254" Type="http://schemas.openxmlformats.org/officeDocument/2006/relationships/hyperlink" Target="https://tracker.ivao.aero/sessions/54936880" TargetMode="External"/><Relationship Id="rId28" Type="http://schemas.openxmlformats.org/officeDocument/2006/relationships/hyperlink" Target="https://tracker.ivao.aero/sessions/52108651" TargetMode="External"/><Relationship Id="rId49" Type="http://schemas.openxmlformats.org/officeDocument/2006/relationships/hyperlink" Target="https://tracker.ivao.aero/sessions/52402354" TargetMode="External"/><Relationship Id="rId114" Type="http://schemas.openxmlformats.org/officeDocument/2006/relationships/hyperlink" Target="https://tracker.ivao.aero/sessions/53615447" TargetMode="External"/><Relationship Id="rId275" Type="http://schemas.openxmlformats.org/officeDocument/2006/relationships/hyperlink" Target="https://tracker.ivao.aero/sessions/55038384" TargetMode="External"/><Relationship Id="rId60" Type="http://schemas.openxmlformats.org/officeDocument/2006/relationships/hyperlink" Target="https://tracker.ivao.aero/sessions/52493140" TargetMode="External"/><Relationship Id="rId81" Type="http://schemas.openxmlformats.org/officeDocument/2006/relationships/hyperlink" Target="https://tracker.ivao.aero/sessions/52738041" TargetMode="External"/><Relationship Id="rId135" Type="http://schemas.openxmlformats.org/officeDocument/2006/relationships/hyperlink" Target="https://tracker.ivao.aero/sessions/53960874" TargetMode="External"/><Relationship Id="rId156" Type="http://schemas.openxmlformats.org/officeDocument/2006/relationships/hyperlink" Target="https://tracker.ivao.aero/sessions/54077074" TargetMode="External"/><Relationship Id="rId177" Type="http://schemas.openxmlformats.org/officeDocument/2006/relationships/hyperlink" Target="https://tracker.ivao.aero/sessions/54322686" TargetMode="External"/><Relationship Id="rId198" Type="http://schemas.openxmlformats.org/officeDocument/2006/relationships/hyperlink" Target="https://tracker.ivao.aero/sessions/54512746" TargetMode="External"/><Relationship Id="rId202" Type="http://schemas.openxmlformats.org/officeDocument/2006/relationships/hyperlink" Target="https://tracker.ivao.aero/sessions/54512935" TargetMode="External"/><Relationship Id="rId223" Type="http://schemas.openxmlformats.org/officeDocument/2006/relationships/hyperlink" Target="https://tracker.ivao.aero/sessions/54650979" TargetMode="External"/><Relationship Id="rId244" Type="http://schemas.openxmlformats.org/officeDocument/2006/relationships/hyperlink" Target="https://tracker.ivao.aero/sessions/54868249" TargetMode="External"/><Relationship Id="rId18" Type="http://schemas.openxmlformats.org/officeDocument/2006/relationships/hyperlink" Target="https://tracker.ivao.aero/sessions/51978190" TargetMode="External"/><Relationship Id="rId39" Type="http://schemas.openxmlformats.org/officeDocument/2006/relationships/hyperlink" Target="https://tracker.ivao.aero/sessions/52379679" TargetMode="External"/><Relationship Id="rId265" Type="http://schemas.openxmlformats.org/officeDocument/2006/relationships/hyperlink" Target="https://tracker.ivao.aero/sessions/55011628" TargetMode="External"/><Relationship Id="rId286" Type="http://schemas.openxmlformats.org/officeDocument/2006/relationships/hyperlink" Target="https://tracker.ivao.aero/sessions/55011169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tracker.ivao.aero/sessions/54342874" TargetMode="External"/><Relationship Id="rId13" Type="http://schemas.openxmlformats.org/officeDocument/2006/relationships/hyperlink" Target="https://tracker.ivao.aero/sessions/54631359" TargetMode="External"/><Relationship Id="rId18" Type="http://schemas.openxmlformats.org/officeDocument/2006/relationships/hyperlink" Target="https://tracker.ivao.aero/sessions/55103731" TargetMode="External"/><Relationship Id="rId3" Type="http://schemas.openxmlformats.org/officeDocument/2006/relationships/hyperlink" Target="https://tracker.ivao.aero/sessions/52622694" TargetMode="External"/><Relationship Id="rId7" Type="http://schemas.openxmlformats.org/officeDocument/2006/relationships/hyperlink" Target="https://tracker.ivao.aero/sessions/54075265" TargetMode="External"/><Relationship Id="rId12" Type="http://schemas.openxmlformats.org/officeDocument/2006/relationships/hyperlink" Target="https://tracker.ivao.aero/sessions/54529609" TargetMode="External"/><Relationship Id="rId17" Type="http://schemas.openxmlformats.org/officeDocument/2006/relationships/hyperlink" Target="https://tracker.ivao.aero/sessions/55034907" TargetMode="External"/><Relationship Id="rId2" Type="http://schemas.openxmlformats.org/officeDocument/2006/relationships/hyperlink" Target="https://tracker.ivao.aero/sessions/52108651" TargetMode="External"/><Relationship Id="rId16" Type="http://schemas.openxmlformats.org/officeDocument/2006/relationships/hyperlink" Target="https://tracker.ivao.aero/sessions/54880182" TargetMode="External"/><Relationship Id="rId20" Type="http://schemas.openxmlformats.org/officeDocument/2006/relationships/table" Target="../tables/table2.xml"/><Relationship Id="rId1" Type="http://schemas.openxmlformats.org/officeDocument/2006/relationships/hyperlink" Target="https://tracker.ivao.aero/sessions/51982329" TargetMode="External"/><Relationship Id="rId6" Type="http://schemas.openxmlformats.org/officeDocument/2006/relationships/hyperlink" Target="https://tracker.ivao.aero/sessions/53434465" TargetMode="External"/><Relationship Id="rId11" Type="http://schemas.openxmlformats.org/officeDocument/2006/relationships/hyperlink" Target="https://tracker.ivao.aero/sessions/54455373" TargetMode="External"/><Relationship Id="rId5" Type="http://schemas.openxmlformats.org/officeDocument/2006/relationships/hyperlink" Target="https://tracker.ivao.aero/sessions/53215745" TargetMode="External"/><Relationship Id="rId15" Type="http://schemas.openxmlformats.org/officeDocument/2006/relationships/hyperlink" Target="https://tracker.ivao.aero/sessions/54868613" TargetMode="External"/><Relationship Id="rId10" Type="http://schemas.openxmlformats.org/officeDocument/2006/relationships/hyperlink" Target="https://tracker.ivao.aero/sessions/54454762" TargetMode="External"/><Relationship Id="rId19" Type="http://schemas.openxmlformats.org/officeDocument/2006/relationships/hyperlink" Target="https://tracker.ivao.aero/sessions/55104766" TargetMode="External"/><Relationship Id="rId4" Type="http://schemas.openxmlformats.org/officeDocument/2006/relationships/hyperlink" Target="https://tracker.ivao.aero/sessions/53215304" TargetMode="External"/><Relationship Id="rId9" Type="http://schemas.openxmlformats.org/officeDocument/2006/relationships/hyperlink" Target="https://tracker.ivao.aero/sessions/54410180" TargetMode="External"/><Relationship Id="rId14" Type="http://schemas.openxmlformats.org/officeDocument/2006/relationships/hyperlink" Target="https://tracker.ivao.aero/sessions/546484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D28"/>
  <sheetViews>
    <sheetView workbookViewId="0">
      <pane ySplit="1" topLeftCell="A2" activePane="bottomLeft" state="frozen"/>
      <selection pane="bottomLeft" activeCell="D19" sqref="D19"/>
    </sheetView>
  </sheetViews>
  <sheetFormatPr baseColWidth="10" defaultColWidth="12.5703125" defaultRowHeight="15.75" customHeight="1"/>
  <cols>
    <col min="1" max="1" width="14.5703125" style="32" customWidth="1"/>
    <col min="2" max="2" width="18.85546875" style="26" customWidth="1"/>
    <col min="3" max="3" width="18.85546875" customWidth="1"/>
  </cols>
  <sheetData>
    <row r="1" spans="1:4" ht="12.75">
      <c r="A1" s="36" t="s">
        <v>2</v>
      </c>
      <c r="B1" s="37" t="s">
        <v>769</v>
      </c>
    </row>
    <row r="2" spans="1:4" ht="12.75">
      <c r="A2" s="38">
        <v>324800</v>
      </c>
      <c r="B2" s="32" t="s">
        <v>764</v>
      </c>
      <c r="D2" s="27"/>
    </row>
    <row r="3" spans="1:4" ht="12.75">
      <c r="A3" s="38">
        <v>553542</v>
      </c>
      <c r="B3" s="32" t="s">
        <v>767</v>
      </c>
      <c r="D3" s="27"/>
    </row>
    <row r="4" spans="1:4" ht="12.75">
      <c r="A4" s="38">
        <v>324800</v>
      </c>
      <c r="B4" s="32" t="s">
        <v>768</v>
      </c>
      <c r="D4" s="27"/>
    </row>
    <row r="5" spans="1:4" ht="12.75">
      <c r="A5" s="38">
        <v>657396</v>
      </c>
      <c r="B5" s="32" t="s">
        <v>762</v>
      </c>
      <c r="D5" s="27"/>
    </row>
    <row r="6" spans="1:4" ht="12.75">
      <c r="A6" s="38">
        <v>418373</v>
      </c>
      <c r="B6" s="32" t="s">
        <v>762</v>
      </c>
      <c r="D6" s="27"/>
    </row>
    <row r="7" spans="1:4" ht="12.75">
      <c r="A7" s="38">
        <v>606964</v>
      </c>
      <c r="B7" s="32" t="s">
        <v>762</v>
      </c>
      <c r="D7" s="27"/>
    </row>
    <row r="8" spans="1:4" ht="12.75">
      <c r="A8" s="38">
        <v>553542</v>
      </c>
      <c r="B8" s="32" t="s">
        <v>762</v>
      </c>
      <c r="D8" s="27"/>
    </row>
    <row r="9" spans="1:4" ht="12.75">
      <c r="A9" s="38">
        <v>512878</v>
      </c>
      <c r="B9" s="32" t="s">
        <v>762</v>
      </c>
      <c r="D9" s="27"/>
    </row>
    <row r="10" spans="1:4" ht="12.75">
      <c r="A10" s="38">
        <v>548746</v>
      </c>
      <c r="B10" s="32" t="s">
        <v>764</v>
      </c>
      <c r="D10" s="27"/>
    </row>
    <row r="11" spans="1:4" ht="12.75">
      <c r="A11" s="38">
        <v>606964</v>
      </c>
      <c r="B11" s="32" t="s">
        <v>764</v>
      </c>
      <c r="D11" s="27"/>
    </row>
    <row r="12" spans="1:4" ht="12.75">
      <c r="A12" s="38">
        <v>553542</v>
      </c>
      <c r="B12" s="32" t="s">
        <v>764</v>
      </c>
      <c r="D12" s="27"/>
    </row>
    <row r="13" spans="1:4" ht="12.75">
      <c r="A13" s="38">
        <v>324800</v>
      </c>
      <c r="B13" s="32" t="s">
        <v>766</v>
      </c>
      <c r="D13" s="27"/>
    </row>
    <row r="14" spans="1:4" ht="12.75">
      <c r="A14" s="38">
        <v>463764</v>
      </c>
      <c r="B14" s="32" t="s">
        <v>764</v>
      </c>
      <c r="D14" s="27"/>
    </row>
    <row r="15" spans="1:4" ht="12.75">
      <c r="A15" s="38">
        <v>583032</v>
      </c>
      <c r="B15" s="32" t="s">
        <v>764</v>
      </c>
      <c r="D15" s="27"/>
    </row>
    <row r="16" spans="1:4" ht="12.75">
      <c r="A16" s="38">
        <v>640294</v>
      </c>
      <c r="B16" s="32" t="s">
        <v>764</v>
      </c>
      <c r="D16" s="27"/>
    </row>
    <row r="17" spans="1:4" ht="12.75">
      <c r="A17" s="38">
        <v>198187</v>
      </c>
      <c r="B17" s="32" t="s">
        <v>764</v>
      </c>
      <c r="D17" s="27"/>
    </row>
    <row r="18" spans="1:4" ht="12.75">
      <c r="A18" s="38">
        <v>628010</v>
      </c>
      <c r="B18" s="32" t="s">
        <v>764</v>
      </c>
      <c r="D18" s="27"/>
    </row>
    <row r="19" spans="1:4" ht="12.75">
      <c r="A19" s="38">
        <v>626590</v>
      </c>
      <c r="B19" s="32" t="s">
        <v>764</v>
      </c>
      <c r="D19" s="27"/>
    </row>
    <row r="20" spans="1:4" ht="12.75">
      <c r="A20" s="38">
        <v>418373</v>
      </c>
      <c r="B20" s="32" t="s">
        <v>764</v>
      </c>
      <c r="D20" s="27"/>
    </row>
    <row r="21" spans="1:4" ht="12.75">
      <c r="A21" s="38">
        <v>596345</v>
      </c>
      <c r="B21" s="32" t="s">
        <v>764</v>
      </c>
      <c r="D21" s="27"/>
    </row>
    <row r="22" spans="1:4" ht="12.75">
      <c r="A22" s="38">
        <v>418373</v>
      </c>
      <c r="B22" s="32" t="s">
        <v>764</v>
      </c>
      <c r="D22" s="27"/>
    </row>
    <row r="23" spans="1:4" ht="12.75">
      <c r="A23" s="38">
        <v>583032</v>
      </c>
      <c r="B23" s="32" t="s">
        <v>764</v>
      </c>
      <c r="D23" s="27"/>
    </row>
    <row r="24" spans="1:4" ht="12.75">
      <c r="A24" s="38">
        <v>612741</v>
      </c>
      <c r="B24" s="32" t="s">
        <v>764</v>
      </c>
      <c r="D24" s="27"/>
    </row>
    <row r="25" spans="1:4" ht="12.75">
      <c r="A25" s="38">
        <v>640294</v>
      </c>
      <c r="B25" s="32" t="s">
        <v>764</v>
      </c>
      <c r="D25" s="27"/>
    </row>
    <row r="26" spans="1:4" ht="15.75" customHeight="1">
      <c r="A26" s="32">
        <v>324800</v>
      </c>
      <c r="B26" s="33" t="s">
        <v>766</v>
      </c>
    </row>
    <row r="27" spans="1:4" ht="15.75" customHeight="1">
      <c r="A27" s="32">
        <v>324800</v>
      </c>
      <c r="B27" s="33" t="s">
        <v>765</v>
      </c>
    </row>
    <row r="28" spans="1:4" ht="15.75" customHeight="1">
      <c r="A28" s="32">
        <v>324800</v>
      </c>
      <c r="B28" s="33" t="s">
        <v>757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A6F27-0954-47EE-87E2-7B83060D5A42}">
  <sheetPr>
    <outlinePr summaryBelow="0" summaryRight="0"/>
  </sheetPr>
  <dimension ref="A1:I814"/>
  <sheetViews>
    <sheetView showZeros="0" tabSelected="1" zoomScale="140" zoomScaleNormal="140" workbookViewId="0">
      <pane ySplit="1" topLeftCell="A2" activePane="bottomLeft" state="frozen"/>
      <selection activeCell="H13" sqref="H13"/>
      <selection pane="bottomLeft" activeCell="K7" sqref="K7"/>
    </sheetView>
  </sheetViews>
  <sheetFormatPr baseColWidth="10" defaultColWidth="12.5703125" defaultRowHeight="15.75" customHeight="1"/>
  <cols>
    <col min="1" max="9" width="8.7109375" customWidth="1"/>
  </cols>
  <sheetData>
    <row r="1" spans="1:9" ht="12.75">
      <c r="A1" s="25" t="s">
        <v>761</v>
      </c>
      <c r="B1" s="28" t="s">
        <v>757</v>
      </c>
      <c r="C1" s="30" t="s">
        <v>768</v>
      </c>
      <c r="D1" s="30" t="s">
        <v>767</v>
      </c>
      <c r="E1" s="30" t="s">
        <v>766</v>
      </c>
      <c r="F1" s="30" t="s">
        <v>765</v>
      </c>
      <c r="G1" s="30" t="s">
        <v>764</v>
      </c>
      <c r="H1" s="30" t="s">
        <v>763</v>
      </c>
      <c r="I1" s="29" t="s">
        <v>762</v>
      </c>
    </row>
    <row r="2" spans="1:9" ht="12.75">
      <c r="A2" s="38">
        <v>324800</v>
      </c>
      <c r="B2" s="31" t="str">
        <f>IF(VLOOKUP(A2,Answers!A2:B50,2)=$B$1,"T","")</f>
        <v>T</v>
      </c>
      <c r="C2" s="31" t="str">
        <f>IF(VLOOKUP($A$2,Answers!$A$2:$B$50,2)=C1,"T","")</f>
        <v/>
      </c>
      <c r="D2" s="31" t="str">
        <f>IF(VLOOKUP($A$2,Answers!$A$2:$B$50,2)=D1,"T","")</f>
        <v/>
      </c>
      <c r="E2" s="31" t="str">
        <f>IF(VLOOKUP($A$2,Answers!$A$2:$B$50,2)=E1,"T","")</f>
        <v/>
      </c>
      <c r="F2" s="31" t="str">
        <f>IF(VLOOKUP($A$2,Answers!$A$2:$B$50,2)=F1,"T","")</f>
        <v/>
      </c>
      <c r="G2" s="31" t="str">
        <f>IF(VLOOKUP($A$2,Answers!$A$2:$B$50,2)=G1,"T","")</f>
        <v/>
      </c>
      <c r="H2" s="31" t="str">
        <f>IF(VLOOKUP($A$2,Answers!$A$2:$B$50,2,FALSE)=H1,"T","")</f>
        <v/>
      </c>
      <c r="I2" s="31" t="str">
        <f>IF(VLOOKUP($A$2,Answers!$A$2:$B$50,2,FALSE)=I1,"T","")</f>
        <v/>
      </c>
    </row>
    <row r="3" spans="1:9" ht="12.75">
      <c r="A3" s="38">
        <v>657396</v>
      </c>
      <c r="B3" s="31" t="str">
        <f>IF(VLOOKUP(A3,Answers!$A$2:$B$50,2,)=$B$1,"T","")</f>
        <v/>
      </c>
      <c r="C3" s="31" t="str">
        <f>IF(VLOOKUP(A3,Answers!$A$2:$B$50,2,)=$C$1,"T","")</f>
        <v/>
      </c>
      <c r="D3" s="31" t="str">
        <f>IF(VLOOKUP(A3,Answers!$A$2:$B$50,2,)=$D$1,"T","")</f>
        <v/>
      </c>
      <c r="E3" s="31" t="str">
        <f>IF(VLOOKUP(A3,Answers!$A$2:$B$50,2,)=$E$1,"T","")</f>
        <v/>
      </c>
      <c r="F3" s="31" t="str">
        <f>IF(VLOOKUP(A3,Answers!$A$2:$B$50,2,)=$F$1,"T","")</f>
        <v/>
      </c>
      <c r="G3" s="31" t="str">
        <f>IF(VLOOKUP(A3,Answers!$A$2:$B$50,2,)=$G$1,"T","")</f>
        <v/>
      </c>
      <c r="H3" s="31" t="str">
        <f>IF(VLOOKUP(A3,Answers!$A$2:$B$50,2,)=$H$1,"T","")</f>
        <v/>
      </c>
      <c r="I3" s="31" t="str">
        <f>IF(VLOOKUP(A3,Answers!$A$2:$B$50,2,)=$I$1,"T","")</f>
        <v>T</v>
      </c>
    </row>
    <row r="4" spans="1:9" ht="12.75">
      <c r="A4" s="38">
        <v>418373</v>
      </c>
      <c r="B4" s="31" t="str">
        <f>IF(VLOOKUP(A4,Answers!$A$2:$B$50,2,)=$B$1,"T","")</f>
        <v/>
      </c>
      <c r="C4" s="31" t="str">
        <f>IF(VLOOKUP(A4,Answers!$A$2:$B$50,2,)=$C$1,"T","")</f>
        <v/>
      </c>
      <c r="D4" s="31" t="str">
        <f>IF(VLOOKUP(A4,Answers!$A$2:$B$50,2,)=$D$1,"T","")</f>
        <v/>
      </c>
      <c r="E4" s="31" t="str">
        <f>IF(VLOOKUP(A4,Answers!$A$2:$B$50,2,)=$E$1,"T","")</f>
        <v/>
      </c>
      <c r="F4" s="31" t="str">
        <f>IF(VLOOKUP(A4,Answers!$A$2:$B$50,2,)=$F$1,"T","")</f>
        <v/>
      </c>
      <c r="G4" s="31" t="str">
        <f>IF(VLOOKUP(A4,Answers!$A$2:$B$50,2,)=$G$1,"T","")</f>
        <v/>
      </c>
      <c r="H4" s="31" t="str">
        <f>IF(VLOOKUP(A4,Answers!$A$2:$B$50,2,)=$H$1,"T","")</f>
        <v/>
      </c>
      <c r="I4" s="31" t="str">
        <f>IF(VLOOKUP(A4,Answers!$A$2:$B$50,2,)=$I$1,"T","")</f>
        <v>T</v>
      </c>
    </row>
    <row r="5" spans="1:9" ht="12.75">
      <c r="A5" s="38">
        <v>606964</v>
      </c>
      <c r="B5" s="31" t="str">
        <f>IF(VLOOKUP(A5,Answers!$A$2:$B$50,2,)=$B$1,"T","")</f>
        <v/>
      </c>
      <c r="C5" s="31" t="str">
        <f>IF(VLOOKUP(A5,Answers!$A$2:$B$50,2,)=$C$1,"T","")</f>
        <v/>
      </c>
      <c r="D5" s="31" t="str">
        <f>IF(VLOOKUP(A5,Answers!$A$2:$B$50,2,)=$D$1,"T","")</f>
        <v/>
      </c>
      <c r="E5" s="31" t="str">
        <f>IF(VLOOKUP(A5,Answers!$A$2:$B$50,2,)=$E$1,"T","")</f>
        <v/>
      </c>
      <c r="F5" s="31" t="str">
        <f>IF(VLOOKUP(A5,Answers!$A$2:$B$50,2,)=$F$1,"T","")</f>
        <v/>
      </c>
      <c r="G5" s="31" t="str">
        <f>IF(VLOOKUP(A5,Answers!$A$2:$B$50,2,)=$G$1,"T","")</f>
        <v/>
      </c>
      <c r="H5" s="31" t="str">
        <f>IF(VLOOKUP(A5,Answers!$A$2:$B$50,2,)=$H$1,"T","")</f>
        <v/>
      </c>
      <c r="I5" s="31" t="str">
        <f>IF(VLOOKUP(A5,Answers!$A$2:$B$50,2,)=$I$1,"T","")</f>
        <v>T</v>
      </c>
    </row>
    <row r="6" spans="1:9" ht="12.75">
      <c r="A6" s="38">
        <v>553542</v>
      </c>
      <c r="B6" s="31" t="str">
        <f>IF(VLOOKUP(A6,Answers!$A$2:$B$50,2,)=$B$1,"T","")</f>
        <v/>
      </c>
      <c r="C6" s="31" t="str">
        <f>IF(VLOOKUP(A6,Answers!$A$2:$B$50,2,)=$C$1,"T","")</f>
        <v/>
      </c>
      <c r="D6" s="31" t="str">
        <f>IF(VLOOKUP(A6,Answers!$A$2:$B$50,2,)=$D$1,"T","")</f>
        <v>T</v>
      </c>
      <c r="E6" s="31" t="str">
        <f>IF(VLOOKUP(A6,Answers!$A$2:$B$50,2,)=$E$1,"T","")</f>
        <v/>
      </c>
      <c r="F6" s="31" t="str">
        <f>IF(VLOOKUP(A6,Answers!$A$2:$B$50,2,)=$F$1,"T","")</f>
        <v/>
      </c>
      <c r="G6" s="31" t="str">
        <f>IF(VLOOKUP(A6,Answers!$A$2:$B$50,2,)=$G$1,"T","")</f>
        <v/>
      </c>
      <c r="H6" s="31" t="str">
        <f>IF(VLOOKUP(A6,Answers!$A$2:$B$50,2,)=$H$1,"T","")</f>
        <v/>
      </c>
      <c r="I6" s="31" t="str">
        <f>IF(VLOOKUP(A6,Answers!$A$2:$B$50,2)=$I$1,"T","")</f>
        <v/>
      </c>
    </row>
    <row r="7" spans="1:9" ht="12.75">
      <c r="A7" s="38">
        <v>512878</v>
      </c>
      <c r="B7" s="31" t="str">
        <f>IF(VLOOKUP(A7,Answers!$A$2:$B$50,2,)=$B$1,"T","")</f>
        <v/>
      </c>
      <c r="C7" s="31" t="str">
        <f>IF(VLOOKUP(A7,Answers!$A$2:$B$50,2,)=$C$1,"T","")</f>
        <v/>
      </c>
      <c r="D7" s="31" t="str">
        <f>IF(VLOOKUP(A7,Answers!$A$2:$B$50,2,)=$D$1,"T","")</f>
        <v/>
      </c>
      <c r="E7" s="31" t="str">
        <f>IF(VLOOKUP(A7,Answers!$A$2:$B$50,2,)=$E$1,"T","")</f>
        <v/>
      </c>
      <c r="F7" s="31" t="str">
        <f>IF(VLOOKUP(A7,Answers!$A$2:$B$50,2,)=$F$1,"T","")</f>
        <v/>
      </c>
      <c r="G7" s="31" t="str">
        <f>IF(VLOOKUP(A7,Answers!$A$2:$B$50,2,)=$G$1,"T","")</f>
        <v/>
      </c>
      <c r="H7" s="31" t="str">
        <f>IF(VLOOKUP(A7,Answers!$A$2:$B$50,2,)=$H$1,"T","")</f>
        <v/>
      </c>
      <c r="I7" s="31" t="str">
        <f>IF(VLOOKUP(A7,Answers!$A$2:$B$50,2,)=$I$1,"T","")</f>
        <v>T</v>
      </c>
    </row>
    <row r="8" spans="1:9" ht="12.75">
      <c r="A8" s="38">
        <v>548746</v>
      </c>
      <c r="B8" s="31" t="str">
        <f>IF(VLOOKUP(A8,Answers!$A$2:$B$50,2,)=$B$1,"T","")</f>
        <v/>
      </c>
      <c r="C8" s="31" t="str">
        <f>IF(VLOOKUP(A8,Answers!$A$2:$B$50,2,)=$C$1,"T","")</f>
        <v/>
      </c>
      <c r="D8" s="31" t="str">
        <f>IF(VLOOKUP(A8,Answers!$A$2:$B$50,2,)=$D$1,"T","")</f>
        <v/>
      </c>
      <c r="E8" s="31" t="str">
        <f>IF(VLOOKUP(A8,Answers!$A$2:$B$50,2,)=$E$1,"T","")</f>
        <v/>
      </c>
      <c r="F8" s="31" t="str">
        <f>IF(VLOOKUP(A8,Answers!$A$2:$B$50,2,)=$F$1,"T","")</f>
        <v/>
      </c>
      <c r="G8" s="31" t="str">
        <f>IF(VLOOKUP(A8,Answers!$A$2:$B$50,2,)=$G$1,"T","")</f>
        <v>T</v>
      </c>
      <c r="H8" s="31" t="str">
        <f>IF(VLOOKUP(A8,Answers!$A$2:$B$50,2,)=$H$1,"T","")</f>
        <v/>
      </c>
      <c r="I8" s="31" t="str">
        <f>IF(VLOOKUP(A8,Answers!$A$2:$B$50,2,)=$I$1,"T","")</f>
        <v/>
      </c>
    </row>
    <row r="9" spans="1:9" ht="12.75">
      <c r="A9" s="38">
        <v>463764</v>
      </c>
      <c r="B9" s="31" t="str">
        <f>IF(VLOOKUP(A9,Answers!$A$2:$B$50,2,)=$B$1,"T","")</f>
        <v/>
      </c>
      <c r="C9" s="31" t="str">
        <f>IF(VLOOKUP(A9,Answers!$A$2:$B$50,2,)=$C$1,"T","")</f>
        <v/>
      </c>
      <c r="D9" s="31" t="str">
        <f>IF(VLOOKUP(A9,Answers!$A$2:$B$50,2,)=$D$1,"T","")</f>
        <v/>
      </c>
      <c r="E9" s="31" t="str">
        <f>IF(VLOOKUP(A9,Answers!$A$2:$B$50,2,)=$E$1,"T","")</f>
        <v/>
      </c>
      <c r="F9" s="31" t="str">
        <f>IF(VLOOKUP(A9,Answers!$A$2:$B$50,2,)=$F$1,"T","")</f>
        <v/>
      </c>
      <c r="G9" s="31" t="str">
        <f>IF(VLOOKUP(A9,Answers!$A$2:$B$50,2,)=$G$1,"T","")</f>
        <v>T</v>
      </c>
      <c r="H9" s="31" t="str">
        <f>IF(VLOOKUP(A9,Answers!$A$2:$B$50,2,)=$H$1,"T","")</f>
        <v/>
      </c>
      <c r="I9" s="31" t="str">
        <f>IF(VLOOKUP(A9,Answers!$A$2:$B$50,2,)=$I$1,"T","")</f>
        <v/>
      </c>
    </row>
    <row r="10" spans="1:9" ht="12.75">
      <c r="A10" s="38">
        <v>583032</v>
      </c>
      <c r="B10" s="31" t="str">
        <f>IF(VLOOKUP(A10,Answers!$A$2:$B$50,2,)=$B$1,"T","")</f>
        <v/>
      </c>
      <c r="C10" s="31" t="str">
        <f>IF(VLOOKUP(A10,Answers!$A$2:$B$50,2,)=$C$1,"T","")</f>
        <v/>
      </c>
      <c r="D10" s="31" t="str">
        <f>IF(VLOOKUP(A10,Answers!$A$2:$B$50,2,)=$D$1,"T","")</f>
        <v/>
      </c>
      <c r="E10" s="31" t="str">
        <f>IF(VLOOKUP(A10,Answers!$A$2:$B$50,2,)=$E$1,"T","")</f>
        <v/>
      </c>
      <c r="F10" s="31" t="str">
        <f>IF(VLOOKUP(A10,Answers!$A$2:$B$50,2,)=$F$1,"T","")</f>
        <v/>
      </c>
      <c r="G10" s="31" t="str">
        <f>IF(VLOOKUP(A10,Answers!$A$2:$B$50,2,)=$G$1,"T","")</f>
        <v>T</v>
      </c>
      <c r="H10" s="31" t="str">
        <f>IF(VLOOKUP(A10,Answers!$A$2:$B$50,2,)=$H$1,"T","")</f>
        <v/>
      </c>
      <c r="I10" s="31" t="str">
        <f>IF(VLOOKUP(A10,Answers!$A$2:$B$50,2,)=$I$1,"T","")</f>
        <v/>
      </c>
    </row>
    <row r="11" spans="1:9" ht="12.75">
      <c r="A11" s="38">
        <v>198187</v>
      </c>
      <c r="B11" s="31" t="str">
        <f>IF(VLOOKUP(A11,Answers!$A$2:$B$50,2,)=$B$1,"T","")</f>
        <v/>
      </c>
      <c r="C11" s="31" t="str">
        <f>IF(VLOOKUP(A11,Answers!$A$2:$B$50,2,)=$C$1,"T","")</f>
        <v/>
      </c>
      <c r="D11" s="31" t="str">
        <f>IF(VLOOKUP(A11,Answers!$A$2:$B$50,2,)=$D$1,"T","")</f>
        <v/>
      </c>
      <c r="E11" s="31" t="str">
        <f>IF(VLOOKUP(A11,Answers!$A$2:$B$50,2,)=$E$1,"T","")</f>
        <v/>
      </c>
      <c r="F11" s="31" t="str">
        <f>IF(VLOOKUP(A11,Answers!$A$2:$B$50,2,)=$F$1,"T","")</f>
        <v/>
      </c>
      <c r="G11" s="31" t="str">
        <f>IF(VLOOKUP(A11,Answers!$A$2:$B$50,2,)=$G$1,"T","")</f>
        <v>T</v>
      </c>
      <c r="H11" s="31" t="str">
        <f>IF(VLOOKUP(A11,Answers!$A$2:$B$50,2,)=$H$1,"T","")</f>
        <v/>
      </c>
      <c r="I11" s="31" t="str">
        <f>IF(VLOOKUP(A11,Answers!$A$2:$B$50,2,)=$I$1,"T","")</f>
        <v/>
      </c>
    </row>
    <row r="12" spans="1:9" ht="12.75">
      <c r="A12" s="38">
        <v>628010</v>
      </c>
      <c r="B12" s="31" t="str">
        <f>IF(VLOOKUP(A12,Answers!$A$2:$B$50,2,)=$B$1,"T","")</f>
        <v/>
      </c>
      <c r="C12" s="31" t="str">
        <f>IF(VLOOKUP(A12,Answers!$A$2:$B$50,2,)=$C$1,"T","")</f>
        <v/>
      </c>
      <c r="D12" s="31" t="str">
        <f>IF(VLOOKUP(A12,Answers!$A$2:$B$50,2,)=$D$1,"T","")</f>
        <v/>
      </c>
      <c r="E12" s="31" t="str">
        <f>IF(VLOOKUP(A12,Answers!$A$2:$B$50,2,)=$E$1,"T","")</f>
        <v/>
      </c>
      <c r="F12" s="31" t="str">
        <f>IF(VLOOKUP(A12,Answers!$A$2:$B$50,2,)=$F$1,"T","")</f>
        <v/>
      </c>
      <c r="G12" s="31" t="str">
        <f>IF(VLOOKUP(A12,Answers!$A$2:$B$50,2,)=$G$1,"T","")</f>
        <v>T</v>
      </c>
      <c r="H12" s="31" t="str">
        <f>IF(VLOOKUP(A12,Answers!$A$2:$B$50,2,)=$H$1,"T","")</f>
        <v/>
      </c>
      <c r="I12" s="31" t="str">
        <f>IF(VLOOKUP(A12,Answers!$A$2:$B$50,2,)=$I$1,"T","")</f>
        <v/>
      </c>
    </row>
    <row r="13" spans="1:9" ht="12.75">
      <c r="A13" s="38">
        <v>626590</v>
      </c>
      <c r="B13" s="31" t="str">
        <f>IF(VLOOKUP(A13,Answers!$A$2:$B$50,2,)=$B$1,"T","")</f>
        <v/>
      </c>
      <c r="C13" s="31" t="str">
        <f>IF(VLOOKUP(A13,Answers!$A$2:$B$50,2,)=$C$1,"T","")</f>
        <v/>
      </c>
      <c r="D13" s="31" t="str">
        <f>IF(VLOOKUP(A13,Answers!$A$2:$B$50,2,)=$D$1,"T","")</f>
        <v/>
      </c>
      <c r="E13" s="31" t="str">
        <f>IF(VLOOKUP(A13,Answers!$A$2:$B$50,2,)=$E$1,"T","")</f>
        <v/>
      </c>
      <c r="F13" s="31" t="str">
        <f>IF(VLOOKUP(A13,Answers!$A$2:$B$50,2,)=$F$1,"T","")</f>
        <v/>
      </c>
      <c r="G13" s="31" t="str">
        <f>IF(VLOOKUP(A13,Answers!$A$2:$B$50,2,)=$G$1,"T","")</f>
        <v>T</v>
      </c>
      <c r="H13" s="31" t="str">
        <f>IF(VLOOKUP(A13,Answers!$A$2:$B$50,2,)=$H$1,"T","")</f>
        <v/>
      </c>
      <c r="I13" s="31" t="str">
        <f>IF(VLOOKUP(A13,Answers!$A$2:$B$50,2,)=$I$1,"T","")</f>
        <v/>
      </c>
    </row>
    <row r="14" spans="1:9" ht="12.75">
      <c r="A14" s="38">
        <v>596345</v>
      </c>
      <c r="B14" s="31" t="str">
        <f>IF(VLOOKUP(A14,Answers!$A$2:$B$50,2,)=$B$1,"T","")</f>
        <v/>
      </c>
      <c r="C14" s="31" t="str">
        <f>IF(VLOOKUP(A14,Answers!$A$2:$B$50,2,)=$C$1,"T","")</f>
        <v/>
      </c>
      <c r="D14" s="31" t="str">
        <f>IF(VLOOKUP(A14,Answers!$A$2:$B$50,2,)=$D$1,"T","")</f>
        <v/>
      </c>
      <c r="E14" s="31" t="str">
        <f>IF(VLOOKUP(A14,Answers!$A$2:$B$50,2,)=$E$1,"T","")</f>
        <v/>
      </c>
      <c r="F14" s="31" t="str">
        <f>IF(VLOOKUP(A14,Answers!$A$2:$B$50,2,)=$F$1,"T","")</f>
        <v/>
      </c>
      <c r="G14" s="31" t="str">
        <f>IF(VLOOKUP(A14,Answers!$A$2:$B$50,2,)=$G$1,"T","")</f>
        <v>T</v>
      </c>
      <c r="H14" s="31" t="str">
        <f>IF(VLOOKUP(A14,Answers!$A$2:$B$50,2,)=$H$1,"T","")</f>
        <v/>
      </c>
      <c r="I14" s="31" t="str">
        <f>IF(VLOOKUP(A14,Answers!$A$2:$B$50,2,)=$I$1,"T","")</f>
        <v/>
      </c>
    </row>
    <row r="15" spans="1:9" ht="12.75">
      <c r="A15" s="38">
        <v>612741</v>
      </c>
      <c r="B15" s="31" t="str">
        <f>IF(VLOOKUP(A15,Answers!$A$2:$B$50,2,)=$B$1,"T","")</f>
        <v/>
      </c>
      <c r="C15" s="31" t="str">
        <f>IF(VLOOKUP(A15,Answers!$A$2:$B$50,2,)=$C$1,"T","")</f>
        <v/>
      </c>
      <c r="D15" s="31" t="str">
        <f>IF(VLOOKUP(A15,Answers!$A$2:$B$50,2,)=$D$1,"T","")</f>
        <v/>
      </c>
      <c r="E15" s="31" t="str">
        <f>IF(VLOOKUP(A15,Answers!$A$2:$B$50,2,)=$E$1,"T","")</f>
        <v/>
      </c>
      <c r="F15" s="31" t="str">
        <f>IF(VLOOKUP(A15,Answers!$A$2:$B$50,2,)=$F$1,"T","")</f>
        <v/>
      </c>
      <c r="G15" s="31" t="str">
        <f>IF(VLOOKUP(A15,Answers!$A$2:$B$50,2,)=$G$1,"T","")</f>
        <v>T</v>
      </c>
      <c r="H15" s="31" t="str">
        <f>IF(VLOOKUP(A15,Answers!$A$2:$B$50,2,)=$H$1,"T","")</f>
        <v/>
      </c>
      <c r="I15" s="31" t="str">
        <f>IF(VLOOKUP(A15,Answers!$A$2:$B$50,2,)=$I$1,"T","")</f>
        <v/>
      </c>
    </row>
    <row r="16" spans="1:9" ht="12.75">
      <c r="A16" s="38">
        <v>640294</v>
      </c>
      <c r="B16" s="31" t="str">
        <f>IF(VLOOKUP(A16,Answers!$A$2:$B$50,2,)=$B$1,"T","")</f>
        <v/>
      </c>
      <c r="C16" s="31" t="str">
        <f>IF(VLOOKUP(A16,Answers!$A$2:$B$50,2,)=$C$1,"T","")</f>
        <v/>
      </c>
      <c r="D16" s="31" t="str">
        <f>IF(VLOOKUP(A16,Answers!$A$2:$B$50,2,)=$D$1,"T","")</f>
        <v/>
      </c>
      <c r="E16" s="31" t="str">
        <f>IF(VLOOKUP(A16,Answers!$A$2:$B$50,2,)=$E$1,"T","")</f>
        <v/>
      </c>
      <c r="F16" s="31" t="str">
        <f>IF(VLOOKUP(A16,Answers!$A$2:$B$50,2,)=$F$1,"T","")</f>
        <v/>
      </c>
      <c r="G16" s="31" t="str">
        <f>IF(VLOOKUP(A16,Answers!$A$2:$B$50,2,)=$G$1,"T","")</f>
        <v>T</v>
      </c>
      <c r="H16" s="31" t="str">
        <f>IF(VLOOKUP(A16,Answers!$A$2:$B$50,2,)=$H$1,"T","")</f>
        <v/>
      </c>
      <c r="I16" s="31" t="str">
        <f>IF(VLOOKUP(A16,Answers!$A$2:$B$50,2,)=$I$1,"T","")</f>
        <v/>
      </c>
    </row>
    <row r="17" spans="1:1" ht="12.75">
      <c r="A17" s="24"/>
    </row>
    <row r="18" spans="1:1" ht="12.75">
      <c r="A18" s="24"/>
    </row>
    <row r="19" spans="1:1" ht="12.75">
      <c r="A19" s="24"/>
    </row>
    <row r="20" spans="1:1" ht="12.75">
      <c r="A20" s="24"/>
    </row>
    <row r="21" spans="1:1" ht="12.75">
      <c r="A21" s="24"/>
    </row>
    <row r="22" spans="1:1" ht="12.75">
      <c r="A22" s="24"/>
    </row>
    <row r="23" spans="1:1" ht="12.75">
      <c r="A23" s="24"/>
    </row>
    <row r="24" spans="1:1" ht="12.75">
      <c r="A24" s="24"/>
    </row>
    <row r="25" spans="1:1" ht="12.75">
      <c r="A25" s="24"/>
    </row>
    <row r="26" spans="1:1" ht="12.75">
      <c r="A26" s="24"/>
    </row>
    <row r="27" spans="1:1" ht="12.75">
      <c r="A27" s="24"/>
    </row>
    <row r="28" spans="1:1" ht="12.75">
      <c r="A28" s="24"/>
    </row>
    <row r="29" spans="1:1" ht="12.75">
      <c r="A29" s="24"/>
    </row>
    <row r="30" spans="1:1" ht="12.75">
      <c r="A30" s="24"/>
    </row>
    <row r="31" spans="1:1" ht="12.75">
      <c r="A31" s="24"/>
    </row>
    <row r="32" spans="1:1" ht="12.75">
      <c r="A32" s="24"/>
    </row>
    <row r="33" spans="1:1" ht="12.75">
      <c r="A33" s="24"/>
    </row>
    <row r="34" spans="1:1" ht="12.75">
      <c r="A34" s="24"/>
    </row>
    <row r="35" spans="1:1" ht="12.75">
      <c r="A35" s="24"/>
    </row>
    <row r="36" spans="1:1" ht="12.75">
      <c r="A36" s="24"/>
    </row>
    <row r="37" spans="1:1" ht="12.75">
      <c r="A37" s="24"/>
    </row>
    <row r="38" spans="1:1" ht="12.75">
      <c r="A38" s="24"/>
    </row>
    <row r="39" spans="1:1" ht="12.75">
      <c r="A39" s="24"/>
    </row>
    <row r="40" spans="1:1" ht="12.75">
      <c r="A40" s="24"/>
    </row>
    <row r="41" spans="1:1" ht="12.75">
      <c r="A41" s="24"/>
    </row>
    <row r="42" spans="1:1" ht="12.75">
      <c r="A42" s="24"/>
    </row>
    <row r="43" spans="1:1" ht="12.75">
      <c r="A43" s="24"/>
    </row>
    <row r="44" spans="1:1" ht="12.75">
      <c r="A44" s="24"/>
    </row>
    <row r="45" spans="1:1" ht="12.75">
      <c r="A45" s="24"/>
    </row>
    <row r="46" spans="1:1" ht="12.75">
      <c r="A46" s="24"/>
    </row>
    <row r="47" spans="1:1" ht="12.75">
      <c r="A47" s="24"/>
    </row>
    <row r="48" spans="1:1" ht="12.75">
      <c r="A48" s="24"/>
    </row>
    <row r="49" spans="1:1" ht="12.75">
      <c r="A49" s="24"/>
    </row>
    <row r="50" spans="1:1" ht="12.75">
      <c r="A50" s="24"/>
    </row>
    <row r="51" spans="1:1" ht="12.75">
      <c r="A51" s="24"/>
    </row>
    <row r="52" spans="1:1" ht="12.75">
      <c r="A52" s="24"/>
    </row>
    <row r="53" spans="1:1" ht="12.75">
      <c r="A53" s="24"/>
    </row>
    <row r="54" spans="1:1" ht="12.75">
      <c r="A54" s="24"/>
    </row>
    <row r="55" spans="1:1" ht="12.75">
      <c r="A55" s="24"/>
    </row>
    <row r="56" spans="1:1" ht="12.75">
      <c r="A56" s="24"/>
    </row>
    <row r="57" spans="1:1" ht="12.75">
      <c r="A57" s="24"/>
    </row>
    <row r="58" spans="1:1" ht="12.75">
      <c r="A58" s="24"/>
    </row>
    <row r="59" spans="1:1" ht="12.75">
      <c r="A59" s="24"/>
    </row>
    <row r="60" spans="1:1" ht="12.75">
      <c r="A60" s="24"/>
    </row>
    <row r="61" spans="1:1" ht="12.75">
      <c r="A61" s="24"/>
    </row>
    <row r="62" spans="1:1" ht="12.75">
      <c r="A62" s="24"/>
    </row>
    <row r="63" spans="1:1" ht="12.75">
      <c r="A63" s="24"/>
    </row>
    <row r="64" spans="1:1" ht="12.75">
      <c r="A64" s="24"/>
    </row>
    <row r="65" spans="1:1" ht="12.75">
      <c r="A65" s="24"/>
    </row>
    <row r="66" spans="1:1" ht="12.75">
      <c r="A66" s="24"/>
    </row>
    <row r="67" spans="1:1" ht="12.75">
      <c r="A67" s="24"/>
    </row>
    <row r="68" spans="1:1" ht="12.75">
      <c r="A68" s="24"/>
    </row>
    <row r="69" spans="1:1" ht="12.75">
      <c r="A69" s="24"/>
    </row>
    <row r="70" spans="1:1" ht="12.75">
      <c r="A70" s="24"/>
    </row>
    <row r="71" spans="1:1" ht="12.75">
      <c r="A71" s="24"/>
    </row>
    <row r="72" spans="1:1" ht="12.75">
      <c r="A72" s="24"/>
    </row>
    <row r="73" spans="1:1" ht="12.75">
      <c r="A73" s="24"/>
    </row>
    <row r="74" spans="1:1" ht="12.75">
      <c r="A74" s="24"/>
    </row>
    <row r="75" spans="1:1" ht="12.75">
      <c r="A75" s="24"/>
    </row>
    <row r="76" spans="1:1" ht="12.75">
      <c r="A76" s="24"/>
    </row>
    <row r="77" spans="1:1" ht="12.75">
      <c r="A77" s="24"/>
    </row>
    <row r="78" spans="1:1" ht="12.75">
      <c r="A78" s="24"/>
    </row>
    <row r="79" spans="1:1" ht="12.75">
      <c r="A79" s="24"/>
    </row>
    <row r="80" spans="1:1" ht="12.75">
      <c r="A80" s="24"/>
    </row>
    <row r="81" spans="1:1" ht="12.75">
      <c r="A81" s="24"/>
    </row>
    <row r="82" spans="1:1" ht="12.75">
      <c r="A82" s="24"/>
    </row>
    <row r="83" spans="1:1" ht="12.75">
      <c r="A83" s="24"/>
    </row>
    <row r="84" spans="1:1" ht="12.75">
      <c r="A84" s="24"/>
    </row>
    <row r="85" spans="1:1" ht="12.75">
      <c r="A85" s="24"/>
    </row>
    <row r="86" spans="1:1" ht="12.75">
      <c r="A86" s="24"/>
    </row>
    <row r="87" spans="1:1" ht="12.75">
      <c r="A87" s="24"/>
    </row>
    <row r="88" spans="1:1" ht="12.75">
      <c r="A88" s="24"/>
    </row>
    <row r="89" spans="1:1" ht="12.75">
      <c r="A89" s="24"/>
    </row>
    <row r="90" spans="1:1" ht="12.75">
      <c r="A90" s="24"/>
    </row>
    <row r="91" spans="1:1" ht="12.75">
      <c r="A91" s="24"/>
    </row>
    <row r="92" spans="1:1" ht="12.75">
      <c r="A92" s="24"/>
    </row>
    <row r="93" spans="1:1" ht="12.75">
      <c r="A93" s="24"/>
    </row>
    <row r="94" spans="1:1" ht="12.75">
      <c r="A94" s="24"/>
    </row>
    <row r="95" spans="1:1" ht="12.75">
      <c r="A95" s="24"/>
    </row>
    <row r="96" spans="1:1" ht="12.75">
      <c r="A96" s="24"/>
    </row>
    <row r="97" spans="1:1" ht="12.75">
      <c r="A97" s="24"/>
    </row>
    <row r="98" spans="1:1" ht="12.75">
      <c r="A98" s="24"/>
    </row>
    <row r="99" spans="1:1" ht="12.75">
      <c r="A99" s="24"/>
    </row>
    <row r="100" spans="1:1" ht="12.75">
      <c r="A100" s="24"/>
    </row>
    <row r="101" spans="1:1" ht="12.75">
      <c r="A101" s="24"/>
    </row>
    <row r="102" spans="1:1" ht="12.75">
      <c r="A102" s="24"/>
    </row>
    <row r="103" spans="1:1" ht="12.75">
      <c r="A103" s="24"/>
    </row>
    <row r="104" spans="1:1" ht="12.75">
      <c r="A104" s="24"/>
    </row>
    <row r="105" spans="1:1" ht="12.75">
      <c r="A105" s="24"/>
    </row>
    <row r="106" spans="1:1" ht="12.75">
      <c r="A106" s="24"/>
    </row>
    <row r="107" spans="1:1" ht="12.75">
      <c r="A107" s="24"/>
    </row>
    <row r="108" spans="1:1" ht="12.75">
      <c r="A108" s="24"/>
    </row>
    <row r="109" spans="1:1" ht="12.75">
      <c r="A109" s="24"/>
    </row>
    <row r="110" spans="1:1" ht="12.75">
      <c r="A110" s="24"/>
    </row>
    <row r="111" spans="1:1" ht="12.75">
      <c r="A111" s="24"/>
    </row>
    <row r="112" spans="1:1" ht="12.75">
      <c r="A112" s="24"/>
    </row>
    <row r="113" spans="1:1" ht="12.75">
      <c r="A113" s="24"/>
    </row>
    <row r="114" spans="1:1" ht="12.75">
      <c r="A114" s="24"/>
    </row>
    <row r="115" spans="1:1" ht="12.75">
      <c r="A115" s="24"/>
    </row>
    <row r="116" spans="1:1" ht="12.75">
      <c r="A116" s="24"/>
    </row>
    <row r="117" spans="1:1" ht="12.75">
      <c r="A117" s="24"/>
    </row>
    <row r="118" spans="1:1" ht="12.75">
      <c r="A118" s="24"/>
    </row>
    <row r="119" spans="1:1" ht="12.75">
      <c r="A119" s="24"/>
    </row>
    <row r="120" spans="1:1" ht="12.75">
      <c r="A120" s="24"/>
    </row>
    <row r="121" spans="1:1" ht="12.75">
      <c r="A121" s="24"/>
    </row>
    <row r="122" spans="1:1" ht="12.75">
      <c r="A122" s="24"/>
    </row>
    <row r="123" spans="1:1" ht="12.75">
      <c r="A123" s="24"/>
    </row>
    <row r="124" spans="1:1" ht="12.75">
      <c r="A124" s="24"/>
    </row>
    <row r="125" spans="1:1" ht="12.75">
      <c r="A125" s="24"/>
    </row>
    <row r="126" spans="1:1" ht="12.75">
      <c r="A126" s="24"/>
    </row>
    <row r="127" spans="1:1" ht="12.75">
      <c r="A127" s="24"/>
    </row>
    <row r="128" spans="1:1" ht="12.75">
      <c r="A128" s="24"/>
    </row>
    <row r="129" spans="1:1" ht="12.75">
      <c r="A129" s="24"/>
    </row>
    <row r="130" spans="1:1" ht="12.75">
      <c r="A130" s="24"/>
    </row>
    <row r="131" spans="1:1" ht="12.75">
      <c r="A131" s="24"/>
    </row>
    <row r="132" spans="1:1" ht="12.75">
      <c r="A132" s="24"/>
    </row>
    <row r="133" spans="1:1" ht="12.75">
      <c r="A133" s="24"/>
    </row>
    <row r="134" spans="1:1" ht="12.75">
      <c r="A134" s="24"/>
    </row>
    <row r="135" spans="1:1" ht="12.75">
      <c r="A135" s="24"/>
    </row>
    <row r="136" spans="1:1" ht="12.75">
      <c r="A136" s="24"/>
    </row>
    <row r="137" spans="1:1" ht="12.75">
      <c r="A137" s="24"/>
    </row>
    <row r="138" spans="1:1" ht="12.75">
      <c r="A138" s="24"/>
    </row>
    <row r="139" spans="1:1" ht="12.75">
      <c r="A139" s="24"/>
    </row>
    <row r="140" spans="1:1" ht="12.75">
      <c r="A140" s="24"/>
    </row>
    <row r="141" spans="1:1" ht="12.75">
      <c r="A141" s="24"/>
    </row>
    <row r="142" spans="1:1" ht="12.75">
      <c r="A142" s="24"/>
    </row>
    <row r="143" spans="1:1" ht="12.75">
      <c r="A143" s="24"/>
    </row>
    <row r="144" spans="1:1" ht="12.75">
      <c r="A144" s="24"/>
    </row>
    <row r="145" spans="1:1" ht="12.75">
      <c r="A145" s="24"/>
    </row>
    <row r="146" spans="1:1" ht="12.75">
      <c r="A146" s="24"/>
    </row>
    <row r="147" spans="1:1" ht="12.75">
      <c r="A147" s="24"/>
    </row>
    <row r="148" spans="1:1" ht="12.75">
      <c r="A148" s="24"/>
    </row>
    <row r="149" spans="1:1" ht="12.75">
      <c r="A149" s="24"/>
    </row>
    <row r="150" spans="1:1" ht="12.75">
      <c r="A150" s="24"/>
    </row>
    <row r="151" spans="1:1" ht="12.75">
      <c r="A151" s="24"/>
    </row>
    <row r="152" spans="1:1" ht="12.75">
      <c r="A152" s="24"/>
    </row>
    <row r="153" spans="1:1" ht="12.75">
      <c r="A153" s="24"/>
    </row>
    <row r="154" spans="1:1" ht="12.75">
      <c r="A154" s="24"/>
    </row>
    <row r="155" spans="1:1" ht="12.75">
      <c r="A155" s="24"/>
    </row>
    <row r="156" spans="1:1" ht="12.75">
      <c r="A156" s="24"/>
    </row>
    <row r="157" spans="1:1" ht="12.75">
      <c r="A157" s="24"/>
    </row>
    <row r="158" spans="1:1" ht="12.75">
      <c r="A158" s="24"/>
    </row>
    <row r="159" spans="1:1" ht="12.75">
      <c r="A159" s="24"/>
    </row>
    <row r="160" spans="1:1" ht="12.75">
      <c r="A160" s="24"/>
    </row>
    <row r="161" spans="1:1" ht="12.75">
      <c r="A161" s="24"/>
    </row>
    <row r="162" spans="1:1" ht="12.75">
      <c r="A162" s="24"/>
    </row>
    <row r="163" spans="1:1" ht="12.75">
      <c r="A163" s="24"/>
    </row>
    <row r="164" spans="1:1" ht="12.75">
      <c r="A164" s="24"/>
    </row>
    <row r="165" spans="1:1" ht="12.75">
      <c r="A165" s="24"/>
    </row>
    <row r="166" spans="1:1" ht="12.75">
      <c r="A166" s="24"/>
    </row>
    <row r="167" spans="1:1" ht="12.75">
      <c r="A167" s="24"/>
    </row>
    <row r="168" spans="1:1" ht="12.75">
      <c r="A168" s="24"/>
    </row>
    <row r="169" spans="1:1" ht="12.75">
      <c r="A169" s="24"/>
    </row>
    <row r="170" spans="1:1" ht="12.75">
      <c r="A170" s="24"/>
    </row>
    <row r="171" spans="1:1" ht="12.75">
      <c r="A171" s="24"/>
    </row>
    <row r="172" spans="1:1" ht="12.75">
      <c r="A172" s="24"/>
    </row>
    <row r="173" spans="1:1" ht="12.75">
      <c r="A173" s="24"/>
    </row>
    <row r="174" spans="1:1" ht="12.75">
      <c r="A174" s="24"/>
    </row>
    <row r="175" spans="1:1" ht="12.75">
      <c r="A175" s="24"/>
    </row>
    <row r="176" spans="1:1" ht="12.75">
      <c r="A176" s="24"/>
    </row>
    <row r="177" spans="1:1" ht="12.75">
      <c r="A177" s="24"/>
    </row>
    <row r="178" spans="1:1" ht="12.75">
      <c r="A178" s="24"/>
    </row>
    <row r="179" spans="1:1" ht="12.75">
      <c r="A179" s="24"/>
    </row>
    <row r="180" spans="1:1" ht="12.75">
      <c r="A180" s="24"/>
    </row>
    <row r="181" spans="1:1" ht="12.75">
      <c r="A181" s="24"/>
    </row>
    <row r="182" spans="1:1" ht="12.75">
      <c r="A182" s="24"/>
    </row>
    <row r="183" spans="1:1" ht="12.75">
      <c r="A183" s="24"/>
    </row>
    <row r="184" spans="1:1" ht="12.75">
      <c r="A184" s="24"/>
    </row>
    <row r="185" spans="1:1" ht="12.75">
      <c r="A185" s="24"/>
    </row>
    <row r="186" spans="1:1" ht="12.75">
      <c r="A186" s="24"/>
    </row>
    <row r="187" spans="1:1" ht="12.75">
      <c r="A187" s="24"/>
    </row>
    <row r="188" spans="1:1" ht="12.75">
      <c r="A188" s="24"/>
    </row>
    <row r="189" spans="1:1" ht="12.75">
      <c r="A189" s="24"/>
    </row>
    <row r="190" spans="1:1" ht="12.75">
      <c r="A190" s="24"/>
    </row>
    <row r="191" spans="1:1" ht="12.75">
      <c r="A191" s="24"/>
    </row>
    <row r="192" spans="1:1" ht="12.75">
      <c r="A192" s="24"/>
    </row>
    <row r="193" spans="1:1" ht="12.75">
      <c r="A193" s="24"/>
    </row>
    <row r="194" spans="1:1" ht="12.75">
      <c r="A194" s="24"/>
    </row>
    <row r="195" spans="1:1" ht="12.75">
      <c r="A195" s="24"/>
    </row>
    <row r="196" spans="1:1" ht="12.75">
      <c r="A196" s="24"/>
    </row>
    <row r="197" spans="1:1" ht="12.75">
      <c r="A197" s="24"/>
    </row>
    <row r="198" spans="1:1" ht="12.75">
      <c r="A198" s="24"/>
    </row>
    <row r="199" spans="1:1" ht="12.75">
      <c r="A199" s="24"/>
    </row>
    <row r="200" spans="1:1" ht="12.75">
      <c r="A200" s="24"/>
    </row>
    <row r="201" spans="1:1" ht="12.75">
      <c r="A201" s="24"/>
    </row>
    <row r="202" spans="1:1" ht="12.75">
      <c r="A202" s="24"/>
    </row>
    <row r="203" spans="1:1" ht="12.75">
      <c r="A203" s="24"/>
    </row>
    <row r="204" spans="1:1" ht="12.75">
      <c r="A204" s="24"/>
    </row>
    <row r="205" spans="1:1" ht="12.75">
      <c r="A205" s="24"/>
    </row>
    <row r="206" spans="1:1" ht="12.75">
      <c r="A206" s="24"/>
    </row>
    <row r="207" spans="1:1" ht="12.75">
      <c r="A207" s="24"/>
    </row>
    <row r="208" spans="1:1" ht="12.75">
      <c r="A208" s="24"/>
    </row>
    <row r="209" spans="1:1" ht="12.75">
      <c r="A209" s="24"/>
    </row>
    <row r="210" spans="1:1" ht="12.75">
      <c r="A210" s="24"/>
    </row>
    <row r="211" spans="1:1" ht="12.75">
      <c r="A211" s="24"/>
    </row>
    <row r="212" spans="1:1" ht="12.75">
      <c r="A212" s="24"/>
    </row>
    <row r="213" spans="1:1" ht="12.75">
      <c r="A213" s="24"/>
    </row>
    <row r="214" spans="1:1" ht="12.75">
      <c r="A214" s="24"/>
    </row>
    <row r="215" spans="1:1" ht="12.75">
      <c r="A215" s="24"/>
    </row>
    <row r="216" spans="1:1" ht="12.75">
      <c r="A216" s="24"/>
    </row>
    <row r="217" spans="1:1" ht="12.75">
      <c r="A217" s="24"/>
    </row>
    <row r="218" spans="1:1" ht="12.75">
      <c r="A218" s="24"/>
    </row>
    <row r="219" spans="1:1" ht="12.75">
      <c r="A219" s="24"/>
    </row>
    <row r="220" spans="1:1" ht="12.75">
      <c r="A220" s="24"/>
    </row>
    <row r="221" spans="1:1" ht="12.75">
      <c r="A221" s="24"/>
    </row>
    <row r="222" spans="1:1" ht="12.75">
      <c r="A222" s="24"/>
    </row>
    <row r="223" spans="1:1" ht="12.75">
      <c r="A223" s="24"/>
    </row>
    <row r="224" spans="1:1" ht="12.75">
      <c r="A224" s="24"/>
    </row>
    <row r="225" spans="1:1" ht="12.75">
      <c r="A225" s="24"/>
    </row>
    <row r="226" spans="1:1" ht="12.75">
      <c r="A226" s="24"/>
    </row>
    <row r="227" spans="1:1" ht="12.75">
      <c r="A227" s="24"/>
    </row>
    <row r="228" spans="1:1" ht="12.75">
      <c r="A228" s="24"/>
    </row>
    <row r="229" spans="1:1" ht="12.75">
      <c r="A229" s="24"/>
    </row>
    <row r="230" spans="1:1" ht="12.75">
      <c r="A230" s="24"/>
    </row>
    <row r="231" spans="1:1" ht="12.75">
      <c r="A231" s="24"/>
    </row>
    <row r="232" spans="1:1" ht="12.75">
      <c r="A232" s="24"/>
    </row>
    <row r="233" spans="1:1" ht="12.75">
      <c r="A233" s="24"/>
    </row>
    <row r="234" spans="1:1" ht="12.75">
      <c r="A234" s="24"/>
    </row>
    <row r="235" spans="1:1" ht="12.75">
      <c r="A235" s="24"/>
    </row>
    <row r="236" spans="1:1" ht="12.75">
      <c r="A236" s="24"/>
    </row>
    <row r="237" spans="1:1" ht="12.75">
      <c r="A237" s="24"/>
    </row>
    <row r="238" spans="1:1" ht="12.75">
      <c r="A238" s="24"/>
    </row>
    <row r="239" spans="1:1" ht="12.75">
      <c r="A239" s="24"/>
    </row>
    <row r="240" spans="1:1" ht="12.75">
      <c r="A240" s="24"/>
    </row>
    <row r="241" spans="1:1" ht="12.75">
      <c r="A241" s="24"/>
    </row>
    <row r="242" spans="1:1" ht="12.75">
      <c r="A242" s="24"/>
    </row>
    <row r="243" spans="1:1" ht="12.75">
      <c r="A243" s="24"/>
    </row>
    <row r="244" spans="1:1" ht="12.75">
      <c r="A244" s="24"/>
    </row>
    <row r="245" spans="1:1" ht="12.75">
      <c r="A245" s="24"/>
    </row>
    <row r="246" spans="1:1" ht="12.75">
      <c r="A246" s="24"/>
    </row>
    <row r="247" spans="1:1" ht="12.75">
      <c r="A247" s="24"/>
    </row>
    <row r="248" spans="1:1" ht="12.75">
      <c r="A248" s="24"/>
    </row>
    <row r="249" spans="1:1" ht="12.75">
      <c r="A249" s="24"/>
    </row>
    <row r="250" spans="1:1" ht="12.75">
      <c r="A250" s="24"/>
    </row>
    <row r="251" spans="1:1" ht="12.75">
      <c r="A251" s="24"/>
    </row>
    <row r="252" spans="1:1" ht="12.75">
      <c r="A252" s="24"/>
    </row>
    <row r="253" spans="1:1" ht="12.75">
      <c r="A253" s="24"/>
    </row>
    <row r="254" spans="1:1" ht="12.75">
      <c r="A254" s="24"/>
    </row>
    <row r="255" spans="1:1" ht="12.75">
      <c r="A255" s="24"/>
    </row>
    <row r="256" spans="1:1" ht="12.75">
      <c r="A256" s="24"/>
    </row>
    <row r="257" spans="1:1" ht="12.75">
      <c r="A257" s="24"/>
    </row>
    <row r="258" spans="1:1" ht="12.75">
      <c r="A258" s="24"/>
    </row>
    <row r="259" spans="1:1" ht="12.75">
      <c r="A259" s="24"/>
    </row>
    <row r="260" spans="1:1" ht="12.75">
      <c r="A260" s="24"/>
    </row>
    <row r="261" spans="1:1" ht="12.75">
      <c r="A261" s="24"/>
    </row>
    <row r="262" spans="1:1" ht="12.75">
      <c r="A262" s="24"/>
    </row>
    <row r="263" spans="1:1" ht="12.75">
      <c r="A263" s="24"/>
    </row>
    <row r="264" spans="1:1" ht="12.75">
      <c r="A264" s="24"/>
    </row>
    <row r="265" spans="1:1" ht="12.75">
      <c r="A265" s="24"/>
    </row>
    <row r="266" spans="1:1" ht="12.75">
      <c r="A266" s="24"/>
    </row>
    <row r="267" spans="1:1" ht="12.75">
      <c r="A267" s="24"/>
    </row>
    <row r="268" spans="1:1" ht="12.75">
      <c r="A268" s="24"/>
    </row>
    <row r="269" spans="1:1" ht="12.75">
      <c r="A269" s="24"/>
    </row>
    <row r="270" spans="1:1" ht="12.75">
      <c r="A270" s="24"/>
    </row>
    <row r="271" spans="1:1" ht="12.75">
      <c r="A271" s="24"/>
    </row>
    <row r="272" spans="1:1" ht="12.75">
      <c r="A272" s="24"/>
    </row>
    <row r="273" spans="1:1" ht="12.75">
      <c r="A273" s="24"/>
    </row>
    <row r="274" spans="1:1" ht="12.75">
      <c r="A274" s="24"/>
    </row>
    <row r="275" spans="1:1" ht="12.75">
      <c r="A275" s="24"/>
    </row>
    <row r="276" spans="1:1" ht="12.75">
      <c r="A276" s="24"/>
    </row>
    <row r="277" spans="1:1" ht="12.75">
      <c r="A277" s="24"/>
    </row>
    <row r="278" spans="1:1" ht="12.75">
      <c r="A278" s="24"/>
    </row>
    <row r="279" spans="1:1" ht="12.75">
      <c r="A279" s="24"/>
    </row>
    <row r="280" spans="1:1" ht="12.75">
      <c r="A280" s="24"/>
    </row>
    <row r="281" spans="1:1" ht="12.75">
      <c r="A281" s="24"/>
    </row>
    <row r="282" spans="1:1" ht="12.75">
      <c r="A282" s="24"/>
    </row>
    <row r="283" spans="1:1" ht="12.75">
      <c r="A283" s="24"/>
    </row>
    <row r="284" spans="1:1" ht="12.75">
      <c r="A284" s="24"/>
    </row>
    <row r="285" spans="1:1" ht="12.75">
      <c r="A285" s="24"/>
    </row>
    <row r="286" spans="1:1" ht="12.75">
      <c r="A286" s="24"/>
    </row>
    <row r="287" spans="1:1" ht="12.75">
      <c r="A287" s="24"/>
    </row>
    <row r="288" spans="1:1" ht="12.75">
      <c r="A288" s="24"/>
    </row>
    <row r="289" spans="1:1" ht="12.75">
      <c r="A289" s="24"/>
    </row>
    <row r="290" spans="1:1" ht="12.75">
      <c r="A290" s="24"/>
    </row>
    <row r="291" spans="1:1" ht="12.75">
      <c r="A291" s="24"/>
    </row>
    <row r="292" spans="1:1" ht="12.75">
      <c r="A292" s="24"/>
    </row>
    <row r="293" spans="1:1" ht="12.75">
      <c r="A293" s="24"/>
    </row>
    <row r="294" spans="1:1" ht="12.75">
      <c r="A294" s="24"/>
    </row>
    <row r="295" spans="1:1" ht="12.75">
      <c r="A295" s="24"/>
    </row>
    <row r="296" spans="1:1" ht="12.75">
      <c r="A296" s="24"/>
    </row>
    <row r="297" spans="1:1" ht="12.75">
      <c r="A297" s="24"/>
    </row>
    <row r="298" spans="1:1" ht="12.75">
      <c r="A298" s="24"/>
    </row>
    <row r="299" spans="1:1" ht="12.75">
      <c r="A299" s="24"/>
    </row>
    <row r="300" spans="1:1" ht="12.75">
      <c r="A300" s="24"/>
    </row>
    <row r="301" spans="1:1" ht="12.75">
      <c r="A301" s="24"/>
    </row>
    <row r="302" spans="1:1" ht="12.75">
      <c r="A302" s="24"/>
    </row>
    <row r="303" spans="1:1" ht="12.75">
      <c r="A303" s="24"/>
    </row>
    <row r="304" spans="1:1" ht="12.75">
      <c r="A304" s="24"/>
    </row>
    <row r="305" spans="1:1" ht="12.75">
      <c r="A305" s="24"/>
    </row>
    <row r="306" spans="1:1" ht="12.75">
      <c r="A306" s="24"/>
    </row>
    <row r="307" spans="1:1" ht="12.75">
      <c r="A307" s="24"/>
    </row>
    <row r="308" spans="1:1" ht="12.75">
      <c r="A308" s="24"/>
    </row>
    <row r="309" spans="1:1" ht="12.75">
      <c r="A309" s="24"/>
    </row>
    <row r="310" spans="1:1" ht="12.75">
      <c r="A310" s="24"/>
    </row>
    <row r="311" spans="1:1" ht="12.75">
      <c r="A311" s="24"/>
    </row>
    <row r="312" spans="1:1" ht="12.75">
      <c r="A312" s="24"/>
    </row>
    <row r="313" spans="1:1" ht="12.75">
      <c r="A313" s="24"/>
    </row>
    <row r="314" spans="1:1" ht="12.75">
      <c r="A314" s="24"/>
    </row>
    <row r="315" spans="1:1" ht="12.75">
      <c r="A315" s="24"/>
    </row>
    <row r="316" spans="1:1" ht="12.75">
      <c r="A316" s="24"/>
    </row>
    <row r="317" spans="1:1" ht="12.75">
      <c r="A317" s="24"/>
    </row>
    <row r="318" spans="1:1" ht="12.75">
      <c r="A318" s="24"/>
    </row>
    <row r="319" spans="1:1" ht="12.75">
      <c r="A319" s="24"/>
    </row>
    <row r="320" spans="1:1" ht="12.75">
      <c r="A320" s="24"/>
    </row>
    <row r="321" spans="1:1" ht="12.75">
      <c r="A321" s="24"/>
    </row>
    <row r="322" spans="1:1" ht="12.75">
      <c r="A322" s="24"/>
    </row>
    <row r="323" spans="1:1" ht="12.75">
      <c r="A323" s="24"/>
    </row>
    <row r="324" spans="1:1" ht="12.75">
      <c r="A324" s="24"/>
    </row>
    <row r="325" spans="1:1" ht="12.75">
      <c r="A325" s="24"/>
    </row>
    <row r="326" spans="1:1" ht="12.75">
      <c r="A326" s="24"/>
    </row>
    <row r="327" spans="1:1" ht="12.75">
      <c r="A327" s="24"/>
    </row>
    <row r="328" spans="1:1" ht="12.75">
      <c r="A328" s="24"/>
    </row>
    <row r="329" spans="1:1" ht="12.75">
      <c r="A329" s="24"/>
    </row>
    <row r="330" spans="1:1" ht="12.75">
      <c r="A330" s="24"/>
    </row>
    <row r="331" spans="1:1" ht="12.75">
      <c r="A331" s="24"/>
    </row>
    <row r="332" spans="1:1" ht="12.75">
      <c r="A332" s="24"/>
    </row>
    <row r="333" spans="1:1" ht="12.75">
      <c r="A333" s="24"/>
    </row>
    <row r="334" spans="1:1" ht="12.75">
      <c r="A334" s="24"/>
    </row>
    <row r="335" spans="1:1" ht="12.75">
      <c r="A335" s="24"/>
    </row>
    <row r="336" spans="1:1" ht="12.75">
      <c r="A336" s="24"/>
    </row>
    <row r="337" spans="1:1" ht="12.75">
      <c r="A337" s="24"/>
    </row>
    <row r="338" spans="1:1" ht="12.75">
      <c r="A338" s="24"/>
    </row>
    <row r="339" spans="1:1" ht="12.75">
      <c r="A339" s="24"/>
    </row>
    <row r="340" spans="1:1" ht="12.75">
      <c r="A340" s="24"/>
    </row>
    <row r="341" spans="1:1" ht="12.75">
      <c r="A341" s="24"/>
    </row>
    <row r="342" spans="1:1" ht="12.75">
      <c r="A342" s="24"/>
    </row>
    <row r="343" spans="1:1" ht="12.75">
      <c r="A343" s="24"/>
    </row>
    <row r="344" spans="1:1" ht="12.75">
      <c r="A344" s="24"/>
    </row>
    <row r="345" spans="1:1" ht="12.75">
      <c r="A345" s="24"/>
    </row>
    <row r="346" spans="1:1" ht="12.75">
      <c r="A346" s="24"/>
    </row>
    <row r="347" spans="1:1" ht="12.75">
      <c r="A347" s="24"/>
    </row>
    <row r="348" spans="1:1" ht="12.75">
      <c r="A348" s="24"/>
    </row>
    <row r="349" spans="1:1" ht="12.75">
      <c r="A349" s="24"/>
    </row>
    <row r="350" spans="1:1" ht="12.75">
      <c r="A350" s="24"/>
    </row>
    <row r="351" spans="1:1" ht="12.75">
      <c r="A351" s="24"/>
    </row>
    <row r="352" spans="1:1" ht="12.75">
      <c r="A352" s="24"/>
    </row>
    <row r="353" spans="1:1" ht="12.75">
      <c r="A353" s="24"/>
    </row>
    <row r="354" spans="1:1" ht="12.75">
      <c r="A354" s="24"/>
    </row>
    <row r="355" spans="1:1" ht="12.75">
      <c r="A355" s="24"/>
    </row>
    <row r="356" spans="1:1" ht="12.75">
      <c r="A356" s="24"/>
    </row>
    <row r="357" spans="1:1" ht="12.75">
      <c r="A357" s="24"/>
    </row>
    <row r="358" spans="1:1" ht="12.75">
      <c r="A358" s="24"/>
    </row>
    <row r="359" spans="1:1" ht="12.75">
      <c r="A359" s="24"/>
    </row>
    <row r="360" spans="1:1" ht="12.75">
      <c r="A360" s="24"/>
    </row>
    <row r="361" spans="1:1" ht="12.75">
      <c r="A361" s="24"/>
    </row>
    <row r="362" spans="1:1" ht="12.75">
      <c r="A362" s="24"/>
    </row>
    <row r="363" spans="1:1" ht="12.75">
      <c r="A363" s="24"/>
    </row>
    <row r="364" spans="1:1" ht="12.75">
      <c r="A364" s="24"/>
    </row>
    <row r="365" spans="1:1" ht="12.75">
      <c r="A365" s="24"/>
    </row>
    <row r="366" spans="1:1" ht="12.75">
      <c r="A366" s="24"/>
    </row>
    <row r="367" spans="1:1" ht="12.75">
      <c r="A367" s="24"/>
    </row>
    <row r="368" spans="1:1" ht="12.75">
      <c r="A368" s="24"/>
    </row>
    <row r="369" spans="1:1" ht="12.75">
      <c r="A369" s="24"/>
    </row>
    <row r="370" spans="1:1" ht="12.75">
      <c r="A370" s="24"/>
    </row>
    <row r="371" spans="1:1" ht="12.75">
      <c r="A371" s="24"/>
    </row>
    <row r="372" spans="1:1" ht="12.75">
      <c r="A372" s="24"/>
    </row>
    <row r="373" spans="1:1" ht="12.75">
      <c r="A373" s="24"/>
    </row>
    <row r="374" spans="1:1" ht="12.75">
      <c r="A374" s="24"/>
    </row>
    <row r="375" spans="1:1" ht="12.75">
      <c r="A375" s="24"/>
    </row>
    <row r="376" spans="1:1" ht="12.75">
      <c r="A376" s="24"/>
    </row>
    <row r="377" spans="1:1" ht="12.75">
      <c r="A377" s="24"/>
    </row>
    <row r="378" spans="1:1" ht="12.75">
      <c r="A378" s="24"/>
    </row>
    <row r="379" spans="1:1" ht="12.75">
      <c r="A379" s="24"/>
    </row>
    <row r="380" spans="1:1" ht="12.75">
      <c r="A380" s="24"/>
    </row>
    <row r="381" spans="1:1" ht="12.75">
      <c r="A381" s="24"/>
    </row>
    <row r="382" spans="1:1" ht="12.75">
      <c r="A382" s="24"/>
    </row>
    <row r="383" spans="1:1" ht="12.75">
      <c r="A383" s="24"/>
    </row>
    <row r="384" spans="1:1" ht="12.75">
      <c r="A384" s="24"/>
    </row>
    <row r="385" spans="1:1" ht="12.75">
      <c r="A385" s="24"/>
    </row>
    <row r="386" spans="1:1" ht="12.75">
      <c r="A386" s="24"/>
    </row>
    <row r="387" spans="1:1" ht="12.75">
      <c r="A387" s="24"/>
    </row>
    <row r="388" spans="1:1" ht="12.75">
      <c r="A388" s="24"/>
    </row>
    <row r="389" spans="1:1" ht="12.75">
      <c r="A389" s="24"/>
    </row>
    <row r="390" spans="1:1" ht="12.75">
      <c r="A390" s="24"/>
    </row>
    <row r="391" spans="1:1" ht="12.75">
      <c r="A391" s="24"/>
    </row>
    <row r="392" spans="1:1" ht="12.75">
      <c r="A392" s="24"/>
    </row>
    <row r="393" spans="1:1" ht="12.75">
      <c r="A393" s="24"/>
    </row>
    <row r="394" spans="1:1" ht="12.75">
      <c r="A394" s="24"/>
    </row>
    <row r="395" spans="1:1" ht="12.75">
      <c r="A395" s="24"/>
    </row>
    <row r="396" spans="1:1" ht="12.75">
      <c r="A396" s="24"/>
    </row>
    <row r="397" spans="1:1" ht="12.75">
      <c r="A397" s="24"/>
    </row>
    <row r="398" spans="1:1" ht="12.75">
      <c r="A398" s="24"/>
    </row>
    <row r="399" spans="1:1" ht="12.75">
      <c r="A399" s="24"/>
    </row>
    <row r="400" spans="1:1" ht="12.75">
      <c r="A400" s="24"/>
    </row>
    <row r="401" spans="1:1" ht="12.75">
      <c r="A401" s="24"/>
    </row>
    <row r="402" spans="1:1" ht="12.75">
      <c r="A402" s="24"/>
    </row>
    <row r="403" spans="1:1" ht="12.75">
      <c r="A403" s="24"/>
    </row>
    <row r="404" spans="1:1" ht="12.75">
      <c r="A404" s="24"/>
    </row>
    <row r="405" spans="1:1" ht="12.75">
      <c r="A405" s="24"/>
    </row>
    <row r="406" spans="1:1" ht="12.75">
      <c r="A406" s="24"/>
    </row>
    <row r="407" spans="1:1" ht="12.75">
      <c r="A407" s="24"/>
    </row>
    <row r="408" spans="1:1" ht="12.75">
      <c r="A408" s="24"/>
    </row>
    <row r="409" spans="1:1" ht="12.75">
      <c r="A409" s="24"/>
    </row>
    <row r="410" spans="1:1" ht="12.75">
      <c r="A410" s="24"/>
    </row>
    <row r="411" spans="1:1" ht="12.75">
      <c r="A411" s="24"/>
    </row>
    <row r="412" spans="1:1" ht="12.75">
      <c r="A412" s="24"/>
    </row>
    <row r="413" spans="1:1" ht="12.75">
      <c r="A413" s="24"/>
    </row>
    <row r="414" spans="1:1" ht="12.75">
      <c r="A414" s="24"/>
    </row>
    <row r="415" spans="1:1" ht="12.75">
      <c r="A415" s="24"/>
    </row>
    <row r="416" spans="1:1" ht="12.75">
      <c r="A416" s="24"/>
    </row>
    <row r="417" spans="1:1" ht="12.75">
      <c r="A417" s="24"/>
    </row>
    <row r="418" spans="1:1" ht="12.75">
      <c r="A418" s="24"/>
    </row>
    <row r="419" spans="1:1" ht="12.75">
      <c r="A419" s="24"/>
    </row>
    <row r="420" spans="1:1" ht="12.75">
      <c r="A420" s="24"/>
    </row>
    <row r="421" spans="1:1" ht="12.75">
      <c r="A421" s="24"/>
    </row>
    <row r="422" spans="1:1" ht="12.75">
      <c r="A422" s="24"/>
    </row>
    <row r="423" spans="1:1" ht="12.75">
      <c r="A423" s="24"/>
    </row>
    <row r="424" spans="1:1" ht="12.75">
      <c r="A424" s="24"/>
    </row>
    <row r="425" spans="1:1" ht="12.75">
      <c r="A425" s="24"/>
    </row>
    <row r="426" spans="1:1" ht="12.75">
      <c r="A426" s="24"/>
    </row>
    <row r="427" spans="1:1" ht="12.75">
      <c r="A427" s="24"/>
    </row>
    <row r="428" spans="1:1" ht="12.75">
      <c r="A428" s="24"/>
    </row>
    <row r="429" spans="1:1" ht="12.75">
      <c r="A429" s="24"/>
    </row>
    <row r="430" spans="1:1" ht="12.75">
      <c r="A430" s="24"/>
    </row>
    <row r="431" spans="1:1" ht="12.75">
      <c r="A431" s="24"/>
    </row>
    <row r="432" spans="1:1" ht="12.75">
      <c r="A432" s="24"/>
    </row>
    <row r="433" spans="1:1" ht="12.75">
      <c r="A433" s="24"/>
    </row>
    <row r="434" spans="1:1" ht="12.75">
      <c r="A434" s="24"/>
    </row>
    <row r="435" spans="1:1" ht="12.75">
      <c r="A435" s="24"/>
    </row>
    <row r="436" spans="1:1" ht="12.75">
      <c r="A436" s="24"/>
    </row>
    <row r="437" spans="1:1" ht="12.75">
      <c r="A437" s="24"/>
    </row>
    <row r="438" spans="1:1" ht="12.75">
      <c r="A438" s="24"/>
    </row>
    <row r="439" spans="1:1" ht="12.75">
      <c r="A439" s="24"/>
    </row>
    <row r="440" spans="1:1" ht="12.75">
      <c r="A440" s="24"/>
    </row>
    <row r="441" spans="1:1" ht="12.75">
      <c r="A441" s="24"/>
    </row>
    <row r="442" spans="1:1" ht="12.75">
      <c r="A442" s="24"/>
    </row>
    <row r="443" spans="1:1" ht="12.75">
      <c r="A443" s="24"/>
    </row>
    <row r="444" spans="1:1" ht="12.75">
      <c r="A444" s="24"/>
    </row>
    <row r="445" spans="1:1" ht="12.75">
      <c r="A445" s="24"/>
    </row>
    <row r="446" spans="1:1" ht="12.75">
      <c r="A446" s="24"/>
    </row>
    <row r="447" spans="1:1" ht="12.75">
      <c r="A447" s="24"/>
    </row>
    <row r="448" spans="1:1" ht="12.75">
      <c r="A448" s="24"/>
    </row>
    <row r="449" spans="1:1" ht="12.75">
      <c r="A449" s="24"/>
    </row>
    <row r="450" spans="1:1" ht="12.75">
      <c r="A450" s="24"/>
    </row>
    <row r="451" spans="1:1" ht="12.75">
      <c r="A451" s="24"/>
    </row>
    <row r="452" spans="1:1" ht="12.75">
      <c r="A452" s="24"/>
    </row>
    <row r="453" spans="1:1" ht="12.75">
      <c r="A453" s="24"/>
    </row>
    <row r="454" spans="1:1" ht="12.75">
      <c r="A454" s="24"/>
    </row>
    <row r="455" spans="1:1" ht="12.75">
      <c r="A455" s="24"/>
    </row>
    <row r="456" spans="1:1" ht="12.75">
      <c r="A456" s="24"/>
    </row>
    <row r="457" spans="1:1" ht="12.75">
      <c r="A457" s="24"/>
    </row>
    <row r="458" spans="1:1" ht="12.75">
      <c r="A458" s="24"/>
    </row>
    <row r="459" spans="1:1" ht="12.75">
      <c r="A459" s="24"/>
    </row>
    <row r="460" spans="1:1" ht="12.75">
      <c r="A460" s="24"/>
    </row>
    <row r="461" spans="1:1" ht="12.75">
      <c r="A461" s="24"/>
    </row>
    <row r="462" spans="1:1" ht="12.75">
      <c r="A462" s="24"/>
    </row>
    <row r="463" spans="1:1" ht="12.75">
      <c r="A463" s="24"/>
    </row>
    <row r="464" spans="1:1" ht="12.75">
      <c r="A464" s="24"/>
    </row>
    <row r="465" spans="1:1" ht="12.75">
      <c r="A465" s="24"/>
    </row>
    <row r="466" spans="1:1" ht="12.75">
      <c r="A466" s="24"/>
    </row>
    <row r="467" spans="1:1" ht="12.75">
      <c r="A467" s="24"/>
    </row>
    <row r="468" spans="1:1" ht="12.75">
      <c r="A468" s="24"/>
    </row>
    <row r="469" spans="1:1" ht="12.75">
      <c r="A469" s="24"/>
    </row>
    <row r="470" spans="1:1" ht="12.75">
      <c r="A470" s="24"/>
    </row>
    <row r="471" spans="1:1" ht="12.75">
      <c r="A471" s="24"/>
    </row>
    <row r="472" spans="1:1" ht="12.75">
      <c r="A472" s="24"/>
    </row>
    <row r="473" spans="1:1" ht="12.75">
      <c r="A473" s="24"/>
    </row>
    <row r="474" spans="1:1" ht="12.75">
      <c r="A474" s="24"/>
    </row>
    <row r="475" spans="1:1" ht="12.75">
      <c r="A475" s="24"/>
    </row>
    <row r="476" spans="1:1" ht="12.75">
      <c r="A476" s="24"/>
    </row>
    <row r="477" spans="1:1" ht="12.75">
      <c r="A477" s="24"/>
    </row>
    <row r="478" spans="1:1" ht="12.75">
      <c r="A478" s="24"/>
    </row>
    <row r="479" spans="1:1" ht="12.75">
      <c r="A479" s="24"/>
    </row>
    <row r="480" spans="1:1" ht="12.75">
      <c r="A480" s="24"/>
    </row>
    <row r="481" spans="1:1" ht="12.75">
      <c r="A481" s="24"/>
    </row>
    <row r="482" spans="1:1" ht="12.75">
      <c r="A482" s="24"/>
    </row>
    <row r="483" spans="1:1" ht="12.75">
      <c r="A483" s="24"/>
    </row>
    <row r="484" spans="1:1" ht="12.75">
      <c r="A484" s="24"/>
    </row>
    <row r="485" spans="1:1" ht="12.75">
      <c r="A485" s="24"/>
    </row>
    <row r="486" spans="1:1" ht="12.75">
      <c r="A486" s="24"/>
    </row>
    <row r="487" spans="1:1" ht="12.75">
      <c r="A487" s="24"/>
    </row>
    <row r="488" spans="1:1" ht="12.75">
      <c r="A488" s="24"/>
    </row>
    <row r="489" spans="1:1" ht="12.75">
      <c r="A489" s="24"/>
    </row>
    <row r="490" spans="1:1" ht="12.75">
      <c r="A490" s="24"/>
    </row>
    <row r="491" spans="1:1" ht="12.75">
      <c r="A491" s="24"/>
    </row>
    <row r="492" spans="1:1" ht="12.75">
      <c r="A492" s="24"/>
    </row>
    <row r="493" spans="1:1" ht="12.75">
      <c r="A493" s="24"/>
    </row>
    <row r="494" spans="1:1" ht="12.75">
      <c r="A494" s="24"/>
    </row>
    <row r="495" spans="1:1" ht="12.75">
      <c r="A495" s="24"/>
    </row>
    <row r="496" spans="1:1" ht="12.75">
      <c r="A496" s="24"/>
    </row>
    <row r="497" spans="1:1" ht="12.75">
      <c r="A497" s="24"/>
    </row>
    <row r="498" spans="1:1" ht="12.75">
      <c r="A498" s="24"/>
    </row>
    <row r="499" spans="1:1" ht="12.75">
      <c r="A499" s="24"/>
    </row>
    <row r="500" spans="1:1" ht="12.75">
      <c r="A500" s="24"/>
    </row>
    <row r="501" spans="1:1" ht="12.75">
      <c r="A501" s="24"/>
    </row>
    <row r="502" spans="1:1" ht="12.75">
      <c r="A502" s="24"/>
    </row>
    <row r="503" spans="1:1" ht="12.75">
      <c r="A503" s="24"/>
    </row>
    <row r="504" spans="1:1" ht="12.75">
      <c r="A504" s="24"/>
    </row>
    <row r="505" spans="1:1" ht="12.75">
      <c r="A505" s="24"/>
    </row>
    <row r="506" spans="1:1" ht="12.75">
      <c r="A506" s="24"/>
    </row>
    <row r="507" spans="1:1" ht="12.75">
      <c r="A507" s="24"/>
    </row>
    <row r="508" spans="1:1" ht="12.75">
      <c r="A508" s="24"/>
    </row>
    <row r="509" spans="1:1" ht="12.75">
      <c r="A509" s="24"/>
    </row>
    <row r="510" spans="1:1" ht="12.75">
      <c r="A510" s="24"/>
    </row>
    <row r="511" spans="1:1" ht="12.75">
      <c r="A511" s="24"/>
    </row>
    <row r="512" spans="1:1" ht="12.75">
      <c r="A512" s="24"/>
    </row>
    <row r="513" spans="1:1" ht="12.75">
      <c r="A513" s="24"/>
    </row>
    <row r="514" spans="1:1" ht="12.75">
      <c r="A514" s="24"/>
    </row>
    <row r="515" spans="1:1" ht="12.75">
      <c r="A515" s="24"/>
    </row>
    <row r="516" spans="1:1" ht="12.75">
      <c r="A516" s="24"/>
    </row>
    <row r="517" spans="1:1" ht="12.75">
      <c r="A517" s="24"/>
    </row>
    <row r="518" spans="1:1" ht="12.75">
      <c r="A518" s="24"/>
    </row>
    <row r="519" spans="1:1" ht="12.75">
      <c r="A519" s="24"/>
    </row>
    <row r="520" spans="1:1" ht="12.75">
      <c r="A520" s="24"/>
    </row>
    <row r="521" spans="1:1" ht="12.75">
      <c r="A521" s="24"/>
    </row>
    <row r="522" spans="1:1" ht="12.75">
      <c r="A522" s="24"/>
    </row>
    <row r="523" spans="1:1" ht="12.75">
      <c r="A523" s="24"/>
    </row>
    <row r="524" spans="1:1" ht="12.75">
      <c r="A524" s="24"/>
    </row>
    <row r="525" spans="1:1" ht="12.75">
      <c r="A525" s="24"/>
    </row>
    <row r="526" spans="1:1" ht="12.75">
      <c r="A526" s="24"/>
    </row>
    <row r="527" spans="1:1" ht="12.75">
      <c r="A527" s="24"/>
    </row>
    <row r="528" spans="1:1" ht="12.75">
      <c r="A528" s="24"/>
    </row>
    <row r="529" spans="1:1" ht="12.75">
      <c r="A529" s="24"/>
    </row>
    <row r="530" spans="1:1" ht="12.75">
      <c r="A530" s="24"/>
    </row>
    <row r="531" spans="1:1" ht="12.75">
      <c r="A531" s="24"/>
    </row>
    <row r="532" spans="1:1" ht="12.75">
      <c r="A532" s="24"/>
    </row>
    <row r="533" spans="1:1" ht="12.75">
      <c r="A533" s="24"/>
    </row>
    <row r="534" spans="1:1" ht="12.75">
      <c r="A534" s="24"/>
    </row>
    <row r="535" spans="1:1" ht="12.75">
      <c r="A535" s="24"/>
    </row>
    <row r="536" spans="1:1" ht="12.75">
      <c r="A536" s="24"/>
    </row>
    <row r="537" spans="1:1" ht="12.75">
      <c r="A537" s="24"/>
    </row>
    <row r="538" spans="1:1" ht="12.75">
      <c r="A538" s="24"/>
    </row>
    <row r="539" spans="1:1" ht="12.75">
      <c r="A539" s="24"/>
    </row>
    <row r="540" spans="1:1" ht="12.75">
      <c r="A540" s="24"/>
    </row>
    <row r="541" spans="1:1" ht="12.75">
      <c r="A541" s="24"/>
    </row>
    <row r="542" spans="1:1" ht="12.75">
      <c r="A542" s="24"/>
    </row>
    <row r="543" spans="1:1" ht="12.75">
      <c r="A543" s="24"/>
    </row>
    <row r="544" spans="1:1" ht="12.75">
      <c r="A544" s="24"/>
    </row>
    <row r="545" spans="1:1" ht="12.75">
      <c r="A545" s="24"/>
    </row>
    <row r="546" spans="1:1" ht="12.75">
      <c r="A546" s="24"/>
    </row>
    <row r="547" spans="1:1" ht="12.75">
      <c r="A547" s="24"/>
    </row>
    <row r="548" spans="1:1" ht="12.75">
      <c r="A548" s="24"/>
    </row>
    <row r="549" spans="1:1" ht="12.75">
      <c r="A549" s="24"/>
    </row>
    <row r="550" spans="1:1" ht="12.75">
      <c r="A550" s="24"/>
    </row>
    <row r="551" spans="1:1" ht="12.75">
      <c r="A551" s="24"/>
    </row>
    <row r="552" spans="1:1" ht="12.75">
      <c r="A552" s="24"/>
    </row>
    <row r="553" spans="1:1" ht="12.75">
      <c r="A553" s="24"/>
    </row>
    <row r="554" spans="1:1" ht="12.75">
      <c r="A554" s="24"/>
    </row>
    <row r="555" spans="1:1" ht="12.75">
      <c r="A555" s="24"/>
    </row>
    <row r="556" spans="1:1" ht="12.75">
      <c r="A556" s="24"/>
    </row>
    <row r="557" spans="1:1" ht="12.75">
      <c r="A557" s="24"/>
    </row>
    <row r="558" spans="1:1" ht="12.75">
      <c r="A558" s="24"/>
    </row>
    <row r="559" spans="1:1" ht="12.75">
      <c r="A559" s="24"/>
    </row>
    <row r="560" spans="1:1" ht="12.75">
      <c r="A560" s="24"/>
    </row>
    <row r="561" spans="1:1" ht="12.75">
      <c r="A561" s="24"/>
    </row>
    <row r="562" spans="1:1" ht="12.75">
      <c r="A562" s="24"/>
    </row>
    <row r="563" spans="1:1" ht="12.75">
      <c r="A563" s="24"/>
    </row>
    <row r="564" spans="1:1" ht="12.75">
      <c r="A564" s="24"/>
    </row>
    <row r="565" spans="1:1" ht="12.75">
      <c r="A565" s="24"/>
    </row>
    <row r="566" spans="1:1" ht="12.75">
      <c r="A566" s="24"/>
    </row>
    <row r="567" spans="1:1" ht="12.75">
      <c r="A567" s="24"/>
    </row>
    <row r="568" spans="1:1" ht="12.75">
      <c r="A568" s="24"/>
    </row>
    <row r="569" spans="1:1" ht="12.75">
      <c r="A569" s="24"/>
    </row>
    <row r="570" spans="1:1" ht="12.75">
      <c r="A570" s="24"/>
    </row>
    <row r="571" spans="1:1" ht="12.75">
      <c r="A571" s="24"/>
    </row>
    <row r="572" spans="1:1" ht="12.75">
      <c r="A572" s="24"/>
    </row>
    <row r="573" spans="1:1" ht="12.75">
      <c r="A573" s="24"/>
    </row>
    <row r="574" spans="1:1" ht="12.75">
      <c r="A574" s="24"/>
    </row>
    <row r="575" spans="1:1" ht="12.75">
      <c r="A575" s="24"/>
    </row>
    <row r="576" spans="1:1" ht="12.75">
      <c r="A576" s="24"/>
    </row>
    <row r="577" spans="1:1" ht="12.75">
      <c r="A577" s="24"/>
    </row>
    <row r="578" spans="1:1" ht="12.75">
      <c r="A578" s="24"/>
    </row>
    <row r="579" spans="1:1" ht="12.75">
      <c r="A579" s="24"/>
    </row>
    <row r="580" spans="1:1" ht="12.75">
      <c r="A580" s="24"/>
    </row>
    <row r="581" spans="1:1" ht="12.75">
      <c r="A581" s="24"/>
    </row>
    <row r="582" spans="1:1" ht="12.75">
      <c r="A582" s="24"/>
    </row>
    <row r="583" spans="1:1" ht="12.75">
      <c r="A583" s="24"/>
    </row>
    <row r="584" spans="1:1" ht="12.75">
      <c r="A584" s="24"/>
    </row>
    <row r="585" spans="1:1" ht="12.75">
      <c r="A585" s="24"/>
    </row>
    <row r="586" spans="1:1" ht="12.75">
      <c r="A586" s="24"/>
    </row>
    <row r="587" spans="1:1" ht="12.75">
      <c r="A587" s="24"/>
    </row>
    <row r="588" spans="1:1" ht="12.75">
      <c r="A588" s="24"/>
    </row>
    <row r="589" spans="1:1" ht="12.75">
      <c r="A589" s="24"/>
    </row>
    <row r="590" spans="1:1" ht="12.75">
      <c r="A590" s="24"/>
    </row>
    <row r="591" spans="1:1" ht="12.75">
      <c r="A591" s="24"/>
    </row>
    <row r="592" spans="1:1" ht="12.75">
      <c r="A592" s="24"/>
    </row>
    <row r="593" spans="1:1" ht="12.75">
      <c r="A593" s="24"/>
    </row>
    <row r="594" spans="1:1" ht="12.75">
      <c r="A594" s="24"/>
    </row>
    <row r="595" spans="1:1" ht="12.75">
      <c r="A595" s="24"/>
    </row>
    <row r="596" spans="1:1" ht="12.75">
      <c r="A596" s="24"/>
    </row>
    <row r="597" spans="1:1" ht="12.75">
      <c r="A597" s="24"/>
    </row>
    <row r="598" spans="1:1" ht="12.75">
      <c r="A598" s="24"/>
    </row>
    <row r="599" spans="1:1" ht="12.75">
      <c r="A599" s="24"/>
    </row>
    <row r="600" spans="1:1" ht="12.75">
      <c r="A600" s="24"/>
    </row>
    <row r="601" spans="1:1" ht="12.75">
      <c r="A601" s="24"/>
    </row>
    <row r="602" spans="1:1" ht="12.75">
      <c r="A602" s="24"/>
    </row>
    <row r="603" spans="1:1" ht="12.75">
      <c r="A603" s="24"/>
    </row>
    <row r="604" spans="1:1" ht="12.75">
      <c r="A604" s="24"/>
    </row>
    <row r="605" spans="1:1" ht="12.75">
      <c r="A605" s="24"/>
    </row>
    <row r="606" spans="1:1" ht="12.75">
      <c r="A606" s="24"/>
    </row>
    <row r="607" spans="1:1" ht="12.75">
      <c r="A607" s="24"/>
    </row>
    <row r="608" spans="1:1" ht="12.75">
      <c r="A608" s="24"/>
    </row>
    <row r="609" spans="1:1" ht="12.75">
      <c r="A609" s="24"/>
    </row>
    <row r="610" spans="1:1" ht="12.75">
      <c r="A610" s="24"/>
    </row>
    <row r="611" spans="1:1" ht="12.75">
      <c r="A611" s="24"/>
    </row>
    <row r="612" spans="1:1" ht="12.75">
      <c r="A612" s="24"/>
    </row>
    <row r="613" spans="1:1" ht="12.75">
      <c r="A613" s="24"/>
    </row>
    <row r="614" spans="1:1" ht="12.75">
      <c r="A614" s="24"/>
    </row>
    <row r="615" spans="1:1" ht="12.75">
      <c r="A615" s="24"/>
    </row>
    <row r="616" spans="1:1" ht="12.75">
      <c r="A616" s="24"/>
    </row>
    <row r="617" spans="1:1" ht="12.75">
      <c r="A617" s="24"/>
    </row>
    <row r="618" spans="1:1" ht="12.75">
      <c r="A618" s="24"/>
    </row>
    <row r="619" spans="1:1" ht="12.75">
      <c r="A619" s="24"/>
    </row>
    <row r="620" spans="1:1" ht="12.75">
      <c r="A620" s="24"/>
    </row>
    <row r="621" spans="1:1" ht="12.75">
      <c r="A621" s="24"/>
    </row>
    <row r="622" spans="1:1" ht="12.75">
      <c r="A622" s="24"/>
    </row>
    <row r="623" spans="1:1" ht="12.75">
      <c r="A623" s="24"/>
    </row>
    <row r="624" spans="1:1" ht="12.75">
      <c r="A624" s="24"/>
    </row>
    <row r="625" spans="1:1" ht="12.75">
      <c r="A625" s="24"/>
    </row>
    <row r="626" spans="1:1" ht="12.75">
      <c r="A626" s="24"/>
    </row>
    <row r="627" spans="1:1" ht="12.75">
      <c r="A627" s="24"/>
    </row>
    <row r="628" spans="1:1" ht="12.75">
      <c r="A628" s="24"/>
    </row>
    <row r="629" spans="1:1" ht="12.75">
      <c r="A629" s="24"/>
    </row>
    <row r="630" spans="1:1" ht="12.75">
      <c r="A630" s="24"/>
    </row>
    <row r="631" spans="1:1" ht="12.75">
      <c r="A631" s="24"/>
    </row>
    <row r="632" spans="1:1" ht="12.75">
      <c r="A632" s="24"/>
    </row>
    <row r="633" spans="1:1" ht="12.75">
      <c r="A633" s="24"/>
    </row>
    <row r="634" spans="1:1" ht="12.75">
      <c r="A634" s="24"/>
    </row>
    <row r="635" spans="1:1" ht="12.75">
      <c r="A635" s="24"/>
    </row>
    <row r="636" spans="1:1" ht="12.75">
      <c r="A636" s="24"/>
    </row>
    <row r="637" spans="1:1" ht="12.75">
      <c r="A637" s="24"/>
    </row>
    <row r="638" spans="1:1" ht="12.75">
      <c r="A638" s="24"/>
    </row>
    <row r="639" spans="1:1" ht="12.75">
      <c r="A639" s="24"/>
    </row>
    <row r="640" spans="1:1" ht="12.75">
      <c r="A640" s="24"/>
    </row>
    <row r="641" spans="1:1" ht="12.75">
      <c r="A641" s="24"/>
    </row>
    <row r="642" spans="1:1" ht="12.75">
      <c r="A642" s="24"/>
    </row>
    <row r="643" spans="1:1" ht="12.75">
      <c r="A643" s="24"/>
    </row>
    <row r="644" spans="1:1" ht="12.75">
      <c r="A644" s="24"/>
    </row>
    <row r="645" spans="1:1" ht="12.75">
      <c r="A645" s="24"/>
    </row>
    <row r="646" spans="1:1" ht="12.75">
      <c r="A646" s="24"/>
    </row>
    <row r="647" spans="1:1" ht="12.75">
      <c r="A647" s="24"/>
    </row>
    <row r="648" spans="1:1" ht="12.75">
      <c r="A648" s="24"/>
    </row>
    <row r="649" spans="1:1" ht="12.75">
      <c r="A649" s="24"/>
    </row>
    <row r="650" spans="1:1" ht="12.75">
      <c r="A650" s="24"/>
    </row>
    <row r="651" spans="1:1" ht="12.75">
      <c r="A651" s="24"/>
    </row>
    <row r="652" spans="1:1" ht="12.75">
      <c r="A652" s="24"/>
    </row>
    <row r="653" spans="1:1" ht="12.75">
      <c r="A653" s="24"/>
    </row>
    <row r="654" spans="1:1" ht="12.75">
      <c r="A654" s="24"/>
    </row>
    <row r="655" spans="1:1" ht="12.75">
      <c r="A655" s="24"/>
    </row>
    <row r="656" spans="1:1" ht="12.75">
      <c r="A656" s="24"/>
    </row>
    <row r="657" spans="1:1" ht="12.75">
      <c r="A657" s="24"/>
    </row>
    <row r="658" spans="1:1" ht="12.75">
      <c r="A658" s="24"/>
    </row>
    <row r="659" spans="1:1" ht="12.75">
      <c r="A659" s="24"/>
    </row>
    <row r="660" spans="1:1" ht="12.75">
      <c r="A660" s="24"/>
    </row>
    <row r="661" spans="1:1" ht="12.75">
      <c r="A661" s="24"/>
    </row>
    <row r="662" spans="1:1" ht="12.75">
      <c r="A662" s="24"/>
    </row>
    <row r="663" spans="1:1" ht="12.75">
      <c r="A663" s="24"/>
    </row>
    <row r="664" spans="1:1" ht="12.75">
      <c r="A664" s="24"/>
    </row>
    <row r="665" spans="1:1" ht="12.75">
      <c r="A665" s="24"/>
    </row>
    <row r="666" spans="1:1" ht="12.75">
      <c r="A666" s="24"/>
    </row>
    <row r="667" spans="1:1" ht="12.75">
      <c r="A667" s="24"/>
    </row>
    <row r="668" spans="1:1" ht="12.75">
      <c r="A668" s="24"/>
    </row>
    <row r="669" spans="1:1" ht="12.75">
      <c r="A669" s="24"/>
    </row>
    <row r="670" spans="1:1" ht="12.75">
      <c r="A670" s="24"/>
    </row>
    <row r="671" spans="1:1" ht="12.75">
      <c r="A671" s="24"/>
    </row>
    <row r="672" spans="1:1" ht="12.75">
      <c r="A672" s="24"/>
    </row>
    <row r="673" spans="1:1" ht="12.75">
      <c r="A673" s="24"/>
    </row>
    <row r="674" spans="1:1" ht="12.75">
      <c r="A674" s="24"/>
    </row>
    <row r="675" spans="1:1" ht="12.75">
      <c r="A675" s="24"/>
    </row>
    <row r="676" spans="1:1" ht="12.75">
      <c r="A676" s="24"/>
    </row>
    <row r="677" spans="1:1" ht="12.75">
      <c r="A677" s="24"/>
    </row>
    <row r="678" spans="1:1" ht="12.75">
      <c r="A678" s="24"/>
    </row>
    <row r="679" spans="1:1" ht="12.75">
      <c r="A679" s="24"/>
    </row>
    <row r="680" spans="1:1" ht="12.75">
      <c r="A680" s="24"/>
    </row>
    <row r="681" spans="1:1" ht="12.75">
      <c r="A681" s="24"/>
    </row>
    <row r="682" spans="1:1" ht="12.75">
      <c r="A682" s="24"/>
    </row>
    <row r="683" spans="1:1" ht="12.75">
      <c r="A683" s="24"/>
    </row>
    <row r="684" spans="1:1" ht="12.75">
      <c r="A684" s="24"/>
    </row>
    <row r="685" spans="1:1" ht="12.75">
      <c r="A685" s="24"/>
    </row>
    <row r="686" spans="1:1" ht="12.75">
      <c r="A686" s="24"/>
    </row>
    <row r="687" spans="1:1" ht="12.75">
      <c r="A687" s="24"/>
    </row>
    <row r="688" spans="1:1" ht="12.75">
      <c r="A688" s="24"/>
    </row>
    <row r="689" spans="1:1" ht="12.75">
      <c r="A689" s="24"/>
    </row>
    <row r="690" spans="1:1" ht="12.75">
      <c r="A690" s="24"/>
    </row>
    <row r="691" spans="1:1" ht="12.75">
      <c r="A691" s="24"/>
    </row>
    <row r="692" spans="1:1" ht="12.75">
      <c r="A692" s="24"/>
    </row>
    <row r="693" spans="1:1" ht="12.75">
      <c r="A693" s="24"/>
    </row>
    <row r="694" spans="1:1" ht="12.75">
      <c r="A694" s="24"/>
    </row>
    <row r="695" spans="1:1" ht="12.75">
      <c r="A695" s="24"/>
    </row>
    <row r="696" spans="1:1" ht="12.75">
      <c r="A696" s="24"/>
    </row>
    <row r="697" spans="1:1" ht="12.75">
      <c r="A697" s="24"/>
    </row>
    <row r="698" spans="1:1" ht="12.75">
      <c r="A698" s="24"/>
    </row>
    <row r="699" spans="1:1" ht="12.75">
      <c r="A699" s="24"/>
    </row>
    <row r="700" spans="1:1" ht="12.75">
      <c r="A700" s="24"/>
    </row>
    <row r="701" spans="1:1" ht="12.75">
      <c r="A701" s="24"/>
    </row>
    <row r="702" spans="1:1" ht="12.75">
      <c r="A702" s="24"/>
    </row>
    <row r="703" spans="1:1" ht="12.75">
      <c r="A703" s="24"/>
    </row>
    <row r="704" spans="1:1" ht="12.75">
      <c r="A704" s="24"/>
    </row>
    <row r="705" spans="1:1" ht="12.75">
      <c r="A705" s="24"/>
    </row>
    <row r="706" spans="1:1" ht="12.75">
      <c r="A706" s="24"/>
    </row>
    <row r="707" spans="1:1" ht="12.75">
      <c r="A707" s="24"/>
    </row>
    <row r="708" spans="1:1" ht="12.75">
      <c r="A708" s="24"/>
    </row>
    <row r="709" spans="1:1" ht="12.75">
      <c r="A709" s="24"/>
    </row>
    <row r="710" spans="1:1" ht="12.75">
      <c r="A710" s="24"/>
    </row>
    <row r="711" spans="1:1" ht="12.75">
      <c r="A711" s="24"/>
    </row>
    <row r="712" spans="1:1" ht="12.75">
      <c r="A712" s="24"/>
    </row>
    <row r="713" spans="1:1" ht="12.75">
      <c r="A713" s="24"/>
    </row>
    <row r="714" spans="1:1" ht="12.75">
      <c r="A714" s="24"/>
    </row>
    <row r="715" spans="1:1" ht="12.75">
      <c r="A715" s="24"/>
    </row>
    <row r="716" spans="1:1" ht="12.75">
      <c r="A716" s="24"/>
    </row>
    <row r="717" spans="1:1" ht="12.75">
      <c r="A717" s="24"/>
    </row>
    <row r="718" spans="1:1" ht="12.75">
      <c r="A718" s="24"/>
    </row>
    <row r="719" spans="1:1" ht="12.75">
      <c r="A719" s="24"/>
    </row>
    <row r="720" spans="1:1" ht="12.75">
      <c r="A720" s="24"/>
    </row>
    <row r="721" spans="1:1" ht="12.75">
      <c r="A721" s="24"/>
    </row>
    <row r="722" spans="1:1" ht="12.75">
      <c r="A722" s="24"/>
    </row>
    <row r="723" spans="1:1" ht="12.75">
      <c r="A723" s="24"/>
    </row>
    <row r="724" spans="1:1" ht="12.75">
      <c r="A724" s="24"/>
    </row>
    <row r="725" spans="1:1" ht="12.75">
      <c r="A725" s="24"/>
    </row>
    <row r="726" spans="1:1" ht="12.75">
      <c r="A726" s="24"/>
    </row>
    <row r="727" spans="1:1" ht="12.75">
      <c r="A727" s="24"/>
    </row>
    <row r="728" spans="1:1" ht="12.75">
      <c r="A728" s="24"/>
    </row>
    <row r="729" spans="1:1" ht="12.75">
      <c r="A729" s="24"/>
    </row>
    <row r="730" spans="1:1" ht="12.75">
      <c r="A730" s="24"/>
    </row>
    <row r="731" spans="1:1" ht="12.75">
      <c r="A731" s="24"/>
    </row>
    <row r="732" spans="1:1" ht="12.75">
      <c r="A732" s="24"/>
    </row>
    <row r="733" spans="1:1" ht="12.75">
      <c r="A733" s="24"/>
    </row>
    <row r="734" spans="1:1" ht="12.75">
      <c r="A734" s="24"/>
    </row>
    <row r="735" spans="1:1" ht="12.75">
      <c r="A735" s="24"/>
    </row>
    <row r="736" spans="1:1" ht="12.75">
      <c r="A736" s="24"/>
    </row>
    <row r="737" spans="1:1" ht="12.75">
      <c r="A737" s="24"/>
    </row>
    <row r="738" spans="1:1" ht="12.75">
      <c r="A738" s="24"/>
    </row>
    <row r="739" spans="1:1" ht="12.75">
      <c r="A739" s="24"/>
    </row>
    <row r="740" spans="1:1" ht="12.75">
      <c r="A740" s="24"/>
    </row>
    <row r="741" spans="1:1" ht="12.75">
      <c r="A741" s="24"/>
    </row>
    <row r="742" spans="1:1" ht="12.75">
      <c r="A742" s="24"/>
    </row>
    <row r="743" spans="1:1" ht="12.75">
      <c r="A743" s="24"/>
    </row>
    <row r="744" spans="1:1" ht="12.75">
      <c r="A744" s="24"/>
    </row>
    <row r="745" spans="1:1" ht="12.75">
      <c r="A745" s="24"/>
    </row>
    <row r="746" spans="1:1" ht="12.75">
      <c r="A746" s="24"/>
    </row>
    <row r="747" spans="1:1" ht="12.75">
      <c r="A747" s="24"/>
    </row>
    <row r="748" spans="1:1" ht="12.75">
      <c r="A748" s="24"/>
    </row>
    <row r="749" spans="1:1" ht="12.75">
      <c r="A749" s="24"/>
    </row>
    <row r="750" spans="1:1" ht="12.75">
      <c r="A750" s="24"/>
    </row>
    <row r="751" spans="1:1" ht="12.75">
      <c r="A751" s="24"/>
    </row>
    <row r="752" spans="1:1" ht="12.75">
      <c r="A752" s="24"/>
    </row>
    <row r="753" spans="1:1" ht="12.75">
      <c r="A753" s="24"/>
    </row>
    <row r="754" spans="1:1" ht="12.75">
      <c r="A754" s="24"/>
    </row>
    <row r="755" spans="1:1" ht="12.75">
      <c r="A755" s="24"/>
    </row>
    <row r="756" spans="1:1" ht="12.75">
      <c r="A756" s="24"/>
    </row>
    <row r="757" spans="1:1" ht="12.75">
      <c r="A757" s="24"/>
    </row>
    <row r="758" spans="1:1" ht="12.75">
      <c r="A758" s="24"/>
    </row>
    <row r="759" spans="1:1" ht="12.75">
      <c r="A759" s="24"/>
    </row>
    <row r="760" spans="1:1" ht="12.75">
      <c r="A760" s="24"/>
    </row>
    <row r="761" spans="1:1" ht="12.75">
      <c r="A761" s="24"/>
    </row>
    <row r="762" spans="1:1" ht="12.75">
      <c r="A762" s="24"/>
    </row>
    <row r="763" spans="1:1" ht="12.75">
      <c r="A763" s="24"/>
    </row>
    <row r="764" spans="1:1" ht="12.75">
      <c r="A764" s="24"/>
    </row>
    <row r="765" spans="1:1" ht="12.75">
      <c r="A765" s="24"/>
    </row>
    <row r="766" spans="1:1" ht="12.75">
      <c r="A766" s="24"/>
    </row>
    <row r="767" spans="1:1" ht="12.75">
      <c r="A767" s="24"/>
    </row>
    <row r="768" spans="1:1" ht="12.75">
      <c r="A768" s="24"/>
    </row>
    <row r="769" spans="1:1" ht="12.75">
      <c r="A769" s="24"/>
    </row>
    <row r="770" spans="1:1" ht="12.75">
      <c r="A770" s="24"/>
    </row>
    <row r="771" spans="1:1" ht="12.75">
      <c r="A771" s="24"/>
    </row>
    <row r="772" spans="1:1" ht="12.75">
      <c r="A772" s="24"/>
    </row>
    <row r="773" spans="1:1" ht="12.75">
      <c r="A773" s="24"/>
    </row>
    <row r="774" spans="1:1" ht="12.75">
      <c r="A774" s="24"/>
    </row>
    <row r="775" spans="1:1" ht="12.75">
      <c r="A775" s="24"/>
    </row>
    <row r="776" spans="1:1" ht="12.75">
      <c r="A776" s="24"/>
    </row>
    <row r="777" spans="1:1" ht="12.75">
      <c r="A777" s="24"/>
    </row>
    <row r="778" spans="1:1" ht="12.75">
      <c r="A778" s="24"/>
    </row>
    <row r="779" spans="1:1" ht="12.75">
      <c r="A779" s="24"/>
    </row>
    <row r="780" spans="1:1" ht="12.75">
      <c r="A780" s="24"/>
    </row>
    <row r="781" spans="1:1" ht="12.75">
      <c r="A781" s="24"/>
    </row>
    <row r="782" spans="1:1" ht="12.75">
      <c r="A782" s="24"/>
    </row>
    <row r="783" spans="1:1" ht="12.75">
      <c r="A783" s="24"/>
    </row>
    <row r="784" spans="1:1" ht="12.75">
      <c r="A784" s="24"/>
    </row>
    <row r="785" spans="1:1" ht="12.75">
      <c r="A785" s="24"/>
    </row>
    <row r="786" spans="1:1" ht="12.75">
      <c r="A786" s="24"/>
    </row>
    <row r="787" spans="1:1" ht="12.75">
      <c r="A787" s="24"/>
    </row>
    <row r="788" spans="1:1" ht="12.75">
      <c r="A788" s="24"/>
    </row>
    <row r="789" spans="1:1" ht="12.75">
      <c r="A789" s="24"/>
    </row>
    <row r="790" spans="1:1" ht="12.75">
      <c r="A790" s="24"/>
    </row>
    <row r="791" spans="1:1" ht="12.75">
      <c r="A791" s="24"/>
    </row>
    <row r="792" spans="1:1" ht="12.75">
      <c r="A792" s="24"/>
    </row>
    <row r="793" spans="1:1" ht="12.75">
      <c r="A793" s="24"/>
    </row>
    <row r="794" spans="1:1" ht="12.75">
      <c r="A794" s="24"/>
    </row>
    <row r="795" spans="1:1" ht="12.75">
      <c r="A795" s="24"/>
    </row>
    <row r="796" spans="1:1" ht="12.75">
      <c r="A796" s="24"/>
    </row>
    <row r="797" spans="1:1" ht="12.75">
      <c r="A797" s="24"/>
    </row>
    <row r="798" spans="1:1" ht="12.75">
      <c r="A798" s="24"/>
    </row>
    <row r="799" spans="1:1" ht="12.75">
      <c r="A799" s="24"/>
    </row>
    <row r="800" spans="1:1" ht="12.75">
      <c r="A800" s="24"/>
    </row>
    <row r="801" spans="1:1" ht="12.75">
      <c r="A801" s="24"/>
    </row>
    <row r="802" spans="1:1" ht="12.75">
      <c r="A802" s="24"/>
    </row>
    <row r="803" spans="1:1" ht="12.75">
      <c r="A803" s="24"/>
    </row>
    <row r="804" spans="1:1" ht="12.75">
      <c r="A804" s="24"/>
    </row>
    <row r="805" spans="1:1" ht="12.75">
      <c r="A805" s="24"/>
    </row>
    <row r="806" spans="1:1" ht="12.75">
      <c r="A806" s="24"/>
    </row>
    <row r="807" spans="1:1" ht="12.75">
      <c r="A807" s="24"/>
    </row>
    <row r="808" spans="1:1" ht="12.75">
      <c r="A808" s="24"/>
    </row>
    <row r="809" spans="1:1" ht="12.75">
      <c r="A809" s="24"/>
    </row>
    <row r="810" spans="1:1" ht="12.75">
      <c r="A810" s="24"/>
    </row>
    <row r="811" spans="1:1" ht="12.75">
      <c r="A811" s="24"/>
    </row>
    <row r="812" spans="1:1" ht="12.75">
      <c r="A812" s="24"/>
    </row>
    <row r="813" spans="1:1" ht="12.75">
      <c r="A813" s="24"/>
    </row>
    <row r="814" spans="1:1" ht="12.75">
      <c r="A814" s="24"/>
    </row>
  </sheetData>
  <dataConsolidate/>
  <conditionalFormatting sqref="B2:I16">
    <cfRule type="containsText" dxfId="1" priority="2" operator="containsText" text="t">
      <formula>NOT(ISERROR(SEARCH("t",B2)))</formula>
    </cfRule>
  </conditionalFormatting>
  <conditionalFormatting sqref="A2:A16">
    <cfRule type="duplicateValues" dxfId="0" priority="26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M1000"/>
  <sheetViews>
    <sheetView workbookViewId="0"/>
  </sheetViews>
  <sheetFormatPr baseColWidth="10" defaultColWidth="12.5703125" defaultRowHeight="15.75" customHeight="1"/>
  <cols>
    <col min="2" max="2" width="18.42578125" customWidth="1"/>
  </cols>
  <sheetData>
    <row r="1" spans="1:13">
      <c r="A1" s="2" t="str">
        <f ca="1">IFERROR(__xludf.DUMMYFUNCTION("importrange(""https://docs.google.com/spreadsheets/d/18VBk_jIs_Z5CgglBzebBZWPw35HTpPw24ChF7MRTC7I/edit?usp=sharing"",""HQ ATC Members!A:B"")"),"VID")</f>
        <v>VID</v>
      </c>
      <c r="B1" s="3" t="str">
        <f ca="1">IFERROR(__xludf.DUMMYFUNCTION("""COMPUTED_VALUE"""),"Name")</f>
        <v>Name</v>
      </c>
    </row>
    <row r="2" spans="1:13">
      <c r="A2" s="3">
        <f ca="1">IFERROR(__xludf.DUMMYFUNCTION("""COMPUTED_VALUE"""),529524)</f>
        <v>529524</v>
      </c>
      <c r="B2" s="4" t="str">
        <f ca="1">IFERROR(__xludf.DUMMYFUNCTION("""COMPUTED_VALUE"""),"Baptiste Sella")</f>
        <v>Baptiste Sella</v>
      </c>
    </row>
    <row r="3" spans="1:13">
      <c r="A3" s="5">
        <f ca="1">IFERROR(__xludf.DUMMYFUNCTION("""COMPUTED_VALUE"""),227945)</f>
        <v>227945</v>
      </c>
      <c r="B3" s="6" t="str">
        <f ca="1">IFERROR(__xludf.DUMMYFUNCTION("""COMPUTED_VALUE"""),"Makis Giantsidis")</f>
        <v>Makis Giantsidis</v>
      </c>
    </row>
    <row r="4" spans="1:13">
      <c r="A4" s="3">
        <f ca="1">IFERROR(__xludf.DUMMYFUNCTION("""COMPUTED_VALUE"""),281593)</f>
        <v>281593</v>
      </c>
      <c r="B4" s="4" t="str">
        <f ca="1">IFERROR(__xludf.DUMMYFUNCTION("""COMPUTED_VALUE"""),"Naif Alloush")</f>
        <v>Naif Alloush</v>
      </c>
    </row>
    <row r="5" spans="1:13">
      <c r="A5" s="5">
        <f ca="1">IFERROR(__xludf.DUMMYFUNCTION("""COMPUTED_VALUE"""),434813)</f>
        <v>434813</v>
      </c>
      <c r="B5" s="6" t="str">
        <f ca="1">IFERROR(__xludf.DUMMYFUNCTION("""COMPUTED_VALUE"""),"Iñigo Izaguirre")</f>
        <v>Iñigo Izaguirre</v>
      </c>
    </row>
    <row r="6" spans="1:13">
      <c r="A6" s="3">
        <f ca="1">IFERROR(__xludf.DUMMYFUNCTION("""COMPUTED_VALUE"""),494745)</f>
        <v>494745</v>
      </c>
      <c r="B6" s="4" t="str">
        <f ca="1">IFERROR(__xludf.DUMMYFUNCTION("""COMPUTED_VALUE"""),"Marvin Rochow")</f>
        <v>Marvin Rochow</v>
      </c>
    </row>
    <row r="7" spans="1:13">
      <c r="A7" s="5">
        <f ca="1">IFERROR(__xludf.DUMMYFUNCTION("""COMPUTED_VALUE"""),534081)</f>
        <v>534081</v>
      </c>
      <c r="B7" s="6" t="str">
        <f ca="1">IFERROR(__xludf.DUMMYFUNCTION("""COMPUTED_VALUE"""),"Adrian Maximo")</f>
        <v>Adrian Maximo</v>
      </c>
    </row>
    <row r="8" spans="1:13">
      <c r="A8" s="3">
        <f ca="1">IFERROR(__xludf.DUMMYFUNCTION("""COMPUTED_VALUE"""),588006)</f>
        <v>588006</v>
      </c>
      <c r="B8" s="4" t="str">
        <f ca="1">IFERROR(__xludf.DUMMYFUNCTION("""COMPUTED_VALUE"""),"Leopold Przybylski")</f>
        <v>Leopold Przybylski</v>
      </c>
    </row>
    <row r="9" spans="1:13">
      <c r="A9" s="5">
        <f ca="1">IFERROR(__xludf.DUMMYFUNCTION("""COMPUTED_VALUE"""),598172)</f>
        <v>598172</v>
      </c>
      <c r="B9" s="6" t="str">
        <f ca="1">IFERROR(__xludf.DUMMYFUNCTION("""COMPUTED_VALUE"""),"Santiago Idarraga")</f>
        <v>Santiago Idarraga</v>
      </c>
    </row>
    <row r="10" spans="1:13">
      <c r="A10" s="3">
        <f ca="1">IFERROR(__xludf.DUMMYFUNCTION("""COMPUTED_VALUE"""),606964)</f>
        <v>606964</v>
      </c>
      <c r="B10" s="4" t="str">
        <f ca="1">IFERROR(__xludf.DUMMYFUNCTION("""COMPUTED_VALUE"""),"Victor Rincon")</f>
        <v>Victor Rincon</v>
      </c>
    </row>
    <row r="11" spans="1:13">
      <c r="A11" s="5">
        <f ca="1">IFERROR(__xludf.DUMMYFUNCTION("""COMPUTED_VALUE"""),411824)</f>
        <v>411824</v>
      </c>
      <c r="B11" s="6" t="str">
        <f ca="1">IFERROR(__xludf.DUMMYFUNCTION("""COMPUTED_VALUE"""),"Andreas Tinis")</f>
        <v>Andreas Tinis</v>
      </c>
      <c r="F11" s="35" t="s">
        <v>758</v>
      </c>
      <c r="G11" s="34"/>
      <c r="H11" s="34"/>
      <c r="I11" s="34"/>
      <c r="J11" s="34"/>
      <c r="K11" s="34"/>
      <c r="L11" s="34"/>
      <c r="M11" s="34"/>
    </row>
    <row r="12" spans="1:13">
      <c r="A12" s="3">
        <f ca="1">IFERROR(__xludf.DUMMYFUNCTION("""COMPUTED_VALUE"""),542277)</f>
        <v>542277</v>
      </c>
      <c r="B12" s="4" t="str">
        <f ca="1">IFERROR(__xludf.DUMMYFUNCTION("""COMPUTED_VALUE"""),"Elias Gonzalez")</f>
        <v>Elias Gonzalez</v>
      </c>
      <c r="F12" s="34"/>
      <c r="G12" s="34"/>
      <c r="H12" s="34"/>
      <c r="I12" s="34"/>
      <c r="J12" s="34"/>
      <c r="K12" s="34"/>
      <c r="L12" s="34"/>
      <c r="M12" s="34"/>
    </row>
    <row r="13" spans="1:13">
      <c r="A13" s="5">
        <f ca="1">IFERROR(__xludf.DUMMYFUNCTION("""COMPUTED_VALUE"""),512878)</f>
        <v>512878</v>
      </c>
      <c r="B13" s="6" t="str">
        <f ca="1">IFERROR(__xludf.DUMMYFUNCTION("""COMPUTED_VALUE"""),"Kanin Pornsinsiriruk")</f>
        <v>Kanin Pornsinsiriruk</v>
      </c>
      <c r="F13" s="34"/>
      <c r="G13" s="34"/>
      <c r="H13" s="34"/>
      <c r="I13" s="34"/>
      <c r="J13" s="34"/>
      <c r="K13" s="34"/>
      <c r="L13" s="34"/>
      <c r="M13" s="34"/>
    </row>
    <row r="14" spans="1:13">
      <c r="A14" s="3">
        <f ca="1">IFERROR(__xludf.DUMMYFUNCTION("""COMPUTED_VALUE"""),613247)</f>
        <v>613247</v>
      </c>
      <c r="B14" s="4" t="str">
        <f ca="1">IFERROR(__xludf.DUMMYFUNCTION("""COMPUTED_VALUE"""),"Javier Uceda")</f>
        <v>Javier Uceda</v>
      </c>
      <c r="F14" s="34"/>
      <c r="G14" s="34"/>
      <c r="H14" s="34"/>
      <c r="I14" s="34"/>
      <c r="J14" s="34"/>
      <c r="K14" s="34"/>
      <c r="L14" s="34"/>
      <c r="M14" s="34"/>
    </row>
    <row r="15" spans="1:13">
      <c r="A15" s="5">
        <f ca="1">IFERROR(__xludf.DUMMYFUNCTION("""COMPUTED_VALUE"""),573867)</f>
        <v>573867</v>
      </c>
      <c r="B15" s="6" t="str">
        <f ca="1">IFERROR(__xludf.DUMMYFUNCTION("""COMPUTED_VALUE"""),"Timo Frisch")</f>
        <v>Timo Frisch</v>
      </c>
      <c r="F15" s="34"/>
      <c r="G15" s="34"/>
      <c r="H15" s="34"/>
      <c r="I15" s="34"/>
      <c r="J15" s="34"/>
      <c r="K15" s="34"/>
      <c r="L15" s="34"/>
      <c r="M15" s="34"/>
    </row>
    <row r="16" spans="1:13">
      <c r="A16" s="3">
        <f ca="1">IFERROR(__xludf.DUMMYFUNCTION("""COMPUTED_VALUE"""),596345)</f>
        <v>596345</v>
      </c>
      <c r="B16" s="4" t="str">
        <f ca="1">IFERROR(__xludf.DUMMYFUNCTION("""COMPUTED_VALUE"""),"Nikoloz Okitashvili")</f>
        <v>Nikoloz Okitashvili</v>
      </c>
      <c r="F16" s="34"/>
      <c r="G16" s="34"/>
      <c r="H16" s="34"/>
      <c r="I16" s="34"/>
      <c r="J16" s="34"/>
      <c r="K16" s="34"/>
      <c r="L16" s="34"/>
      <c r="M16" s="34"/>
    </row>
    <row r="17" spans="1:13">
      <c r="A17" s="5">
        <f ca="1">IFERROR(__xludf.DUMMYFUNCTION("""COMPUTED_VALUE"""),324800)</f>
        <v>324800</v>
      </c>
      <c r="B17" s="6" t="str">
        <f ca="1">IFERROR(__xludf.DUMMYFUNCTION("""COMPUTED_VALUE"""),"Abdelkarim")</f>
        <v>Abdelkarim</v>
      </c>
      <c r="F17" s="34"/>
      <c r="G17" s="34"/>
      <c r="H17" s="34"/>
      <c r="I17" s="34"/>
      <c r="J17" s="34"/>
      <c r="K17" s="34"/>
      <c r="L17" s="34"/>
      <c r="M17" s="34"/>
    </row>
    <row r="18" spans="1:13">
      <c r="A18" s="3">
        <f ca="1">IFERROR(__xludf.DUMMYFUNCTION("""COMPUTED_VALUE"""),418373)</f>
        <v>418373</v>
      </c>
      <c r="B18" s="4" t="str">
        <f ca="1">IFERROR(__xludf.DUMMYFUNCTION("""COMPUTED_VALUE"""),"	Mohammed Al Ahmed ")</f>
        <v xml:space="preserve">	Mohammed Al Ahmed </v>
      </c>
      <c r="F18" s="34"/>
      <c r="G18" s="34"/>
      <c r="H18" s="34"/>
      <c r="I18" s="34"/>
      <c r="J18" s="34"/>
      <c r="K18" s="34"/>
      <c r="L18" s="34"/>
      <c r="M18" s="34"/>
    </row>
    <row r="19" spans="1:13">
      <c r="A19" s="5">
        <f ca="1">IFERROR(__xludf.DUMMYFUNCTION("""COMPUTED_VALUE"""),553542)</f>
        <v>553542</v>
      </c>
      <c r="B19" s="6" t="str">
        <f ca="1">IFERROR(__xludf.DUMMYFUNCTION("""COMPUTED_VALUE"""),"Marcelo Saraiva")</f>
        <v>Marcelo Saraiva</v>
      </c>
      <c r="F19" s="34"/>
      <c r="G19" s="34"/>
      <c r="H19" s="34"/>
      <c r="I19" s="34"/>
      <c r="J19" s="34"/>
      <c r="K19" s="34"/>
      <c r="L19" s="34"/>
      <c r="M19" s="34"/>
    </row>
    <row r="20" spans="1:13">
      <c r="A20" s="3">
        <f ca="1">IFERROR(__xludf.DUMMYFUNCTION("""COMPUTED_VALUE"""),595574)</f>
        <v>595574</v>
      </c>
      <c r="B20" s="4" t="str">
        <f ca="1">IFERROR(__xludf.DUMMYFUNCTION("""COMPUTED_VALUE"""),"Joaquín Ampuero")</f>
        <v>Joaquín Ampuero</v>
      </c>
      <c r="F20" s="34"/>
      <c r="G20" s="34"/>
      <c r="H20" s="34"/>
      <c r="I20" s="34"/>
      <c r="J20" s="34"/>
      <c r="K20" s="34"/>
      <c r="L20" s="34"/>
      <c r="M20" s="34"/>
    </row>
    <row r="21" spans="1:13">
      <c r="A21" s="5">
        <f ca="1">IFERROR(__xludf.DUMMYFUNCTION("""COMPUTED_VALUE"""),612939)</f>
        <v>612939</v>
      </c>
      <c r="B21" s="6" t="str">
        <f ca="1">IFERROR(__xludf.DUMMYFUNCTION("""COMPUTED_VALUE"""),"Almaz Akbaralyev")</f>
        <v>Almaz Akbaralyev</v>
      </c>
    </row>
    <row r="22" spans="1:13">
      <c r="A22" s="3">
        <f ca="1">IFERROR(__xludf.DUMMYFUNCTION("""COMPUTED_VALUE"""),583032)</f>
        <v>583032</v>
      </c>
      <c r="B22" s="4" t="str">
        <f ca="1">IFERROR(__xludf.DUMMYFUNCTION("""COMPUTED_VALUE"""),"Juan Cardona")</f>
        <v>Juan Cardona</v>
      </c>
    </row>
    <row r="23" spans="1:13">
      <c r="A23" s="5">
        <f ca="1">IFERROR(__xludf.DUMMYFUNCTION("""COMPUTED_VALUE"""),198187)</f>
        <v>198187</v>
      </c>
      <c r="B23" s="6" t="str">
        <f ca="1">IFERROR(__xludf.DUMMYFUNCTION("""COMPUTED_VALUE"""),"Carlo Preziosi")</f>
        <v>Carlo Preziosi</v>
      </c>
    </row>
    <row r="24" spans="1:13">
      <c r="A24" s="3">
        <f ca="1">IFERROR(__xludf.DUMMYFUNCTION("""COMPUTED_VALUE"""),397034)</f>
        <v>397034</v>
      </c>
      <c r="B24" s="4" t="str">
        <f ca="1">IFERROR(__xludf.DUMMYFUNCTION("""COMPUTED_VALUE"""),"Roberto Sestito")</f>
        <v>Roberto Sestito</v>
      </c>
    </row>
    <row r="25" spans="1:13">
      <c r="A25" s="5">
        <f ca="1">IFERROR(__xludf.DUMMYFUNCTION("""COMPUTED_VALUE"""),496402)</f>
        <v>496402</v>
      </c>
      <c r="B25" s="6" t="str">
        <f ca="1">IFERROR(__xludf.DUMMYFUNCTION("""COMPUTED_VALUE"""),"Natan Fonseca")</f>
        <v>Natan Fonseca</v>
      </c>
    </row>
    <row r="26" spans="1:13">
      <c r="A26" s="3">
        <f ca="1">IFERROR(__xludf.DUMMYFUNCTION("""COMPUTED_VALUE"""),548746)</f>
        <v>548746</v>
      </c>
      <c r="B26" s="4" t="str">
        <f ca="1">IFERROR(__xludf.DUMMYFUNCTION("""COMPUTED_VALUE"""),"Joao Vittor")</f>
        <v>Joao Vittor</v>
      </c>
    </row>
    <row r="27" spans="1:13">
      <c r="A27" s="5">
        <f ca="1">IFERROR(__xludf.DUMMYFUNCTION("""COMPUTED_VALUE"""),629074)</f>
        <v>629074</v>
      </c>
      <c r="B27" s="6" t="str">
        <f ca="1">IFERROR(__xludf.DUMMYFUNCTION("""COMPUTED_VALUE"""),"Piero Mancuso")</f>
        <v>Piero Mancuso</v>
      </c>
    </row>
    <row r="28" spans="1:13">
      <c r="A28" s="3">
        <f ca="1">IFERROR(__xludf.DUMMYFUNCTION("""COMPUTED_VALUE"""),187023)</f>
        <v>187023</v>
      </c>
      <c r="B28" s="4" t="str">
        <f ca="1">IFERROR(__xludf.DUMMYFUNCTION("""COMPUTED_VALUE"""),"Udo Korbanka")</f>
        <v>Udo Korbanka</v>
      </c>
    </row>
    <row r="29" spans="1:13">
      <c r="A29" s="5">
        <f ca="1">IFERROR(__xludf.DUMMYFUNCTION("""COMPUTED_VALUE"""),257054)</f>
        <v>257054</v>
      </c>
      <c r="B29" s="6" t="str">
        <f ca="1">IFERROR(__xludf.DUMMYFUNCTION("""COMPUTED_VALUE"""),"Eddy Gamboa")</f>
        <v>Eddy Gamboa</v>
      </c>
    </row>
    <row r="30" spans="1:13">
      <c r="A30" s="3">
        <f ca="1">IFERROR(__xludf.DUMMYFUNCTION("""COMPUTED_VALUE"""),528685)</f>
        <v>528685</v>
      </c>
      <c r="B30" s="4" t="str">
        <f ca="1">IFERROR(__xludf.DUMMYFUNCTION("""COMPUTED_VALUE"""),"Kourosh Asefi ")</f>
        <v xml:space="preserve">Kourosh Asefi </v>
      </c>
    </row>
    <row r="31" spans="1:13">
      <c r="A31" s="5">
        <f ca="1">IFERROR(__xludf.DUMMYFUNCTION("""COMPUTED_VALUE"""),612741)</f>
        <v>612741</v>
      </c>
      <c r="B31" s="6" t="str">
        <f ca="1">IFERROR(__xludf.DUMMYFUNCTION("""COMPUTED_VALUE"""),"Boris Yakunin")</f>
        <v>Boris Yakunin</v>
      </c>
    </row>
    <row r="32" spans="1:13">
      <c r="A32" s="3">
        <f ca="1">IFERROR(__xludf.DUMMYFUNCTION("""COMPUTED_VALUE"""),657396)</f>
        <v>657396</v>
      </c>
      <c r="B32" s="4" t="str">
        <f ca="1">IFERROR(__xludf.DUMMYFUNCTION("""COMPUTED_VALUE"""),"Mohamed Abuidress")</f>
        <v>Mohamed Abuidress</v>
      </c>
    </row>
    <row r="33" spans="1:2">
      <c r="A33" s="5">
        <f ca="1">IFERROR(__xludf.DUMMYFUNCTION("""COMPUTED_VALUE"""),660425)</f>
        <v>660425</v>
      </c>
      <c r="B33" s="6" t="str">
        <f ca="1">IFERROR(__xludf.DUMMYFUNCTION("""COMPUTED_VALUE"""),"Frederich Girald")</f>
        <v>Frederich Girald</v>
      </c>
    </row>
    <row r="34" spans="1:2">
      <c r="A34" s="3">
        <f ca="1">IFERROR(__xludf.DUMMYFUNCTION("""COMPUTED_VALUE"""),628010)</f>
        <v>628010</v>
      </c>
      <c r="B34" s="4" t="str">
        <f ca="1">IFERROR(__xludf.DUMMYFUNCTION("""COMPUTED_VALUE"""),"David Kucharski")</f>
        <v>David Kucharski</v>
      </c>
    </row>
    <row r="35" spans="1:2">
      <c r="A35" s="5">
        <f ca="1">IFERROR(__xludf.DUMMYFUNCTION("""COMPUTED_VALUE"""),640294)</f>
        <v>640294</v>
      </c>
      <c r="B35" s="6" t="str">
        <f ca="1">IFERROR(__xludf.DUMMYFUNCTION("""COMPUTED_VALUE"""),"Hugo Morand")</f>
        <v>Hugo Morand</v>
      </c>
    </row>
    <row r="36" spans="1:2">
      <c r="A36" s="3">
        <f ca="1">IFERROR(__xludf.DUMMYFUNCTION("""COMPUTED_VALUE"""),626590)</f>
        <v>626590</v>
      </c>
      <c r="B36" s="4" t="str">
        <f ca="1">IFERROR(__xludf.DUMMYFUNCTION("""COMPUTED_VALUE"""),"Sergio Herrero")</f>
        <v>Sergio Herrero</v>
      </c>
    </row>
    <row r="37" spans="1:2">
      <c r="A37" s="5">
        <f ca="1">IFERROR(__xludf.DUMMYFUNCTION("""COMPUTED_VALUE"""),660992)</f>
        <v>660992</v>
      </c>
      <c r="B37" s="6" t="str">
        <f ca="1">IFERROR(__xludf.DUMMYFUNCTION("""COMPUTED_VALUE"""),"Julio Tung")</f>
        <v>Julio Tung</v>
      </c>
    </row>
    <row r="38" spans="1:2">
      <c r="A38" s="3">
        <f ca="1">IFERROR(__xludf.DUMMYFUNCTION("""COMPUTED_VALUE"""),610578)</f>
        <v>610578</v>
      </c>
      <c r="B38" s="4" t="str">
        <f ca="1">IFERROR(__xludf.DUMMYFUNCTION("""COMPUTED_VALUE"""),"Alexander Ryabchuk ")</f>
        <v xml:space="preserve">Alexander Ryabchuk </v>
      </c>
    </row>
    <row r="39" spans="1:2">
      <c r="A39" s="5">
        <f ca="1">IFERROR(__xludf.DUMMYFUNCTION("""COMPUTED_VALUE"""),589966)</f>
        <v>589966</v>
      </c>
      <c r="B39" s="6" t="str">
        <f ca="1">IFERROR(__xludf.DUMMYFUNCTION("""COMPUTED_VALUE"""),"AliReza Zand")</f>
        <v>AliReza Zand</v>
      </c>
    </row>
    <row r="40" spans="1:2">
      <c r="A40" s="3">
        <f ca="1">IFERROR(__xludf.DUMMYFUNCTION("""COMPUTED_VALUE"""),651355)</f>
        <v>651355</v>
      </c>
      <c r="B40" s="4" t="str">
        <f ca="1">IFERROR(__xludf.DUMMYFUNCTION("""COMPUTED_VALUE"""),"Mustafa Alsaif")</f>
        <v>Mustafa Alsaif</v>
      </c>
    </row>
    <row r="41" spans="1:2">
      <c r="A41" s="5">
        <f ca="1">IFERROR(__xludf.DUMMYFUNCTION("""COMPUTED_VALUE"""),334383)</f>
        <v>334383</v>
      </c>
      <c r="B41" s="6" t="str">
        <f ca="1">IFERROR(__xludf.DUMMYFUNCTION("""COMPUTED_VALUE"""),"Alexis Martin")</f>
        <v>Alexis Martin</v>
      </c>
    </row>
    <row r="42" spans="1:2">
      <c r="A42" s="3">
        <f ca="1">IFERROR(__xludf.DUMMYFUNCTION("""COMPUTED_VALUE"""),669217)</f>
        <v>669217</v>
      </c>
      <c r="B42" s="4" t="str">
        <f ca="1">IFERROR(__xludf.DUMMYFUNCTION("""COMPUTED_VALUE"""),"Miguel Soares")</f>
        <v>Miguel Soares</v>
      </c>
    </row>
    <row r="43" spans="1:2">
      <c r="A43" s="5">
        <f ca="1">IFERROR(__xludf.DUMMYFUNCTION("""COMPUTED_VALUE"""),409769)</f>
        <v>409769</v>
      </c>
      <c r="B43" s="6" t="str">
        <f ca="1">IFERROR(__xludf.DUMMYFUNCTION("""COMPUTED_VALUE"""),"Fabio Panocchi")</f>
        <v>Fabio Panocchi</v>
      </c>
    </row>
    <row r="44" spans="1:2">
      <c r="A44" s="3">
        <f ca="1">IFERROR(__xludf.DUMMYFUNCTION("""COMPUTED_VALUE"""),677941)</f>
        <v>677941</v>
      </c>
      <c r="B44" s="4" t="str">
        <f ca="1">IFERROR(__xludf.DUMMYFUNCTION("""COMPUTED_VALUE"""),"Mateus Gratsch")</f>
        <v>Mateus Gratsch</v>
      </c>
    </row>
    <row r="45" spans="1:2">
      <c r="A45" s="5">
        <f ca="1">IFERROR(__xludf.DUMMYFUNCTION("""COMPUTED_VALUE"""),287588)</f>
        <v>287588</v>
      </c>
      <c r="B45" s="6" t="str">
        <f ca="1">IFERROR(__xludf.DUMMYFUNCTION("""COMPUTED_VALUE"""),"Hendrik Idesheim")</f>
        <v>Hendrik Idesheim</v>
      </c>
    </row>
    <row r="46" spans="1:2">
      <c r="A46" s="3">
        <f ca="1">IFERROR(__xludf.DUMMYFUNCTION("""COMPUTED_VALUE"""),582539)</f>
        <v>582539</v>
      </c>
      <c r="B46" s="4" t="str">
        <f ca="1">IFERROR(__xludf.DUMMYFUNCTION("""COMPUTED_VALUE"""),"Guilherme Garcia Maurer")</f>
        <v>Guilherme Garcia Maurer</v>
      </c>
    </row>
    <row r="47" spans="1:2">
      <c r="A47" s="5">
        <f ca="1">IFERROR(__xludf.DUMMYFUNCTION("""COMPUTED_VALUE"""),374631)</f>
        <v>374631</v>
      </c>
      <c r="B47" s="6" t="str">
        <f ca="1">IFERROR(__xludf.DUMMYFUNCTION("""COMPUTED_VALUE"""),"Rene Huschen")</f>
        <v>Rene Huschen</v>
      </c>
    </row>
    <row r="48" spans="1:2">
      <c r="A48" s="3">
        <f ca="1">IFERROR(__xludf.DUMMYFUNCTION("""COMPUTED_VALUE"""),669304)</f>
        <v>669304</v>
      </c>
      <c r="B48" s="4" t="str">
        <f ca="1">IFERROR(__xludf.DUMMYFUNCTION("""COMPUTED_VALUE"""),"Igor Corradini")</f>
        <v>Igor Corradini</v>
      </c>
    </row>
    <row r="49" spans="1:2">
      <c r="A49" s="5">
        <f ca="1">IFERROR(__xludf.DUMMYFUNCTION("""COMPUTED_VALUE"""),228114)</f>
        <v>228114</v>
      </c>
      <c r="B49" s="6" t="str">
        <f ca="1">IFERROR(__xludf.DUMMYFUNCTION("""COMPUTED_VALUE"""),"Guilherme Maguerroski")</f>
        <v>Guilherme Maguerroski</v>
      </c>
    </row>
    <row r="50" spans="1:2">
      <c r="A50" s="3">
        <f ca="1">IFERROR(__xludf.DUMMYFUNCTION("""COMPUTED_VALUE"""),510126)</f>
        <v>510126</v>
      </c>
      <c r="B50" s="4" t="str">
        <f ca="1">IFERROR(__xludf.DUMMYFUNCTION("""COMPUTED_VALUE"""),"Maximilian Herting")</f>
        <v>Maximilian Herting</v>
      </c>
    </row>
    <row r="51" spans="1:2">
      <c r="A51" s="5">
        <f ca="1">IFERROR(__xludf.DUMMYFUNCTION("""COMPUTED_VALUE"""),580894)</f>
        <v>580894</v>
      </c>
      <c r="B51" s="6" t="str">
        <f ca="1">IFERROR(__xludf.DUMMYFUNCTION("""COMPUTED_VALUE"""),"Olaf Blom")</f>
        <v>Olaf Blom</v>
      </c>
    </row>
    <row r="52" spans="1:2">
      <c r="A52" s="3">
        <f ca="1">IFERROR(__xludf.DUMMYFUNCTION("""COMPUTED_VALUE"""),640123)</f>
        <v>640123</v>
      </c>
      <c r="B52" s="4" t="str">
        <f ca="1">IFERROR(__xludf.DUMMYFUNCTION("""COMPUTED_VALUE"""),"Samuel Tumbaga")</f>
        <v>Samuel Tumbaga</v>
      </c>
    </row>
    <row r="53" spans="1:2">
      <c r="A53" s="5">
        <f ca="1">IFERROR(__xludf.DUMMYFUNCTION("""COMPUTED_VALUE"""),658565)</f>
        <v>658565</v>
      </c>
      <c r="B53" s="6" t="str">
        <f ca="1">IFERROR(__xludf.DUMMYFUNCTION("""COMPUTED_VALUE"""),"Alexander Shad")</f>
        <v>Alexander Shad</v>
      </c>
    </row>
    <row r="54" spans="1:2">
      <c r="A54" s="3">
        <f ca="1">IFERROR(__xludf.DUMMYFUNCTION("""COMPUTED_VALUE"""),166280)</f>
        <v>166280</v>
      </c>
      <c r="B54" s="4" t="str">
        <f ca="1">IFERROR(__xludf.DUMMYFUNCTION("""COMPUTED_VALUE"""),"Sergio Mario Massa")</f>
        <v>Sergio Mario Massa</v>
      </c>
    </row>
    <row r="55" spans="1:2">
      <c r="A55" s="5">
        <f ca="1">IFERROR(__xludf.DUMMYFUNCTION("""COMPUTED_VALUE"""),200696)</f>
        <v>200696</v>
      </c>
      <c r="B55" s="6" t="str">
        <f ca="1">IFERROR(__xludf.DUMMYFUNCTION("""COMPUTED_VALUE"""),"Joey Salzmann")</f>
        <v>Joey Salzmann</v>
      </c>
    </row>
    <row r="56" spans="1:2">
      <c r="A56" s="3">
        <f ca="1">IFERROR(__xludf.DUMMYFUNCTION("""COMPUTED_VALUE"""),332609)</f>
        <v>332609</v>
      </c>
      <c r="B56" s="4" t="str">
        <f ca="1">IFERROR(__xludf.DUMMYFUNCTION("""COMPUTED_VALUE"""),"Santiago Lopez Garces")</f>
        <v>Santiago Lopez Garces</v>
      </c>
    </row>
    <row r="57" spans="1:2">
      <c r="A57" s="5">
        <f ca="1">IFERROR(__xludf.DUMMYFUNCTION("""COMPUTED_VALUE"""),540147)</f>
        <v>540147</v>
      </c>
      <c r="B57" s="6" t="str">
        <f ca="1">IFERROR(__xludf.DUMMYFUNCTION("""COMPUTED_VALUE"""),"Donat Marko")</f>
        <v>Donat Marko</v>
      </c>
    </row>
    <row r="58" spans="1:2">
      <c r="A58" s="3">
        <f ca="1">IFERROR(__xludf.DUMMYFUNCTION("""COMPUTED_VALUE"""),640430)</f>
        <v>640430</v>
      </c>
      <c r="B58" s="4" t="str">
        <f ca="1">IFERROR(__xludf.DUMMYFUNCTION("""COMPUTED_VALUE"""),"Andres Asturias")</f>
        <v>Andres Asturias</v>
      </c>
    </row>
    <row r="59" spans="1:2">
      <c r="A59" s="5">
        <f ca="1">IFERROR(__xludf.DUMMYFUNCTION("""COMPUTED_VALUE"""),668467)</f>
        <v>668467</v>
      </c>
      <c r="B59" s="6" t="str">
        <f ca="1">IFERROR(__xludf.DUMMYFUNCTION("""COMPUTED_VALUE"""),"Mattia Chiamenti")</f>
        <v>Mattia Chiamenti</v>
      </c>
    </row>
    <row r="60" spans="1:2">
      <c r="A60" s="3">
        <f ca="1">IFERROR(__xludf.DUMMYFUNCTION("""COMPUTED_VALUE"""),519820)</f>
        <v>519820</v>
      </c>
      <c r="B60" s="4" t="str">
        <f ca="1">IFERROR(__xludf.DUMMYFUNCTION("""COMPUTED_VALUE"""),"Álvaro Sierra")</f>
        <v>Álvaro Sierra</v>
      </c>
    </row>
    <row r="61" spans="1:2">
      <c r="A61" s="5">
        <f ca="1">IFERROR(__xludf.DUMMYFUNCTION("""COMPUTED_VALUE"""),221330)</f>
        <v>221330</v>
      </c>
      <c r="B61" s="6" t="str">
        <f ca="1">IFERROR(__xludf.DUMMYFUNCTION("""COMPUTED_VALUE"""),"Tomas Slotik")</f>
        <v>Tomas Slotik</v>
      </c>
    </row>
    <row r="62" spans="1:2">
      <c r="A62" s="3">
        <f ca="1">IFERROR(__xludf.DUMMYFUNCTION("""COMPUTED_VALUE"""),301586)</f>
        <v>301586</v>
      </c>
      <c r="B62" s="4" t="str">
        <f ca="1">IFERROR(__xludf.DUMMYFUNCTION("""COMPUTED_VALUE"""),"Quentin Fusier")</f>
        <v>Quentin Fusier</v>
      </c>
    </row>
    <row r="63" spans="1:2">
      <c r="A63" s="7">
        <f ca="1">IFERROR(__xludf.DUMMYFUNCTION("""COMPUTED_VALUE"""),595159)</f>
        <v>595159</v>
      </c>
      <c r="B63" s="8" t="str">
        <f ca="1">IFERROR(__xludf.DUMMYFUNCTION("""COMPUTED_VALUE"""),"Mohamed Absheet")</f>
        <v>Mohamed Absheet</v>
      </c>
    </row>
    <row r="64" spans="1:2">
      <c r="A64" s="3">
        <f ca="1">IFERROR(__xludf.DUMMYFUNCTION("""COMPUTED_VALUE"""),211977)</f>
        <v>211977</v>
      </c>
      <c r="B64" s="4" t="str">
        <f ca="1">IFERROR(__xludf.DUMMYFUNCTION("""COMPUTED_VALUE"""),"Mathias Frohlich")</f>
        <v>Mathias Frohlich</v>
      </c>
    </row>
    <row r="65" spans="1:2">
      <c r="A65" s="5">
        <f ca="1">IFERROR(__xludf.DUMMYFUNCTION("""COMPUTED_VALUE"""),192622)</f>
        <v>192622</v>
      </c>
      <c r="B65" s="6" t="str">
        <f ca="1">IFERROR(__xludf.DUMMYFUNCTION("""COMPUTED_VALUE"""),"Abdullah Alghamdi")</f>
        <v>Abdullah Alghamdi</v>
      </c>
    </row>
    <row r="66" spans="1:2">
      <c r="A66" s="3">
        <f ca="1">IFERROR(__xludf.DUMMYFUNCTION("""COMPUTED_VALUE"""),445133)</f>
        <v>445133</v>
      </c>
      <c r="B66" s="4" t="str">
        <f ca="1">IFERROR(__xludf.DUMMYFUNCTION("""COMPUTED_VALUE"""),"Gustavo Peralta")</f>
        <v>Gustavo Peralta</v>
      </c>
    </row>
    <row r="67" spans="1:2">
      <c r="A67" s="5">
        <f ca="1">IFERROR(__xludf.DUMMYFUNCTION("""COMPUTED_VALUE"""),514181)</f>
        <v>514181</v>
      </c>
      <c r="B67" s="6" t="str">
        <f ca="1">IFERROR(__xludf.DUMMYFUNCTION("""COMPUTED_VALUE"""),"Alexey Trishin")</f>
        <v>Alexey Trishin</v>
      </c>
    </row>
    <row r="68" spans="1:2">
      <c r="A68" s="3">
        <f ca="1">IFERROR(__xludf.DUMMYFUNCTION("""COMPUTED_VALUE"""),356866)</f>
        <v>356866</v>
      </c>
      <c r="B68" s="4" t="str">
        <f ca="1">IFERROR(__xludf.DUMMYFUNCTION("""COMPUTED_VALUE"""),"Thomas Heidkrüger")</f>
        <v>Thomas Heidkrüger</v>
      </c>
    </row>
    <row r="69" spans="1:2">
      <c r="A69" s="5">
        <f ca="1">IFERROR(__xludf.DUMMYFUNCTION("""COMPUTED_VALUE"""),157774)</f>
        <v>157774</v>
      </c>
      <c r="B69" s="6" t="str">
        <f ca="1">IFERROR(__xludf.DUMMYFUNCTION("""COMPUTED_VALUE"""),"Etienne Senamaud")</f>
        <v>Etienne Senamaud</v>
      </c>
    </row>
    <row r="70" spans="1:2">
      <c r="A70" s="3">
        <f ca="1">IFERROR(__xludf.DUMMYFUNCTION("""COMPUTED_VALUE"""),222206)</f>
        <v>222206</v>
      </c>
      <c r="B70" s="4" t="str">
        <f ca="1">IFERROR(__xludf.DUMMYFUNCTION("""COMPUTED_VALUE"""),"Christoph Fuchs")</f>
        <v>Christoph Fuchs</v>
      </c>
    </row>
    <row r="71" spans="1:2">
      <c r="A71" s="5">
        <f ca="1">IFERROR(__xludf.DUMMYFUNCTION("""COMPUTED_VALUE"""),110165)</f>
        <v>110165</v>
      </c>
      <c r="B71" s="6" t="str">
        <f ca="1">IFERROR(__xludf.DUMMYFUNCTION("""COMPUTED_VALUE"""),"Remi Lescure")</f>
        <v>Remi Lescure</v>
      </c>
    </row>
    <row r="72" spans="1:2">
      <c r="A72" s="3">
        <f ca="1">IFERROR(__xludf.DUMMYFUNCTION("""COMPUTED_VALUE"""),260621)</f>
        <v>260621</v>
      </c>
      <c r="B72" s="4" t="str">
        <f ca="1">IFERROR(__xludf.DUMMYFUNCTION("""COMPUTED_VALUE"""),"Fabio Blancato")</f>
        <v>Fabio Blancato</v>
      </c>
    </row>
    <row r="73" spans="1:2">
      <c r="A73" s="5">
        <f ca="1">IFERROR(__xludf.DUMMYFUNCTION("""COMPUTED_VALUE"""),568312)</f>
        <v>568312</v>
      </c>
      <c r="B73" s="6" t="str">
        <f ca="1">IFERROR(__xludf.DUMMYFUNCTION("""COMPUTED_VALUE"""),"Eduardo Alves")</f>
        <v>Eduardo Alves</v>
      </c>
    </row>
    <row r="74" spans="1:2">
      <c r="A74" s="3">
        <f ca="1">IFERROR(__xludf.DUMMYFUNCTION("""COMPUTED_VALUE"""),631882)</f>
        <v>631882</v>
      </c>
      <c r="B74" s="4" t="str">
        <f ca="1">IFERROR(__xludf.DUMMYFUNCTION("""COMPUTED_VALUE"""),"Ibai Lejárraga")</f>
        <v>Ibai Lejárraga</v>
      </c>
    </row>
    <row r="75" spans="1:2">
      <c r="A75" s="5">
        <f ca="1">IFERROR(__xludf.DUMMYFUNCTION("""COMPUTED_VALUE"""),485527)</f>
        <v>485527</v>
      </c>
      <c r="B75" s="6" t="str">
        <f ca="1">IFERROR(__xludf.DUMMYFUNCTION("""COMPUTED_VALUE"""),"Alexandre Pradier")</f>
        <v>Alexandre Pradier</v>
      </c>
    </row>
    <row r="76" spans="1:2">
      <c r="A76" s="3">
        <f ca="1">IFERROR(__xludf.DUMMYFUNCTION("""COMPUTED_VALUE"""),508685)</f>
        <v>508685</v>
      </c>
      <c r="B76" s="4" t="str">
        <f ca="1">IFERROR(__xludf.DUMMYFUNCTION("""COMPUTED_VALUE"""),"Kevin Zaciera")</f>
        <v>Kevin Zaciera</v>
      </c>
    </row>
    <row r="77" spans="1:2">
      <c r="A77" s="5">
        <f ca="1">IFERROR(__xludf.DUMMYFUNCTION("""COMPUTED_VALUE"""),676856)</f>
        <v>676856</v>
      </c>
      <c r="B77" s="6" t="str">
        <f ca="1">IFERROR(__xludf.DUMMYFUNCTION("""COMPUTED_VALUE"""),"Mario Varga Murias")</f>
        <v>Mario Varga Murias</v>
      </c>
    </row>
    <row r="78" spans="1:2">
      <c r="A78" s="5">
        <f ca="1">IFERROR(__xludf.DUMMYFUNCTION("""COMPUTED_VALUE"""),491072)</f>
        <v>491072</v>
      </c>
      <c r="B78" s="6" t="str">
        <f ca="1">IFERROR(__xludf.DUMMYFUNCTION("""COMPUTED_VALUE"""),"Miguel Angel Restrepo")</f>
        <v>Miguel Angel Restrepo</v>
      </c>
    </row>
    <row r="79" spans="1:2">
      <c r="A79" s="9">
        <f ca="1">IFERROR(__xludf.DUMMYFUNCTION("""COMPUTED_VALUE"""),179874)</f>
        <v>179874</v>
      </c>
      <c r="B79" s="10" t="str">
        <f ca="1">IFERROR(__xludf.DUMMYFUNCTION("""COMPUTED_VALUE"""),"Leandro Suzuki")</f>
        <v>Leandro Suzuki</v>
      </c>
    </row>
    <row r="80" spans="1:2">
      <c r="A80" s="5">
        <f ca="1">IFERROR(__xludf.DUMMYFUNCTION("""COMPUTED_VALUE"""),442303)</f>
        <v>442303</v>
      </c>
      <c r="B80" s="6" t="str">
        <f ca="1">IFERROR(__xludf.DUMMYFUNCTION("""COMPUTED_VALUE"""),"Marios Aristodemou")</f>
        <v>Marios Aristodemou</v>
      </c>
    </row>
    <row r="81" spans="1:2">
      <c r="A81" s="9">
        <f ca="1">IFERROR(__xludf.DUMMYFUNCTION("""COMPUTED_VALUE"""),266824)</f>
        <v>266824</v>
      </c>
      <c r="B81" s="10" t="str">
        <f ca="1">IFERROR(__xludf.DUMMYFUNCTION("""COMPUTED_VALUE"""),"Hannachi Nadjib")</f>
        <v>Hannachi Nadjib</v>
      </c>
    </row>
    <row r="82" spans="1:2">
      <c r="A82" s="5">
        <f ca="1">IFERROR(__xludf.DUMMYFUNCTION("""COMPUTED_VALUE"""),309305)</f>
        <v>309305</v>
      </c>
      <c r="B82" s="6" t="str">
        <f ca="1">IFERROR(__xludf.DUMMYFUNCTION("""COMPUTED_VALUE"""),"Andres Ramirez")</f>
        <v>Andres Ramirez</v>
      </c>
    </row>
    <row r="83" spans="1:2">
      <c r="A83" s="9">
        <f ca="1">IFERROR(__xludf.DUMMYFUNCTION("""COMPUTED_VALUE"""),643922)</f>
        <v>643922</v>
      </c>
      <c r="B83" s="10" t="str">
        <f ca="1">IFERROR(__xludf.DUMMYFUNCTION("""COMPUTED_VALUE"""),"Denis Dolonzek")</f>
        <v>Denis Dolonzek</v>
      </c>
    </row>
    <row r="84" spans="1:2">
      <c r="A84" s="5">
        <f ca="1">IFERROR(__xludf.DUMMYFUNCTION("""COMPUTED_VALUE"""),654473)</f>
        <v>654473</v>
      </c>
      <c r="B84" s="6" t="str">
        <f ca="1">IFERROR(__xludf.DUMMYFUNCTION("""COMPUTED_VALUE"""),"Artur Santos")</f>
        <v>Artur Santos</v>
      </c>
    </row>
    <row r="85" spans="1:2">
      <c r="A85" s="9">
        <f ca="1">IFERROR(__xludf.DUMMYFUNCTION("""COMPUTED_VALUE"""),469214)</f>
        <v>469214</v>
      </c>
      <c r="B85" s="10" t="str">
        <f ca="1">IFERROR(__xludf.DUMMYFUNCTION("""COMPUTED_VALUE"""),"Amine Bennezzar")</f>
        <v>Amine Bennezzar</v>
      </c>
    </row>
    <row r="86" spans="1:2">
      <c r="A86" s="5">
        <f ca="1">IFERROR(__xludf.DUMMYFUNCTION("""COMPUTED_VALUE"""),665966)</f>
        <v>665966</v>
      </c>
      <c r="B86" s="6" t="str">
        <f ca="1">IFERROR(__xludf.DUMMYFUNCTION("""COMPUTED_VALUE"""),"Marcos Vicioso")</f>
        <v>Marcos Vicioso</v>
      </c>
    </row>
    <row r="87" spans="1:2">
      <c r="A87" s="9">
        <f ca="1">IFERROR(__xludf.DUMMYFUNCTION("""COMPUTED_VALUE"""),487502)</f>
        <v>487502</v>
      </c>
      <c r="B87" s="10" t="str">
        <f ca="1">IFERROR(__xludf.DUMMYFUNCTION("""COMPUTED_VALUE"""),"Jonas Hay")</f>
        <v>Jonas Hay</v>
      </c>
    </row>
    <row r="88" spans="1:2">
      <c r="A88" s="9">
        <f ca="1">IFERROR(__xludf.DUMMYFUNCTION("""COMPUTED_VALUE"""),681461)</f>
        <v>681461</v>
      </c>
      <c r="B88" s="10" t="str">
        <f ca="1">IFERROR(__xludf.DUMMYFUNCTION("""COMPUTED_VALUE"""),"Calvyn Vigneron")</f>
        <v>Calvyn Vigneron</v>
      </c>
    </row>
    <row r="89" spans="1:2">
      <c r="A89" s="1">
        <f ca="1">IFERROR(__xludf.DUMMYFUNCTION("""COMPUTED_VALUE"""),382165)</f>
        <v>382165</v>
      </c>
      <c r="B89" s="1" t="str">
        <f ca="1">IFERROR(__xludf.DUMMYFUNCTION("""COMPUTED_VALUE"""),"Nelson Obando")</f>
        <v>Nelson Obando</v>
      </c>
    </row>
    <row r="90" spans="1:2">
      <c r="A90" s="1">
        <f ca="1">IFERROR(__xludf.DUMMYFUNCTION("""COMPUTED_VALUE"""),678909)</f>
        <v>678909</v>
      </c>
      <c r="B90" s="1" t="str">
        <f ca="1">IFERROR(__xludf.DUMMYFUNCTION("""COMPUTED_VALUE"""),"Korey Smith")</f>
        <v>Korey Smith</v>
      </c>
    </row>
    <row r="91" spans="1:2">
      <c r="A91" s="1">
        <f ca="1">IFERROR(__xludf.DUMMYFUNCTION("""COMPUTED_VALUE"""),638915)</f>
        <v>638915</v>
      </c>
      <c r="B91" s="1" t="str">
        <f ca="1">IFERROR(__xludf.DUMMYFUNCTION("""COMPUTED_VALUE"""),"Erdem Akbulut")</f>
        <v>Erdem Akbulut</v>
      </c>
    </row>
    <row r="92" spans="1:2">
      <c r="A92" s="1">
        <f ca="1">IFERROR(__xludf.DUMMYFUNCTION("""COMPUTED_VALUE"""),618681)</f>
        <v>618681</v>
      </c>
      <c r="B92" s="1" t="str">
        <f ca="1">IFERROR(__xludf.DUMMYFUNCTION("""COMPUTED_VALUE"""),"Arthur Salazar")</f>
        <v>Arthur Salazar</v>
      </c>
    </row>
    <row r="93" spans="1:2">
      <c r="A93" s="1">
        <f ca="1">IFERROR(__xludf.DUMMYFUNCTION("""COMPUTED_VALUE"""),463764)</f>
        <v>463764</v>
      </c>
      <c r="B93" s="1" t="str">
        <f ca="1">IFERROR(__xludf.DUMMYFUNCTION("""COMPUTED_VALUE"""),"GDPR Delete")</f>
        <v>GDPR Delete</v>
      </c>
    </row>
    <row r="94" spans="1:2">
      <c r="A94" s="1"/>
      <c r="B94" s="1"/>
    </row>
    <row r="95" spans="1:2">
      <c r="A95" s="1"/>
      <c r="B95" s="1"/>
    </row>
    <row r="96" spans="1:2">
      <c r="A96" s="1"/>
      <c r="B96" s="1"/>
    </row>
    <row r="97" spans="1:2">
      <c r="A97" s="1"/>
      <c r="B97" s="1"/>
    </row>
    <row r="98" spans="1:2">
      <c r="A98" s="1"/>
      <c r="B98" s="1"/>
    </row>
    <row r="99" spans="1:2">
      <c r="A99" s="1"/>
      <c r="B99" s="1"/>
    </row>
    <row r="100" spans="1:2">
      <c r="A100" s="1"/>
      <c r="B100" s="1"/>
    </row>
    <row r="101" spans="1:2">
      <c r="A101" s="1"/>
      <c r="B101" s="1"/>
    </row>
    <row r="102" spans="1:2">
      <c r="A102" s="1"/>
      <c r="B102" s="1"/>
    </row>
    <row r="103" spans="1:2">
      <c r="A103" s="1"/>
      <c r="B103" s="1"/>
    </row>
    <row r="104" spans="1:2">
      <c r="A104" s="1"/>
      <c r="B104" s="1"/>
    </row>
    <row r="105" spans="1:2">
      <c r="A105" s="1"/>
      <c r="B105" s="1"/>
    </row>
    <row r="106" spans="1:2">
      <c r="A106" s="1"/>
      <c r="B106" s="1"/>
    </row>
    <row r="107" spans="1:2">
      <c r="A107" s="1"/>
      <c r="B107" s="1"/>
    </row>
    <row r="108" spans="1:2">
      <c r="A108" s="1"/>
      <c r="B108" s="1"/>
    </row>
    <row r="109" spans="1:2">
      <c r="A109" s="1"/>
      <c r="B109" s="1"/>
    </row>
    <row r="110" spans="1:2">
      <c r="A110" s="1"/>
      <c r="B110" s="1"/>
    </row>
    <row r="111" spans="1:2">
      <c r="A111" s="1"/>
      <c r="B111" s="1"/>
    </row>
    <row r="112" spans="1:2">
      <c r="A112" s="1"/>
      <c r="B112" s="1"/>
    </row>
    <row r="113" spans="1:2">
      <c r="A113" s="1"/>
      <c r="B113" s="1"/>
    </row>
    <row r="114" spans="1:2">
      <c r="A114" s="1"/>
      <c r="B114" s="1"/>
    </row>
    <row r="115" spans="1:2">
      <c r="A115" s="1"/>
      <c r="B115" s="1"/>
    </row>
    <row r="116" spans="1:2">
      <c r="A116" s="1"/>
      <c r="B116" s="1"/>
    </row>
    <row r="117" spans="1:2">
      <c r="A117" s="1"/>
      <c r="B117" s="1"/>
    </row>
    <row r="118" spans="1:2">
      <c r="A118" s="1"/>
      <c r="B118" s="1"/>
    </row>
    <row r="119" spans="1:2">
      <c r="A119" s="1"/>
      <c r="B119" s="1"/>
    </row>
    <row r="120" spans="1:2">
      <c r="A120" s="1"/>
      <c r="B120" s="1"/>
    </row>
    <row r="121" spans="1:2">
      <c r="A121" s="1"/>
      <c r="B121" s="1"/>
    </row>
    <row r="122" spans="1:2">
      <c r="A122" s="1"/>
      <c r="B122" s="1"/>
    </row>
    <row r="123" spans="1:2">
      <c r="A123" s="1"/>
      <c r="B123" s="1"/>
    </row>
    <row r="124" spans="1:2">
      <c r="A124" s="1"/>
      <c r="B124" s="1"/>
    </row>
    <row r="125" spans="1:2">
      <c r="A125" s="1"/>
      <c r="B125" s="1"/>
    </row>
    <row r="126" spans="1:2">
      <c r="A126" s="1"/>
      <c r="B126" s="1"/>
    </row>
    <row r="127" spans="1:2">
      <c r="A127" s="1"/>
      <c r="B127" s="1"/>
    </row>
    <row r="128" spans="1:2">
      <c r="A128" s="1"/>
      <c r="B128" s="1"/>
    </row>
    <row r="129" spans="1:2">
      <c r="A129" s="1"/>
      <c r="B129" s="1"/>
    </row>
    <row r="130" spans="1:2">
      <c r="A130" s="1"/>
      <c r="B130" s="1"/>
    </row>
    <row r="131" spans="1:2">
      <c r="A131" s="1"/>
      <c r="B131" s="1"/>
    </row>
    <row r="132" spans="1:2">
      <c r="A132" s="1"/>
      <c r="B132" s="1"/>
    </row>
    <row r="133" spans="1:2">
      <c r="A133" s="1"/>
      <c r="B133" s="1"/>
    </row>
    <row r="134" spans="1:2">
      <c r="A134" s="1"/>
      <c r="B134" s="1"/>
    </row>
    <row r="135" spans="1:2">
      <c r="A135" s="1"/>
      <c r="B135" s="1"/>
    </row>
    <row r="136" spans="1:2">
      <c r="A136" s="1"/>
      <c r="B136" s="1"/>
    </row>
    <row r="137" spans="1:2">
      <c r="A137" s="1"/>
      <c r="B137" s="1"/>
    </row>
    <row r="138" spans="1:2">
      <c r="A138" s="1"/>
      <c r="B138" s="1"/>
    </row>
    <row r="139" spans="1:2">
      <c r="A139" s="1"/>
      <c r="B139" s="1"/>
    </row>
    <row r="140" spans="1:2">
      <c r="A140" s="1"/>
      <c r="B140" s="1"/>
    </row>
    <row r="141" spans="1:2">
      <c r="A141" s="1"/>
      <c r="B141" s="1"/>
    </row>
    <row r="142" spans="1:2">
      <c r="A142" s="1"/>
      <c r="B142" s="1"/>
    </row>
    <row r="143" spans="1:2">
      <c r="A143" s="1"/>
      <c r="B143" s="1"/>
    </row>
    <row r="144" spans="1:2">
      <c r="A144" s="1"/>
      <c r="B144" s="1"/>
    </row>
    <row r="145" spans="1:2">
      <c r="A145" s="1"/>
      <c r="B145" s="1"/>
    </row>
    <row r="146" spans="1:2">
      <c r="A146" s="1"/>
      <c r="B146" s="1"/>
    </row>
    <row r="147" spans="1:2">
      <c r="A147" s="1"/>
      <c r="B147" s="1"/>
    </row>
    <row r="148" spans="1:2">
      <c r="A148" s="1"/>
      <c r="B148" s="1"/>
    </row>
    <row r="149" spans="1:2">
      <c r="A149" s="1"/>
      <c r="B149" s="1"/>
    </row>
    <row r="150" spans="1:2">
      <c r="A150" s="1"/>
      <c r="B150" s="1"/>
    </row>
    <row r="151" spans="1:2">
      <c r="A151" s="1"/>
      <c r="B151" s="1"/>
    </row>
    <row r="152" spans="1:2">
      <c r="A152" s="1"/>
      <c r="B152" s="1"/>
    </row>
    <row r="153" spans="1:2">
      <c r="A153" s="1"/>
      <c r="B153" s="1"/>
    </row>
    <row r="154" spans="1:2">
      <c r="A154" s="1"/>
      <c r="B154" s="1"/>
    </row>
    <row r="155" spans="1:2">
      <c r="A155" s="1"/>
      <c r="B155" s="1"/>
    </row>
    <row r="156" spans="1:2">
      <c r="A156" s="1"/>
      <c r="B156" s="1"/>
    </row>
    <row r="157" spans="1:2">
      <c r="A157" s="1"/>
      <c r="B157" s="1"/>
    </row>
    <row r="158" spans="1:2">
      <c r="A158" s="1"/>
      <c r="B158" s="1"/>
    </row>
    <row r="159" spans="1:2">
      <c r="A159" s="1"/>
      <c r="B159" s="1"/>
    </row>
    <row r="160" spans="1:2">
      <c r="A160" s="1"/>
      <c r="B160" s="1"/>
    </row>
    <row r="161" spans="1:2">
      <c r="A161" s="1"/>
      <c r="B161" s="1"/>
    </row>
    <row r="162" spans="1:2">
      <c r="A162" s="1"/>
      <c r="B162" s="1"/>
    </row>
    <row r="163" spans="1:2">
      <c r="A163" s="1"/>
      <c r="B163" s="1"/>
    </row>
    <row r="164" spans="1:2">
      <c r="A164" s="1"/>
      <c r="B164" s="1"/>
    </row>
    <row r="165" spans="1:2">
      <c r="A165" s="1"/>
      <c r="B165" s="1"/>
    </row>
    <row r="166" spans="1:2">
      <c r="A166" s="1"/>
      <c r="B166" s="1"/>
    </row>
    <row r="167" spans="1:2">
      <c r="A167" s="1"/>
      <c r="B167" s="1"/>
    </row>
    <row r="168" spans="1:2">
      <c r="A168" s="1"/>
      <c r="B168" s="1"/>
    </row>
    <row r="169" spans="1:2">
      <c r="A169" s="1"/>
      <c r="B169" s="1"/>
    </row>
    <row r="170" spans="1:2">
      <c r="A170" s="1"/>
      <c r="B170" s="1"/>
    </row>
    <row r="171" spans="1:2">
      <c r="A171" s="1"/>
      <c r="B171" s="1"/>
    </row>
    <row r="172" spans="1:2">
      <c r="A172" s="1"/>
      <c r="B172" s="1"/>
    </row>
    <row r="173" spans="1:2">
      <c r="A173" s="1"/>
      <c r="B173" s="1"/>
    </row>
    <row r="174" spans="1:2">
      <c r="A174" s="1"/>
      <c r="B174" s="1"/>
    </row>
    <row r="175" spans="1:2">
      <c r="A175" s="1"/>
      <c r="B175" s="1"/>
    </row>
    <row r="176" spans="1:2">
      <c r="A176" s="1"/>
      <c r="B176" s="1"/>
    </row>
    <row r="177" spans="1:2">
      <c r="A177" s="1"/>
      <c r="B177" s="1"/>
    </row>
    <row r="178" spans="1:2">
      <c r="A178" s="1"/>
      <c r="B178" s="1"/>
    </row>
    <row r="179" spans="1:2">
      <c r="A179" s="1"/>
      <c r="B179" s="1"/>
    </row>
    <row r="180" spans="1:2">
      <c r="A180" s="1"/>
      <c r="B180" s="1"/>
    </row>
    <row r="181" spans="1:2">
      <c r="A181" s="1"/>
      <c r="B181" s="1"/>
    </row>
    <row r="182" spans="1:2">
      <c r="A182" s="1"/>
      <c r="B182" s="1"/>
    </row>
    <row r="183" spans="1:2">
      <c r="A183" s="1"/>
      <c r="B183" s="1"/>
    </row>
    <row r="184" spans="1:2">
      <c r="A184" s="1"/>
      <c r="B184" s="1"/>
    </row>
    <row r="185" spans="1:2">
      <c r="A185" s="1"/>
      <c r="B185" s="1"/>
    </row>
    <row r="186" spans="1:2">
      <c r="A186" s="1"/>
      <c r="B186" s="1"/>
    </row>
    <row r="187" spans="1:2">
      <c r="A187" s="1"/>
      <c r="B187" s="1"/>
    </row>
    <row r="188" spans="1:2">
      <c r="A188" s="1"/>
      <c r="B188" s="1"/>
    </row>
    <row r="189" spans="1:2">
      <c r="A189" s="1"/>
      <c r="B189" s="1"/>
    </row>
    <row r="190" spans="1:2">
      <c r="A190" s="1"/>
      <c r="B190" s="1"/>
    </row>
    <row r="191" spans="1:2">
      <c r="A191" s="1"/>
      <c r="B191" s="1"/>
    </row>
    <row r="192" spans="1:2">
      <c r="A192" s="1"/>
      <c r="B192" s="1"/>
    </row>
    <row r="193" spans="1:2">
      <c r="A193" s="1"/>
      <c r="B193" s="1"/>
    </row>
    <row r="194" spans="1:2">
      <c r="A194" s="1"/>
      <c r="B194" s="1"/>
    </row>
    <row r="195" spans="1:2">
      <c r="A195" s="1"/>
      <c r="B195" s="1"/>
    </row>
    <row r="196" spans="1:2">
      <c r="A196" s="1"/>
      <c r="B196" s="1"/>
    </row>
    <row r="197" spans="1:2">
      <c r="A197" s="1"/>
      <c r="B197" s="1"/>
    </row>
    <row r="198" spans="1:2">
      <c r="A198" s="1"/>
      <c r="B198" s="1"/>
    </row>
    <row r="199" spans="1:2">
      <c r="A199" s="1"/>
      <c r="B199" s="1"/>
    </row>
    <row r="200" spans="1:2">
      <c r="A200" s="1"/>
      <c r="B200" s="1"/>
    </row>
    <row r="201" spans="1:2">
      <c r="A201" s="1"/>
      <c r="B201" s="1"/>
    </row>
    <row r="202" spans="1:2">
      <c r="A202" s="1"/>
      <c r="B202" s="1"/>
    </row>
    <row r="203" spans="1:2">
      <c r="A203" s="1"/>
      <c r="B203" s="1"/>
    </row>
    <row r="204" spans="1:2">
      <c r="A204" s="1"/>
      <c r="B204" s="1"/>
    </row>
    <row r="205" spans="1:2">
      <c r="A205" s="1"/>
      <c r="B205" s="1"/>
    </row>
    <row r="206" spans="1:2">
      <c r="A206" s="1"/>
      <c r="B206" s="1"/>
    </row>
    <row r="207" spans="1:2">
      <c r="A207" s="1"/>
      <c r="B207" s="1"/>
    </row>
    <row r="208" spans="1:2">
      <c r="A208" s="1"/>
      <c r="B208" s="1"/>
    </row>
    <row r="209" spans="1:2">
      <c r="A209" s="1"/>
      <c r="B209" s="1"/>
    </row>
    <row r="210" spans="1:2">
      <c r="A210" s="1"/>
      <c r="B210" s="1"/>
    </row>
    <row r="211" spans="1:2">
      <c r="A211" s="1"/>
      <c r="B211" s="1"/>
    </row>
    <row r="212" spans="1:2">
      <c r="A212" s="1"/>
      <c r="B212" s="1"/>
    </row>
    <row r="213" spans="1:2">
      <c r="A213" s="1"/>
      <c r="B213" s="1"/>
    </row>
    <row r="214" spans="1:2">
      <c r="A214" s="1"/>
      <c r="B214" s="1"/>
    </row>
    <row r="215" spans="1:2">
      <c r="A215" s="1"/>
      <c r="B215" s="1"/>
    </row>
    <row r="216" spans="1:2">
      <c r="A216" s="1"/>
      <c r="B216" s="1"/>
    </row>
    <row r="217" spans="1:2">
      <c r="A217" s="1"/>
      <c r="B217" s="1"/>
    </row>
    <row r="218" spans="1:2">
      <c r="A218" s="1"/>
      <c r="B218" s="1"/>
    </row>
    <row r="219" spans="1:2">
      <c r="A219" s="1"/>
      <c r="B219" s="1"/>
    </row>
    <row r="220" spans="1:2">
      <c r="A220" s="1"/>
      <c r="B220" s="1"/>
    </row>
    <row r="221" spans="1:2">
      <c r="A221" s="1"/>
      <c r="B221" s="1"/>
    </row>
    <row r="222" spans="1:2">
      <c r="A222" s="1"/>
      <c r="B222" s="1"/>
    </row>
    <row r="223" spans="1:2">
      <c r="A223" s="1"/>
      <c r="B223" s="1"/>
    </row>
    <row r="224" spans="1:2">
      <c r="A224" s="1"/>
      <c r="B224" s="1"/>
    </row>
    <row r="225" spans="1:2">
      <c r="A225" s="1"/>
      <c r="B225" s="1"/>
    </row>
    <row r="226" spans="1:2">
      <c r="A226" s="1"/>
      <c r="B226" s="1"/>
    </row>
    <row r="227" spans="1:2">
      <c r="A227" s="1"/>
      <c r="B227" s="1"/>
    </row>
    <row r="228" spans="1:2">
      <c r="A228" s="1"/>
      <c r="B228" s="1"/>
    </row>
    <row r="229" spans="1:2">
      <c r="A229" s="1"/>
      <c r="B229" s="1"/>
    </row>
    <row r="230" spans="1:2">
      <c r="A230" s="1"/>
      <c r="B230" s="1"/>
    </row>
    <row r="231" spans="1:2">
      <c r="A231" s="1"/>
      <c r="B231" s="1"/>
    </row>
    <row r="232" spans="1:2">
      <c r="A232" s="1"/>
      <c r="B232" s="1"/>
    </row>
    <row r="233" spans="1:2">
      <c r="A233" s="1"/>
      <c r="B233" s="1"/>
    </row>
    <row r="234" spans="1:2">
      <c r="A234" s="1"/>
      <c r="B234" s="1"/>
    </row>
    <row r="235" spans="1:2">
      <c r="A235" s="1"/>
      <c r="B235" s="1"/>
    </row>
    <row r="236" spans="1:2">
      <c r="A236" s="1"/>
      <c r="B236" s="1"/>
    </row>
    <row r="237" spans="1:2">
      <c r="A237" s="1"/>
      <c r="B237" s="1"/>
    </row>
    <row r="238" spans="1:2">
      <c r="A238" s="1"/>
      <c r="B238" s="1"/>
    </row>
    <row r="239" spans="1:2">
      <c r="A239" s="1"/>
      <c r="B239" s="1"/>
    </row>
    <row r="240" spans="1:2">
      <c r="A240" s="1"/>
      <c r="B240" s="1"/>
    </row>
    <row r="241" spans="1:2">
      <c r="A241" s="1"/>
      <c r="B241" s="1"/>
    </row>
    <row r="242" spans="1:2">
      <c r="A242" s="1"/>
      <c r="B242" s="1"/>
    </row>
    <row r="243" spans="1:2">
      <c r="A243" s="1"/>
      <c r="B243" s="1"/>
    </row>
    <row r="244" spans="1:2">
      <c r="A244" s="1"/>
      <c r="B244" s="1"/>
    </row>
    <row r="245" spans="1:2">
      <c r="A245" s="1"/>
      <c r="B245" s="1"/>
    </row>
    <row r="246" spans="1:2">
      <c r="A246" s="1"/>
      <c r="B246" s="1"/>
    </row>
    <row r="247" spans="1:2">
      <c r="A247" s="1"/>
      <c r="B247" s="1"/>
    </row>
    <row r="248" spans="1:2">
      <c r="A248" s="1"/>
      <c r="B248" s="1"/>
    </row>
    <row r="249" spans="1:2">
      <c r="A249" s="1"/>
      <c r="B249" s="1"/>
    </row>
    <row r="250" spans="1:2">
      <c r="A250" s="1"/>
      <c r="B250" s="1"/>
    </row>
    <row r="251" spans="1:2">
      <c r="A251" s="1"/>
      <c r="B251" s="1"/>
    </row>
    <row r="252" spans="1:2">
      <c r="A252" s="1"/>
      <c r="B252" s="1"/>
    </row>
    <row r="253" spans="1:2">
      <c r="A253" s="1"/>
      <c r="B253" s="1"/>
    </row>
    <row r="254" spans="1:2">
      <c r="A254" s="1"/>
      <c r="B254" s="1"/>
    </row>
    <row r="255" spans="1:2">
      <c r="A255" s="1"/>
      <c r="B255" s="1"/>
    </row>
    <row r="256" spans="1:2">
      <c r="A256" s="1"/>
      <c r="B256" s="1"/>
    </row>
    <row r="257" spans="1:2">
      <c r="A257" s="1"/>
      <c r="B257" s="1"/>
    </row>
    <row r="258" spans="1:2">
      <c r="A258" s="1"/>
      <c r="B258" s="1"/>
    </row>
    <row r="259" spans="1:2">
      <c r="A259" s="1"/>
      <c r="B259" s="1"/>
    </row>
    <row r="260" spans="1:2">
      <c r="A260" s="1"/>
      <c r="B260" s="1"/>
    </row>
    <row r="261" spans="1:2">
      <c r="A261" s="1"/>
      <c r="B261" s="1"/>
    </row>
    <row r="262" spans="1:2">
      <c r="A262" s="1"/>
      <c r="B262" s="1"/>
    </row>
    <row r="263" spans="1:2">
      <c r="A263" s="1"/>
      <c r="B263" s="1"/>
    </row>
    <row r="264" spans="1:2">
      <c r="A264" s="1"/>
      <c r="B264" s="1"/>
    </row>
    <row r="265" spans="1:2">
      <c r="A265" s="1"/>
      <c r="B265" s="1"/>
    </row>
    <row r="266" spans="1:2">
      <c r="A266" s="1"/>
      <c r="B266" s="1"/>
    </row>
    <row r="267" spans="1:2">
      <c r="A267" s="1"/>
      <c r="B267" s="1"/>
    </row>
    <row r="268" spans="1:2">
      <c r="A268" s="1"/>
      <c r="B268" s="1"/>
    </row>
    <row r="269" spans="1:2">
      <c r="A269" s="1"/>
      <c r="B269" s="1"/>
    </row>
    <row r="270" spans="1:2">
      <c r="A270" s="1"/>
      <c r="B270" s="1"/>
    </row>
    <row r="271" spans="1:2">
      <c r="A271" s="1"/>
      <c r="B271" s="1"/>
    </row>
    <row r="272" spans="1:2">
      <c r="A272" s="1"/>
      <c r="B272" s="1"/>
    </row>
    <row r="273" spans="1:2">
      <c r="A273" s="1"/>
      <c r="B273" s="1"/>
    </row>
    <row r="274" spans="1:2">
      <c r="A274" s="1"/>
      <c r="B274" s="1"/>
    </row>
    <row r="275" spans="1:2">
      <c r="A275" s="1"/>
      <c r="B275" s="1"/>
    </row>
    <row r="276" spans="1:2">
      <c r="A276" s="1"/>
      <c r="B276" s="1"/>
    </row>
    <row r="277" spans="1:2">
      <c r="A277" s="1"/>
      <c r="B277" s="1"/>
    </row>
    <row r="278" spans="1:2">
      <c r="A278" s="1"/>
      <c r="B278" s="1"/>
    </row>
    <row r="279" spans="1:2">
      <c r="A279" s="1"/>
      <c r="B279" s="1"/>
    </row>
    <row r="280" spans="1:2">
      <c r="A280" s="1"/>
      <c r="B280" s="1"/>
    </row>
    <row r="281" spans="1:2">
      <c r="A281" s="1"/>
      <c r="B281" s="1"/>
    </row>
    <row r="282" spans="1:2">
      <c r="A282" s="1"/>
      <c r="B282" s="1"/>
    </row>
    <row r="283" spans="1:2">
      <c r="A283" s="1"/>
      <c r="B283" s="1"/>
    </row>
    <row r="284" spans="1:2">
      <c r="A284" s="1"/>
      <c r="B284" s="1"/>
    </row>
    <row r="285" spans="1:2">
      <c r="A285" s="1"/>
      <c r="B285" s="1"/>
    </row>
    <row r="286" spans="1:2">
      <c r="A286" s="1"/>
      <c r="B286" s="1"/>
    </row>
    <row r="287" spans="1:2">
      <c r="A287" s="1"/>
      <c r="B287" s="1"/>
    </row>
    <row r="288" spans="1:2">
      <c r="A288" s="1"/>
      <c r="B288" s="1"/>
    </row>
    <row r="289" spans="1:2">
      <c r="A289" s="1"/>
      <c r="B289" s="1"/>
    </row>
    <row r="290" spans="1:2">
      <c r="A290" s="1"/>
      <c r="B290" s="1"/>
    </row>
    <row r="291" spans="1:2">
      <c r="A291" s="1"/>
      <c r="B291" s="1"/>
    </row>
    <row r="292" spans="1:2">
      <c r="A292" s="1"/>
      <c r="B292" s="1"/>
    </row>
    <row r="293" spans="1:2">
      <c r="A293" s="1"/>
      <c r="B293" s="1"/>
    </row>
    <row r="294" spans="1:2">
      <c r="A294" s="1"/>
      <c r="B294" s="1"/>
    </row>
    <row r="295" spans="1:2">
      <c r="A295" s="1"/>
      <c r="B295" s="1"/>
    </row>
    <row r="296" spans="1:2">
      <c r="A296" s="1"/>
      <c r="B296" s="1"/>
    </row>
    <row r="297" spans="1:2">
      <c r="A297" s="1"/>
      <c r="B297" s="1"/>
    </row>
    <row r="298" spans="1:2">
      <c r="A298" s="1"/>
      <c r="B298" s="1"/>
    </row>
    <row r="299" spans="1:2">
      <c r="A299" s="1"/>
      <c r="B299" s="1"/>
    </row>
    <row r="300" spans="1:2">
      <c r="A300" s="1"/>
      <c r="B300" s="1"/>
    </row>
    <row r="301" spans="1:2">
      <c r="A301" s="1"/>
      <c r="B301" s="1"/>
    </row>
    <row r="302" spans="1:2">
      <c r="A302" s="1"/>
      <c r="B302" s="1"/>
    </row>
    <row r="303" spans="1:2">
      <c r="A303" s="1"/>
      <c r="B303" s="1"/>
    </row>
    <row r="304" spans="1:2">
      <c r="A304" s="1"/>
      <c r="B304" s="1"/>
    </row>
    <row r="305" spans="1:2">
      <c r="A305" s="1"/>
      <c r="B305" s="1"/>
    </row>
    <row r="306" spans="1:2">
      <c r="A306" s="1"/>
      <c r="B306" s="1"/>
    </row>
    <row r="307" spans="1:2">
      <c r="A307" s="1"/>
      <c r="B307" s="1"/>
    </row>
    <row r="308" spans="1:2">
      <c r="A308" s="1"/>
      <c r="B308" s="1"/>
    </row>
    <row r="309" spans="1:2">
      <c r="A309" s="1"/>
      <c r="B309" s="1"/>
    </row>
    <row r="310" spans="1:2">
      <c r="A310" s="1"/>
      <c r="B310" s="1"/>
    </row>
    <row r="311" spans="1:2">
      <c r="A311" s="1"/>
      <c r="B311" s="1"/>
    </row>
    <row r="312" spans="1:2">
      <c r="A312" s="1"/>
      <c r="B312" s="1"/>
    </row>
    <row r="313" spans="1:2">
      <c r="A313" s="1"/>
      <c r="B313" s="1"/>
    </row>
    <row r="314" spans="1:2">
      <c r="A314" s="1"/>
      <c r="B314" s="1"/>
    </row>
    <row r="315" spans="1:2">
      <c r="A315" s="1"/>
      <c r="B315" s="1"/>
    </row>
    <row r="316" spans="1:2">
      <c r="A316" s="1"/>
      <c r="B316" s="1"/>
    </row>
    <row r="317" spans="1:2">
      <c r="A317" s="1"/>
      <c r="B317" s="1"/>
    </row>
    <row r="318" spans="1:2">
      <c r="A318" s="1"/>
      <c r="B318" s="1"/>
    </row>
    <row r="319" spans="1:2">
      <c r="A319" s="1"/>
      <c r="B319" s="1"/>
    </row>
    <row r="320" spans="1:2">
      <c r="A320" s="1"/>
      <c r="B320" s="1"/>
    </row>
    <row r="321" spans="1:2">
      <c r="A321" s="1"/>
      <c r="B321" s="1"/>
    </row>
    <row r="322" spans="1:2">
      <c r="A322" s="1"/>
      <c r="B322" s="1"/>
    </row>
    <row r="323" spans="1:2">
      <c r="A323" s="1"/>
      <c r="B323" s="1"/>
    </row>
    <row r="324" spans="1:2">
      <c r="A324" s="1"/>
      <c r="B324" s="1"/>
    </row>
    <row r="325" spans="1:2">
      <c r="A325" s="1"/>
      <c r="B325" s="1"/>
    </row>
    <row r="326" spans="1:2">
      <c r="A326" s="1"/>
      <c r="B326" s="1"/>
    </row>
    <row r="327" spans="1:2">
      <c r="A327" s="1"/>
      <c r="B327" s="1"/>
    </row>
    <row r="328" spans="1:2">
      <c r="A328" s="1"/>
      <c r="B328" s="1"/>
    </row>
    <row r="329" spans="1:2">
      <c r="A329" s="1"/>
      <c r="B329" s="1"/>
    </row>
    <row r="330" spans="1:2">
      <c r="A330" s="1"/>
      <c r="B330" s="1"/>
    </row>
    <row r="331" spans="1:2">
      <c r="A331" s="1"/>
      <c r="B331" s="1"/>
    </row>
    <row r="332" spans="1:2">
      <c r="A332" s="1"/>
      <c r="B332" s="1"/>
    </row>
    <row r="333" spans="1:2">
      <c r="A333" s="1"/>
      <c r="B333" s="1"/>
    </row>
    <row r="334" spans="1:2">
      <c r="A334" s="1"/>
      <c r="B334" s="1"/>
    </row>
    <row r="335" spans="1:2">
      <c r="A335" s="1"/>
      <c r="B335" s="1"/>
    </row>
    <row r="336" spans="1:2">
      <c r="A336" s="1"/>
      <c r="B336" s="1"/>
    </row>
    <row r="337" spans="1:2">
      <c r="A337" s="1"/>
      <c r="B337" s="1"/>
    </row>
    <row r="338" spans="1:2">
      <c r="A338" s="1"/>
      <c r="B338" s="1"/>
    </row>
    <row r="339" spans="1:2">
      <c r="A339" s="1"/>
      <c r="B339" s="1"/>
    </row>
    <row r="340" spans="1:2">
      <c r="A340" s="1"/>
      <c r="B340" s="1"/>
    </row>
    <row r="341" spans="1:2">
      <c r="A341" s="1"/>
      <c r="B341" s="1"/>
    </row>
    <row r="342" spans="1:2">
      <c r="A342" s="1"/>
      <c r="B342" s="1"/>
    </row>
    <row r="343" spans="1:2">
      <c r="A343" s="1"/>
      <c r="B343" s="1"/>
    </row>
    <row r="344" spans="1:2">
      <c r="A344" s="1"/>
      <c r="B344" s="1"/>
    </row>
    <row r="345" spans="1:2">
      <c r="A345" s="1"/>
      <c r="B345" s="1"/>
    </row>
    <row r="346" spans="1:2">
      <c r="A346" s="1"/>
      <c r="B346" s="1"/>
    </row>
    <row r="347" spans="1:2">
      <c r="A347" s="1"/>
      <c r="B347" s="1"/>
    </row>
    <row r="348" spans="1:2">
      <c r="A348" s="1"/>
      <c r="B348" s="1"/>
    </row>
    <row r="349" spans="1:2">
      <c r="A349" s="1"/>
      <c r="B349" s="1"/>
    </row>
    <row r="350" spans="1:2">
      <c r="A350" s="1"/>
      <c r="B350" s="1"/>
    </row>
    <row r="351" spans="1:2">
      <c r="A351" s="1"/>
      <c r="B351" s="1"/>
    </row>
    <row r="352" spans="1:2">
      <c r="A352" s="1"/>
      <c r="B352" s="1"/>
    </row>
    <row r="353" spans="1:2">
      <c r="A353" s="1"/>
      <c r="B353" s="1"/>
    </row>
    <row r="354" spans="1:2">
      <c r="A354" s="1"/>
      <c r="B354" s="1"/>
    </row>
    <row r="355" spans="1:2">
      <c r="A355" s="1"/>
      <c r="B355" s="1"/>
    </row>
    <row r="356" spans="1:2">
      <c r="A356" s="1"/>
      <c r="B356" s="1"/>
    </row>
    <row r="357" spans="1:2">
      <c r="A357" s="1"/>
      <c r="B357" s="1"/>
    </row>
    <row r="358" spans="1:2">
      <c r="A358" s="1"/>
      <c r="B358" s="1"/>
    </row>
    <row r="359" spans="1:2">
      <c r="A359" s="1"/>
      <c r="B359" s="1"/>
    </row>
    <row r="360" spans="1:2">
      <c r="A360" s="1"/>
      <c r="B360" s="1"/>
    </row>
    <row r="361" spans="1:2">
      <c r="A361" s="1"/>
      <c r="B361" s="1"/>
    </row>
    <row r="362" spans="1:2">
      <c r="A362" s="1"/>
      <c r="B362" s="1"/>
    </row>
    <row r="363" spans="1:2">
      <c r="A363" s="1"/>
      <c r="B363" s="1"/>
    </row>
    <row r="364" spans="1:2">
      <c r="A364" s="1"/>
      <c r="B364" s="1"/>
    </row>
    <row r="365" spans="1:2">
      <c r="A365" s="1"/>
      <c r="B365" s="1"/>
    </row>
    <row r="366" spans="1:2">
      <c r="A366" s="1"/>
      <c r="B366" s="1"/>
    </row>
    <row r="367" spans="1:2">
      <c r="A367" s="1"/>
      <c r="B367" s="1"/>
    </row>
    <row r="368" spans="1:2">
      <c r="A368" s="1"/>
      <c r="B368" s="1"/>
    </row>
    <row r="369" spans="1:2">
      <c r="A369" s="1"/>
      <c r="B369" s="1"/>
    </row>
    <row r="370" spans="1:2">
      <c r="A370" s="1"/>
      <c r="B370" s="1"/>
    </row>
    <row r="371" spans="1:2">
      <c r="A371" s="1"/>
      <c r="B371" s="1"/>
    </row>
    <row r="372" spans="1:2">
      <c r="A372" s="1"/>
      <c r="B372" s="1"/>
    </row>
    <row r="373" spans="1:2">
      <c r="A373" s="1"/>
      <c r="B373" s="1"/>
    </row>
    <row r="374" spans="1:2">
      <c r="A374" s="1"/>
      <c r="B374" s="1"/>
    </row>
    <row r="375" spans="1:2">
      <c r="A375" s="1"/>
      <c r="B375" s="1"/>
    </row>
    <row r="376" spans="1:2">
      <c r="A376" s="1"/>
      <c r="B376" s="1"/>
    </row>
    <row r="377" spans="1:2">
      <c r="A377" s="1"/>
      <c r="B377" s="1"/>
    </row>
    <row r="378" spans="1:2">
      <c r="A378" s="1"/>
      <c r="B378" s="1"/>
    </row>
    <row r="379" spans="1:2">
      <c r="A379" s="1"/>
      <c r="B379" s="1"/>
    </row>
    <row r="380" spans="1:2">
      <c r="A380" s="1"/>
      <c r="B380" s="1"/>
    </row>
    <row r="381" spans="1:2">
      <c r="A381" s="1"/>
      <c r="B381" s="1"/>
    </row>
    <row r="382" spans="1:2">
      <c r="A382" s="1"/>
      <c r="B382" s="1"/>
    </row>
    <row r="383" spans="1:2">
      <c r="A383" s="1"/>
      <c r="B383" s="1"/>
    </row>
    <row r="384" spans="1:2">
      <c r="A384" s="1"/>
      <c r="B384" s="1"/>
    </row>
    <row r="385" spans="1:2">
      <c r="A385" s="1"/>
      <c r="B385" s="1"/>
    </row>
    <row r="386" spans="1:2">
      <c r="A386" s="1"/>
      <c r="B386" s="1"/>
    </row>
    <row r="387" spans="1:2">
      <c r="A387" s="1"/>
      <c r="B387" s="1"/>
    </row>
    <row r="388" spans="1:2">
      <c r="A388" s="1"/>
      <c r="B388" s="1"/>
    </row>
    <row r="389" spans="1:2">
      <c r="A389" s="1"/>
      <c r="B389" s="1"/>
    </row>
    <row r="390" spans="1:2">
      <c r="A390" s="1"/>
      <c r="B390" s="1"/>
    </row>
    <row r="391" spans="1:2">
      <c r="A391" s="1"/>
      <c r="B391" s="1"/>
    </row>
    <row r="392" spans="1:2">
      <c r="A392" s="1"/>
      <c r="B392" s="1"/>
    </row>
    <row r="393" spans="1:2">
      <c r="A393" s="1"/>
      <c r="B393" s="1"/>
    </row>
    <row r="394" spans="1:2">
      <c r="A394" s="1"/>
      <c r="B394" s="1"/>
    </row>
    <row r="395" spans="1:2">
      <c r="A395" s="1"/>
      <c r="B395" s="1"/>
    </row>
    <row r="396" spans="1:2">
      <c r="A396" s="1"/>
      <c r="B396" s="1"/>
    </row>
    <row r="397" spans="1:2">
      <c r="A397" s="1"/>
      <c r="B397" s="1"/>
    </row>
    <row r="398" spans="1:2">
      <c r="A398" s="1"/>
      <c r="B398" s="1"/>
    </row>
    <row r="399" spans="1:2">
      <c r="A399" s="1"/>
      <c r="B399" s="1"/>
    </row>
    <row r="400" spans="1:2">
      <c r="A400" s="1"/>
      <c r="B400" s="1"/>
    </row>
    <row r="401" spans="1:2">
      <c r="A401" s="1"/>
      <c r="B401" s="1"/>
    </row>
    <row r="402" spans="1:2">
      <c r="A402" s="1"/>
      <c r="B402" s="1"/>
    </row>
    <row r="403" spans="1:2">
      <c r="A403" s="1"/>
      <c r="B403" s="1"/>
    </row>
    <row r="404" spans="1:2">
      <c r="A404" s="1"/>
      <c r="B404" s="1"/>
    </row>
    <row r="405" spans="1:2">
      <c r="A405" s="1"/>
      <c r="B405" s="1"/>
    </row>
    <row r="406" spans="1:2">
      <c r="A406" s="1"/>
      <c r="B406" s="1"/>
    </row>
    <row r="407" spans="1:2">
      <c r="A407" s="1"/>
      <c r="B407" s="1"/>
    </row>
    <row r="408" spans="1:2">
      <c r="A408" s="1"/>
      <c r="B408" s="1"/>
    </row>
    <row r="409" spans="1:2">
      <c r="A409" s="1"/>
      <c r="B409" s="1"/>
    </row>
    <row r="410" spans="1:2">
      <c r="A410" s="1"/>
      <c r="B410" s="1"/>
    </row>
    <row r="411" spans="1:2">
      <c r="A411" s="1"/>
      <c r="B411" s="1"/>
    </row>
    <row r="412" spans="1:2">
      <c r="A412" s="1"/>
      <c r="B412" s="1"/>
    </row>
    <row r="413" spans="1:2">
      <c r="A413" s="1"/>
      <c r="B413" s="1"/>
    </row>
    <row r="414" spans="1:2">
      <c r="A414" s="1"/>
      <c r="B414" s="1"/>
    </row>
    <row r="415" spans="1:2">
      <c r="A415" s="1"/>
      <c r="B415" s="1"/>
    </row>
    <row r="416" spans="1:2">
      <c r="A416" s="1"/>
      <c r="B416" s="1"/>
    </row>
    <row r="417" spans="1:2">
      <c r="A417" s="1"/>
      <c r="B417" s="1"/>
    </row>
    <row r="418" spans="1:2">
      <c r="A418" s="1"/>
      <c r="B418" s="1"/>
    </row>
    <row r="419" spans="1:2">
      <c r="A419" s="1"/>
      <c r="B419" s="1"/>
    </row>
    <row r="420" spans="1:2">
      <c r="A420" s="1"/>
      <c r="B420" s="1"/>
    </row>
    <row r="421" spans="1:2">
      <c r="A421" s="1"/>
      <c r="B421" s="1"/>
    </row>
    <row r="422" spans="1:2">
      <c r="A422" s="1"/>
      <c r="B422" s="1"/>
    </row>
    <row r="423" spans="1:2">
      <c r="A423" s="1"/>
      <c r="B423" s="1"/>
    </row>
    <row r="424" spans="1:2">
      <c r="A424" s="1"/>
      <c r="B424" s="1"/>
    </row>
    <row r="425" spans="1:2">
      <c r="A425" s="1"/>
      <c r="B425" s="1"/>
    </row>
    <row r="426" spans="1:2">
      <c r="A426" s="1"/>
      <c r="B426" s="1"/>
    </row>
    <row r="427" spans="1:2">
      <c r="A427" s="1"/>
      <c r="B427" s="1"/>
    </row>
    <row r="428" spans="1:2">
      <c r="A428" s="1"/>
      <c r="B428" s="1"/>
    </row>
    <row r="429" spans="1:2">
      <c r="A429" s="1"/>
      <c r="B429" s="1"/>
    </row>
    <row r="430" spans="1:2">
      <c r="A430" s="1"/>
      <c r="B430" s="1"/>
    </row>
    <row r="431" spans="1:2">
      <c r="A431" s="1"/>
      <c r="B431" s="1"/>
    </row>
    <row r="432" spans="1:2">
      <c r="A432" s="1"/>
      <c r="B432" s="1"/>
    </row>
    <row r="433" spans="1:2">
      <c r="A433" s="1"/>
      <c r="B433" s="1"/>
    </row>
    <row r="434" spans="1:2">
      <c r="A434" s="1"/>
      <c r="B434" s="1"/>
    </row>
    <row r="435" spans="1:2">
      <c r="A435" s="1"/>
      <c r="B435" s="1"/>
    </row>
    <row r="436" spans="1:2">
      <c r="A436" s="1"/>
      <c r="B436" s="1"/>
    </row>
    <row r="437" spans="1:2">
      <c r="A437" s="1"/>
      <c r="B437" s="1"/>
    </row>
    <row r="438" spans="1:2">
      <c r="A438" s="1"/>
      <c r="B438" s="1"/>
    </row>
    <row r="439" spans="1:2">
      <c r="A439" s="1"/>
      <c r="B439" s="1"/>
    </row>
    <row r="440" spans="1:2">
      <c r="A440" s="1"/>
      <c r="B440" s="1"/>
    </row>
    <row r="441" spans="1:2">
      <c r="A441" s="1"/>
      <c r="B441" s="1"/>
    </row>
    <row r="442" spans="1:2">
      <c r="A442" s="1"/>
      <c r="B442" s="1"/>
    </row>
    <row r="443" spans="1:2">
      <c r="A443" s="1"/>
      <c r="B443" s="1"/>
    </row>
    <row r="444" spans="1:2">
      <c r="A444" s="1"/>
      <c r="B444" s="1"/>
    </row>
    <row r="445" spans="1:2">
      <c r="A445" s="1"/>
      <c r="B445" s="1"/>
    </row>
    <row r="446" spans="1:2">
      <c r="A446" s="1"/>
      <c r="B446" s="1"/>
    </row>
    <row r="447" spans="1:2">
      <c r="A447" s="1"/>
      <c r="B447" s="1"/>
    </row>
    <row r="448" spans="1:2">
      <c r="A448" s="1"/>
      <c r="B448" s="1"/>
    </row>
    <row r="449" spans="1:2">
      <c r="A449" s="1"/>
      <c r="B449" s="1"/>
    </row>
    <row r="450" spans="1:2">
      <c r="A450" s="1"/>
      <c r="B450" s="1"/>
    </row>
    <row r="451" spans="1:2">
      <c r="A451" s="1"/>
      <c r="B451" s="1"/>
    </row>
    <row r="452" spans="1:2">
      <c r="A452" s="1"/>
      <c r="B452" s="1"/>
    </row>
    <row r="453" spans="1:2">
      <c r="A453" s="1"/>
      <c r="B453" s="1"/>
    </row>
    <row r="454" spans="1:2">
      <c r="A454" s="1"/>
      <c r="B454" s="1"/>
    </row>
    <row r="455" spans="1:2">
      <c r="A455" s="1"/>
      <c r="B455" s="1"/>
    </row>
    <row r="456" spans="1:2">
      <c r="A456" s="1"/>
      <c r="B456" s="1"/>
    </row>
    <row r="457" spans="1:2">
      <c r="A457" s="1"/>
      <c r="B457" s="1"/>
    </row>
    <row r="458" spans="1:2">
      <c r="A458" s="1"/>
      <c r="B458" s="1"/>
    </row>
    <row r="459" spans="1:2">
      <c r="A459" s="1"/>
      <c r="B459" s="1"/>
    </row>
    <row r="460" spans="1:2">
      <c r="A460" s="1"/>
      <c r="B460" s="1"/>
    </row>
    <row r="461" spans="1:2">
      <c r="A461" s="1"/>
      <c r="B461" s="1"/>
    </row>
    <row r="462" spans="1:2">
      <c r="A462" s="1"/>
      <c r="B462" s="1"/>
    </row>
    <row r="463" spans="1:2">
      <c r="A463" s="1"/>
      <c r="B463" s="1"/>
    </row>
    <row r="464" spans="1:2">
      <c r="A464" s="1"/>
      <c r="B464" s="1"/>
    </row>
    <row r="465" spans="1:2">
      <c r="A465" s="1"/>
      <c r="B465" s="1"/>
    </row>
    <row r="466" spans="1:2">
      <c r="A466" s="1"/>
      <c r="B466" s="1"/>
    </row>
    <row r="467" spans="1:2">
      <c r="A467" s="1"/>
      <c r="B467" s="1"/>
    </row>
    <row r="468" spans="1:2">
      <c r="A468" s="1"/>
      <c r="B468" s="1"/>
    </row>
    <row r="469" spans="1:2">
      <c r="A469" s="1"/>
      <c r="B469" s="1"/>
    </row>
    <row r="470" spans="1:2">
      <c r="A470" s="1"/>
      <c r="B470" s="1"/>
    </row>
    <row r="471" spans="1:2">
      <c r="A471" s="1"/>
      <c r="B471" s="1"/>
    </row>
    <row r="472" spans="1:2">
      <c r="A472" s="1"/>
      <c r="B472" s="1"/>
    </row>
    <row r="473" spans="1:2">
      <c r="A473" s="1"/>
      <c r="B473" s="1"/>
    </row>
    <row r="474" spans="1:2">
      <c r="A474" s="1"/>
      <c r="B474" s="1"/>
    </row>
    <row r="475" spans="1:2">
      <c r="A475" s="1"/>
      <c r="B475" s="1"/>
    </row>
    <row r="476" spans="1:2">
      <c r="A476" s="1"/>
      <c r="B476" s="1"/>
    </row>
    <row r="477" spans="1:2">
      <c r="A477" s="1"/>
      <c r="B477" s="1"/>
    </row>
    <row r="478" spans="1:2">
      <c r="A478" s="1"/>
      <c r="B478" s="1"/>
    </row>
    <row r="479" spans="1:2">
      <c r="A479" s="1"/>
      <c r="B479" s="1"/>
    </row>
    <row r="480" spans="1:2">
      <c r="A480" s="1"/>
      <c r="B480" s="1"/>
    </row>
    <row r="481" spans="1:2">
      <c r="A481" s="1"/>
      <c r="B481" s="1"/>
    </row>
    <row r="482" spans="1:2">
      <c r="A482" s="1"/>
      <c r="B482" s="1"/>
    </row>
    <row r="483" spans="1:2">
      <c r="A483" s="1"/>
      <c r="B483" s="1"/>
    </row>
    <row r="484" spans="1:2">
      <c r="A484" s="1"/>
      <c r="B484" s="1"/>
    </row>
    <row r="485" spans="1:2">
      <c r="A485" s="1"/>
      <c r="B485" s="1"/>
    </row>
    <row r="486" spans="1:2">
      <c r="A486" s="1"/>
      <c r="B486" s="1"/>
    </row>
    <row r="487" spans="1:2">
      <c r="A487" s="1"/>
      <c r="B487" s="1"/>
    </row>
    <row r="488" spans="1:2">
      <c r="A488" s="1"/>
      <c r="B488" s="1"/>
    </row>
    <row r="489" spans="1:2">
      <c r="A489" s="1"/>
      <c r="B489" s="1"/>
    </row>
    <row r="490" spans="1:2">
      <c r="A490" s="1"/>
      <c r="B490" s="1"/>
    </row>
    <row r="491" spans="1:2">
      <c r="A491" s="1"/>
      <c r="B491" s="1"/>
    </row>
    <row r="492" spans="1:2">
      <c r="A492" s="1"/>
      <c r="B492" s="1"/>
    </row>
    <row r="493" spans="1:2">
      <c r="A493" s="1"/>
      <c r="B493" s="1"/>
    </row>
    <row r="494" spans="1:2">
      <c r="A494" s="1"/>
      <c r="B494" s="1"/>
    </row>
    <row r="495" spans="1:2">
      <c r="A495" s="1"/>
      <c r="B495" s="1"/>
    </row>
    <row r="496" spans="1:2">
      <c r="A496" s="1"/>
      <c r="B496" s="1"/>
    </row>
    <row r="497" spans="1:2">
      <c r="A497" s="1"/>
      <c r="B497" s="1"/>
    </row>
    <row r="498" spans="1:2">
      <c r="A498" s="1"/>
      <c r="B498" s="1"/>
    </row>
    <row r="499" spans="1:2">
      <c r="A499" s="1"/>
      <c r="B499" s="1"/>
    </row>
    <row r="500" spans="1:2">
      <c r="A500" s="1"/>
      <c r="B500" s="1"/>
    </row>
    <row r="501" spans="1:2">
      <c r="A501" s="1"/>
      <c r="B501" s="1"/>
    </row>
    <row r="502" spans="1:2">
      <c r="A502" s="1"/>
      <c r="B502" s="1"/>
    </row>
    <row r="503" spans="1:2">
      <c r="A503" s="1"/>
      <c r="B503" s="1"/>
    </row>
    <row r="504" spans="1:2">
      <c r="A504" s="1"/>
      <c r="B504" s="1"/>
    </row>
    <row r="505" spans="1:2">
      <c r="A505" s="1"/>
      <c r="B505" s="1"/>
    </row>
    <row r="506" spans="1:2">
      <c r="A506" s="1"/>
      <c r="B506" s="1"/>
    </row>
    <row r="507" spans="1:2">
      <c r="A507" s="1"/>
      <c r="B507" s="1"/>
    </row>
    <row r="508" spans="1:2">
      <c r="A508" s="1"/>
      <c r="B508" s="1"/>
    </row>
    <row r="509" spans="1:2">
      <c r="A509" s="1"/>
      <c r="B509" s="1"/>
    </row>
    <row r="510" spans="1:2">
      <c r="A510" s="1"/>
      <c r="B510" s="1"/>
    </row>
    <row r="511" spans="1:2">
      <c r="A511" s="1"/>
      <c r="B511" s="1"/>
    </row>
    <row r="512" spans="1:2">
      <c r="A512" s="1"/>
      <c r="B512" s="1"/>
    </row>
    <row r="513" spans="1:2">
      <c r="A513" s="1"/>
      <c r="B513" s="1"/>
    </row>
    <row r="514" spans="1:2">
      <c r="A514" s="1"/>
      <c r="B514" s="1"/>
    </row>
    <row r="515" spans="1:2">
      <c r="A515" s="1"/>
      <c r="B515" s="1"/>
    </row>
    <row r="516" spans="1:2">
      <c r="A516" s="1"/>
      <c r="B516" s="1"/>
    </row>
    <row r="517" spans="1:2">
      <c r="A517" s="1"/>
      <c r="B517" s="1"/>
    </row>
    <row r="518" spans="1:2">
      <c r="A518" s="1"/>
      <c r="B518" s="1"/>
    </row>
    <row r="519" spans="1:2">
      <c r="A519" s="1"/>
      <c r="B519" s="1"/>
    </row>
    <row r="520" spans="1:2">
      <c r="A520" s="1"/>
      <c r="B520" s="1"/>
    </row>
    <row r="521" spans="1:2">
      <c r="A521" s="1"/>
      <c r="B521" s="1"/>
    </row>
    <row r="522" spans="1:2">
      <c r="A522" s="1"/>
      <c r="B522" s="1"/>
    </row>
    <row r="523" spans="1:2">
      <c r="A523" s="1"/>
      <c r="B523" s="1"/>
    </row>
    <row r="524" spans="1:2">
      <c r="A524" s="1"/>
      <c r="B524" s="1"/>
    </row>
    <row r="525" spans="1:2">
      <c r="A525" s="1"/>
      <c r="B525" s="1"/>
    </row>
    <row r="526" spans="1:2">
      <c r="A526" s="1"/>
      <c r="B526" s="1"/>
    </row>
    <row r="527" spans="1:2">
      <c r="A527" s="1"/>
      <c r="B527" s="1"/>
    </row>
    <row r="528" spans="1:2">
      <c r="A528" s="1"/>
      <c r="B528" s="1"/>
    </row>
    <row r="529" spans="1:2">
      <c r="A529" s="1"/>
      <c r="B529" s="1"/>
    </row>
    <row r="530" spans="1:2">
      <c r="A530" s="1"/>
      <c r="B530" s="1"/>
    </row>
    <row r="531" spans="1:2">
      <c r="A531" s="1"/>
      <c r="B531" s="1"/>
    </row>
    <row r="532" spans="1:2">
      <c r="A532" s="1"/>
      <c r="B532" s="1"/>
    </row>
    <row r="533" spans="1:2">
      <c r="A533" s="1"/>
      <c r="B533" s="1"/>
    </row>
    <row r="534" spans="1:2">
      <c r="A534" s="1"/>
      <c r="B534" s="1"/>
    </row>
    <row r="535" spans="1:2">
      <c r="A535" s="1"/>
      <c r="B535" s="1"/>
    </row>
    <row r="536" spans="1:2">
      <c r="A536" s="1"/>
      <c r="B536" s="1"/>
    </row>
    <row r="537" spans="1:2">
      <c r="A537" s="1"/>
      <c r="B537" s="1"/>
    </row>
    <row r="538" spans="1:2">
      <c r="A538" s="1"/>
      <c r="B538" s="1"/>
    </row>
    <row r="539" spans="1:2">
      <c r="A539" s="1"/>
      <c r="B539" s="1"/>
    </row>
    <row r="540" spans="1:2">
      <c r="A540" s="1"/>
      <c r="B540" s="1"/>
    </row>
    <row r="541" spans="1:2">
      <c r="A541" s="1"/>
      <c r="B541" s="1"/>
    </row>
    <row r="542" spans="1:2">
      <c r="A542" s="1"/>
      <c r="B542" s="1"/>
    </row>
    <row r="543" spans="1:2">
      <c r="A543" s="1"/>
      <c r="B543" s="1"/>
    </row>
    <row r="544" spans="1:2">
      <c r="A544" s="1"/>
      <c r="B544" s="1"/>
    </row>
    <row r="545" spans="1:2">
      <c r="A545" s="1"/>
      <c r="B545" s="1"/>
    </row>
    <row r="546" spans="1:2">
      <c r="A546" s="1"/>
      <c r="B546" s="1"/>
    </row>
    <row r="547" spans="1:2">
      <c r="A547" s="1"/>
      <c r="B547" s="1"/>
    </row>
    <row r="548" spans="1:2">
      <c r="A548" s="1"/>
      <c r="B548" s="1"/>
    </row>
    <row r="549" spans="1:2">
      <c r="A549" s="1"/>
      <c r="B549" s="1"/>
    </row>
    <row r="550" spans="1:2">
      <c r="A550" s="1"/>
      <c r="B550" s="1"/>
    </row>
    <row r="551" spans="1:2">
      <c r="A551" s="1"/>
      <c r="B551" s="1"/>
    </row>
    <row r="552" spans="1:2">
      <c r="A552" s="1"/>
      <c r="B552" s="1"/>
    </row>
    <row r="553" spans="1:2">
      <c r="A553" s="1"/>
      <c r="B553" s="1"/>
    </row>
    <row r="554" spans="1:2">
      <c r="A554" s="1"/>
      <c r="B554" s="1"/>
    </row>
    <row r="555" spans="1:2">
      <c r="A555" s="1"/>
      <c r="B555" s="1"/>
    </row>
    <row r="556" spans="1:2">
      <c r="A556" s="1"/>
      <c r="B556" s="1"/>
    </row>
    <row r="557" spans="1:2">
      <c r="A557" s="1"/>
      <c r="B557" s="1"/>
    </row>
    <row r="558" spans="1:2">
      <c r="A558" s="1"/>
      <c r="B558" s="1"/>
    </row>
    <row r="559" spans="1:2">
      <c r="A559" s="1"/>
      <c r="B559" s="1"/>
    </row>
    <row r="560" spans="1:2">
      <c r="A560" s="1"/>
      <c r="B560" s="1"/>
    </row>
    <row r="561" spans="1:2">
      <c r="A561" s="1"/>
      <c r="B561" s="1"/>
    </row>
    <row r="562" spans="1:2">
      <c r="A562" s="1"/>
      <c r="B562" s="1"/>
    </row>
    <row r="563" spans="1:2">
      <c r="A563" s="1"/>
      <c r="B563" s="1"/>
    </row>
    <row r="564" spans="1:2">
      <c r="A564" s="1"/>
      <c r="B564" s="1"/>
    </row>
    <row r="565" spans="1:2">
      <c r="A565" s="1"/>
      <c r="B565" s="1"/>
    </row>
    <row r="566" spans="1:2">
      <c r="A566" s="1"/>
      <c r="B566" s="1"/>
    </row>
    <row r="567" spans="1:2">
      <c r="A567" s="1"/>
      <c r="B567" s="1"/>
    </row>
    <row r="568" spans="1:2">
      <c r="A568" s="1"/>
      <c r="B568" s="1"/>
    </row>
    <row r="569" spans="1:2">
      <c r="A569" s="1"/>
      <c r="B569" s="1"/>
    </row>
    <row r="570" spans="1:2">
      <c r="A570" s="1"/>
      <c r="B570" s="1"/>
    </row>
    <row r="571" spans="1:2">
      <c r="A571" s="1"/>
      <c r="B571" s="1"/>
    </row>
    <row r="572" spans="1:2">
      <c r="A572" s="1"/>
      <c r="B572" s="1"/>
    </row>
    <row r="573" spans="1:2">
      <c r="A573" s="1"/>
      <c r="B573" s="1"/>
    </row>
    <row r="574" spans="1:2">
      <c r="A574" s="1"/>
      <c r="B574" s="1"/>
    </row>
    <row r="575" spans="1:2">
      <c r="A575" s="1"/>
      <c r="B575" s="1"/>
    </row>
    <row r="576" spans="1:2">
      <c r="A576" s="1"/>
      <c r="B576" s="1"/>
    </row>
    <row r="577" spans="1:2">
      <c r="A577" s="1"/>
      <c r="B577" s="1"/>
    </row>
    <row r="578" spans="1:2">
      <c r="A578" s="1"/>
      <c r="B578" s="1"/>
    </row>
    <row r="579" spans="1:2">
      <c r="A579" s="1"/>
      <c r="B579" s="1"/>
    </row>
    <row r="580" spans="1:2">
      <c r="A580" s="1"/>
      <c r="B580" s="1"/>
    </row>
    <row r="581" spans="1:2">
      <c r="A581" s="1"/>
      <c r="B581" s="1"/>
    </row>
    <row r="582" spans="1:2">
      <c r="A582" s="1"/>
      <c r="B582" s="1"/>
    </row>
    <row r="583" spans="1:2">
      <c r="A583" s="1"/>
      <c r="B583" s="1"/>
    </row>
    <row r="584" spans="1:2">
      <c r="A584" s="1"/>
      <c r="B584" s="1"/>
    </row>
    <row r="585" spans="1:2">
      <c r="A585" s="1"/>
      <c r="B585" s="1"/>
    </row>
    <row r="586" spans="1:2">
      <c r="A586" s="1"/>
      <c r="B586" s="1"/>
    </row>
    <row r="587" spans="1:2">
      <c r="A587" s="1"/>
      <c r="B587" s="1"/>
    </row>
    <row r="588" spans="1:2">
      <c r="A588" s="1"/>
      <c r="B588" s="1"/>
    </row>
    <row r="589" spans="1:2">
      <c r="A589" s="1"/>
      <c r="B589" s="1"/>
    </row>
    <row r="590" spans="1:2">
      <c r="A590" s="1"/>
      <c r="B590" s="1"/>
    </row>
    <row r="591" spans="1:2">
      <c r="A591" s="1"/>
      <c r="B591" s="1"/>
    </row>
    <row r="592" spans="1:2">
      <c r="A592" s="1"/>
      <c r="B592" s="1"/>
    </row>
    <row r="593" spans="1:2">
      <c r="A593" s="1"/>
      <c r="B593" s="1"/>
    </row>
    <row r="594" spans="1:2">
      <c r="A594" s="1"/>
      <c r="B594" s="1"/>
    </row>
    <row r="595" spans="1:2">
      <c r="A595" s="1"/>
      <c r="B595" s="1"/>
    </row>
    <row r="596" spans="1:2">
      <c r="A596" s="1"/>
      <c r="B596" s="1"/>
    </row>
    <row r="597" spans="1:2">
      <c r="A597" s="1"/>
      <c r="B597" s="1"/>
    </row>
    <row r="598" spans="1:2">
      <c r="A598" s="1"/>
      <c r="B598" s="1"/>
    </row>
    <row r="599" spans="1:2">
      <c r="A599" s="1"/>
      <c r="B599" s="1"/>
    </row>
    <row r="600" spans="1:2">
      <c r="A600" s="1"/>
      <c r="B600" s="1"/>
    </row>
    <row r="601" spans="1:2">
      <c r="A601" s="1"/>
      <c r="B601" s="1"/>
    </row>
    <row r="602" spans="1:2">
      <c r="A602" s="1"/>
      <c r="B602" s="1"/>
    </row>
    <row r="603" spans="1:2">
      <c r="A603" s="1"/>
      <c r="B603" s="1"/>
    </row>
    <row r="604" spans="1:2">
      <c r="A604" s="1"/>
      <c r="B604" s="1"/>
    </row>
    <row r="605" spans="1:2">
      <c r="A605" s="1"/>
      <c r="B605" s="1"/>
    </row>
    <row r="606" spans="1:2">
      <c r="A606" s="1"/>
      <c r="B606" s="1"/>
    </row>
    <row r="607" spans="1:2">
      <c r="A607" s="1"/>
      <c r="B607" s="1"/>
    </row>
    <row r="608" spans="1:2">
      <c r="A608" s="1"/>
      <c r="B608" s="1"/>
    </row>
    <row r="609" spans="1:2">
      <c r="A609" s="1"/>
      <c r="B609" s="1"/>
    </row>
    <row r="610" spans="1:2">
      <c r="A610" s="1"/>
      <c r="B610" s="1"/>
    </row>
    <row r="611" spans="1:2">
      <c r="A611" s="1"/>
      <c r="B611" s="1"/>
    </row>
    <row r="612" spans="1:2">
      <c r="A612" s="1"/>
      <c r="B612" s="1"/>
    </row>
    <row r="613" spans="1:2">
      <c r="A613" s="1"/>
      <c r="B613" s="1"/>
    </row>
    <row r="614" spans="1:2">
      <c r="A614" s="1"/>
      <c r="B614" s="1"/>
    </row>
    <row r="615" spans="1:2">
      <c r="A615" s="1"/>
      <c r="B615" s="1"/>
    </row>
    <row r="616" spans="1:2">
      <c r="A616" s="1"/>
      <c r="B616" s="1"/>
    </row>
    <row r="617" spans="1:2">
      <c r="A617" s="1"/>
      <c r="B617" s="1"/>
    </row>
    <row r="618" spans="1:2">
      <c r="A618" s="1"/>
      <c r="B618" s="1"/>
    </row>
    <row r="619" spans="1:2">
      <c r="A619" s="1"/>
      <c r="B619" s="1"/>
    </row>
    <row r="620" spans="1:2">
      <c r="A620" s="1"/>
      <c r="B620" s="1"/>
    </row>
    <row r="621" spans="1:2">
      <c r="A621" s="1"/>
      <c r="B621" s="1"/>
    </row>
    <row r="622" spans="1:2">
      <c r="A622" s="1"/>
      <c r="B622" s="1"/>
    </row>
    <row r="623" spans="1:2">
      <c r="A623" s="1"/>
      <c r="B623" s="1"/>
    </row>
    <row r="624" spans="1:2">
      <c r="A624" s="1"/>
      <c r="B624" s="1"/>
    </row>
    <row r="625" spans="1:2">
      <c r="A625" s="1"/>
      <c r="B625" s="1"/>
    </row>
    <row r="626" spans="1:2">
      <c r="A626" s="1"/>
      <c r="B626" s="1"/>
    </row>
    <row r="627" spans="1:2">
      <c r="A627" s="1"/>
      <c r="B627" s="1"/>
    </row>
    <row r="628" spans="1:2">
      <c r="A628" s="1"/>
      <c r="B628" s="1"/>
    </row>
    <row r="629" spans="1:2">
      <c r="A629" s="1"/>
      <c r="B629" s="1"/>
    </row>
    <row r="630" spans="1:2">
      <c r="A630" s="1"/>
      <c r="B630" s="1"/>
    </row>
    <row r="631" spans="1:2">
      <c r="A631" s="1"/>
      <c r="B631" s="1"/>
    </row>
    <row r="632" spans="1:2">
      <c r="A632" s="1"/>
      <c r="B632" s="1"/>
    </row>
    <row r="633" spans="1:2">
      <c r="A633" s="1"/>
      <c r="B633" s="1"/>
    </row>
    <row r="634" spans="1:2">
      <c r="A634" s="1"/>
      <c r="B634" s="1"/>
    </row>
    <row r="635" spans="1:2">
      <c r="A635" s="1"/>
      <c r="B635" s="1"/>
    </row>
    <row r="636" spans="1:2">
      <c r="A636" s="1"/>
      <c r="B636" s="1"/>
    </row>
    <row r="637" spans="1:2">
      <c r="A637" s="1"/>
      <c r="B637" s="1"/>
    </row>
    <row r="638" spans="1:2">
      <c r="A638" s="1"/>
      <c r="B638" s="1"/>
    </row>
    <row r="639" spans="1:2">
      <c r="A639" s="1"/>
      <c r="B639" s="1"/>
    </row>
    <row r="640" spans="1:2">
      <c r="A640" s="1"/>
      <c r="B640" s="1"/>
    </row>
    <row r="641" spans="1:2">
      <c r="A641" s="1"/>
      <c r="B641" s="1"/>
    </row>
    <row r="642" spans="1:2">
      <c r="A642" s="1"/>
      <c r="B642" s="1"/>
    </row>
    <row r="643" spans="1:2">
      <c r="A643" s="1"/>
      <c r="B643" s="1"/>
    </row>
    <row r="644" spans="1:2">
      <c r="A644" s="1"/>
      <c r="B644" s="1"/>
    </row>
    <row r="645" spans="1:2">
      <c r="A645" s="1"/>
      <c r="B645" s="1"/>
    </row>
    <row r="646" spans="1:2">
      <c r="A646" s="1"/>
      <c r="B646" s="1"/>
    </row>
    <row r="647" spans="1:2">
      <c r="A647" s="1"/>
      <c r="B647" s="1"/>
    </row>
    <row r="648" spans="1:2">
      <c r="A648" s="1"/>
      <c r="B648" s="1"/>
    </row>
    <row r="649" spans="1:2">
      <c r="A649" s="1"/>
      <c r="B649" s="1"/>
    </row>
    <row r="650" spans="1:2">
      <c r="A650" s="1"/>
      <c r="B650" s="1"/>
    </row>
    <row r="651" spans="1:2">
      <c r="A651" s="1"/>
      <c r="B651" s="1"/>
    </row>
    <row r="652" spans="1:2">
      <c r="A652" s="1"/>
      <c r="B652" s="1"/>
    </row>
    <row r="653" spans="1:2">
      <c r="A653" s="1"/>
      <c r="B653" s="1"/>
    </row>
    <row r="654" spans="1:2">
      <c r="A654" s="1"/>
      <c r="B654" s="1"/>
    </row>
    <row r="655" spans="1:2">
      <c r="A655" s="1"/>
      <c r="B655" s="1"/>
    </row>
    <row r="656" spans="1:2">
      <c r="A656" s="1"/>
      <c r="B656" s="1"/>
    </row>
    <row r="657" spans="1:2">
      <c r="A657" s="1"/>
      <c r="B657" s="1"/>
    </row>
    <row r="658" spans="1:2">
      <c r="A658" s="1"/>
      <c r="B658" s="1"/>
    </row>
    <row r="659" spans="1:2">
      <c r="A659" s="1"/>
      <c r="B659" s="1"/>
    </row>
    <row r="660" spans="1:2">
      <c r="A660" s="1"/>
      <c r="B660" s="1"/>
    </row>
    <row r="661" spans="1:2">
      <c r="A661" s="1"/>
      <c r="B661" s="1"/>
    </row>
    <row r="662" spans="1:2">
      <c r="A662" s="1"/>
      <c r="B662" s="1"/>
    </row>
    <row r="663" spans="1:2">
      <c r="A663" s="1"/>
      <c r="B663" s="1"/>
    </row>
    <row r="664" spans="1:2">
      <c r="A664" s="1"/>
      <c r="B664" s="1"/>
    </row>
    <row r="665" spans="1:2">
      <c r="A665" s="1"/>
      <c r="B665" s="1"/>
    </row>
    <row r="666" spans="1:2">
      <c r="A666" s="1"/>
      <c r="B666" s="1"/>
    </row>
    <row r="667" spans="1:2">
      <c r="A667" s="1"/>
      <c r="B667" s="1"/>
    </row>
    <row r="668" spans="1:2">
      <c r="A668" s="1"/>
      <c r="B668" s="1"/>
    </row>
    <row r="669" spans="1:2">
      <c r="A669" s="1"/>
      <c r="B669" s="1"/>
    </row>
    <row r="670" spans="1:2">
      <c r="A670" s="1"/>
      <c r="B670" s="1"/>
    </row>
    <row r="671" spans="1:2">
      <c r="A671" s="1"/>
      <c r="B671" s="1"/>
    </row>
    <row r="672" spans="1:2">
      <c r="A672" s="1"/>
      <c r="B672" s="1"/>
    </row>
    <row r="673" spans="1:2">
      <c r="A673" s="1"/>
      <c r="B673" s="1"/>
    </row>
    <row r="674" spans="1:2">
      <c r="A674" s="1"/>
      <c r="B674" s="1"/>
    </row>
    <row r="675" spans="1:2">
      <c r="A675" s="1"/>
      <c r="B675" s="1"/>
    </row>
    <row r="676" spans="1:2">
      <c r="A676" s="1"/>
      <c r="B676" s="1"/>
    </row>
    <row r="677" spans="1:2">
      <c r="A677" s="1"/>
      <c r="B677" s="1"/>
    </row>
    <row r="678" spans="1:2">
      <c r="A678" s="1"/>
      <c r="B678" s="1"/>
    </row>
    <row r="679" spans="1:2">
      <c r="A679" s="1"/>
      <c r="B679" s="1"/>
    </row>
    <row r="680" spans="1:2">
      <c r="A680" s="1"/>
      <c r="B680" s="1"/>
    </row>
    <row r="681" spans="1:2">
      <c r="A681" s="1"/>
      <c r="B681" s="1"/>
    </row>
    <row r="682" spans="1:2">
      <c r="A682" s="1"/>
      <c r="B682" s="1"/>
    </row>
    <row r="683" spans="1:2">
      <c r="A683" s="1"/>
      <c r="B683" s="1"/>
    </row>
    <row r="684" spans="1:2">
      <c r="A684" s="1"/>
      <c r="B684" s="1"/>
    </row>
    <row r="685" spans="1:2">
      <c r="A685" s="1"/>
      <c r="B685" s="1"/>
    </row>
    <row r="686" spans="1:2">
      <c r="A686" s="1"/>
      <c r="B686" s="1"/>
    </row>
    <row r="687" spans="1:2">
      <c r="A687" s="1"/>
      <c r="B687" s="1"/>
    </row>
    <row r="688" spans="1:2">
      <c r="A688" s="1"/>
      <c r="B688" s="1"/>
    </row>
    <row r="689" spans="1:2">
      <c r="A689" s="1"/>
      <c r="B689" s="1"/>
    </row>
    <row r="690" spans="1:2">
      <c r="A690" s="1"/>
      <c r="B690" s="1"/>
    </row>
    <row r="691" spans="1:2">
      <c r="A691" s="1"/>
      <c r="B691" s="1"/>
    </row>
    <row r="692" spans="1:2">
      <c r="A692" s="1"/>
      <c r="B692" s="1"/>
    </row>
    <row r="693" spans="1:2">
      <c r="A693" s="1"/>
      <c r="B693" s="1"/>
    </row>
    <row r="694" spans="1:2">
      <c r="A694" s="1"/>
      <c r="B694" s="1"/>
    </row>
    <row r="695" spans="1:2">
      <c r="A695" s="1"/>
      <c r="B695" s="1"/>
    </row>
    <row r="696" spans="1:2">
      <c r="A696" s="1"/>
      <c r="B696" s="1"/>
    </row>
    <row r="697" spans="1:2">
      <c r="A697" s="1"/>
      <c r="B697" s="1"/>
    </row>
    <row r="698" spans="1:2">
      <c r="A698" s="1"/>
      <c r="B698" s="1"/>
    </row>
    <row r="699" spans="1:2">
      <c r="A699" s="1"/>
      <c r="B699" s="1"/>
    </row>
    <row r="700" spans="1:2">
      <c r="A700" s="1"/>
      <c r="B700" s="1"/>
    </row>
    <row r="701" spans="1:2">
      <c r="A701" s="1"/>
      <c r="B701" s="1"/>
    </row>
    <row r="702" spans="1:2">
      <c r="A702" s="1"/>
      <c r="B702" s="1"/>
    </row>
    <row r="703" spans="1:2">
      <c r="A703" s="1"/>
      <c r="B703" s="1"/>
    </row>
    <row r="704" spans="1:2">
      <c r="A704" s="1"/>
      <c r="B704" s="1"/>
    </row>
    <row r="705" spans="1:2">
      <c r="A705" s="1"/>
      <c r="B705" s="1"/>
    </row>
    <row r="706" spans="1:2">
      <c r="A706" s="1"/>
      <c r="B706" s="1"/>
    </row>
    <row r="707" spans="1:2">
      <c r="A707" s="1"/>
      <c r="B707" s="1"/>
    </row>
    <row r="708" spans="1:2">
      <c r="A708" s="1"/>
      <c r="B708" s="1"/>
    </row>
    <row r="709" spans="1:2">
      <c r="A709" s="1"/>
      <c r="B709" s="1"/>
    </row>
    <row r="710" spans="1:2">
      <c r="A710" s="1"/>
      <c r="B710" s="1"/>
    </row>
    <row r="711" spans="1:2">
      <c r="A711" s="1"/>
      <c r="B711" s="1"/>
    </row>
    <row r="712" spans="1:2">
      <c r="A712" s="1"/>
      <c r="B712" s="1"/>
    </row>
    <row r="713" spans="1:2">
      <c r="A713" s="1"/>
      <c r="B713" s="1"/>
    </row>
    <row r="714" spans="1:2">
      <c r="A714" s="1"/>
      <c r="B714" s="1"/>
    </row>
    <row r="715" spans="1:2">
      <c r="A715" s="1"/>
      <c r="B715" s="1"/>
    </row>
    <row r="716" spans="1:2">
      <c r="A716" s="1"/>
      <c r="B716" s="1"/>
    </row>
    <row r="717" spans="1:2">
      <c r="A717" s="1"/>
      <c r="B717" s="1"/>
    </row>
    <row r="718" spans="1:2">
      <c r="A718" s="1"/>
      <c r="B718" s="1"/>
    </row>
    <row r="719" spans="1:2">
      <c r="A719" s="1"/>
      <c r="B719" s="1"/>
    </row>
    <row r="720" spans="1:2">
      <c r="A720" s="1"/>
      <c r="B720" s="1"/>
    </row>
    <row r="721" spans="1:2">
      <c r="A721" s="1"/>
      <c r="B721" s="1"/>
    </row>
    <row r="722" spans="1:2">
      <c r="A722" s="1"/>
      <c r="B722" s="1"/>
    </row>
    <row r="723" spans="1:2">
      <c r="A723" s="1"/>
      <c r="B723" s="1"/>
    </row>
    <row r="724" spans="1:2">
      <c r="A724" s="1"/>
      <c r="B724" s="1"/>
    </row>
    <row r="725" spans="1:2">
      <c r="A725" s="1"/>
      <c r="B725" s="1"/>
    </row>
    <row r="726" spans="1:2">
      <c r="A726" s="1"/>
      <c r="B726" s="1"/>
    </row>
    <row r="727" spans="1:2">
      <c r="A727" s="1"/>
      <c r="B727" s="1"/>
    </row>
    <row r="728" spans="1:2">
      <c r="A728" s="1"/>
      <c r="B728" s="1"/>
    </row>
    <row r="729" spans="1:2">
      <c r="A729" s="1"/>
      <c r="B729" s="1"/>
    </row>
    <row r="730" spans="1:2">
      <c r="A730" s="1"/>
      <c r="B730" s="1"/>
    </row>
    <row r="731" spans="1:2">
      <c r="A731" s="1"/>
      <c r="B731" s="1"/>
    </row>
    <row r="732" spans="1:2">
      <c r="A732" s="1"/>
      <c r="B732" s="1"/>
    </row>
    <row r="733" spans="1:2">
      <c r="A733" s="1"/>
      <c r="B733" s="1"/>
    </row>
    <row r="734" spans="1:2">
      <c r="A734" s="1"/>
      <c r="B734" s="1"/>
    </row>
    <row r="735" spans="1:2">
      <c r="A735" s="1"/>
      <c r="B735" s="1"/>
    </row>
    <row r="736" spans="1:2">
      <c r="A736" s="1"/>
      <c r="B736" s="1"/>
    </row>
    <row r="737" spans="1:2">
      <c r="A737" s="1"/>
      <c r="B737" s="1"/>
    </row>
    <row r="738" spans="1:2">
      <c r="A738" s="1"/>
      <c r="B738" s="1"/>
    </row>
    <row r="739" spans="1:2">
      <c r="A739" s="1"/>
      <c r="B739" s="1"/>
    </row>
    <row r="740" spans="1:2">
      <c r="A740" s="1"/>
      <c r="B740" s="1"/>
    </row>
    <row r="741" spans="1:2">
      <c r="A741" s="1"/>
      <c r="B741" s="1"/>
    </row>
    <row r="742" spans="1:2">
      <c r="A742" s="1"/>
      <c r="B742" s="1"/>
    </row>
    <row r="743" spans="1:2">
      <c r="A743" s="1"/>
      <c r="B743" s="1"/>
    </row>
    <row r="744" spans="1:2">
      <c r="A744" s="1"/>
      <c r="B744" s="1"/>
    </row>
    <row r="745" spans="1:2">
      <c r="A745" s="1"/>
      <c r="B745" s="1"/>
    </row>
    <row r="746" spans="1:2">
      <c r="A746" s="1"/>
      <c r="B746" s="1"/>
    </row>
    <row r="747" spans="1:2">
      <c r="A747" s="1"/>
      <c r="B747" s="1"/>
    </row>
    <row r="748" spans="1:2">
      <c r="A748" s="1"/>
      <c r="B748" s="1"/>
    </row>
    <row r="749" spans="1:2">
      <c r="A749" s="1"/>
      <c r="B749" s="1"/>
    </row>
    <row r="750" spans="1:2">
      <c r="A750" s="1"/>
      <c r="B750" s="1"/>
    </row>
    <row r="751" spans="1:2">
      <c r="A751" s="1"/>
      <c r="B751" s="1"/>
    </row>
    <row r="752" spans="1:2">
      <c r="A752" s="1"/>
      <c r="B752" s="1"/>
    </row>
    <row r="753" spans="1:2">
      <c r="A753" s="1"/>
      <c r="B753" s="1"/>
    </row>
    <row r="754" spans="1:2">
      <c r="A754" s="1"/>
      <c r="B754" s="1"/>
    </row>
    <row r="755" spans="1:2">
      <c r="A755" s="1"/>
      <c r="B755" s="1"/>
    </row>
    <row r="756" spans="1:2">
      <c r="A756" s="1"/>
      <c r="B756" s="1"/>
    </row>
    <row r="757" spans="1:2">
      <c r="A757" s="1"/>
      <c r="B757" s="1"/>
    </row>
    <row r="758" spans="1:2">
      <c r="A758" s="1"/>
      <c r="B758" s="1"/>
    </row>
    <row r="759" spans="1:2">
      <c r="A759" s="1"/>
      <c r="B759" s="1"/>
    </row>
    <row r="760" spans="1:2">
      <c r="A760" s="1"/>
      <c r="B760" s="1"/>
    </row>
    <row r="761" spans="1:2">
      <c r="A761" s="1"/>
      <c r="B761" s="1"/>
    </row>
    <row r="762" spans="1:2">
      <c r="A762" s="1"/>
      <c r="B762" s="1"/>
    </row>
    <row r="763" spans="1:2">
      <c r="A763" s="1"/>
      <c r="B763" s="1"/>
    </row>
    <row r="764" spans="1:2">
      <c r="A764" s="1"/>
      <c r="B764" s="1"/>
    </row>
    <row r="765" spans="1:2">
      <c r="A765" s="1"/>
      <c r="B765" s="1"/>
    </row>
    <row r="766" spans="1:2">
      <c r="A766" s="1"/>
      <c r="B766" s="1"/>
    </row>
    <row r="767" spans="1:2">
      <c r="A767" s="1"/>
      <c r="B767" s="1"/>
    </row>
    <row r="768" spans="1:2">
      <c r="A768" s="1"/>
      <c r="B768" s="1"/>
    </row>
    <row r="769" spans="1:2">
      <c r="A769" s="1"/>
      <c r="B769" s="1"/>
    </row>
    <row r="770" spans="1:2">
      <c r="A770" s="1"/>
      <c r="B770" s="1"/>
    </row>
    <row r="771" spans="1:2">
      <c r="A771" s="1"/>
      <c r="B771" s="1"/>
    </row>
    <row r="772" spans="1:2">
      <c r="A772" s="1"/>
      <c r="B772" s="1"/>
    </row>
    <row r="773" spans="1:2">
      <c r="A773" s="1"/>
      <c r="B773" s="1"/>
    </row>
    <row r="774" spans="1:2">
      <c r="A774" s="1"/>
      <c r="B774" s="1"/>
    </row>
    <row r="775" spans="1:2">
      <c r="A775" s="1"/>
      <c r="B775" s="1"/>
    </row>
    <row r="776" spans="1:2">
      <c r="A776" s="1"/>
      <c r="B776" s="1"/>
    </row>
    <row r="777" spans="1:2">
      <c r="A777" s="1"/>
      <c r="B777" s="1"/>
    </row>
    <row r="778" spans="1:2">
      <c r="A778" s="1"/>
      <c r="B778" s="1"/>
    </row>
    <row r="779" spans="1:2">
      <c r="A779" s="1"/>
      <c r="B779" s="1"/>
    </row>
    <row r="780" spans="1:2">
      <c r="A780" s="1"/>
      <c r="B780" s="1"/>
    </row>
    <row r="781" spans="1:2">
      <c r="A781" s="1"/>
      <c r="B781" s="1"/>
    </row>
    <row r="782" spans="1:2">
      <c r="A782" s="1"/>
      <c r="B782" s="1"/>
    </row>
    <row r="783" spans="1:2">
      <c r="A783" s="1"/>
      <c r="B783" s="1"/>
    </row>
    <row r="784" spans="1:2">
      <c r="A784" s="1"/>
      <c r="B784" s="1"/>
    </row>
    <row r="785" spans="1:2">
      <c r="A785" s="1"/>
      <c r="B785" s="1"/>
    </row>
    <row r="786" spans="1:2">
      <c r="A786" s="1"/>
      <c r="B786" s="1"/>
    </row>
    <row r="787" spans="1:2">
      <c r="A787" s="1"/>
      <c r="B787" s="1"/>
    </row>
    <row r="788" spans="1:2">
      <c r="A788" s="1"/>
      <c r="B788" s="1"/>
    </row>
    <row r="789" spans="1:2">
      <c r="A789" s="1"/>
      <c r="B789" s="1"/>
    </row>
    <row r="790" spans="1:2">
      <c r="A790" s="1"/>
      <c r="B790" s="1"/>
    </row>
    <row r="791" spans="1:2">
      <c r="A791" s="1"/>
      <c r="B791" s="1"/>
    </row>
    <row r="792" spans="1:2">
      <c r="A792" s="1"/>
      <c r="B792" s="1"/>
    </row>
    <row r="793" spans="1:2">
      <c r="A793" s="1"/>
      <c r="B793" s="1"/>
    </row>
    <row r="794" spans="1:2">
      <c r="A794" s="1"/>
      <c r="B794" s="1"/>
    </row>
    <row r="795" spans="1:2">
      <c r="A795" s="1"/>
      <c r="B795" s="1"/>
    </row>
    <row r="796" spans="1:2">
      <c r="A796" s="1"/>
      <c r="B796" s="1"/>
    </row>
    <row r="797" spans="1:2">
      <c r="A797" s="1"/>
      <c r="B797" s="1"/>
    </row>
    <row r="798" spans="1:2">
      <c r="A798" s="1"/>
      <c r="B798" s="1"/>
    </row>
    <row r="799" spans="1:2">
      <c r="A799" s="1"/>
      <c r="B799" s="1"/>
    </row>
    <row r="800" spans="1:2">
      <c r="A800" s="1"/>
      <c r="B800" s="1"/>
    </row>
    <row r="801" spans="1:2">
      <c r="A801" s="1"/>
      <c r="B801" s="1"/>
    </row>
    <row r="802" spans="1:2">
      <c r="A802" s="1"/>
      <c r="B802" s="1"/>
    </row>
    <row r="803" spans="1:2">
      <c r="A803" s="1"/>
      <c r="B803" s="1"/>
    </row>
    <row r="804" spans="1:2">
      <c r="A804" s="1"/>
      <c r="B804" s="1"/>
    </row>
    <row r="805" spans="1:2">
      <c r="A805" s="1"/>
      <c r="B805" s="1"/>
    </row>
    <row r="806" spans="1:2">
      <c r="A806" s="1"/>
      <c r="B806" s="1"/>
    </row>
    <row r="807" spans="1:2">
      <c r="A807" s="1"/>
      <c r="B807" s="1"/>
    </row>
    <row r="808" spans="1:2">
      <c r="A808" s="1"/>
      <c r="B808" s="1"/>
    </row>
    <row r="809" spans="1:2">
      <c r="A809" s="1"/>
      <c r="B809" s="1"/>
    </row>
    <row r="810" spans="1:2">
      <c r="A810" s="1"/>
      <c r="B810" s="1"/>
    </row>
    <row r="811" spans="1:2">
      <c r="A811" s="1"/>
      <c r="B811" s="1"/>
    </row>
    <row r="812" spans="1:2">
      <c r="A812" s="1"/>
      <c r="B812" s="1"/>
    </row>
    <row r="813" spans="1:2">
      <c r="A813" s="1"/>
      <c r="B813" s="1"/>
    </row>
    <row r="814" spans="1:2">
      <c r="A814" s="1"/>
      <c r="B814" s="1"/>
    </row>
    <row r="815" spans="1:2">
      <c r="A815" s="1"/>
      <c r="B815" s="1"/>
    </row>
    <row r="816" spans="1:2">
      <c r="A816" s="1"/>
      <c r="B816" s="1"/>
    </row>
    <row r="817" spans="1:2">
      <c r="A817" s="1"/>
      <c r="B817" s="1"/>
    </row>
    <row r="818" spans="1:2">
      <c r="A818" s="1"/>
      <c r="B818" s="1"/>
    </row>
    <row r="819" spans="1:2">
      <c r="A819" s="1"/>
      <c r="B819" s="1"/>
    </row>
    <row r="820" spans="1:2">
      <c r="A820" s="1"/>
      <c r="B820" s="1"/>
    </row>
    <row r="821" spans="1:2">
      <c r="A821" s="1"/>
      <c r="B821" s="1"/>
    </row>
    <row r="822" spans="1:2">
      <c r="A822" s="1"/>
      <c r="B822" s="1"/>
    </row>
    <row r="823" spans="1:2">
      <c r="A823" s="1"/>
      <c r="B823" s="1"/>
    </row>
    <row r="824" spans="1:2">
      <c r="A824" s="1"/>
      <c r="B824" s="1"/>
    </row>
    <row r="825" spans="1:2">
      <c r="A825" s="1"/>
      <c r="B825" s="1"/>
    </row>
    <row r="826" spans="1:2">
      <c r="A826" s="1"/>
      <c r="B826" s="1"/>
    </row>
    <row r="827" spans="1:2">
      <c r="A827" s="1"/>
      <c r="B827" s="1"/>
    </row>
    <row r="828" spans="1:2">
      <c r="A828" s="1"/>
      <c r="B828" s="1"/>
    </row>
    <row r="829" spans="1:2">
      <c r="A829" s="1"/>
      <c r="B829" s="1"/>
    </row>
    <row r="830" spans="1:2">
      <c r="A830" s="1"/>
      <c r="B830" s="1"/>
    </row>
    <row r="831" spans="1:2">
      <c r="A831" s="1"/>
      <c r="B831" s="1"/>
    </row>
    <row r="832" spans="1:2">
      <c r="A832" s="1"/>
      <c r="B832" s="1"/>
    </row>
    <row r="833" spans="1:2">
      <c r="A833" s="1"/>
      <c r="B833" s="1"/>
    </row>
    <row r="834" spans="1:2">
      <c r="A834" s="1"/>
      <c r="B834" s="1"/>
    </row>
    <row r="835" spans="1:2">
      <c r="A835" s="1"/>
      <c r="B835" s="1"/>
    </row>
    <row r="836" spans="1:2">
      <c r="A836" s="1"/>
      <c r="B836" s="1"/>
    </row>
    <row r="837" spans="1:2">
      <c r="A837" s="1"/>
      <c r="B837" s="1"/>
    </row>
    <row r="838" spans="1:2">
      <c r="A838" s="1"/>
      <c r="B838" s="1"/>
    </row>
    <row r="839" spans="1:2">
      <c r="A839" s="1"/>
      <c r="B839" s="1"/>
    </row>
    <row r="840" spans="1:2">
      <c r="A840" s="1"/>
      <c r="B840" s="1"/>
    </row>
    <row r="841" spans="1:2">
      <c r="A841" s="1"/>
      <c r="B841" s="1"/>
    </row>
    <row r="842" spans="1:2">
      <c r="A842" s="1"/>
      <c r="B842" s="1"/>
    </row>
    <row r="843" spans="1:2">
      <c r="A843" s="1"/>
      <c r="B843" s="1"/>
    </row>
    <row r="844" spans="1:2">
      <c r="A844" s="1"/>
      <c r="B844" s="1"/>
    </row>
    <row r="845" spans="1:2">
      <c r="A845" s="1"/>
      <c r="B845" s="1"/>
    </row>
    <row r="846" spans="1:2">
      <c r="A846" s="1"/>
      <c r="B846" s="1"/>
    </row>
    <row r="847" spans="1:2">
      <c r="A847" s="1"/>
      <c r="B847" s="1"/>
    </row>
    <row r="848" spans="1:2">
      <c r="A848" s="1"/>
      <c r="B848" s="1"/>
    </row>
    <row r="849" spans="1:2">
      <c r="A849" s="1"/>
      <c r="B849" s="1"/>
    </row>
    <row r="850" spans="1:2">
      <c r="A850" s="1"/>
      <c r="B850" s="1"/>
    </row>
    <row r="851" spans="1:2">
      <c r="A851" s="1"/>
      <c r="B851" s="1"/>
    </row>
    <row r="852" spans="1:2">
      <c r="A852" s="1"/>
      <c r="B852" s="1"/>
    </row>
    <row r="853" spans="1:2">
      <c r="A853" s="1"/>
      <c r="B853" s="1"/>
    </row>
    <row r="854" spans="1:2">
      <c r="A854" s="1"/>
      <c r="B854" s="1"/>
    </row>
    <row r="855" spans="1:2">
      <c r="A855" s="1"/>
      <c r="B855" s="1"/>
    </row>
    <row r="856" spans="1:2">
      <c r="A856" s="1"/>
      <c r="B856" s="1"/>
    </row>
    <row r="857" spans="1:2">
      <c r="A857" s="1"/>
      <c r="B857" s="1"/>
    </row>
    <row r="858" spans="1:2">
      <c r="A858" s="1"/>
      <c r="B858" s="1"/>
    </row>
    <row r="859" spans="1:2">
      <c r="A859" s="1"/>
      <c r="B859" s="1"/>
    </row>
    <row r="860" spans="1:2">
      <c r="A860" s="1"/>
      <c r="B860" s="1"/>
    </row>
    <row r="861" spans="1:2">
      <c r="A861" s="1"/>
      <c r="B861" s="1"/>
    </row>
    <row r="862" spans="1:2">
      <c r="A862" s="1"/>
      <c r="B862" s="1"/>
    </row>
    <row r="863" spans="1:2">
      <c r="A863" s="1"/>
      <c r="B863" s="1"/>
    </row>
    <row r="864" spans="1:2">
      <c r="A864" s="1"/>
      <c r="B864" s="1"/>
    </row>
    <row r="865" spans="1:2">
      <c r="A865" s="1"/>
      <c r="B865" s="1"/>
    </row>
    <row r="866" spans="1:2">
      <c r="A866" s="1"/>
      <c r="B866" s="1"/>
    </row>
    <row r="867" spans="1:2">
      <c r="A867" s="1"/>
      <c r="B867" s="1"/>
    </row>
    <row r="868" spans="1:2">
      <c r="A868" s="1"/>
      <c r="B868" s="1"/>
    </row>
    <row r="869" spans="1:2">
      <c r="A869" s="1"/>
      <c r="B869" s="1"/>
    </row>
    <row r="870" spans="1:2">
      <c r="A870" s="1"/>
      <c r="B870" s="1"/>
    </row>
    <row r="871" spans="1:2">
      <c r="A871" s="1"/>
      <c r="B871" s="1"/>
    </row>
    <row r="872" spans="1:2">
      <c r="A872" s="1"/>
      <c r="B872" s="1"/>
    </row>
    <row r="873" spans="1:2">
      <c r="A873" s="1"/>
      <c r="B873" s="1"/>
    </row>
    <row r="874" spans="1:2">
      <c r="A874" s="1"/>
      <c r="B874" s="1"/>
    </row>
    <row r="875" spans="1:2">
      <c r="A875" s="1"/>
      <c r="B875" s="1"/>
    </row>
    <row r="876" spans="1:2">
      <c r="A876" s="1"/>
      <c r="B876" s="1"/>
    </row>
    <row r="877" spans="1:2">
      <c r="A877" s="1"/>
      <c r="B877" s="1"/>
    </row>
    <row r="878" spans="1:2">
      <c r="A878" s="1"/>
      <c r="B878" s="1"/>
    </row>
    <row r="879" spans="1:2">
      <c r="A879" s="1"/>
      <c r="B879" s="1"/>
    </row>
    <row r="880" spans="1:2">
      <c r="A880" s="1"/>
      <c r="B880" s="1"/>
    </row>
    <row r="881" spans="1:2">
      <c r="A881" s="1"/>
      <c r="B881" s="1"/>
    </row>
    <row r="882" spans="1:2">
      <c r="A882" s="1"/>
      <c r="B882" s="1"/>
    </row>
    <row r="883" spans="1:2">
      <c r="A883" s="1"/>
      <c r="B883" s="1"/>
    </row>
    <row r="884" spans="1:2">
      <c r="A884" s="1"/>
      <c r="B884" s="1"/>
    </row>
    <row r="885" spans="1:2">
      <c r="A885" s="1"/>
      <c r="B885" s="1"/>
    </row>
    <row r="886" spans="1:2">
      <c r="A886" s="1"/>
      <c r="B886" s="1"/>
    </row>
    <row r="887" spans="1:2">
      <c r="A887" s="1"/>
      <c r="B887" s="1"/>
    </row>
    <row r="888" spans="1:2">
      <c r="A888" s="1"/>
      <c r="B888" s="1"/>
    </row>
    <row r="889" spans="1:2">
      <c r="A889" s="1"/>
      <c r="B889" s="1"/>
    </row>
    <row r="890" spans="1:2">
      <c r="A890" s="1"/>
      <c r="B890" s="1"/>
    </row>
    <row r="891" spans="1:2">
      <c r="A891" s="1"/>
      <c r="B891" s="1"/>
    </row>
    <row r="892" spans="1:2">
      <c r="A892" s="1"/>
      <c r="B892" s="1"/>
    </row>
    <row r="893" spans="1:2">
      <c r="A893" s="1"/>
      <c r="B893" s="1"/>
    </row>
    <row r="894" spans="1:2">
      <c r="A894" s="1"/>
      <c r="B894" s="1"/>
    </row>
    <row r="895" spans="1:2">
      <c r="A895" s="1"/>
      <c r="B895" s="1"/>
    </row>
    <row r="896" spans="1:2">
      <c r="A896" s="1"/>
      <c r="B896" s="1"/>
    </row>
    <row r="897" spans="1:2">
      <c r="A897" s="1"/>
      <c r="B897" s="1"/>
    </row>
    <row r="898" spans="1:2">
      <c r="A898" s="1"/>
      <c r="B898" s="1"/>
    </row>
    <row r="899" spans="1:2">
      <c r="A899" s="1"/>
      <c r="B899" s="1"/>
    </row>
    <row r="900" spans="1:2">
      <c r="A900" s="1"/>
      <c r="B900" s="1"/>
    </row>
    <row r="901" spans="1:2">
      <c r="A901" s="1"/>
      <c r="B901" s="1"/>
    </row>
    <row r="902" spans="1:2">
      <c r="A902" s="1"/>
      <c r="B902" s="1"/>
    </row>
    <row r="903" spans="1:2">
      <c r="A903" s="1"/>
      <c r="B903" s="1"/>
    </row>
    <row r="904" spans="1:2">
      <c r="A904" s="1"/>
      <c r="B904" s="1"/>
    </row>
    <row r="905" spans="1:2">
      <c r="A905" s="1"/>
      <c r="B905" s="1"/>
    </row>
    <row r="906" spans="1:2">
      <c r="A906" s="1"/>
      <c r="B906" s="1"/>
    </row>
    <row r="907" spans="1:2">
      <c r="A907" s="1"/>
      <c r="B907" s="1"/>
    </row>
    <row r="908" spans="1:2">
      <c r="A908" s="1"/>
      <c r="B908" s="1"/>
    </row>
    <row r="909" spans="1:2">
      <c r="A909" s="1"/>
      <c r="B909" s="1"/>
    </row>
    <row r="910" spans="1:2">
      <c r="A910" s="1"/>
      <c r="B910" s="1"/>
    </row>
    <row r="911" spans="1:2">
      <c r="A911" s="1"/>
      <c r="B911" s="1"/>
    </row>
    <row r="912" spans="1:2">
      <c r="A912" s="1"/>
      <c r="B912" s="1"/>
    </row>
    <row r="913" spans="1:2">
      <c r="A913" s="1"/>
      <c r="B913" s="1"/>
    </row>
    <row r="914" spans="1:2">
      <c r="A914" s="1"/>
      <c r="B914" s="1"/>
    </row>
    <row r="915" spans="1:2">
      <c r="A915" s="1"/>
      <c r="B915" s="1"/>
    </row>
    <row r="916" spans="1:2">
      <c r="A916" s="1"/>
      <c r="B916" s="1"/>
    </row>
    <row r="917" spans="1:2">
      <c r="A917" s="1"/>
      <c r="B917" s="1"/>
    </row>
    <row r="918" spans="1:2">
      <c r="A918" s="1"/>
      <c r="B918" s="1"/>
    </row>
    <row r="919" spans="1:2">
      <c r="A919" s="1"/>
      <c r="B919" s="1"/>
    </row>
    <row r="920" spans="1:2">
      <c r="A920" s="1"/>
      <c r="B920" s="1"/>
    </row>
    <row r="921" spans="1:2">
      <c r="A921" s="1"/>
      <c r="B921" s="1"/>
    </row>
    <row r="922" spans="1:2">
      <c r="A922" s="1"/>
      <c r="B922" s="1"/>
    </row>
    <row r="923" spans="1:2">
      <c r="A923" s="1"/>
      <c r="B923" s="1"/>
    </row>
    <row r="924" spans="1:2">
      <c r="A924" s="1"/>
      <c r="B924" s="1"/>
    </row>
    <row r="925" spans="1:2">
      <c r="A925" s="1"/>
      <c r="B925" s="1"/>
    </row>
    <row r="926" spans="1:2">
      <c r="A926" s="1"/>
      <c r="B926" s="1"/>
    </row>
    <row r="927" spans="1:2">
      <c r="A927" s="1"/>
      <c r="B927" s="1"/>
    </row>
    <row r="928" spans="1:2">
      <c r="A928" s="1"/>
      <c r="B928" s="1"/>
    </row>
    <row r="929" spans="1:2">
      <c r="A929" s="1"/>
      <c r="B929" s="1"/>
    </row>
    <row r="930" spans="1:2">
      <c r="A930" s="1"/>
      <c r="B930" s="1"/>
    </row>
    <row r="931" spans="1:2">
      <c r="A931" s="1"/>
      <c r="B931" s="1"/>
    </row>
    <row r="932" spans="1:2">
      <c r="A932" s="1"/>
      <c r="B932" s="1"/>
    </row>
    <row r="933" spans="1:2">
      <c r="A933" s="1"/>
      <c r="B933" s="1"/>
    </row>
    <row r="934" spans="1:2">
      <c r="A934" s="1"/>
      <c r="B934" s="1"/>
    </row>
    <row r="935" spans="1:2">
      <c r="A935" s="1"/>
      <c r="B935" s="1"/>
    </row>
    <row r="936" spans="1:2">
      <c r="A936" s="1"/>
      <c r="B936" s="1"/>
    </row>
    <row r="937" spans="1:2">
      <c r="A937" s="1"/>
      <c r="B937" s="1"/>
    </row>
    <row r="938" spans="1:2">
      <c r="A938" s="1"/>
      <c r="B938" s="1"/>
    </row>
    <row r="939" spans="1:2">
      <c r="A939" s="1"/>
      <c r="B939" s="1"/>
    </row>
    <row r="940" spans="1:2">
      <c r="A940" s="1"/>
      <c r="B940" s="1"/>
    </row>
    <row r="941" spans="1:2">
      <c r="A941" s="1"/>
      <c r="B941" s="1"/>
    </row>
    <row r="942" spans="1:2">
      <c r="A942" s="1"/>
      <c r="B942" s="1"/>
    </row>
    <row r="943" spans="1:2">
      <c r="A943" s="1"/>
      <c r="B943" s="1"/>
    </row>
    <row r="944" spans="1:2">
      <c r="A944" s="1"/>
      <c r="B944" s="1"/>
    </row>
    <row r="945" spans="1:2">
      <c r="A945" s="1"/>
      <c r="B945" s="1"/>
    </row>
    <row r="946" spans="1:2">
      <c r="A946" s="1"/>
      <c r="B946" s="1"/>
    </row>
    <row r="947" spans="1:2">
      <c r="A947" s="1"/>
      <c r="B947" s="1"/>
    </row>
    <row r="948" spans="1:2">
      <c r="A948" s="1"/>
      <c r="B948" s="1"/>
    </row>
    <row r="949" spans="1:2">
      <c r="A949" s="1"/>
      <c r="B949" s="1"/>
    </row>
    <row r="950" spans="1:2">
      <c r="A950" s="1"/>
      <c r="B950" s="1"/>
    </row>
    <row r="951" spans="1:2">
      <c r="A951" s="1"/>
      <c r="B951" s="1"/>
    </row>
    <row r="952" spans="1:2">
      <c r="A952" s="1"/>
      <c r="B952" s="1"/>
    </row>
    <row r="953" spans="1:2">
      <c r="A953" s="1"/>
      <c r="B953" s="1"/>
    </row>
    <row r="954" spans="1:2">
      <c r="A954" s="1"/>
      <c r="B954" s="1"/>
    </row>
    <row r="955" spans="1:2">
      <c r="A955" s="1"/>
      <c r="B955" s="1"/>
    </row>
    <row r="956" spans="1:2">
      <c r="A956" s="1"/>
      <c r="B956" s="1"/>
    </row>
    <row r="957" spans="1:2">
      <c r="A957" s="1"/>
      <c r="B957" s="1"/>
    </row>
    <row r="958" spans="1:2">
      <c r="A958" s="1"/>
      <c r="B958" s="1"/>
    </row>
    <row r="959" spans="1:2">
      <c r="A959" s="1"/>
      <c r="B959" s="1"/>
    </row>
    <row r="960" spans="1:2">
      <c r="A960" s="1"/>
      <c r="B960" s="1"/>
    </row>
    <row r="961" spans="1:2">
      <c r="A961" s="1"/>
      <c r="B961" s="1"/>
    </row>
    <row r="962" spans="1:2">
      <c r="A962" s="1"/>
      <c r="B962" s="1"/>
    </row>
    <row r="963" spans="1:2">
      <c r="A963" s="1"/>
      <c r="B963" s="1"/>
    </row>
    <row r="964" spans="1:2">
      <c r="A964" s="1"/>
      <c r="B964" s="1"/>
    </row>
    <row r="965" spans="1:2">
      <c r="A965" s="1"/>
      <c r="B965" s="1"/>
    </row>
    <row r="966" spans="1:2">
      <c r="A966" s="1"/>
      <c r="B966" s="1"/>
    </row>
    <row r="967" spans="1:2">
      <c r="A967" s="1"/>
      <c r="B967" s="1"/>
    </row>
    <row r="968" spans="1:2">
      <c r="A968" s="1"/>
      <c r="B968" s="1"/>
    </row>
    <row r="969" spans="1:2">
      <c r="A969" s="1"/>
      <c r="B969" s="1"/>
    </row>
    <row r="970" spans="1:2">
      <c r="A970" s="1"/>
      <c r="B970" s="1"/>
    </row>
    <row r="971" spans="1:2">
      <c r="A971" s="1"/>
      <c r="B971" s="1"/>
    </row>
    <row r="972" spans="1:2">
      <c r="A972" s="1"/>
      <c r="B972" s="1"/>
    </row>
    <row r="973" spans="1:2">
      <c r="A973" s="1"/>
      <c r="B973" s="1"/>
    </row>
    <row r="974" spans="1:2">
      <c r="A974" s="1"/>
      <c r="B974" s="1"/>
    </row>
    <row r="975" spans="1:2">
      <c r="A975" s="1"/>
      <c r="B975" s="1"/>
    </row>
    <row r="976" spans="1:2">
      <c r="A976" s="1"/>
      <c r="B976" s="1"/>
    </row>
    <row r="977" spans="1:2">
      <c r="A977" s="1"/>
      <c r="B977" s="1"/>
    </row>
    <row r="978" spans="1:2">
      <c r="A978" s="1"/>
      <c r="B978" s="1"/>
    </row>
    <row r="979" spans="1:2">
      <c r="A979" s="1"/>
      <c r="B979" s="1"/>
    </row>
    <row r="980" spans="1:2">
      <c r="A980" s="1"/>
      <c r="B980" s="1"/>
    </row>
    <row r="981" spans="1:2">
      <c r="A981" s="1"/>
      <c r="B981" s="1"/>
    </row>
    <row r="982" spans="1:2">
      <c r="A982" s="1"/>
      <c r="B982" s="1"/>
    </row>
    <row r="983" spans="1:2">
      <c r="A983" s="1"/>
      <c r="B983" s="1"/>
    </row>
    <row r="984" spans="1:2">
      <c r="A984" s="1"/>
      <c r="B984" s="1"/>
    </row>
    <row r="985" spans="1:2">
      <c r="A985" s="1"/>
      <c r="B985" s="1"/>
    </row>
    <row r="986" spans="1:2">
      <c r="A986" s="1"/>
      <c r="B986" s="1"/>
    </row>
    <row r="987" spans="1:2">
      <c r="A987" s="1"/>
      <c r="B987" s="1"/>
    </row>
    <row r="988" spans="1:2">
      <c r="A988" s="1"/>
      <c r="B988" s="1"/>
    </row>
    <row r="989" spans="1:2">
      <c r="A989" s="1"/>
      <c r="B989" s="1"/>
    </row>
    <row r="990" spans="1:2">
      <c r="A990" s="1"/>
      <c r="B990" s="1"/>
    </row>
    <row r="991" spans="1:2">
      <c r="A991" s="1"/>
      <c r="B991" s="1"/>
    </row>
    <row r="992" spans="1:2">
      <c r="A992" s="1"/>
      <c r="B992" s="1"/>
    </row>
    <row r="993" spans="1:2">
      <c r="A993" s="1"/>
      <c r="B993" s="1"/>
    </row>
    <row r="994" spans="1:2">
      <c r="A994" s="1"/>
      <c r="B994" s="1"/>
    </row>
    <row r="995" spans="1:2">
      <c r="A995" s="1"/>
      <c r="B995" s="1"/>
    </row>
    <row r="996" spans="1:2">
      <c r="A996" s="1"/>
      <c r="B996" s="1"/>
    </row>
    <row r="997" spans="1:2">
      <c r="A997" s="1"/>
      <c r="B997" s="1"/>
    </row>
    <row r="998" spans="1:2">
      <c r="A998" s="1"/>
      <c r="B998" s="1"/>
    </row>
    <row r="999" spans="1:2">
      <c r="A999" s="1"/>
      <c r="B999" s="1"/>
    </row>
    <row r="1000" spans="1:2">
      <c r="A1000" s="1"/>
      <c r="B1000" s="1"/>
    </row>
  </sheetData>
  <mergeCells count="1">
    <mergeCell ref="F11:M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M335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2.5703125" defaultRowHeight="15.75" customHeight="1"/>
  <sheetData>
    <row r="1" spans="1:1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9</v>
      </c>
      <c r="J1" s="12" t="s">
        <v>10</v>
      </c>
      <c r="K1" s="12" t="s">
        <v>11</v>
      </c>
      <c r="L1" s="12" t="s">
        <v>12</v>
      </c>
      <c r="M1" s="13" t="s">
        <v>8</v>
      </c>
    </row>
    <row r="2" spans="1:13">
      <c r="A2" s="14">
        <v>45276.484573425929</v>
      </c>
      <c r="B2" s="15" t="s">
        <v>13</v>
      </c>
      <c r="C2" s="15">
        <v>612939</v>
      </c>
      <c r="D2" s="15" t="s">
        <v>14</v>
      </c>
      <c r="E2" s="15" t="s">
        <v>15</v>
      </c>
      <c r="F2" s="16" t="s">
        <v>16</v>
      </c>
      <c r="G2" s="17">
        <v>0.45833333333575865</v>
      </c>
      <c r="H2" s="17">
        <v>0.5</v>
      </c>
      <c r="I2" s="15" t="s">
        <v>17</v>
      </c>
      <c r="J2" s="15" t="s">
        <v>18</v>
      </c>
      <c r="K2" s="15"/>
      <c r="L2" s="15" t="s">
        <v>19</v>
      </c>
      <c r="M2" s="18">
        <v>4.1666666664241347E-2</v>
      </c>
    </row>
    <row r="3" spans="1:13">
      <c r="A3" s="14">
        <v>45051.158296261579</v>
      </c>
      <c r="B3" s="15" t="s">
        <v>20</v>
      </c>
      <c r="C3" s="15">
        <v>324800</v>
      </c>
      <c r="D3" s="15" t="s">
        <v>21</v>
      </c>
      <c r="E3" s="15" t="s">
        <v>22</v>
      </c>
      <c r="F3" s="16">
        <v>41368</v>
      </c>
      <c r="G3" s="17">
        <v>0.64027777777664596</v>
      </c>
      <c r="H3" s="17">
        <v>0.773611111115315</v>
      </c>
      <c r="I3" s="19" t="s">
        <v>23</v>
      </c>
      <c r="J3" s="15"/>
      <c r="K3" s="15"/>
      <c r="L3" s="15" t="s">
        <v>19</v>
      </c>
      <c r="M3" s="18">
        <v>0.13333333333866904</v>
      </c>
    </row>
    <row r="4" spans="1:13">
      <c r="A4" s="14">
        <v>45164.650433935181</v>
      </c>
      <c r="B4" s="15" t="s">
        <v>20</v>
      </c>
      <c r="C4" s="15">
        <v>324800</v>
      </c>
      <c r="D4" s="15" t="s">
        <v>26</v>
      </c>
      <c r="E4" s="15" t="s">
        <v>27</v>
      </c>
      <c r="F4" s="16">
        <v>44965</v>
      </c>
      <c r="G4" s="17">
        <v>0.94374999999854481</v>
      </c>
      <c r="H4" s="17">
        <v>4.166666665696539E-3</v>
      </c>
      <c r="I4" s="19" t="s">
        <v>28</v>
      </c>
      <c r="J4" s="15"/>
      <c r="K4" s="15"/>
      <c r="L4" s="15" t="s">
        <v>19</v>
      </c>
      <c r="M4" s="18">
        <v>-0.93958333333284827</v>
      </c>
    </row>
    <row r="5" spans="1:13">
      <c r="A5" s="14">
        <v>45028.584743148152</v>
      </c>
      <c r="B5" s="15" t="s">
        <v>29</v>
      </c>
      <c r="C5" s="15">
        <v>657396</v>
      </c>
      <c r="D5" s="15" t="s">
        <v>30</v>
      </c>
      <c r="E5" s="15" t="s">
        <v>31</v>
      </c>
      <c r="F5" s="16">
        <v>45028</v>
      </c>
      <c r="G5" s="17">
        <v>0.37291666666715173</v>
      </c>
      <c r="H5" s="17">
        <v>0.45833333333575865</v>
      </c>
      <c r="I5" s="19" t="s">
        <v>32</v>
      </c>
      <c r="J5" s="15" t="s">
        <v>33</v>
      </c>
      <c r="K5" s="15"/>
      <c r="L5" s="15" t="s">
        <v>19</v>
      </c>
      <c r="M5" s="18">
        <v>8.5416666668606922E-2</v>
      </c>
    </row>
    <row r="6" spans="1:13">
      <c r="A6" s="14">
        <v>45028.594273576389</v>
      </c>
      <c r="B6" s="15" t="s">
        <v>34</v>
      </c>
      <c r="C6" s="15">
        <v>418373</v>
      </c>
      <c r="D6" s="15" t="s">
        <v>30</v>
      </c>
      <c r="E6" s="15" t="s">
        <v>35</v>
      </c>
      <c r="F6" s="16">
        <v>45028</v>
      </c>
      <c r="G6" s="17">
        <v>0.36111111110949423</v>
      </c>
      <c r="H6" s="17">
        <v>0.46736111110658385</v>
      </c>
      <c r="I6" s="19" t="s">
        <v>36</v>
      </c>
      <c r="J6" s="15"/>
      <c r="K6" s="15"/>
      <c r="L6" s="15" t="s">
        <v>19</v>
      </c>
      <c r="M6" s="18">
        <v>0.10624999999708962</v>
      </c>
    </row>
    <row r="7" spans="1:13">
      <c r="A7" s="14">
        <v>45028.625103148152</v>
      </c>
      <c r="B7" s="15" t="s">
        <v>37</v>
      </c>
      <c r="C7" s="15">
        <v>606964</v>
      </c>
      <c r="D7" s="15" t="s">
        <v>30</v>
      </c>
      <c r="E7" s="15" t="s">
        <v>38</v>
      </c>
      <c r="F7" s="16">
        <v>45028</v>
      </c>
      <c r="G7" s="17">
        <v>0.375</v>
      </c>
      <c r="H7" s="17">
        <v>0.45833333333575865</v>
      </c>
      <c r="I7" s="19" t="s">
        <v>39</v>
      </c>
      <c r="J7" s="15"/>
      <c r="K7" s="15"/>
      <c r="L7" s="15" t="s">
        <v>19</v>
      </c>
      <c r="M7" s="18">
        <v>8.3333333335758653E-2</v>
      </c>
    </row>
    <row r="8" spans="1:13">
      <c r="A8" s="14">
        <v>45028.62570517361</v>
      </c>
      <c r="B8" s="15" t="s">
        <v>24</v>
      </c>
      <c r="C8" s="15">
        <v>553542</v>
      </c>
      <c r="D8" s="15" t="s">
        <v>30</v>
      </c>
      <c r="E8" s="15" t="s">
        <v>40</v>
      </c>
      <c r="F8" s="16">
        <v>45028</v>
      </c>
      <c r="G8" s="17">
        <v>0.375</v>
      </c>
      <c r="H8" s="17">
        <v>0.5</v>
      </c>
      <c r="I8" s="19" t="s">
        <v>41</v>
      </c>
      <c r="J8" s="15"/>
      <c r="K8" s="15"/>
      <c r="L8" s="15" t="s">
        <v>19</v>
      </c>
      <c r="M8" s="18">
        <v>0.125</v>
      </c>
    </row>
    <row r="9" spans="1:13">
      <c r="A9" s="14">
        <v>45029.073809641202</v>
      </c>
      <c r="B9" s="15" t="s">
        <v>42</v>
      </c>
      <c r="C9" s="15">
        <v>512878</v>
      </c>
      <c r="D9" s="15" t="s">
        <v>30</v>
      </c>
      <c r="E9" s="15" t="s">
        <v>43</v>
      </c>
      <c r="F9" s="16">
        <v>45028</v>
      </c>
      <c r="G9" s="17">
        <v>0.39027777777664596</v>
      </c>
      <c r="H9" s="17">
        <v>0.99930555555329192</v>
      </c>
      <c r="I9" s="19" t="s">
        <v>44</v>
      </c>
      <c r="J9" s="15"/>
      <c r="K9" s="15"/>
      <c r="L9" s="15" t="s">
        <v>19</v>
      </c>
      <c r="M9" s="18">
        <v>0.60902777777664596</v>
      </c>
    </row>
    <row r="10" spans="1:13">
      <c r="A10" s="14">
        <v>45037.789925578705</v>
      </c>
      <c r="B10" s="15" t="s">
        <v>45</v>
      </c>
      <c r="C10" s="15">
        <v>548746</v>
      </c>
      <c r="D10" s="15" t="s">
        <v>46</v>
      </c>
      <c r="E10" s="15" t="s">
        <v>47</v>
      </c>
      <c r="F10" s="16">
        <v>45037</v>
      </c>
      <c r="G10" s="17">
        <v>0.5430555555576575</v>
      </c>
      <c r="H10" s="17">
        <v>0.62430555555329192</v>
      </c>
      <c r="I10" s="19" t="s">
        <v>48</v>
      </c>
      <c r="J10" s="15"/>
      <c r="K10" s="15"/>
      <c r="L10" s="15" t="s">
        <v>19</v>
      </c>
      <c r="M10" s="18">
        <v>8.1249999995634425E-2</v>
      </c>
    </row>
    <row r="11" spans="1:13">
      <c r="A11" s="14">
        <v>45037.790880613422</v>
      </c>
      <c r="B11" s="15" t="s">
        <v>37</v>
      </c>
      <c r="C11" s="15">
        <v>606964</v>
      </c>
      <c r="D11" s="15" t="s">
        <v>46</v>
      </c>
      <c r="E11" s="15" t="s">
        <v>49</v>
      </c>
      <c r="F11" s="16">
        <v>45037</v>
      </c>
      <c r="G11" s="17">
        <v>0.54166666666424135</v>
      </c>
      <c r="H11" s="17">
        <v>0.66666666666424135</v>
      </c>
      <c r="I11" s="19" t="s">
        <v>50</v>
      </c>
      <c r="J11" s="15" t="s">
        <v>51</v>
      </c>
      <c r="K11" s="15"/>
      <c r="L11" s="15" t="s">
        <v>19</v>
      </c>
      <c r="M11" s="18">
        <v>0.125</v>
      </c>
    </row>
    <row r="12" spans="1:13">
      <c r="A12" s="14">
        <v>45037.837510034718</v>
      </c>
      <c r="B12" s="15" t="s">
        <v>24</v>
      </c>
      <c r="C12" s="15">
        <v>553542</v>
      </c>
      <c r="D12" s="15" t="s">
        <v>46</v>
      </c>
      <c r="E12" s="15" t="s">
        <v>52</v>
      </c>
      <c r="F12" s="16">
        <v>45037</v>
      </c>
      <c r="G12" s="17">
        <v>0.55208333333575865</v>
      </c>
      <c r="H12" s="17">
        <v>0.70208333333721384</v>
      </c>
      <c r="I12" s="19" t="s">
        <v>53</v>
      </c>
      <c r="J12" s="15"/>
      <c r="K12" s="15"/>
      <c r="L12" s="15" t="s">
        <v>19</v>
      </c>
      <c r="M12" s="18">
        <v>0.15000000000145519</v>
      </c>
    </row>
    <row r="13" spans="1:13">
      <c r="A13" s="14">
        <v>45037.871070706024</v>
      </c>
      <c r="B13" s="15" t="s">
        <v>20</v>
      </c>
      <c r="C13" s="15">
        <v>324800</v>
      </c>
      <c r="D13" s="15" t="s">
        <v>46</v>
      </c>
      <c r="E13" s="15" t="s">
        <v>54</v>
      </c>
      <c r="F13" s="16">
        <v>45037</v>
      </c>
      <c r="G13" s="17">
        <v>0.66041666666569654</v>
      </c>
      <c r="H13" s="17">
        <v>0.74097222222189885</v>
      </c>
      <c r="I13" s="19" t="s">
        <v>55</v>
      </c>
      <c r="J13" s="15" t="s">
        <v>56</v>
      </c>
      <c r="K13" s="15"/>
      <c r="L13" s="15" t="s">
        <v>19</v>
      </c>
      <c r="M13" s="18">
        <v>8.0555555556202307E-2</v>
      </c>
    </row>
    <row r="14" spans="1:13">
      <c r="A14" s="14">
        <v>45037.926331354167</v>
      </c>
      <c r="B14" s="15" t="s">
        <v>759</v>
      </c>
      <c r="C14" s="15">
        <v>463764</v>
      </c>
      <c r="D14" s="15" t="s">
        <v>46</v>
      </c>
      <c r="E14" s="15" t="s">
        <v>49</v>
      </c>
      <c r="F14" s="16">
        <v>45037</v>
      </c>
      <c r="G14" s="17">
        <v>0.53125</v>
      </c>
      <c r="H14" s="17">
        <v>0.64166666666278616</v>
      </c>
      <c r="I14" s="19" t="s">
        <v>57</v>
      </c>
      <c r="J14" s="15"/>
      <c r="K14" s="15"/>
      <c r="L14" s="15" t="s">
        <v>19</v>
      </c>
      <c r="M14" s="18">
        <v>0.11041666666278616</v>
      </c>
    </row>
    <row r="15" spans="1:13">
      <c r="A15" s="14">
        <v>45037.926948541666</v>
      </c>
      <c r="B15" s="15" t="s">
        <v>58</v>
      </c>
      <c r="C15" s="15">
        <v>583032</v>
      </c>
      <c r="D15" s="15" t="s">
        <v>46</v>
      </c>
      <c r="E15" s="15" t="s">
        <v>52</v>
      </c>
      <c r="F15" s="16">
        <v>45037</v>
      </c>
      <c r="G15" s="17">
        <v>0.70208333333721384</v>
      </c>
      <c r="H15" s="17">
        <v>0.78472222221898846</v>
      </c>
      <c r="I15" s="19" t="s">
        <v>59</v>
      </c>
      <c r="J15" s="15"/>
      <c r="K15" s="15"/>
      <c r="L15" s="15" t="s">
        <v>19</v>
      </c>
      <c r="M15" s="18">
        <v>8.2638888881774619E-2</v>
      </c>
    </row>
    <row r="16" spans="1:13">
      <c r="A16" s="14">
        <v>45037.937138113426</v>
      </c>
      <c r="B16" s="15" t="s">
        <v>60</v>
      </c>
      <c r="C16" s="15">
        <v>640294</v>
      </c>
      <c r="D16" s="15" t="s">
        <v>46</v>
      </c>
      <c r="E16" s="15" t="s">
        <v>61</v>
      </c>
      <c r="F16" s="16">
        <v>45037</v>
      </c>
      <c r="G16" s="17">
        <v>0.70833333333575865</v>
      </c>
      <c r="H16" s="17">
        <v>0.79166666666424135</v>
      </c>
      <c r="I16" s="19" t="s">
        <v>62</v>
      </c>
      <c r="J16" s="15"/>
      <c r="K16" s="15"/>
      <c r="L16" s="15" t="s">
        <v>19</v>
      </c>
      <c r="M16" s="18">
        <v>8.3333333328482695E-2</v>
      </c>
    </row>
    <row r="17" spans="1:13">
      <c r="A17" s="14">
        <v>45037.971454340281</v>
      </c>
      <c r="B17" s="15" t="s">
        <v>63</v>
      </c>
      <c r="C17" s="15">
        <v>198187</v>
      </c>
      <c r="D17" s="15" t="s">
        <v>46</v>
      </c>
      <c r="E17" s="15" t="s">
        <v>52</v>
      </c>
      <c r="F17" s="16">
        <v>45037</v>
      </c>
      <c r="G17" s="17">
        <v>0.78611111111240461</v>
      </c>
      <c r="H17" s="17">
        <v>0.84166666666715173</v>
      </c>
      <c r="I17" s="19" t="s">
        <v>64</v>
      </c>
      <c r="J17" s="15" t="s">
        <v>65</v>
      </c>
      <c r="K17" s="15"/>
      <c r="L17" s="15" t="s">
        <v>19</v>
      </c>
      <c r="M17" s="18">
        <v>5.5555555554747116E-2</v>
      </c>
    </row>
    <row r="18" spans="1:13">
      <c r="A18" s="14">
        <v>45037.986436840278</v>
      </c>
      <c r="B18" s="15" t="s">
        <v>66</v>
      </c>
      <c r="C18" s="15">
        <v>628010</v>
      </c>
      <c r="D18" s="15" t="s">
        <v>46</v>
      </c>
      <c r="E18" s="15" t="s">
        <v>67</v>
      </c>
      <c r="F18" s="16">
        <v>45037</v>
      </c>
      <c r="G18" s="17">
        <v>0.67222222222335404</v>
      </c>
      <c r="H18" s="17">
        <v>0.85972222222335404</v>
      </c>
      <c r="I18" s="19" t="s">
        <v>68</v>
      </c>
      <c r="J18" s="15"/>
      <c r="K18" s="15"/>
      <c r="L18" s="15" t="s">
        <v>19</v>
      </c>
      <c r="M18" s="18">
        <v>0.1875</v>
      </c>
    </row>
    <row r="19" spans="1:13">
      <c r="A19" s="14">
        <v>45037.995700219908</v>
      </c>
      <c r="B19" s="15" t="s">
        <v>69</v>
      </c>
      <c r="C19" s="15">
        <v>626590</v>
      </c>
      <c r="D19" s="15" t="s">
        <v>46</v>
      </c>
      <c r="E19" s="15" t="s">
        <v>70</v>
      </c>
      <c r="F19" s="16">
        <v>45037</v>
      </c>
      <c r="G19" s="17">
        <v>0.625</v>
      </c>
      <c r="H19" s="17">
        <v>0.71458333333430346</v>
      </c>
      <c r="I19" s="19" t="s">
        <v>71</v>
      </c>
      <c r="J19" s="15"/>
      <c r="K19" s="15"/>
      <c r="L19" s="15" t="s">
        <v>19</v>
      </c>
      <c r="M19" s="18">
        <v>8.9583333334303461E-2</v>
      </c>
    </row>
    <row r="20" spans="1:13">
      <c r="A20" s="14">
        <v>45038.014371747689</v>
      </c>
      <c r="B20" s="15" t="s">
        <v>34</v>
      </c>
      <c r="C20" s="15">
        <v>418373</v>
      </c>
      <c r="D20" s="15" t="s">
        <v>46</v>
      </c>
      <c r="E20" s="15" t="s">
        <v>61</v>
      </c>
      <c r="F20" s="16">
        <v>45037</v>
      </c>
      <c r="G20" s="17">
        <v>0.61597222222189885</v>
      </c>
      <c r="H20" s="17">
        <v>0.63055555555911269</v>
      </c>
      <c r="I20" s="19" t="s">
        <v>72</v>
      </c>
      <c r="J20" s="15"/>
      <c r="K20" s="15"/>
      <c r="L20" s="15" t="s">
        <v>19</v>
      </c>
      <c r="M20" s="18">
        <v>1.4583333337213844E-2</v>
      </c>
    </row>
    <row r="21" spans="1:13">
      <c r="A21" s="14">
        <v>45038.023643449073</v>
      </c>
      <c r="B21" s="15" t="s">
        <v>73</v>
      </c>
      <c r="C21" s="15">
        <v>596345</v>
      </c>
      <c r="D21" s="15" t="s">
        <v>46</v>
      </c>
      <c r="E21" s="15" t="s">
        <v>74</v>
      </c>
      <c r="F21" s="16">
        <v>45037</v>
      </c>
      <c r="G21" s="17">
        <v>0.77430555555474712</v>
      </c>
      <c r="H21" s="17">
        <v>0.84375</v>
      </c>
      <c r="I21" s="19" t="s">
        <v>75</v>
      </c>
      <c r="J21" s="15"/>
      <c r="K21" s="15"/>
      <c r="L21" s="15" t="s">
        <v>19</v>
      </c>
      <c r="M21" s="18">
        <v>6.9444444445252884E-2</v>
      </c>
    </row>
    <row r="22" spans="1:13">
      <c r="A22" s="14">
        <v>45038.024702060182</v>
      </c>
      <c r="B22" s="15" t="s">
        <v>34</v>
      </c>
      <c r="C22" s="15">
        <v>418373</v>
      </c>
      <c r="D22" s="15" t="s">
        <v>46</v>
      </c>
      <c r="E22" s="15" t="s">
        <v>76</v>
      </c>
      <c r="F22" s="16">
        <v>45037</v>
      </c>
      <c r="G22" s="17">
        <v>0.6756944444423425</v>
      </c>
      <c r="H22" s="17">
        <v>0.85833333333721384</v>
      </c>
      <c r="I22" s="19" t="s">
        <v>77</v>
      </c>
      <c r="J22" s="15"/>
      <c r="K22" s="15"/>
      <c r="L22" s="15" t="s">
        <v>19</v>
      </c>
      <c r="M22" s="18">
        <v>0.18263888889487134</v>
      </c>
    </row>
    <row r="23" spans="1:13">
      <c r="A23" s="14">
        <v>45038.071140081018</v>
      </c>
      <c r="B23" s="15" t="s">
        <v>58</v>
      </c>
      <c r="C23" s="15">
        <v>583032</v>
      </c>
      <c r="D23" s="15" t="s">
        <v>46</v>
      </c>
      <c r="E23" s="15" t="s">
        <v>74</v>
      </c>
      <c r="F23" s="16">
        <v>45037</v>
      </c>
      <c r="G23" s="17">
        <v>0.84375</v>
      </c>
      <c r="H23" s="17">
        <v>0.90555555555329192</v>
      </c>
      <c r="I23" s="19" t="s">
        <v>78</v>
      </c>
      <c r="J23" s="15"/>
      <c r="K23" s="15"/>
      <c r="L23" s="15" t="s">
        <v>19</v>
      </c>
      <c r="M23" s="18">
        <v>6.1805555553291924E-2</v>
      </c>
    </row>
    <row r="24" spans="1:13">
      <c r="A24" s="14">
        <v>45038.522193587967</v>
      </c>
      <c r="B24" s="15" t="s">
        <v>79</v>
      </c>
      <c r="C24" s="15">
        <v>612741</v>
      </c>
      <c r="D24" s="15" t="s">
        <v>46</v>
      </c>
      <c r="E24" s="15" t="s">
        <v>74</v>
      </c>
      <c r="F24" s="16">
        <v>45037</v>
      </c>
      <c r="G24" s="17">
        <v>0.64375000000291038</v>
      </c>
      <c r="H24" s="17">
        <v>0.77430555555474712</v>
      </c>
      <c r="I24" s="19" t="s">
        <v>80</v>
      </c>
      <c r="J24" s="15" t="s">
        <v>81</v>
      </c>
      <c r="K24" s="15"/>
      <c r="L24" s="15" t="s">
        <v>19</v>
      </c>
      <c r="M24" s="18">
        <v>0.13055555555183673</v>
      </c>
    </row>
    <row r="25" spans="1:13">
      <c r="A25" s="14">
        <v>45050.544109918977</v>
      </c>
      <c r="B25" s="15" t="s">
        <v>60</v>
      </c>
      <c r="C25" s="15">
        <v>640294</v>
      </c>
      <c r="D25" s="15" t="s">
        <v>46</v>
      </c>
      <c r="E25" s="15" t="s">
        <v>61</v>
      </c>
      <c r="F25" s="16">
        <v>45037</v>
      </c>
      <c r="G25" s="17">
        <v>0.68888888889341615</v>
      </c>
      <c r="H25" s="17">
        <v>0.79374999999708962</v>
      </c>
      <c r="I25" s="19" t="s">
        <v>62</v>
      </c>
      <c r="J25" s="15"/>
      <c r="K25" s="15"/>
      <c r="L25" s="15" t="s">
        <v>19</v>
      </c>
      <c r="M25" s="18">
        <v>0.10486111110367347</v>
      </c>
    </row>
    <row r="26" spans="1:13">
      <c r="A26" s="14">
        <v>45047.687880682875</v>
      </c>
      <c r="B26" s="15" t="s">
        <v>82</v>
      </c>
      <c r="C26" s="15">
        <v>660992</v>
      </c>
      <c r="D26" s="15" t="s">
        <v>83</v>
      </c>
      <c r="E26" s="15" t="s">
        <v>84</v>
      </c>
      <c r="F26" s="16">
        <v>45050</v>
      </c>
      <c r="G26" s="17">
        <v>0.20833333333575865</v>
      </c>
      <c r="H26" s="17">
        <v>0.375</v>
      </c>
      <c r="I26" s="19" t="s">
        <v>85</v>
      </c>
      <c r="J26" s="15" t="s">
        <v>86</v>
      </c>
      <c r="K26" s="15"/>
      <c r="L26" s="15" t="s">
        <v>19</v>
      </c>
      <c r="M26" s="18">
        <v>0.16666666666424135</v>
      </c>
    </row>
    <row r="27" spans="1:13">
      <c r="A27" s="14">
        <v>45050.44483581018</v>
      </c>
      <c r="B27" s="15" t="s">
        <v>42</v>
      </c>
      <c r="C27" s="15">
        <v>512878</v>
      </c>
      <c r="D27" s="15" t="s">
        <v>83</v>
      </c>
      <c r="E27" s="15" t="s">
        <v>87</v>
      </c>
      <c r="F27" s="16">
        <v>45050</v>
      </c>
      <c r="G27" s="17">
        <v>0.22361111111240461</v>
      </c>
      <c r="H27" s="17">
        <v>0.31319444444670808</v>
      </c>
      <c r="I27" s="15" t="s">
        <v>88</v>
      </c>
      <c r="J27" s="15"/>
      <c r="K27" s="15"/>
      <c r="L27" s="15" t="s">
        <v>19</v>
      </c>
      <c r="M27" s="18">
        <v>8.9583333334303461E-2</v>
      </c>
    </row>
    <row r="28" spans="1:13">
      <c r="A28" s="14">
        <v>45050.703566736112</v>
      </c>
      <c r="B28" s="15" t="s">
        <v>89</v>
      </c>
      <c r="C28" s="15">
        <v>610578</v>
      </c>
      <c r="D28" s="15" t="s">
        <v>21</v>
      </c>
      <c r="E28" s="15" t="s">
        <v>74</v>
      </c>
      <c r="F28" s="16">
        <v>45050</v>
      </c>
      <c r="G28" s="17">
        <v>0.45833333333575865</v>
      </c>
      <c r="H28" s="17">
        <v>0.57638888889050577</v>
      </c>
      <c r="I28" s="19" t="s">
        <v>90</v>
      </c>
      <c r="J28" s="15"/>
      <c r="K28" s="15"/>
      <c r="L28" s="15" t="s">
        <v>19</v>
      </c>
      <c r="M28" s="18">
        <v>0.11805555555474712</v>
      </c>
    </row>
    <row r="29" spans="1:13">
      <c r="A29" s="14">
        <v>45050.767828136573</v>
      </c>
      <c r="B29" s="15" t="s">
        <v>759</v>
      </c>
      <c r="C29" s="15">
        <v>463764</v>
      </c>
      <c r="D29" s="15" t="s">
        <v>21</v>
      </c>
      <c r="E29" s="15" t="s">
        <v>91</v>
      </c>
      <c r="F29" s="16">
        <v>45050</v>
      </c>
      <c r="G29" s="17">
        <v>0.45069444444379769</v>
      </c>
      <c r="H29" s="17">
        <v>0.58958333333430346</v>
      </c>
      <c r="I29" s="19" t="s">
        <v>92</v>
      </c>
      <c r="J29" s="15"/>
      <c r="K29" s="15"/>
      <c r="L29" s="15" t="s">
        <v>19</v>
      </c>
      <c r="M29" s="18">
        <v>0.13888888889050577</v>
      </c>
    </row>
    <row r="30" spans="1:13">
      <c r="A30" s="14">
        <v>45050.816048611116</v>
      </c>
      <c r="B30" s="15" t="s">
        <v>24</v>
      </c>
      <c r="C30" s="15">
        <v>553542</v>
      </c>
      <c r="D30" s="15" t="s">
        <v>21</v>
      </c>
      <c r="E30" s="15" t="s">
        <v>93</v>
      </c>
      <c r="F30" s="16">
        <v>45050</v>
      </c>
      <c r="G30" s="17">
        <v>0.57708333333721384</v>
      </c>
      <c r="H30" s="17">
        <v>0.68611111110658385</v>
      </c>
      <c r="I30" s="19" t="s">
        <v>94</v>
      </c>
      <c r="J30" s="15"/>
      <c r="K30" s="15"/>
      <c r="L30" s="15" t="s">
        <v>19</v>
      </c>
      <c r="M30" s="18">
        <v>0.10902777776937</v>
      </c>
    </row>
    <row r="31" spans="1:13">
      <c r="A31" s="14">
        <v>45050.917797337963</v>
      </c>
      <c r="B31" s="15" t="s">
        <v>29</v>
      </c>
      <c r="C31" s="15">
        <v>657396</v>
      </c>
      <c r="D31" s="15" t="s">
        <v>21</v>
      </c>
      <c r="E31" s="15" t="s">
        <v>95</v>
      </c>
      <c r="F31" s="16">
        <v>45050</v>
      </c>
      <c r="G31" s="17">
        <v>0.49652777778101154</v>
      </c>
      <c r="H31" s="17">
        <v>0.5819444444423425</v>
      </c>
      <c r="I31" s="15" t="s">
        <v>760</v>
      </c>
      <c r="J31" s="15"/>
      <c r="K31" s="15"/>
      <c r="L31" s="15" t="s">
        <v>19</v>
      </c>
      <c r="M31" s="18">
        <v>8.5416666661330964E-2</v>
      </c>
    </row>
    <row r="32" spans="1:13">
      <c r="A32" s="14">
        <v>45051.085428368053</v>
      </c>
      <c r="B32" s="15" t="s">
        <v>63</v>
      </c>
      <c r="C32" s="15">
        <v>198187</v>
      </c>
      <c r="D32" s="15" t="s">
        <v>21</v>
      </c>
      <c r="E32" s="15" t="s">
        <v>76</v>
      </c>
      <c r="F32" s="16">
        <v>45050</v>
      </c>
      <c r="G32" s="17">
        <v>0.57986111110949423</v>
      </c>
      <c r="H32" s="17">
        <v>0.6875</v>
      </c>
      <c r="I32" s="19" t="s">
        <v>96</v>
      </c>
      <c r="J32" s="15" t="s">
        <v>97</v>
      </c>
      <c r="K32" s="15"/>
      <c r="L32" s="15" t="s">
        <v>19</v>
      </c>
      <c r="M32" s="18">
        <v>0.10763888889050577</v>
      </c>
    </row>
    <row r="33" spans="1:13">
      <c r="A33" s="14">
        <v>45052.724866817131</v>
      </c>
      <c r="B33" s="15" t="s">
        <v>34</v>
      </c>
      <c r="C33" s="15">
        <v>418373</v>
      </c>
      <c r="D33" s="15" t="s">
        <v>21</v>
      </c>
      <c r="E33" s="15" t="s">
        <v>67</v>
      </c>
      <c r="F33" s="16">
        <v>45050</v>
      </c>
      <c r="G33" s="17">
        <v>0.45069444444379769</v>
      </c>
      <c r="H33" s="17">
        <v>0.52222222222189885</v>
      </c>
      <c r="I33" s="19" t="s">
        <v>98</v>
      </c>
      <c r="J33" s="15"/>
      <c r="K33" s="15"/>
      <c r="L33" s="15" t="s">
        <v>19</v>
      </c>
      <c r="M33" s="18">
        <v>7.1527777778101154E-2</v>
      </c>
    </row>
    <row r="34" spans="1:13">
      <c r="A34" s="14">
        <v>45064.801424328703</v>
      </c>
      <c r="B34" s="15" t="s">
        <v>99</v>
      </c>
      <c r="C34" s="15">
        <v>573867</v>
      </c>
      <c r="D34" s="15" t="s">
        <v>83</v>
      </c>
      <c r="E34" s="15" t="s">
        <v>40</v>
      </c>
      <c r="F34" s="16">
        <v>45064</v>
      </c>
      <c r="G34" s="17">
        <v>0.22916666666424135</v>
      </c>
      <c r="H34" s="17">
        <v>0.44236111111240461</v>
      </c>
      <c r="I34" s="19" t="s">
        <v>100</v>
      </c>
      <c r="J34" s="15"/>
      <c r="K34" s="15"/>
      <c r="L34" s="15" t="s">
        <v>19</v>
      </c>
      <c r="M34" s="18">
        <v>0.21319444444816327</v>
      </c>
    </row>
    <row r="35" spans="1:13">
      <c r="A35" s="14">
        <v>45064.807558819448</v>
      </c>
      <c r="B35" s="15" t="s">
        <v>101</v>
      </c>
      <c r="C35" s="15">
        <v>613247</v>
      </c>
      <c r="D35" s="15" t="s">
        <v>102</v>
      </c>
      <c r="E35" s="15" t="s">
        <v>103</v>
      </c>
      <c r="F35" s="16">
        <v>45064</v>
      </c>
      <c r="G35" s="17">
        <v>0.32847222222335404</v>
      </c>
      <c r="H35" s="17">
        <v>0.40694444444670808</v>
      </c>
      <c r="I35" s="19" t="s">
        <v>104</v>
      </c>
      <c r="J35" s="15" t="s">
        <v>105</v>
      </c>
      <c r="K35" s="15"/>
      <c r="L35" s="15" t="s">
        <v>19</v>
      </c>
      <c r="M35" s="18">
        <v>7.8472222223354038E-2</v>
      </c>
    </row>
    <row r="36" spans="1:13">
      <c r="A36" s="14">
        <v>45064.922753865743</v>
      </c>
      <c r="B36" s="15" t="s">
        <v>20</v>
      </c>
      <c r="C36" s="15">
        <v>324800</v>
      </c>
      <c r="D36" s="15" t="s">
        <v>102</v>
      </c>
      <c r="E36" s="15" t="s">
        <v>106</v>
      </c>
      <c r="F36" s="16">
        <v>45064</v>
      </c>
      <c r="G36" s="17">
        <v>0.69444444444525288</v>
      </c>
      <c r="H36" s="17">
        <v>0.75347222221898846</v>
      </c>
      <c r="I36" s="19" t="s">
        <v>107</v>
      </c>
      <c r="J36" s="15" t="s">
        <v>108</v>
      </c>
      <c r="K36" s="15"/>
      <c r="L36" s="15" t="s">
        <v>19</v>
      </c>
      <c r="M36" s="18">
        <v>5.9027777773735579E-2</v>
      </c>
    </row>
    <row r="37" spans="1:13">
      <c r="A37" s="14">
        <v>45066.054593773151</v>
      </c>
      <c r="B37" s="15" t="s">
        <v>37</v>
      </c>
      <c r="C37" s="15">
        <v>606964</v>
      </c>
      <c r="D37" s="15" t="s">
        <v>109</v>
      </c>
      <c r="E37" s="15" t="s">
        <v>110</v>
      </c>
      <c r="F37" s="16">
        <v>45064</v>
      </c>
      <c r="G37" s="17">
        <v>0</v>
      </c>
      <c r="H37" s="17">
        <v>0.125</v>
      </c>
      <c r="I37" s="19" t="s">
        <v>111</v>
      </c>
      <c r="J37" s="15"/>
      <c r="K37" s="15"/>
      <c r="L37" s="15" t="s">
        <v>19</v>
      </c>
      <c r="M37" s="18">
        <v>0.125</v>
      </c>
    </row>
    <row r="38" spans="1:13">
      <c r="A38" s="14">
        <v>45081.749209560185</v>
      </c>
      <c r="B38" s="15" t="s">
        <v>24</v>
      </c>
      <c r="C38" s="15">
        <v>553542</v>
      </c>
      <c r="D38" s="15" t="s">
        <v>102</v>
      </c>
      <c r="E38" s="15" t="s">
        <v>43</v>
      </c>
      <c r="F38" s="16">
        <v>45064</v>
      </c>
      <c r="G38" s="17">
        <v>0.23263888889050577</v>
      </c>
      <c r="H38" s="17">
        <v>0.320138888884685</v>
      </c>
      <c r="I38" s="19" t="s">
        <v>112</v>
      </c>
      <c r="J38" s="15"/>
      <c r="K38" s="15"/>
      <c r="L38" s="15" t="s">
        <v>19</v>
      </c>
      <c r="M38" s="18">
        <v>8.7499999994179234E-2</v>
      </c>
    </row>
    <row r="39" spans="1:13">
      <c r="A39" s="14">
        <v>45093.321377939814</v>
      </c>
      <c r="B39" s="15" t="s">
        <v>113</v>
      </c>
      <c r="C39" s="15">
        <v>598172</v>
      </c>
      <c r="D39" s="15" t="s">
        <v>109</v>
      </c>
      <c r="E39" s="15" t="s">
        <v>114</v>
      </c>
      <c r="F39" s="16">
        <v>45064</v>
      </c>
      <c r="G39" s="17">
        <v>0.72847222222480923</v>
      </c>
      <c r="H39" s="17">
        <v>0.85902777777664596</v>
      </c>
      <c r="I39" s="19" t="s">
        <v>115</v>
      </c>
      <c r="J39" s="15"/>
      <c r="K39" s="15"/>
      <c r="L39" s="15" t="s">
        <v>19</v>
      </c>
      <c r="M39" s="18">
        <v>0.13055555555183673</v>
      </c>
    </row>
    <row r="40" spans="1:13">
      <c r="A40" s="14">
        <v>45073.719747453702</v>
      </c>
      <c r="B40" s="15" t="s">
        <v>37</v>
      </c>
      <c r="C40" s="15">
        <v>606964</v>
      </c>
      <c r="D40" s="15" t="s">
        <v>116</v>
      </c>
      <c r="E40" s="15" t="s">
        <v>117</v>
      </c>
      <c r="F40" s="16">
        <v>45073</v>
      </c>
      <c r="G40" s="17">
        <v>0.5</v>
      </c>
      <c r="H40" s="17">
        <v>0.625</v>
      </c>
      <c r="I40" s="15" t="s">
        <v>118</v>
      </c>
      <c r="J40" s="15"/>
      <c r="K40" s="15"/>
      <c r="L40" s="15" t="s">
        <v>19</v>
      </c>
      <c r="M40" s="18">
        <v>0.125</v>
      </c>
    </row>
    <row r="41" spans="1:13">
      <c r="A41" s="14">
        <v>45073.735756331022</v>
      </c>
      <c r="B41" s="15" t="s">
        <v>69</v>
      </c>
      <c r="C41" s="15">
        <v>626590</v>
      </c>
      <c r="D41" s="15" t="s">
        <v>116</v>
      </c>
      <c r="E41" s="15" t="s">
        <v>119</v>
      </c>
      <c r="F41" s="16">
        <v>45073</v>
      </c>
      <c r="G41" s="17">
        <v>0.55347222222189885</v>
      </c>
      <c r="H41" s="17">
        <v>0.60763888889050577</v>
      </c>
      <c r="I41" s="19" t="s">
        <v>120</v>
      </c>
      <c r="J41" s="15"/>
      <c r="K41" s="15"/>
      <c r="L41" s="15" t="s">
        <v>19</v>
      </c>
      <c r="M41" s="18">
        <v>5.4166666668606922E-2</v>
      </c>
    </row>
    <row r="42" spans="1:13">
      <c r="A42" s="14">
        <v>45073.850664259255</v>
      </c>
      <c r="B42" s="15" t="s">
        <v>99</v>
      </c>
      <c r="C42" s="15">
        <v>573867</v>
      </c>
      <c r="D42" s="15" t="s">
        <v>116</v>
      </c>
      <c r="E42" s="15" t="s">
        <v>121</v>
      </c>
      <c r="F42" s="16">
        <v>45073</v>
      </c>
      <c r="G42" s="17">
        <v>0.47430555555911269</v>
      </c>
      <c r="H42" s="17">
        <v>0.64722222222189885</v>
      </c>
      <c r="I42" s="19" t="s">
        <v>122</v>
      </c>
      <c r="J42" s="15"/>
      <c r="K42" s="15"/>
      <c r="L42" s="15" t="s">
        <v>19</v>
      </c>
      <c r="M42" s="18">
        <v>0.17291666666278616</v>
      </c>
    </row>
    <row r="43" spans="1:13">
      <c r="A43" s="14">
        <v>45081.747769814814</v>
      </c>
      <c r="B43" s="15" t="s">
        <v>24</v>
      </c>
      <c r="C43" s="15">
        <v>553542</v>
      </c>
      <c r="D43" s="15" t="s">
        <v>116</v>
      </c>
      <c r="E43" s="15" t="s">
        <v>123</v>
      </c>
      <c r="F43" s="16">
        <v>45073</v>
      </c>
      <c r="G43" s="17">
        <v>0.50208333333284827</v>
      </c>
      <c r="H43" s="17">
        <v>0.56458333333284827</v>
      </c>
      <c r="I43" s="19" t="s">
        <v>124</v>
      </c>
      <c r="J43" s="15"/>
      <c r="K43" s="15"/>
      <c r="L43" s="15" t="s">
        <v>19</v>
      </c>
      <c r="M43" s="18">
        <v>6.25E-2</v>
      </c>
    </row>
    <row r="44" spans="1:13">
      <c r="A44" s="14">
        <v>45079.660392893522</v>
      </c>
      <c r="B44" s="15" t="s">
        <v>99</v>
      </c>
      <c r="C44" s="15">
        <v>573867</v>
      </c>
      <c r="D44" s="15" t="s">
        <v>125</v>
      </c>
      <c r="E44" s="15" t="s">
        <v>126</v>
      </c>
      <c r="F44" s="16">
        <v>45079</v>
      </c>
      <c r="G44" s="17">
        <v>0.33958333333430346</v>
      </c>
      <c r="H44" s="17">
        <v>0.51597222222335404</v>
      </c>
      <c r="I44" s="19" t="s">
        <v>127</v>
      </c>
      <c r="J44" s="15"/>
      <c r="K44" s="15"/>
      <c r="L44" s="15" t="s">
        <v>19</v>
      </c>
      <c r="M44" s="18">
        <v>0.17638888888905058</v>
      </c>
    </row>
    <row r="45" spans="1:13">
      <c r="A45" s="14">
        <v>45079.759797499995</v>
      </c>
      <c r="B45" s="15" t="s">
        <v>29</v>
      </c>
      <c r="C45" s="15">
        <v>657396</v>
      </c>
      <c r="D45" s="15" t="s">
        <v>125</v>
      </c>
      <c r="E45" s="15" t="s">
        <v>126</v>
      </c>
      <c r="F45" s="16">
        <v>45079</v>
      </c>
      <c r="G45" s="17">
        <v>0.51597222222335404</v>
      </c>
      <c r="H45" s="17">
        <v>0.62708333333284827</v>
      </c>
      <c r="I45" s="15" t="s">
        <v>128</v>
      </c>
      <c r="J45" s="15" t="s">
        <v>129</v>
      </c>
      <c r="K45" s="15"/>
      <c r="L45" s="15" t="s">
        <v>19</v>
      </c>
      <c r="M45" s="18">
        <v>0.11111111110949423</v>
      </c>
    </row>
    <row r="46" spans="1:13">
      <c r="A46" s="14">
        <v>45079.807259849535</v>
      </c>
      <c r="B46" s="15" t="s">
        <v>20</v>
      </c>
      <c r="C46" s="15">
        <v>324800</v>
      </c>
      <c r="D46" s="15" t="s">
        <v>125</v>
      </c>
      <c r="E46" s="15" t="s">
        <v>130</v>
      </c>
      <c r="F46" s="16">
        <v>45079</v>
      </c>
      <c r="G46" s="17">
        <v>0.55972222222044365</v>
      </c>
      <c r="H46" s="17">
        <v>0.66666666666424135</v>
      </c>
      <c r="I46" s="15" t="s">
        <v>131</v>
      </c>
      <c r="J46" s="15" t="s">
        <v>132</v>
      </c>
      <c r="K46" s="15"/>
      <c r="L46" s="15" t="s">
        <v>19</v>
      </c>
      <c r="M46" s="18">
        <v>0.10694444444379769</v>
      </c>
    </row>
    <row r="47" spans="1:13">
      <c r="A47" s="14">
        <v>45079.869210891207</v>
      </c>
      <c r="B47" s="15" t="s">
        <v>58</v>
      </c>
      <c r="C47" s="15">
        <v>583032</v>
      </c>
      <c r="D47" s="15" t="s">
        <v>133</v>
      </c>
      <c r="E47" s="15" t="s">
        <v>134</v>
      </c>
      <c r="F47" s="16">
        <v>45079</v>
      </c>
      <c r="G47" s="17">
        <v>0.69236111111240461</v>
      </c>
      <c r="H47" s="17">
        <v>0.74097222222189885</v>
      </c>
      <c r="I47" s="15" t="s">
        <v>135</v>
      </c>
      <c r="J47" s="15"/>
      <c r="K47" s="15"/>
      <c r="L47" s="15" t="s">
        <v>19</v>
      </c>
      <c r="M47" s="18">
        <v>4.8611111109494232E-2</v>
      </c>
    </row>
    <row r="48" spans="1:13">
      <c r="A48" s="14">
        <v>45079.874925763885</v>
      </c>
      <c r="B48" s="15" t="s">
        <v>37</v>
      </c>
      <c r="C48" s="15">
        <v>606964</v>
      </c>
      <c r="D48" s="15" t="s">
        <v>125</v>
      </c>
      <c r="E48" s="15" t="s">
        <v>130</v>
      </c>
      <c r="F48" s="16">
        <v>45079</v>
      </c>
      <c r="G48" s="17">
        <v>0.66666666666424135</v>
      </c>
      <c r="H48" s="17">
        <v>0.75</v>
      </c>
      <c r="I48" s="19" t="s">
        <v>136</v>
      </c>
      <c r="J48" s="15"/>
      <c r="K48" s="15"/>
      <c r="L48" s="15" t="s">
        <v>19</v>
      </c>
      <c r="M48" s="18">
        <v>8.3333333335758653E-2</v>
      </c>
    </row>
    <row r="49" spans="1:13">
      <c r="A49" s="14">
        <v>45079.921465567131</v>
      </c>
      <c r="B49" s="15" t="s">
        <v>99</v>
      </c>
      <c r="C49" s="15">
        <v>573867</v>
      </c>
      <c r="D49" s="15" t="s">
        <v>133</v>
      </c>
      <c r="E49" s="15" t="s">
        <v>137</v>
      </c>
      <c r="F49" s="16">
        <v>45079</v>
      </c>
      <c r="G49" s="17">
        <v>0.59305555555329192</v>
      </c>
      <c r="H49" s="17">
        <v>0.78541666666569654</v>
      </c>
      <c r="I49" s="19" t="s">
        <v>138</v>
      </c>
      <c r="J49" s="15"/>
      <c r="K49" s="15"/>
      <c r="L49" s="15" t="s">
        <v>19</v>
      </c>
      <c r="M49" s="18">
        <v>0.19236111111240461</v>
      </c>
    </row>
    <row r="50" spans="1:13">
      <c r="A50" s="14">
        <v>45080.517379722223</v>
      </c>
      <c r="B50" s="15" t="s">
        <v>42</v>
      </c>
      <c r="C50" s="15">
        <v>512878</v>
      </c>
      <c r="D50" s="15" t="s">
        <v>125</v>
      </c>
      <c r="E50" s="15" t="s">
        <v>126</v>
      </c>
      <c r="F50" s="16">
        <v>45079</v>
      </c>
      <c r="G50" s="17">
        <v>0.30138888888905058</v>
      </c>
      <c r="H50" s="17">
        <v>0.34652777777955635</v>
      </c>
      <c r="I50" s="19" t="s">
        <v>139</v>
      </c>
      <c r="J50" s="15"/>
      <c r="K50" s="15"/>
      <c r="L50" s="15" t="s">
        <v>19</v>
      </c>
      <c r="M50" s="18">
        <v>4.5138888890505768E-2</v>
      </c>
    </row>
    <row r="51" spans="1:13">
      <c r="A51" s="14">
        <v>45081.750623206019</v>
      </c>
      <c r="B51" s="15" t="s">
        <v>24</v>
      </c>
      <c r="C51" s="15">
        <v>553542</v>
      </c>
      <c r="D51" s="15" t="s">
        <v>125</v>
      </c>
      <c r="E51" s="15" t="s">
        <v>130</v>
      </c>
      <c r="F51" s="16">
        <v>45079</v>
      </c>
      <c r="G51" s="17">
        <v>0.35902777777664596</v>
      </c>
      <c r="H51" s="17">
        <v>0.46736111110658385</v>
      </c>
      <c r="I51" s="19" t="s">
        <v>140</v>
      </c>
      <c r="J51" s="15"/>
      <c r="K51" s="15"/>
      <c r="L51" s="15" t="s">
        <v>19</v>
      </c>
      <c r="M51" s="18">
        <v>0.10833333332993789</v>
      </c>
    </row>
    <row r="52" spans="1:13">
      <c r="A52" s="14">
        <v>45081.751296724542</v>
      </c>
      <c r="B52" s="15" t="s">
        <v>24</v>
      </c>
      <c r="C52" s="15">
        <v>553542</v>
      </c>
      <c r="D52" s="15" t="s">
        <v>133</v>
      </c>
      <c r="E52" s="15" t="s">
        <v>141</v>
      </c>
      <c r="F52" s="16">
        <v>45079</v>
      </c>
      <c r="G52" s="17">
        <v>0.51875000000291038</v>
      </c>
      <c r="H52" s="17">
        <v>0.56736111111240461</v>
      </c>
      <c r="I52" s="19" t="s">
        <v>142</v>
      </c>
      <c r="J52" s="15"/>
      <c r="K52" s="15"/>
      <c r="L52" s="15" t="s">
        <v>19</v>
      </c>
      <c r="M52" s="18">
        <v>4.8611111109494232E-2</v>
      </c>
    </row>
    <row r="53" spans="1:13">
      <c r="A53" s="14">
        <v>45081.752076770834</v>
      </c>
      <c r="B53" s="15" t="s">
        <v>24</v>
      </c>
      <c r="C53" s="15">
        <v>553542</v>
      </c>
      <c r="D53" s="15" t="s">
        <v>133</v>
      </c>
      <c r="E53" s="15" t="s">
        <v>137</v>
      </c>
      <c r="F53" s="16">
        <v>45079</v>
      </c>
      <c r="G53" s="17">
        <v>0.78611111111240461</v>
      </c>
      <c r="H53" s="17">
        <v>0.83472222222189885</v>
      </c>
      <c r="I53" s="19" t="s">
        <v>143</v>
      </c>
      <c r="J53" s="15"/>
      <c r="K53" s="15"/>
      <c r="L53" s="15" t="s">
        <v>19</v>
      </c>
      <c r="M53" s="18">
        <v>4.8611111109494232E-2</v>
      </c>
    </row>
    <row r="54" spans="1:13">
      <c r="A54" s="14">
        <v>45081.855118437496</v>
      </c>
      <c r="B54" s="15" t="s">
        <v>24</v>
      </c>
      <c r="C54" s="15">
        <v>553542</v>
      </c>
      <c r="D54" s="15" t="s">
        <v>144</v>
      </c>
      <c r="E54" s="15" t="s">
        <v>145</v>
      </c>
      <c r="F54" s="16">
        <v>45081</v>
      </c>
      <c r="G54" s="17">
        <v>0.54444444444379769</v>
      </c>
      <c r="H54" s="17">
        <v>0.70833333333575865</v>
      </c>
      <c r="I54" s="19" t="s">
        <v>146</v>
      </c>
      <c r="J54" s="15"/>
      <c r="K54" s="15"/>
      <c r="L54" s="15" t="s">
        <v>19</v>
      </c>
      <c r="M54" s="18">
        <v>0.16388888889196096</v>
      </c>
    </row>
    <row r="55" spans="1:13">
      <c r="A55" s="14">
        <v>45081.969834618052</v>
      </c>
      <c r="B55" s="15" t="s">
        <v>20</v>
      </c>
      <c r="C55" s="15">
        <v>324800</v>
      </c>
      <c r="D55" s="15" t="s">
        <v>144</v>
      </c>
      <c r="E55" s="15" t="s">
        <v>147</v>
      </c>
      <c r="F55" s="16">
        <v>45081</v>
      </c>
      <c r="G55" s="17">
        <v>0.78819444444525288</v>
      </c>
      <c r="H55" s="17">
        <v>0.82986111110949423</v>
      </c>
      <c r="I55" s="19" t="s">
        <v>148</v>
      </c>
      <c r="J55" s="15" t="s">
        <v>149</v>
      </c>
      <c r="K55" s="15"/>
      <c r="L55" s="15" t="s">
        <v>19</v>
      </c>
      <c r="M55" s="18">
        <v>4.1666666664241347E-2</v>
      </c>
    </row>
    <row r="56" spans="1:13">
      <c r="A56" s="14">
        <v>45082.019697673612</v>
      </c>
      <c r="B56" s="15" t="s">
        <v>37</v>
      </c>
      <c r="C56" s="15">
        <v>606964</v>
      </c>
      <c r="D56" s="15" t="s">
        <v>144</v>
      </c>
      <c r="E56" s="15" t="s">
        <v>150</v>
      </c>
      <c r="F56" s="16">
        <v>45081</v>
      </c>
      <c r="G56" s="17">
        <v>0.54166666666424135</v>
      </c>
      <c r="H56" s="17">
        <v>0.66249999999854481</v>
      </c>
      <c r="I56" s="19" t="s">
        <v>151</v>
      </c>
      <c r="J56" s="15"/>
      <c r="K56" s="15"/>
      <c r="L56" s="15" t="s">
        <v>19</v>
      </c>
      <c r="M56" s="18">
        <v>0.12083333333430346</v>
      </c>
    </row>
    <row r="57" spans="1:13">
      <c r="A57" s="14">
        <v>45082.076988761575</v>
      </c>
      <c r="B57" s="15" t="s">
        <v>152</v>
      </c>
      <c r="C57" s="15">
        <v>542277</v>
      </c>
      <c r="D57" s="15" t="s">
        <v>144</v>
      </c>
      <c r="E57" s="15" t="s">
        <v>150</v>
      </c>
      <c r="F57" s="16">
        <v>45081</v>
      </c>
      <c r="G57" s="17">
        <v>0.66249999999854481</v>
      </c>
      <c r="H57" s="17">
        <v>0.82777777777664596</v>
      </c>
      <c r="I57" s="19" t="s">
        <v>153</v>
      </c>
      <c r="J57" s="15" t="s">
        <v>154</v>
      </c>
      <c r="K57" s="15"/>
      <c r="L57" s="15" t="s">
        <v>19</v>
      </c>
      <c r="M57" s="18">
        <v>0.16527777777810115</v>
      </c>
    </row>
    <row r="58" spans="1:13">
      <c r="A58" s="14">
        <v>45082.10153782407</v>
      </c>
      <c r="B58" s="15" t="s">
        <v>58</v>
      </c>
      <c r="C58" s="15">
        <v>583032</v>
      </c>
      <c r="D58" s="15" t="s">
        <v>144</v>
      </c>
      <c r="E58" s="15" t="s">
        <v>155</v>
      </c>
      <c r="F58" s="16">
        <v>45081</v>
      </c>
      <c r="G58" s="17">
        <v>0.54236111111094942</v>
      </c>
      <c r="H58" s="17">
        <v>0.6756944444423425</v>
      </c>
      <c r="I58" s="19" t="s">
        <v>156</v>
      </c>
      <c r="J58" s="15"/>
      <c r="K58" s="15"/>
      <c r="L58" s="15" t="s">
        <v>19</v>
      </c>
      <c r="M58" s="18">
        <v>0.13333333333139308</v>
      </c>
    </row>
    <row r="59" spans="1:13">
      <c r="A59" s="14">
        <v>45082.749653379629</v>
      </c>
      <c r="B59" s="15" t="s">
        <v>29</v>
      </c>
      <c r="C59" s="15">
        <v>657396</v>
      </c>
      <c r="D59" s="15" t="s">
        <v>144</v>
      </c>
      <c r="E59" s="15" t="s">
        <v>157</v>
      </c>
      <c r="F59" s="16">
        <v>45081</v>
      </c>
      <c r="G59" s="17">
        <v>0.72013888889341615</v>
      </c>
      <c r="H59" s="17">
        <v>0.80347222222189885</v>
      </c>
      <c r="I59" s="19" t="s">
        <v>158</v>
      </c>
      <c r="J59" s="15" t="s">
        <v>159</v>
      </c>
      <c r="K59" s="15"/>
      <c r="L59" s="15" t="s">
        <v>19</v>
      </c>
      <c r="M59" s="18">
        <v>8.3333333328482695E-2</v>
      </c>
    </row>
    <row r="60" spans="1:13">
      <c r="A60" s="14">
        <v>45092.794875798616</v>
      </c>
      <c r="B60" s="15" t="s">
        <v>152</v>
      </c>
      <c r="C60" s="15">
        <v>542277</v>
      </c>
      <c r="D60" s="15" t="s">
        <v>160</v>
      </c>
      <c r="E60" s="15" t="s">
        <v>161</v>
      </c>
      <c r="F60" s="16">
        <v>45092</v>
      </c>
      <c r="G60" s="17">
        <v>0.5</v>
      </c>
      <c r="H60" s="17">
        <v>0.60624999999708962</v>
      </c>
      <c r="I60" s="19" t="s">
        <v>162</v>
      </c>
      <c r="J60" s="15" t="s">
        <v>163</v>
      </c>
      <c r="K60" s="15"/>
      <c r="L60" s="15" t="s">
        <v>19</v>
      </c>
      <c r="M60" s="18">
        <v>0.10624999999708962</v>
      </c>
    </row>
    <row r="61" spans="1:13">
      <c r="A61" s="14">
        <v>45092.967950624996</v>
      </c>
      <c r="B61" s="15" t="s">
        <v>58</v>
      </c>
      <c r="C61" s="15">
        <v>583032</v>
      </c>
      <c r="D61" s="15" t="s">
        <v>133</v>
      </c>
      <c r="E61" s="15" t="s">
        <v>164</v>
      </c>
      <c r="F61" s="16">
        <v>45092</v>
      </c>
      <c r="G61" s="17">
        <v>0.76666666666278616</v>
      </c>
      <c r="H61" s="17">
        <v>0.82777777777664596</v>
      </c>
      <c r="I61" s="19" t="s">
        <v>165</v>
      </c>
      <c r="J61" s="15"/>
      <c r="K61" s="15"/>
      <c r="L61" s="15" t="s">
        <v>19</v>
      </c>
      <c r="M61" s="18">
        <v>6.1111111113859806E-2</v>
      </c>
    </row>
    <row r="62" spans="1:13">
      <c r="A62" s="14">
        <v>45092.974376493061</v>
      </c>
      <c r="B62" s="15" t="s">
        <v>37</v>
      </c>
      <c r="C62" s="15">
        <v>606964</v>
      </c>
      <c r="D62" s="15" t="s">
        <v>166</v>
      </c>
      <c r="E62" s="15" t="s">
        <v>167</v>
      </c>
      <c r="F62" s="16">
        <v>45092</v>
      </c>
      <c r="G62" s="17">
        <v>0.51805555555620231</v>
      </c>
      <c r="H62" s="17">
        <v>0.66527777777810115</v>
      </c>
      <c r="I62" s="19" t="s">
        <v>168</v>
      </c>
      <c r="J62" s="15"/>
      <c r="K62" s="15"/>
      <c r="L62" s="15" t="s">
        <v>19</v>
      </c>
      <c r="M62" s="18">
        <v>0.14722222222189885</v>
      </c>
    </row>
    <row r="63" spans="1:13">
      <c r="A63" s="14">
        <v>45092.990529050927</v>
      </c>
      <c r="B63" s="15" t="s">
        <v>99</v>
      </c>
      <c r="C63" s="15">
        <v>573867</v>
      </c>
      <c r="D63" s="15" t="s">
        <v>166</v>
      </c>
      <c r="E63" s="15" t="s">
        <v>169</v>
      </c>
      <c r="F63" s="16">
        <v>45092</v>
      </c>
      <c r="G63" s="17">
        <v>0.29027777777810115</v>
      </c>
      <c r="H63" s="17">
        <v>0.43263888888759539</v>
      </c>
      <c r="I63" s="19" t="s">
        <v>170</v>
      </c>
      <c r="J63" s="15"/>
      <c r="K63" s="15"/>
      <c r="L63" s="15" t="s">
        <v>19</v>
      </c>
      <c r="M63" s="18">
        <v>0.14236111110949423</v>
      </c>
    </row>
    <row r="64" spans="1:13">
      <c r="A64" s="14">
        <v>45093.024456608793</v>
      </c>
      <c r="B64" s="15" t="s">
        <v>20</v>
      </c>
      <c r="C64" s="15">
        <v>324800</v>
      </c>
      <c r="D64" s="15" t="s">
        <v>171</v>
      </c>
      <c r="E64" s="15" t="s">
        <v>172</v>
      </c>
      <c r="F64" s="16">
        <v>45092</v>
      </c>
      <c r="G64" s="17">
        <v>0.83333333333575865</v>
      </c>
      <c r="H64" s="17">
        <v>0.8944444444423425</v>
      </c>
      <c r="I64" s="19" t="s">
        <v>173</v>
      </c>
      <c r="J64" s="15"/>
      <c r="K64" s="15"/>
      <c r="L64" s="15" t="s">
        <v>19</v>
      </c>
      <c r="M64" s="18">
        <v>6.1111111106583849E-2</v>
      </c>
    </row>
    <row r="65" spans="1:13">
      <c r="A65" s="14">
        <v>45093.104233391205</v>
      </c>
      <c r="B65" s="15" t="s">
        <v>24</v>
      </c>
      <c r="C65" s="15">
        <v>553542</v>
      </c>
      <c r="D65" s="15" t="s">
        <v>171</v>
      </c>
      <c r="E65" s="15" t="s">
        <v>164</v>
      </c>
      <c r="F65" s="16">
        <v>45092</v>
      </c>
      <c r="G65" s="17">
        <v>0.66666666666424135</v>
      </c>
      <c r="H65" s="17">
        <v>0.71388888888759539</v>
      </c>
      <c r="I65" s="19" t="s">
        <v>174</v>
      </c>
      <c r="J65" s="15"/>
      <c r="K65" s="15"/>
      <c r="L65" s="15" t="s">
        <v>19</v>
      </c>
      <c r="M65" s="18">
        <v>4.7222222223354038E-2</v>
      </c>
    </row>
    <row r="66" spans="1:13">
      <c r="A66" s="14">
        <v>45093.104836863422</v>
      </c>
      <c r="B66" s="15" t="s">
        <v>24</v>
      </c>
      <c r="C66" s="15">
        <v>553542</v>
      </c>
      <c r="D66" s="15" t="s">
        <v>166</v>
      </c>
      <c r="E66" s="15" t="s">
        <v>175</v>
      </c>
      <c r="F66" s="16">
        <v>45092</v>
      </c>
      <c r="G66" s="17">
        <v>0.50555555555911269</v>
      </c>
      <c r="H66" s="17">
        <v>0.63472222222480923</v>
      </c>
      <c r="I66" s="19" t="s">
        <v>176</v>
      </c>
      <c r="J66" s="15"/>
      <c r="K66" s="15"/>
      <c r="L66" s="15" t="s">
        <v>19</v>
      </c>
      <c r="M66" s="18">
        <v>0.12916666666569654</v>
      </c>
    </row>
    <row r="67" spans="1:13">
      <c r="A67" s="14">
        <v>45093.302126979164</v>
      </c>
      <c r="B67" s="15" t="s">
        <v>113</v>
      </c>
      <c r="C67" s="15">
        <v>598172</v>
      </c>
      <c r="D67" s="15" t="s">
        <v>166</v>
      </c>
      <c r="E67" s="15" t="s">
        <v>177</v>
      </c>
      <c r="F67" s="16">
        <v>45092</v>
      </c>
      <c r="G67" s="17">
        <v>0.59375</v>
      </c>
      <c r="H67" s="17">
        <v>0.65486111110658385</v>
      </c>
      <c r="I67" s="15" t="s">
        <v>178</v>
      </c>
      <c r="J67" s="15" t="s">
        <v>179</v>
      </c>
      <c r="K67" s="15"/>
      <c r="L67" s="15" t="s">
        <v>19</v>
      </c>
      <c r="M67" s="18">
        <v>6.1111111106583849E-2</v>
      </c>
    </row>
    <row r="68" spans="1:13">
      <c r="A68" s="14">
        <v>45093.319278668976</v>
      </c>
      <c r="B68" s="15" t="s">
        <v>113</v>
      </c>
      <c r="C68" s="15">
        <v>598172</v>
      </c>
      <c r="D68" s="15" t="s">
        <v>171</v>
      </c>
      <c r="E68" s="15" t="s">
        <v>164</v>
      </c>
      <c r="F68" s="16">
        <v>45092</v>
      </c>
      <c r="G68" s="17">
        <v>0.71388888888759539</v>
      </c>
      <c r="H68" s="17">
        <v>0.76666666666278616</v>
      </c>
      <c r="I68" s="15" t="s">
        <v>180</v>
      </c>
      <c r="J68" s="15" t="s">
        <v>181</v>
      </c>
      <c r="K68" s="15"/>
      <c r="L68" s="15" t="s">
        <v>19</v>
      </c>
      <c r="M68" s="18">
        <v>5.2777777775190771E-2</v>
      </c>
    </row>
    <row r="69" spans="1:13">
      <c r="A69" s="14">
        <v>45093.336819814816</v>
      </c>
      <c r="B69" s="15" t="s">
        <v>37</v>
      </c>
      <c r="C69" s="15">
        <v>606964</v>
      </c>
      <c r="D69" s="15" t="s">
        <v>182</v>
      </c>
      <c r="E69" s="15" t="s">
        <v>183</v>
      </c>
      <c r="F69" s="16">
        <v>45092</v>
      </c>
      <c r="G69" s="17">
        <v>0.91666666666424135</v>
      </c>
      <c r="H69" s="17">
        <v>0.98958333333575865</v>
      </c>
      <c r="I69" s="19" t="s">
        <v>184</v>
      </c>
      <c r="J69" s="15"/>
      <c r="K69" s="15"/>
      <c r="L69" s="15" t="s">
        <v>19</v>
      </c>
      <c r="M69" s="18">
        <v>7.2916666671517305E-2</v>
      </c>
    </row>
    <row r="70" spans="1:13">
      <c r="A70" s="14">
        <v>45093.529422939813</v>
      </c>
      <c r="B70" s="15" t="s">
        <v>69</v>
      </c>
      <c r="C70" s="15">
        <v>626590</v>
      </c>
      <c r="D70" s="15" t="s">
        <v>166</v>
      </c>
      <c r="E70" s="15" t="s">
        <v>185</v>
      </c>
      <c r="F70" s="16">
        <v>45092</v>
      </c>
      <c r="G70" s="17">
        <v>0.34444444444670808</v>
      </c>
      <c r="H70" s="17">
        <v>0.42777777777519077</v>
      </c>
      <c r="I70" s="19" t="s">
        <v>186</v>
      </c>
      <c r="J70" s="15" t="s">
        <v>187</v>
      </c>
      <c r="K70" s="15"/>
      <c r="L70" s="15" t="s">
        <v>19</v>
      </c>
      <c r="M70" s="18">
        <v>8.3333333328482695E-2</v>
      </c>
    </row>
    <row r="71" spans="1:13">
      <c r="A71" s="14">
        <v>45093.530213900463</v>
      </c>
      <c r="B71" s="15" t="s">
        <v>69</v>
      </c>
      <c r="C71" s="15">
        <v>626590</v>
      </c>
      <c r="D71" s="15" t="s">
        <v>166</v>
      </c>
      <c r="E71" s="15" t="s">
        <v>169</v>
      </c>
      <c r="F71" s="16">
        <v>45092</v>
      </c>
      <c r="G71" s="17">
        <v>0.43263888888759539</v>
      </c>
      <c r="H71" s="17">
        <v>0.48124999999708962</v>
      </c>
      <c r="I71" s="19" t="s">
        <v>188</v>
      </c>
      <c r="J71" s="15"/>
      <c r="K71" s="15"/>
      <c r="L71" s="15" t="s">
        <v>19</v>
      </c>
      <c r="M71" s="18">
        <v>4.8611111109494232E-2</v>
      </c>
    </row>
    <row r="72" spans="1:13">
      <c r="A72" s="14">
        <v>45093.577705532407</v>
      </c>
      <c r="B72" s="15" t="s">
        <v>42</v>
      </c>
      <c r="C72" s="15">
        <v>512878</v>
      </c>
      <c r="D72" s="15" t="s">
        <v>166</v>
      </c>
      <c r="E72" s="15" t="s">
        <v>189</v>
      </c>
      <c r="F72" s="16">
        <v>45092</v>
      </c>
      <c r="G72" s="17">
        <v>0.55138888888905058</v>
      </c>
      <c r="H72" s="17">
        <v>0.69791666666424135</v>
      </c>
      <c r="I72" s="19" t="s">
        <v>190</v>
      </c>
      <c r="J72" s="15"/>
      <c r="K72" s="15"/>
      <c r="L72" s="15" t="s">
        <v>19</v>
      </c>
      <c r="M72" s="18">
        <v>0.14652777777519077</v>
      </c>
    </row>
    <row r="73" spans="1:13">
      <c r="A73" s="14">
        <v>45094.001493472228</v>
      </c>
      <c r="B73" s="15" t="s">
        <v>58</v>
      </c>
      <c r="C73" s="15">
        <v>583032</v>
      </c>
      <c r="D73" s="15" t="s">
        <v>182</v>
      </c>
      <c r="E73" s="15" t="s">
        <v>191</v>
      </c>
      <c r="F73" s="16">
        <v>45092</v>
      </c>
      <c r="G73" s="17">
        <v>0.82847222222335404</v>
      </c>
      <c r="H73" s="17">
        <v>0.91319444444525288</v>
      </c>
      <c r="I73" s="19" t="s">
        <v>192</v>
      </c>
      <c r="J73" s="15"/>
      <c r="K73" s="15"/>
      <c r="L73" s="15" t="s">
        <v>19</v>
      </c>
      <c r="M73" s="18">
        <v>8.4722222221898846E-2</v>
      </c>
    </row>
    <row r="74" spans="1:13">
      <c r="A74" s="14">
        <v>45094.543817638885</v>
      </c>
      <c r="B74" s="15" t="s">
        <v>759</v>
      </c>
      <c r="C74" s="15">
        <v>463764</v>
      </c>
      <c r="D74" s="15" t="s">
        <v>166</v>
      </c>
      <c r="E74" s="15" t="s">
        <v>193</v>
      </c>
      <c r="F74" s="16">
        <v>45092</v>
      </c>
      <c r="G74" s="17">
        <v>0.28472222221898846</v>
      </c>
      <c r="H74" s="17">
        <v>0.39513888888905058</v>
      </c>
      <c r="I74" s="19" t="s">
        <v>194</v>
      </c>
      <c r="J74" s="15"/>
      <c r="K74" s="15"/>
      <c r="L74" s="15" t="s">
        <v>19</v>
      </c>
      <c r="M74" s="18">
        <v>0.11041666667006211</v>
      </c>
    </row>
    <row r="75" spans="1:13">
      <c r="A75" s="14">
        <v>45094.545361493059</v>
      </c>
      <c r="B75" s="15" t="s">
        <v>759</v>
      </c>
      <c r="C75" s="15">
        <v>463764</v>
      </c>
      <c r="D75" s="15" t="s">
        <v>171</v>
      </c>
      <c r="E75" s="15" t="s">
        <v>195</v>
      </c>
      <c r="F75" s="16">
        <v>45094</v>
      </c>
      <c r="G75" s="17">
        <v>0.61388888888905058</v>
      </c>
      <c r="H75" s="17">
        <v>0.66666666666424135</v>
      </c>
      <c r="I75" s="15" t="s">
        <v>196</v>
      </c>
      <c r="J75" s="15"/>
      <c r="K75" s="15"/>
      <c r="L75" s="15" t="s">
        <v>19</v>
      </c>
      <c r="M75" s="18">
        <v>5.2777777775190771E-2</v>
      </c>
    </row>
    <row r="76" spans="1:13">
      <c r="A76" s="14">
        <v>45095.545358796298</v>
      </c>
      <c r="B76" s="15" t="s">
        <v>759</v>
      </c>
      <c r="C76" s="15">
        <v>418373</v>
      </c>
      <c r="D76" s="15" t="s">
        <v>171</v>
      </c>
      <c r="E76" s="15" t="s">
        <v>15</v>
      </c>
      <c r="F76" s="16">
        <v>45094</v>
      </c>
      <c r="G76" s="17">
        <v>4.1666666666666664E-2</v>
      </c>
      <c r="H76" s="17">
        <v>0.29166666666666669</v>
      </c>
      <c r="I76" s="15" t="s">
        <v>196</v>
      </c>
      <c r="J76" s="15"/>
      <c r="K76" s="15"/>
      <c r="L76" s="15" t="s">
        <v>19</v>
      </c>
      <c r="M76" s="18">
        <v>0.25</v>
      </c>
    </row>
    <row r="77" spans="1:13">
      <c r="A77" s="14">
        <v>45095.545358796298</v>
      </c>
      <c r="B77" s="15" t="s">
        <v>759</v>
      </c>
      <c r="C77" s="15">
        <v>418373</v>
      </c>
      <c r="D77" s="15" t="s">
        <v>171</v>
      </c>
      <c r="E77" s="15" t="s">
        <v>197</v>
      </c>
      <c r="F77" s="16">
        <v>45094</v>
      </c>
      <c r="G77" s="17">
        <v>4.1666666666666664E-2</v>
      </c>
      <c r="H77" s="17">
        <v>0.20833333333333334</v>
      </c>
      <c r="I77" s="15" t="s">
        <v>196</v>
      </c>
      <c r="J77" s="15"/>
      <c r="K77" s="15"/>
      <c r="L77" s="15" t="s">
        <v>19</v>
      </c>
      <c r="M77" s="18">
        <v>0.16666666666666669</v>
      </c>
    </row>
    <row r="78" spans="1:13">
      <c r="A78" s="14">
        <v>45096.545358796298</v>
      </c>
      <c r="B78" s="15" t="s">
        <v>759</v>
      </c>
      <c r="C78" s="15">
        <v>463764</v>
      </c>
      <c r="D78" s="15" t="s">
        <v>171</v>
      </c>
      <c r="E78" s="15" t="s">
        <v>15</v>
      </c>
      <c r="F78" s="16">
        <v>45094</v>
      </c>
      <c r="G78" s="20">
        <v>0.125</v>
      </c>
      <c r="H78" s="20">
        <v>0.20833333333333334</v>
      </c>
      <c r="I78" s="15" t="s">
        <v>196</v>
      </c>
      <c r="J78" s="15"/>
      <c r="K78" s="15"/>
      <c r="L78" s="15" t="s">
        <v>19</v>
      </c>
      <c r="M78" s="21">
        <v>8.3333333333333343E-2</v>
      </c>
    </row>
    <row r="79" spans="1:13">
      <c r="A79" s="14">
        <v>45107.682252106482</v>
      </c>
      <c r="B79" s="15" t="s">
        <v>198</v>
      </c>
      <c r="C79" s="15">
        <v>580894</v>
      </c>
      <c r="D79" s="15" t="s">
        <v>199</v>
      </c>
      <c r="E79" s="15" t="s">
        <v>177</v>
      </c>
      <c r="F79" s="16">
        <v>45107</v>
      </c>
      <c r="G79" s="17">
        <v>0.51041666666424135</v>
      </c>
      <c r="H79" s="17">
        <v>0.54027777777810115</v>
      </c>
      <c r="I79" s="19" t="s">
        <v>200</v>
      </c>
      <c r="J79" s="15"/>
      <c r="K79" s="15"/>
      <c r="L79" s="15" t="s">
        <v>19</v>
      </c>
      <c r="M79" s="18">
        <v>2.9861111113859806E-2</v>
      </c>
    </row>
    <row r="80" spans="1:13">
      <c r="A80" s="14">
        <v>45107.685481608802</v>
      </c>
      <c r="B80" s="15" t="s">
        <v>759</v>
      </c>
      <c r="C80" s="15">
        <v>463764</v>
      </c>
      <c r="D80" s="15" t="s">
        <v>199</v>
      </c>
      <c r="E80" s="15" t="s">
        <v>201</v>
      </c>
      <c r="F80" s="16">
        <v>45107</v>
      </c>
      <c r="G80" s="17">
        <v>0.44652777777810115</v>
      </c>
      <c r="H80" s="17">
        <v>0.57638888889050577</v>
      </c>
      <c r="I80" s="19" t="s">
        <v>202</v>
      </c>
      <c r="J80" s="15"/>
      <c r="K80" s="15"/>
      <c r="L80" s="15" t="s">
        <v>19</v>
      </c>
      <c r="M80" s="18">
        <v>0.12986111111240461</v>
      </c>
    </row>
    <row r="81" spans="1:13">
      <c r="A81" s="14">
        <v>45107.715923252312</v>
      </c>
      <c r="B81" s="15" t="s">
        <v>101</v>
      </c>
      <c r="C81" s="15">
        <v>613247</v>
      </c>
      <c r="D81" s="15" t="s">
        <v>199</v>
      </c>
      <c r="E81" s="15" t="s">
        <v>203</v>
      </c>
      <c r="F81" s="16">
        <v>45107</v>
      </c>
      <c r="G81" s="17">
        <v>0.45416666666278616</v>
      </c>
      <c r="H81" s="17">
        <v>0.54236111111094942</v>
      </c>
      <c r="I81" s="19" t="s">
        <v>204</v>
      </c>
      <c r="J81" s="15"/>
      <c r="K81" s="15"/>
      <c r="L81" s="15" t="s">
        <v>19</v>
      </c>
      <c r="M81" s="18">
        <v>8.8194444448163267E-2</v>
      </c>
    </row>
    <row r="82" spans="1:13">
      <c r="A82" s="14">
        <v>45107.756752280096</v>
      </c>
      <c r="B82" s="15" t="s">
        <v>37</v>
      </c>
      <c r="C82" s="15">
        <v>606964</v>
      </c>
      <c r="D82" s="15" t="s">
        <v>199</v>
      </c>
      <c r="E82" s="15" t="s">
        <v>201</v>
      </c>
      <c r="F82" s="16">
        <v>45107</v>
      </c>
      <c r="G82" s="17">
        <v>0.56944444444525288</v>
      </c>
      <c r="H82" s="17">
        <v>0.63055555555911269</v>
      </c>
      <c r="I82" s="19" t="s">
        <v>205</v>
      </c>
      <c r="J82" s="15"/>
      <c r="K82" s="15"/>
      <c r="L82" s="15" t="s">
        <v>19</v>
      </c>
      <c r="M82" s="18">
        <v>6.1111111113859806E-2</v>
      </c>
    </row>
    <row r="83" spans="1:13">
      <c r="A83" s="14">
        <v>45108.051138553245</v>
      </c>
      <c r="B83" s="15" t="s">
        <v>69</v>
      </c>
      <c r="C83" s="15">
        <v>626590</v>
      </c>
      <c r="D83" s="15" t="s">
        <v>206</v>
      </c>
      <c r="E83" s="15" t="s">
        <v>207</v>
      </c>
      <c r="F83" s="16">
        <v>45107</v>
      </c>
      <c r="G83" s="17">
        <v>0.86041666666278616</v>
      </c>
      <c r="H83" s="17">
        <v>0.92291666666278616</v>
      </c>
      <c r="I83" s="19" t="s">
        <v>208</v>
      </c>
      <c r="J83" s="15"/>
      <c r="K83" s="15"/>
      <c r="L83" s="15" t="s">
        <v>19</v>
      </c>
      <c r="M83" s="18">
        <v>6.25E-2</v>
      </c>
    </row>
    <row r="84" spans="1:13">
      <c r="A84" s="14">
        <v>45108.053622638894</v>
      </c>
      <c r="B84" s="15" t="s">
        <v>58</v>
      </c>
      <c r="C84" s="15">
        <v>583032</v>
      </c>
      <c r="D84" s="15" t="s">
        <v>199</v>
      </c>
      <c r="E84" s="15" t="s">
        <v>203</v>
      </c>
      <c r="F84" s="16">
        <v>45107</v>
      </c>
      <c r="G84" s="17">
        <v>0.663888888884685</v>
      </c>
      <c r="H84" s="17">
        <v>0.74583333333430346</v>
      </c>
      <c r="I84" s="19" t="s">
        <v>209</v>
      </c>
      <c r="J84" s="15"/>
      <c r="K84" s="15"/>
      <c r="L84" s="15" t="s">
        <v>19</v>
      </c>
      <c r="M84" s="18">
        <v>8.1944444449618459E-2</v>
      </c>
    </row>
    <row r="85" spans="1:13">
      <c r="A85" s="14">
        <v>45108.054279259261</v>
      </c>
      <c r="B85" s="15" t="s">
        <v>58</v>
      </c>
      <c r="C85" s="15">
        <v>583032</v>
      </c>
      <c r="D85" s="15" t="s">
        <v>206</v>
      </c>
      <c r="E85" s="15" t="s">
        <v>210</v>
      </c>
      <c r="F85" s="16">
        <v>45107</v>
      </c>
      <c r="G85" s="17">
        <v>0.75555555555911269</v>
      </c>
      <c r="H85" s="17">
        <v>0.87083333333430346</v>
      </c>
      <c r="I85" s="19" t="s">
        <v>211</v>
      </c>
      <c r="J85" s="15"/>
      <c r="K85" s="15"/>
      <c r="L85" s="15" t="s">
        <v>19</v>
      </c>
      <c r="M85" s="18">
        <v>0.11527777777519077</v>
      </c>
    </row>
    <row r="86" spans="1:13">
      <c r="A86" s="14">
        <v>45108.131092847223</v>
      </c>
      <c r="B86" s="15" t="s">
        <v>113</v>
      </c>
      <c r="C86" s="15">
        <v>598172</v>
      </c>
      <c r="D86" s="15" t="s">
        <v>206</v>
      </c>
      <c r="E86" s="15" t="s">
        <v>207</v>
      </c>
      <c r="F86" s="16">
        <v>45107</v>
      </c>
      <c r="G86" s="17">
        <v>0.92361111110949423</v>
      </c>
      <c r="H86" s="17">
        <v>4.8611111124046147E-3</v>
      </c>
      <c r="I86" s="19" t="s">
        <v>212</v>
      </c>
      <c r="J86" s="15"/>
      <c r="K86" s="15"/>
      <c r="L86" s="15" t="s">
        <v>19</v>
      </c>
      <c r="M86" s="18">
        <v>-0.91874999999708962</v>
      </c>
    </row>
    <row r="87" spans="1:13">
      <c r="A87" s="14">
        <v>45108.479758333335</v>
      </c>
      <c r="B87" s="15" t="s">
        <v>63</v>
      </c>
      <c r="C87" s="15">
        <v>198187</v>
      </c>
      <c r="D87" s="15" t="s">
        <v>199</v>
      </c>
      <c r="E87" s="15" t="s">
        <v>201</v>
      </c>
      <c r="F87" s="16">
        <v>45107</v>
      </c>
      <c r="G87" s="17">
        <v>0.74861111110658385</v>
      </c>
      <c r="H87" s="17">
        <v>0.79930555555620231</v>
      </c>
      <c r="I87" s="19" t="s">
        <v>213</v>
      </c>
      <c r="J87" s="15" t="s">
        <v>214</v>
      </c>
      <c r="K87" s="15"/>
      <c r="L87" s="15" t="s">
        <v>19</v>
      </c>
      <c r="M87" s="18">
        <v>5.0694444449618459E-2</v>
      </c>
    </row>
    <row r="88" spans="1:13">
      <c r="A88" s="14">
        <v>45094.544556921297</v>
      </c>
      <c r="B88" s="15" t="s">
        <v>759</v>
      </c>
      <c r="C88" s="15">
        <v>463764</v>
      </c>
      <c r="D88" s="15" t="s">
        <v>166</v>
      </c>
      <c r="E88" s="15" t="s">
        <v>167</v>
      </c>
      <c r="F88" s="16">
        <v>45108</v>
      </c>
      <c r="G88" s="17">
        <v>0.41458333333139308</v>
      </c>
      <c r="H88" s="17">
        <v>0.49375000000145519</v>
      </c>
      <c r="I88" s="19" t="s">
        <v>215</v>
      </c>
      <c r="J88" s="15"/>
      <c r="K88" s="15"/>
      <c r="L88" s="15" t="s">
        <v>19</v>
      </c>
      <c r="M88" s="18">
        <v>7.9166666670062114E-2</v>
      </c>
    </row>
    <row r="89" spans="1:13">
      <c r="A89" s="14">
        <v>45108.093033553239</v>
      </c>
      <c r="B89" s="15" t="s">
        <v>216</v>
      </c>
      <c r="C89" s="15">
        <v>334383</v>
      </c>
      <c r="D89" s="15" t="s">
        <v>206</v>
      </c>
      <c r="E89" s="15" t="s">
        <v>217</v>
      </c>
      <c r="F89" s="16">
        <v>45108</v>
      </c>
      <c r="G89" s="17">
        <v>0.81597222221898846</v>
      </c>
      <c r="H89" s="17">
        <v>0.96666666666715173</v>
      </c>
      <c r="I89" s="19" t="s">
        <v>218</v>
      </c>
      <c r="J89" s="15"/>
      <c r="K89" s="15"/>
      <c r="L89" s="15" t="s">
        <v>19</v>
      </c>
      <c r="M89" s="18">
        <v>0.15069444444816327</v>
      </c>
    </row>
    <row r="90" spans="1:13">
      <c r="A90" s="14">
        <v>45121.832084374997</v>
      </c>
      <c r="B90" s="15" t="s">
        <v>37</v>
      </c>
      <c r="C90" s="15">
        <v>606964</v>
      </c>
      <c r="D90" s="15" t="s">
        <v>219</v>
      </c>
      <c r="E90" s="15" t="s">
        <v>220</v>
      </c>
      <c r="F90" s="16">
        <v>45121</v>
      </c>
      <c r="G90" s="17">
        <v>0.60763888889050577</v>
      </c>
      <c r="H90" s="17">
        <v>0.70347222222335404</v>
      </c>
      <c r="I90" s="19" t="s">
        <v>221</v>
      </c>
      <c r="J90" s="15"/>
      <c r="K90" s="15"/>
      <c r="L90" s="15" t="s">
        <v>19</v>
      </c>
      <c r="M90" s="18">
        <v>9.5833333332848269E-2</v>
      </c>
    </row>
    <row r="91" spans="1:13">
      <c r="A91" s="14">
        <v>45121.914863194441</v>
      </c>
      <c r="B91" s="15" t="s">
        <v>24</v>
      </c>
      <c r="C91" s="15">
        <v>553542</v>
      </c>
      <c r="D91" s="15" t="s">
        <v>219</v>
      </c>
      <c r="E91" s="15" t="s">
        <v>222</v>
      </c>
      <c r="F91" s="16">
        <v>45121</v>
      </c>
      <c r="G91" s="17">
        <v>0.56597222221898846</v>
      </c>
      <c r="H91" s="17">
        <v>0.60902777777664596</v>
      </c>
      <c r="I91" s="19" t="s">
        <v>223</v>
      </c>
      <c r="J91" s="15" t="s">
        <v>224</v>
      </c>
      <c r="K91" s="15"/>
      <c r="L91" s="15" t="s">
        <v>19</v>
      </c>
      <c r="M91" s="18">
        <v>4.3055555557657499E-2</v>
      </c>
    </row>
    <row r="92" spans="1:13">
      <c r="A92" s="14">
        <v>45121.958619571757</v>
      </c>
      <c r="B92" s="15" t="s">
        <v>42</v>
      </c>
      <c r="C92" s="15">
        <v>512878</v>
      </c>
      <c r="D92" s="15" t="s">
        <v>225</v>
      </c>
      <c r="E92" s="15" t="s">
        <v>226</v>
      </c>
      <c r="F92" s="16">
        <v>45121</v>
      </c>
      <c r="G92" s="17">
        <v>0.66666666666424135</v>
      </c>
      <c r="H92" s="17">
        <v>0.83333333333575865</v>
      </c>
      <c r="I92" s="19" t="s">
        <v>227</v>
      </c>
      <c r="J92" s="15"/>
      <c r="K92" s="15"/>
      <c r="L92" s="15" t="s">
        <v>19</v>
      </c>
      <c r="M92" s="18">
        <v>0.16666666667151731</v>
      </c>
    </row>
    <row r="93" spans="1:13">
      <c r="A93" s="14">
        <v>45122.112801979165</v>
      </c>
      <c r="B93" s="15" t="s">
        <v>66</v>
      </c>
      <c r="C93" s="15">
        <v>628010</v>
      </c>
      <c r="D93" s="15" t="s">
        <v>228</v>
      </c>
      <c r="E93" s="15" t="s">
        <v>229</v>
      </c>
      <c r="F93" s="16">
        <v>45121</v>
      </c>
      <c r="G93" s="17">
        <v>0.91597222222480923</v>
      </c>
      <c r="H93" s="17">
        <v>0.98124999999708962</v>
      </c>
      <c r="I93" s="19" t="s">
        <v>230</v>
      </c>
      <c r="J93" s="15"/>
      <c r="K93" s="15"/>
      <c r="L93" s="15" t="s">
        <v>19</v>
      </c>
      <c r="M93" s="18">
        <v>6.5277777772280388E-2</v>
      </c>
    </row>
    <row r="94" spans="1:13">
      <c r="A94" s="14">
        <v>45122.155731145831</v>
      </c>
      <c r="B94" s="15" t="s">
        <v>37</v>
      </c>
      <c r="C94" s="15">
        <v>606964</v>
      </c>
      <c r="D94" s="15" t="s">
        <v>228</v>
      </c>
      <c r="E94" s="15" t="s">
        <v>229</v>
      </c>
      <c r="F94" s="16">
        <v>45121</v>
      </c>
      <c r="G94" s="17">
        <v>0.98194444444379769</v>
      </c>
      <c r="H94" s="17">
        <v>2.8472222220443655E-2</v>
      </c>
      <c r="I94" s="19" t="s">
        <v>231</v>
      </c>
      <c r="J94" s="15"/>
      <c r="K94" s="15"/>
      <c r="L94" s="15" t="s">
        <v>19</v>
      </c>
      <c r="M94" s="18">
        <v>-0.95347222222335404</v>
      </c>
    </row>
    <row r="95" spans="1:13">
      <c r="A95" s="14">
        <v>45122.200757268518</v>
      </c>
      <c r="B95" s="15" t="s">
        <v>42</v>
      </c>
      <c r="C95" s="15">
        <v>512878</v>
      </c>
      <c r="D95" s="15" t="s">
        <v>228</v>
      </c>
      <c r="E95" s="15" t="s">
        <v>232</v>
      </c>
      <c r="F95" s="16">
        <v>45121</v>
      </c>
      <c r="G95" s="17">
        <v>0.86180555555620231</v>
      </c>
      <c r="H95" s="17">
        <v>7.2916666664241347E-2</v>
      </c>
      <c r="I95" s="19" t="s">
        <v>233</v>
      </c>
      <c r="J95" s="15"/>
      <c r="K95" s="15"/>
      <c r="L95" s="15" t="s">
        <v>19</v>
      </c>
      <c r="M95" s="18">
        <v>-0.78888888889196096</v>
      </c>
    </row>
    <row r="96" spans="1:13">
      <c r="A96" s="14">
        <v>45122.60495212963</v>
      </c>
      <c r="B96" s="15" t="s">
        <v>759</v>
      </c>
      <c r="C96" s="15">
        <v>463764</v>
      </c>
      <c r="D96" s="15" t="s">
        <v>225</v>
      </c>
      <c r="E96" s="15" t="s">
        <v>234</v>
      </c>
      <c r="F96" s="16">
        <v>45121</v>
      </c>
      <c r="G96" s="17">
        <v>0.5194444444423425</v>
      </c>
      <c r="H96" s="17">
        <v>0.61944444444088731</v>
      </c>
      <c r="I96" s="19" t="s">
        <v>235</v>
      </c>
      <c r="J96" s="15"/>
      <c r="K96" s="15"/>
      <c r="L96" s="15" t="s">
        <v>19</v>
      </c>
      <c r="M96" s="18">
        <v>9.9999999998544808E-2</v>
      </c>
    </row>
    <row r="97" spans="1:13">
      <c r="A97" s="14">
        <v>45124.206857048615</v>
      </c>
      <c r="B97" s="15" t="s">
        <v>82</v>
      </c>
      <c r="C97" s="15">
        <v>660992</v>
      </c>
      <c r="D97" s="15" t="s">
        <v>225</v>
      </c>
      <c r="E97" s="15" t="s">
        <v>234</v>
      </c>
      <c r="F97" s="16">
        <v>45121</v>
      </c>
      <c r="G97" s="17">
        <v>0.625</v>
      </c>
      <c r="H97" s="17">
        <v>0.70833333333575865</v>
      </c>
      <c r="I97" s="19" t="s">
        <v>236</v>
      </c>
      <c r="J97" s="15"/>
      <c r="K97" s="15"/>
      <c r="L97" s="15" t="s">
        <v>19</v>
      </c>
      <c r="M97" s="18">
        <v>8.3333333335758653E-2</v>
      </c>
    </row>
    <row r="98" spans="1:13">
      <c r="A98" s="14">
        <v>45261.660669236109</v>
      </c>
      <c r="B98" s="15" t="s">
        <v>152</v>
      </c>
      <c r="C98" s="15">
        <v>542277</v>
      </c>
      <c r="D98" s="15" t="s">
        <v>228</v>
      </c>
      <c r="E98" s="15" t="s">
        <v>237</v>
      </c>
      <c r="F98" s="16">
        <v>45121</v>
      </c>
      <c r="G98" s="17">
        <v>0.83333333333575865</v>
      </c>
      <c r="H98" s="17">
        <v>0.91527777777810115</v>
      </c>
      <c r="I98" s="15" t="s">
        <v>238</v>
      </c>
      <c r="J98" s="15"/>
      <c r="K98" s="15"/>
      <c r="L98" s="15" t="s">
        <v>19</v>
      </c>
      <c r="M98" s="18">
        <v>8.1944444442342501E-2</v>
      </c>
    </row>
    <row r="99" spans="1:13">
      <c r="A99" s="14">
        <v>45128.918183842594</v>
      </c>
      <c r="B99" s="15" t="s">
        <v>239</v>
      </c>
      <c r="C99" s="15">
        <v>669217</v>
      </c>
      <c r="D99" s="15" t="s">
        <v>240</v>
      </c>
      <c r="E99" s="15" t="s">
        <v>241</v>
      </c>
      <c r="F99" s="16">
        <v>45128</v>
      </c>
      <c r="G99" s="17">
        <v>0.70902777777519077</v>
      </c>
      <c r="H99" s="17">
        <v>0.78611111111240461</v>
      </c>
      <c r="I99" s="19" t="s">
        <v>242</v>
      </c>
      <c r="J99" s="15" t="s">
        <v>243</v>
      </c>
      <c r="K99" s="15"/>
      <c r="L99" s="15" t="s">
        <v>19</v>
      </c>
      <c r="M99" s="18">
        <v>7.7083333337213844E-2</v>
      </c>
    </row>
    <row r="100" spans="1:13">
      <c r="A100" s="14">
        <v>45129.070274675927</v>
      </c>
      <c r="B100" s="15" t="s">
        <v>20</v>
      </c>
      <c r="C100" s="15">
        <v>324800</v>
      </c>
      <c r="D100" s="15" t="s">
        <v>240</v>
      </c>
      <c r="E100" s="15" t="s">
        <v>244</v>
      </c>
      <c r="F100" s="16">
        <v>45128</v>
      </c>
      <c r="G100" s="17">
        <v>0.75208333333284827</v>
      </c>
      <c r="H100" s="17">
        <v>0.79374999999708962</v>
      </c>
      <c r="I100" s="19" t="s">
        <v>245</v>
      </c>
      <c r="J100" s="15" t="s">
        <v>246</v>
      </c>
      <c r="K100" s="15"/>
      <c r="L100" s="15" t="s">
        <v>19</v>
      </c>
      <c r="M100" s="18">
        <v>4.1666666664241347E-2</v>
      </c>
    </row>
    <row r="101" spans="1:13">
      <c r="A101" s="14">
        <v>45134.842949085651</v>
      </c>
      <c r="B101" s="15" t="s">
        <v>247</v>
      </c>
      <c r="C101" s="15">
        <v>409769</v>
      </c>
      <c r="D101" s="15" t="s">
        <v>225</v>
      </c>
      <c r="E101" s="15" t="s">
        <v>226</v>
      </c>
      <c r="F101" s="16">
        <v>45134</v>
      </c>
      <c r="G101" s="17">
        <v>0.57152777777810115</v>
      </c>
      <c r="H101" s="17">
        <v>0.70555555555620231</v>
      </c>
      <c r="I101" s="19" t="s">
        <v>248</v>
      </c>
      <c r="J101" s="15" t="s">
        <v>249</v>
      </c>
      <c r="K101" s="15"/>
      <c r="L101" s="15" t="s">
        <v>19</v>
      </c>
      <c r="M101" s="18">
        <v>0.13402777777810115</v>
      </c>
    </row>
    <row r="102" spans="1:13">
      <c r="A102" s="14">
        <v>45151.146948043985</v>
      </c>
      <c r="B102" s="15" t="s">
        <v>101</v>
      </c>
      <c r="C102" s="15">
        <v>613247</v>
      </c>
      <c r="D102" s="15" t="s">
        <v>250</v>
      </c>
      <c r="E102" s="15" t="s">
        <v>251</v>
      </c>
      <c r="F102" s="16">
        <v>45150</v>
      </c>
      <c r="G102" s="17">
        <v>0.82847222222335404</v>
      </c>
      <c r="H102" s="17">
        <v>0.88541666666424135</v>
      </c>
      <c r="I102" s="19" t="s">
        <v>252</v>
      </c>
      <c r="J102" s="15"/>
      <c r="K102" s="15"/>
      <c r="L102" s="15" t="s">
        <v>19</v>
      </c>
      <c r="M102" s="18">
        <v>5.694444444088731E-2</v>
      </c>
    </row>
    <row r="103" spans="1:13">
      <c r="A103" s="14">
        <v>45151.885232812499</v>
      </c>
      <c r="B103" s="15" t="s">
        <v>66</v>
      </c>
      <c r="C103" s="15">
        <v>628010</v>
      </c>
      <c r="D103" s="15" t="s">
        <v>253</v>
      </c>
      <c r="E103" s="15" t="s">
        <v>254</v>
      </c>
      <c r="F103" s="16">
        <v>45151</v>
      </c>
      <c r="G103" s="17">
        <v>0.63819444444379769</v>
      </c>
      <c r="H103" s="17">
        <v>0.757638888884685</v>
      </c>
      <c r="I103" s="19" t="s">
        <v>255</v>
      </c>
      <c r="J103" s="15"/>
      <c r="K103" s="15"/>
      <c r="L103" s="15" t="s">
        <v>19</v>
      </c>
      <c r="M103" s="18">
        <v>0.11944444444088731</v>
      </c>
    </row>
    <row r="104" spans="1:13">
      <c r="A104" s="14">
        <v>45151.947261817128</v>
      </c>
      <c r="B104" s="15" t="s">
        <v>20</v>
      </c>
      <c r="C104" s="15">
        <v>324800</v>
      </c>
      <c r="D104" s="15" t="s">
        <v>253</v>
      </c>
      <c r="E104" s="15" t="s">
        <v>254</v>
      </c>
      <c r="F104" s="16">
        <v>45151</v>
      </c>
      <c r="G104" s="17">
        <v>0.757638888884685</v>
      </c>
      <c r="H104" s="17">
        <v>0.820138888884685</v>
      </c>
      <c r="I104" s="19" t="s">
        <v>256</v>
      </c>
      <c r="J104" s="15"/>
      <c r="K104" s="15"/>
      <c r="L104" s="15" t="s">
        <v>19</v>
      </c>
      <c r="M104" s="18">
        <v>6.25E-2</v>
      </c>
    </row>
    <row r="105" spans="1:13">
      <c r="A105" s="14">
        <v>45157.788149756947</v>
      </c>
      <c r="B105" s="15" t="s">
        <v>82</v>
      </c>
      <c r="C105" s="15">
        <v>660992</v>
      </c>
      <c r="D105" s="15" t="s">
        <v>257</v>
      </c>
      <c r="E105" s="15" t="s">
        <v>258</v>
      </c>
      <c r="F105" s="16">
        <v>45152</v>
      </c>
      <c r="G105" s="17">
        <v>0.5625</v>
      </c>
      <c r="H105" s="17">
        <v>0.66666666666424135</v>
      </c>
      <c r="I105" s="19" t="s">
        <v>259</v>
      </c>
      <c r="J105" s="15"/>
      <c r="K105" s="15"/>
      <c r="L105" s="15" t="s">
        <v>19</v>
      </c>
      <c r="M105" s="18">
        <v>0.10416666666424135</v>
      </c>
    </row>
    <row r="106" spans="1:13">
      <c r="A106" s="14">
        <v>45037.926266087961</v>
      </c>
      <c r="B106" s="15" t="s">
        <v>58</v>
      </c>
      <c r="C106" s="15">
        <v>583032</v>
      </c>
      <c r="D106" s="15" t="s">
        <v>46</v>
      </c>
      <c r="E106" s="15" t="s">
        <v>70</v>
      </c>
      <c r="F106" s="16">
        <v>45159</v>
      </c>
      <c r="G106" s="17">
        <v>0.55902777778101154</v>
      </c>
      <c r="H106" s="17">
        <v>0.62430555555329192</v>
      </c>
      <c r="I106" s="19" t="s">
        <v>260</v>
      </c>
      <c r="J106" s="15"/>
      <c r="K106" s="15"/>
      <c r="L106" s="15" t="s">
        <v>19</v>
      </c>
      <c r="M106" s="18">
        <v>6.5277777772280388E-2</v>
      </c>
    </row>
    <row r="107" spans="1:13">
      <c r="A107" s="14">
        <v>45164.069156944446</v>
      </c>
      <c r="B107" s="15" t="s">
        <v>261</v>
      </c>
      <c r="C107" s="15">
        <v>669304</v>
      </c>
      <c r="D107" s="15" t="s">
        <v>26</v>
      </c>
      <c r="E107" s="15" t="s">
        <v>27</v>
      </c>
      <c r="F107" s="16">
        <v>45163</v>
      </c>
      <c r="G107" s="17">
        <v>0.85069444444525288</v>
      </c>
      <c r="H107" s="17">
        <v>0.98611111110949423</v>
      </c>
      <c r="I107" s="19" t="s">
        <v>262</v>
      </c>
      <c r="J107" s="15" t="s">
        <v>263</v>
      </c>
      <c r="K107" s="15"/>
      <c r="L107" s="15" t="s">
        <v>19</v>
      </c>
      <c r="M107" s="18">
        <v>0.13541666666424135</v>
      </c>
    </row>
    <row r="108" spans="1:13">
      <c r="A108" s="14">
        <v>45164.093554479172</v>
      </c>
      <c r="B108" s="15" t="s">
        <v>264</v>
      </c>
      <c r="C108" s="15">
        <v>374631</v>
      </c>
      <c r="D108" s="15" t="s">
        <v>26</v>
      </c>
      <c r="E108" s="15" t="s">
        <v>265</v>
      </c>
      <c r="F108" s="16">
        <v>45163</v>
      </c>
      <c r="G108" s="17">
        <v>0.851388888884685</v>
      </c>
      <c r="H108" s="17">
        <v>0.96666666666715173</v>
      </c>
      <c r="I108" s="19" t="s">
        <v>266</v>
      </c>
      <c r="J108" s="15" t="s">
        <v>267</v>
      </c>
      <c r="K108" s="15"/>
      <c r="L108" s="15" t="s">
        <v>19</v>
      </c>
      <c r="M108" s="18">
        <v>0.11527777778246673</v>
      </c>
    </row>
    <row r="109" spans="1:13">
      <c r="A109" s="14">
        <v>45178.121179618058</v>
      </c>
      <c r="B109" s="15" t="s">
        <v>58</v>
      </c>
      <c r="C109" s="15">
        <v>583032</v>
      </c>
      <c r="D109" s="15" t="s">
        <v>268</v>
      </c>
      <c r="E109" s="15" t="s">
        <v>269</v>
      </c>
      <c r="F109" s="16">
        <v>45177</v>
      </c>
      <c r="G109" s="17">
        <v>0.96319444444088731</v>
      </c>
      <c r="H109" s="17">
        <v>0.98958333333575865</v>
      </c>
      <c r="I109" s="19" t="s">
        <v>270</v>
      </c>
      <c r="J109" s="15"/>
      <c r="K109" s="15"/>
      <c r="L109" s="15" t="s">
        <v>19</v>
      </c>
      <c r="M109" s="18">
        <v>2.6388888894871343E-2</v>
      </c>
    </row>
    <row r="110" spans="1:13">
      <c r="A110" s="14">
        <v>45178.131108587964</v>
      </c>
      <c r="B110" s="15" t="s">
        <v>37</v>
      </c>
      <c r="C110" s="15">
        <v>606964</v>
      </c>
      <c r="D110" s="15" t="s">
        <v>268</v>
      </c>
      <c r="E110" s="15" t="s">
        <v>271</v>
      </c>
      <c r="F110" s="16">
        <v>45177</v>
      </c>
      <c r="G110" s="17">
        <v>0.93125000000145519</v>
      </c>
      <c r="H110" s="17">
        <v>4.166666665696539E-3</v>
      </c>
      <c r="I110" s="19" t="s">
        <v>272</v>
      </c>
      <c r="J110" s="15"/>
      <c r="K110" s="15"/>
      <c r="L110" s="15" t="s">
        <v>19</v>
      </c>
      <c r="M110" s="18">
        <v>-0.92708333333575865</v>
      </c>
    </row>
    <row r="111" spans="1:13">
      <c r="A111" s="14">
        <v>45178.202115787033</v>
      </c>
      <c r="B111" s="15" t="s">
        <v>273</v>
      </c>
      <c r="C111" s="15">
        <v>595574</v>
      </c>
      <c r="D111" s="15" t="s">
        <v>268</v>
      </c>
      <c r="E111" s="15" t="s">
        <v>27</v>
      </c>
      <c r="F111" s="16">
        <v>45177</v>
      </c>
      <c r="G111" s="17">
        <v>0.9256944444423425</v>
      </c>
      <c r="H111" s="17">
        <v>3.8194444445252884E-2</v>
      </c>
      <c r="I111" s="19" t="s">
        <v>274</v>
      </c>
      <c r="J111" s="15"/>
      <c r="K111" s="15"/>
      <c r="L111" s="15" t="s">
        <v>19</v>
      </c>
      <c r="M111" s="18">
        <v>-0.88749999999708962</v>
      </c>
    </row>
    <row r="112" spans="1:13">
      <c r="A112" s="14">
        <v>45178.82949984954</v>
      </c>
      <c r="B112" s="15" t="s">
        <v>58</v>
      </c>
      <c r="C112" s="15">
        <v>583032</v>
      </c>
      <c r="D112" s="15" t="s">
        <v>268</v>
      </c>
      <c r="E112" s="15" t="s">
        <v>265</v>
      </c>
      <c r="F112" s="16">
        <v>45177</v>
      </c>
      <c r="G112" s="17">
        <v>0.98958333333575865</v>
      </c>
      <c r="H112" s="17">
        <v>3.8888888884685002E-2</v>
      </c>
      <c r="I112" s="19" t="s">
        <v>275</v>
      </c>
      <c r="J112" s="15"/>
      <c r="K112" s="15"/>
      <c r="L112" s="15" t="s">
        <v>19</v>
      </c>
      <c r="M112" s="18">
        <v>-0.95069444445107365</v>
      </c>
    </row>
    <row r="113" spans="1:13">
      <c r="A113" s="14">
        <v>45261.661203055555</v>
      </c>
      <c r="B113" s="15" t="s">
        <v>273</v>
      </c>
      <c r="C113" s="15">
        <v>595574</v>
      </c>
      <c r="D113" s="15" t="s">
        <v>268</v>
      </c>
      <c r="E113" s="15" t="s">
        <v>27</v>
      </c>
      <c r="F113" s="16">
        <v>45177</v>
      </c>
      <c r="G113" s="17">
        <v>0.9256944444423425</v>
      </c>
      <c r="H113" s="17">
        <v>3.8194444445252884E-2</v>
      </c>
      <c r="I113" s="19" t="s">
        <v>274</v>
      </c>
      <c r="J113" s="15"/>
      <c r="K113" s="15"/>
      <c r="L113" s="15" t="s">
        <v>19</v>
      </c>
      <c r="M113" s="18">
        <v>-0.88749999999708962</v>
      </c>
    </row>
    <row r="114" spans="1:13">
      <c r="A114" s="14">
        <v>45264.990427986108</v>
      </c>
      <c r="B114" s="15" t="s">
        <v>63</v>
      </c>
      <c r="C114" s="15">
        <v>198187</v>
      </c>
      <c r="D114" s="15" t="s">
        <v>268</v>
      </c>
      <c r="E114" s="15" t="s">
        <v>269</v>
      </c>
      <c r="F114" s="16">
        <v>45177</v>
      </c>
      <c r="G114" s="17">
        <v>0.88333333333139308</v>
      </c>
      <c r="H114" s="17">
        <v>0.929861111115315</v>
      </c>
      <c r="I114" s="19" t="s">
        <v>276</v>
      </c>
      <c r="J114" s="15" t="s">
        <v>277</v>
      </c>
      <c r="K114" s="15"/>
      <c r="L114" s="15" t="s">
        <v>19</v>
      </c>
      <c r="M114" s="18">
        <v>4.652777778392192E-2</v>
      </c>
    </row>
    <row r="115" spans="1:13">
      <c r="A115" s="14">
        <v>45264.991349363423</v>
      </c>
      <c r="B115" s="15" t="s">
        <v>63</v>
      </c>
      <c r="C115" s="15">
        <v>198187</v>
      </c>
      <c r="D115" s="15" t="s">
        <v>268</v>
      </c>
      <c r="E115" s="15" t="s">
        <v>265</v>
      </c>
      <c r="F115" s="16">
        <v>45177</v>
      </c>
      <c r="G115" s="17">
        <v>0.929861111115315</v>
      </c>
      <c r="H115" s="17">
        <v>0.98888888888905058</v>
      </c>
      <c r="I115" s="19" t="s">
        <v>278</v>
      </c>
      <c r="J115" s="15" t="s">
        <v>277</v>
      </c>
      <c r="K115" s="15"/>
      <c r="L115" s="15" t="s">
        <v>19</v>
      </c>
      <c r="M115" s="18">
        <v>5.9027777773735579E-2</v>
      </c>
    </row>
    <row r="116" spans="1:13">
      <c r="A116" s="14">
        <v>45192.090021932869</v>
      </c>
      <c r="B116" s="15" t="s">
        <v>37</v>
      </c>
      <c r="C116" s="15">
        <v>606964</v>
      </c>
      <c r="D116" s="15" t="s">
        <v>279</v>
      </c>
      <c r="E116" s="15" t="s">
        <v>280</v>
      </c>
      <c r="F116" s="16">
        <v>45191</v>
      </c>
      <c r="G116" s="17">
        <v>0.88472222222480923</v>
      </c>
      <c r="H116" s="17">
        <v>0.96319444444088731</v>
      </c>
      <c r="I116" s="19" t="s">
        <v>281</v>
      </c>
      <c r="J116" s="15"/>
      <c r="K116" s="15"/>
      <c r="L116" s="15" t="s">
        <v>19</v>
      </c>
      <c r="M116" s="18">
        <v>7.847222221607808E-2</v>
      </c>
    </row>
    <row r="117" spans="1:13">
      <c r="A117" s="14">
        <v>45192.186563541662</v>
      </c>
      <c r="B117" s="15" t="s">
        <v>58</v>
      </c>
      <c r="C117" s="15">
        <v>583032</v>
      </c>
      <c r="D117" s="15" t="s">
        <v>279</v>
      </c>
      <c r="E117" s="15" t="s">
        <v>282</v>
      </c>
      <c r="F117" s="16">
        <v>45191</v>
      </c>
      <c r="G117" s="17">
        <v>0.96250000000145519</v>
      </c>
      <c r="H117" s="17">
        <v>5.8333333334303461E-2</v>
      </c>
      <c r="I117" s="19" t="s">
        <v>283</v>
      </c>
      <c r="J117" s="15"/>
      <c r="K117" s="15"/>
      <c r="L117" s="15" t="s">
        <v>19</v>
      </c>
      <c r="M117" s="18">
        <v>-0.90416666666715173</v>
      </c>
    </row>
    <row r="118" spans="1:13">
      <c r="A118" s="14">
        <v>45193.831221840279</v>
      </c>
      <c r="B118" s="15" t="s">
        <v>42</v>
      </c>
      <c r="C118" s="15">
        <v>512878</v>
      </c>
      <c r="D118" s="15" t="s">
        <v>279</v>
      </c>
      <c r="E118" s="15" t="s">
        <v>284</v>
      </c>
      <c r="F118" s="16">
        <v>45191</v>
      </c>
      <c r="G118" s="17">
        <v>0.95833333333575865</v>
      </c>
      <c r="H118" s="17">
        <v>0</v>
      </c>
      <c r="I118" s="19" t="s">
        <v>285</v>
      </c>
      <c r="J118" s="15"/>
      <c r="K118" s="15"/>
      <c r="L118" s="15" t="s">
        <v>19</v>
      </c>
      <c r="M118" s="18">
        <v>-0.95833333333575865</v>
      </c>
    </row>
    <row r="119" spans="1:13">
      <c r="A119" s="14">
        <v>45194.456992581021</v>
      </c>
      <c r="B119" s="15" t="s">
        <v>216</v>
      </c>
      <c r="C119" s="15">
        <v>334383</v>
      </c>
      <c r="D119" s="15" t="s">
        <v>279</v>
      </c>
      <c r="E119" s="15" t="s">
        <v>286</v>
      </c>
      <c r="F119" s="16">
        <v>45191</v>
      </c>
      <c r="G119" s="17">
        <v>0.88888888889050577</v>
      </c>
      <c r="H119" s="17">
        <v>0.94166666666569654</v>
      </c>
      <c r="I119" s="19" t="s">
        <v>287</v>
      </c>
      <c r="J119" s="15"/>
      <c r="K119" s="15"/>
      <c r="L119" s="15" t="s">
        <v>19</v>
      </c>
      <c r="M119" s="18">
        <v>5.2777777775190771E-2</v>
      </c>
    </row>
    <row r="120" spans="1:13">
      <c r="A120" s="14">
        <v>45261.65673962963</v>
      </c>
      <c r="B120" s="15" t="s">
        <v>152</v>
      </c>
      <c r="C120" s="15">
        <v>542277</v>
      </c>
      <c r="D120" s="15" t="s">
        <v>279</v>
      </c>
      <c r="E120" s="15" t="s">
        <v>282</v>
      </c>
      <c r="F120" s="16">
        <v>45204</v>
      </c>
      <c r="G120" s="17">
        <v>0.74166666666860692</v>
      </c>
      <c r="H120" s="17">
        <v>0.867361111115315</v>
      </c>
      <c r="I120" s="19" t="s">
        <v>288</v>
      </c>
      <c r="J120" s="15"/>
      <c r="K120" s="15"/>
      <c r="L120" s="15" t="s">
        <v>19</v>
      </c>
      <c r="M120" s="18">
        <v>0.12569444444670808</v>
      </c>
    </row>
    <row r="121" spans="1:13">
      <c r="A121" s="14">
        <v>45264.059710532412</v>
      </c>
      <c r="B121" s="15" t="s">
        <v>216</v>
      </c>
      <c r="C121" s="15">
        <v>334383</v>
      </c>
      <c r="D121" s="15" t="s">
        <v>289</v>
      </c>
      <c r="E121" s="15" t="s">
        <v>290</v>
      </c>
      <c r="F121" s="16">
        <v>45204</v>
      </c>
      <c r="G121" s="17">
        <v>0.85486111111094942</v>
      </c>
      <c r="H121" s="17">
        <v>0.91736111111094942</v>
      </c>
      <c r="I121" s="19" t="s">
        <v>291</v>
      </c>
      <c r="J121" s="15"/>
      <c r="K121" s="15"/>
      <c r="L121" s="15" t="s">
        <v>19</v>
      </c>
      <c r="M121" s="18">
        <v>6.25E-2</v>
      </c>
    </row>
    <row r="122" spans="1:13">
      <c r="A122" s="14">
        <v>45265.008530567131</v>
      </c>
      <c r="B122" s="15" t="s">
        <v>63</v>
      </c>
      <c r="C122" s="15">
        <v>198187</v>
      </c>
      <c r="D122" s="15" t="s">
        <v>289</v>
      </c>
      <c r="E122" s="15" t="s">
        <v>280</v>
      </c>
      <c r="F122" s="16">
        <v>45204</v>
      </c>
      <c r="G122" s="17">
        <v>0.757638888884685</v>
      </c>
      <c r="H122" s="17">
        <v>0.94999999999708962</v>
      </c>
      <c r="I122" s="19" t="s">
        <v>292</v>
      </c>
      <c r="J122" s="15"/>
      <c r="K122" s="15"/>
      <c r="L122" s="15" t="s">
        <v>19</v>
      </c>
      <c r="M122" s="18">
        <v>0.19236111111240461</v>
      </c>
    </row>
    <row r="123" spans="1:13">
      <c r="A123" s="14">
        <v>45209.061130347225</v>
      </c>
      <c r="B123" s="15" t="s">
        <v>113</v>
      </c>
      <c r="C123" s="15">
        <v>598172</v>
      </c>
      <c r="D123" s="15" t="s">
        <v>293</v>
      </c>
      <c r="E123" s="15" t="s">
        <v>294</v>
      </c>
      <c r="F123" s="16">
        <v>45207</v>
      </c>
      <c r="G123" s="17">
        <v>0.81041666666715173</v>
      </c>
      <c r="H123" s="17">
        <v>0.92291666666278616</v>
      </c>
      <c r="I123" s="19" t="s">
        <v>295</v>
      </c>
      <c r="J123" s="15" t="s">
        <v>296</v>
      </c>
      <c r="K123" s="15"/>
      <c r="L123" s="15" t="s">
        <v>19</v>
      </c>
      <c r="M123" s="18">
        <v>0.11249999999563443</v>
      </c>
    </row>
    <row r="124" spans="1:13">
      <c r="A124" s="14">
        <v>45261.657488321754</v>
      </c>
      <c r="B124" s="15" t="s">
        <v>152</v>
      </c>
      <c r="C124" s="15">
        <v>542277</v>
      </c>
      <c r="D124" s="15" t="s">
        <v>293</v>
      </c>
      <c r="E124" s="15" t="s">
        <v>294</v>
      </c>
      <c r="F124" s="16">
        <v>45207</v>
      </c>
      <c r="G124" s="17">
        <v>0.69652777777810115</v>
      </c>
      <c r="H124" s="17">
        <v>0.80972222222044365</v>
      </c>
      <c r="I124" s="19" t="s">
        <v>297</v>
      </c>
      <c r="J124" s="15"/>
      <c r="K124" s="15"/>
      <c r="L124" s="15" t="s">
        <v>19</v>
      </c>
      <c r="M124" s="18">
        <v>0.1131944444423425</v>
      </c>
    </row>
    <row r="125" spans="1:13">
      <c r="A125" s="14">
        <v>45270.890154826389</v>
      </c>
      <c r="B125" s="15" t="s">
        <v>24</v>
      </c>
      <c r="C125" s="15">
        <v>553542</v>
      </c>
      <c r="D125" s="15" t="s">
        <v>298</v>
      </c>
      <c r="E125" s="15" t="s">
        <v>299</v>
      </c>
      <c r="F125" s="16">
        <v>45211</v>
      </c>
      <c r="G125" s="17">
        <v>0.67430555555620231</v>
      </c>
      <c r="H125" s="17">
        <v>0.7618055555576575</v>
      </c>
      <c r="I125" s="19" t="s">
        <v>300</v>
      </c>
      <c r="J125" s="15"/>
      <c r="K125" s="15"/>
      <c r="L125" s="15" t="s">
        <v>19</v>
      </c>
      <c r="M125" s="18">
        <v>8.7500000001455192E-2</v>
      </c>
    </row>
    <row r="126" spans="1:13">
      <c r="A126" s="14">
        <v>45218.905918263888</v>
      </c>
      <c r="B126" s="15" t="s">
        <v>42</v>
      </c>
      <c r="C126" s="15">
        <v>512878</v>
      </c>
      <c r="D126" s="15" t="s">
        <v>301</v>
      </c>
      <c r="E126" s="15" t="s">
        <v>302</v>
      </c>
      <c r="F126" s="16">
        <v>45217</v>
      </c>
      <c r="G126" s="17">
        <v>0.69791666666424135</v>
      </c>
      <c r="H126" s="17">
        <v>0.76249999999708962</v>
      </c>
      <c r="I126" s="19" t="s">
        <v>303</v>
      </c>
      <c r="J126" s="15" t="s">
        <v>304</v>
      </c>
      <c r="K126" s="15"/>
      <c r="L126" s="15" t="s">
        <v>19</v>
      </c>
      <c r="M126" s="18">
        <v>6.4583333332848269E-2</v>
      </c>
    </row>
    <row r="127" spans="1:13">
      <c r="A127" s="14">
        <v>45219.616171840273</v>
      </c>
      <c r="B127" s="15" t="s">
        <v>66</v>
      </c>
      <c r="C127" s="15">
        <v>628010</v>
      </c>
      <c r="D127" s="15" t="s">
        <v>305</v>
      </c>
      <c r="E127" s="15" t="s">
        <v>302</v>
      </c>
      <c r="F127" s="16">
        <v>45218</v>
      </c>
      <c r="G127" s="17">
        <v>0.79652777777664596</v>
      </c>
      <c r="H127" s="17">
        <v>0.8555555555576575</v>
      </c>
      <c r="I127" s="19" t="s">
        <v>306</v>
      </c>
      <c r="J127" s="15"/>
      <c r="K127" s="15"/>
      <c r="L127" s="15" t="s">
        <v>19</v>
      </c>
      <c r="M127" s="18">
        <v>5.9027777781011537E-2</v>
      </c>
    </row>
    <row r="128" spans="1:13">
      <c r="A128" s="14">
        <v>45219.625689189816</v>
      </c>
      <c r="B128" s="15" t="s">
        <v>759</v>
      </c>
      <c r="C128" s="15">
        <v>463764</v>
      </c>
      <c r="D128" s="15" t="s">
        <v>305</v>
      </c>
      <c r="E128" s="15" t="s">
        <v>302</v>
      </c>
      <c r="F128" s="16">
        <v>45219</v>
      </c>
      <c r="G128" s="17">
        <v>0.76041666666424135</v>
      </c>
      <c r="H128" s="17">
        <v>0.79861111110949423</v>
      </c>
      <c r="I128" s="19" t="s">
        <v>307</v>
      </c>
      <c r="J128" s="15"/>
      <c r="K128" s="15"/>
      <c r="L128" s="15" t="s">
        <v>19</v>
      </c>
      <c r="M128" s="18">
        <v>3.8194444445252884E-2</v>
      </c>
    </row>
    <row r="129" spans="1:13">
      <c r="A129" s="14">
        <v>45249.859721134257</v>
      </c>
      <c r="B129" s="15" t="s">
        <v>99</v>
      </c>
      <c r="C129" s="15">
        <v>573867</v>
      </c>
      <c r="D129" s="15" t="s">
        <v>308</v>
      </c>
      <c r="E129" s="15" t="s">
        <v>237</v>
      </c>
      <c r="F129" s="16">
        <v>45224</v>
      </c>
      <c r="G129" s="17">
        <v>0.85624999999708962</v>
      </c>
      <c r="H129" s="17">
        <v>0.94444444444525288</v>
      </c>
      <c r="I129" s="19" t="s">
        <v>309</v>
      </c>
      <c r="J129" s="15"/>
      <c r="K129" s="15"/>
      <c r="L129" s="15" t="s">
        <v>19</v>
      </c>
      <c r="M129" s="18">
        <v>8.8194444448163267E-2</v>
      </c>
    </row>
    <row r="130" spans="1:13">
      <c r="A130" s="14">
        <v>45233.899589629626</v>
      </c>
      <c r="B130" s="15" t="s">
        <v>42</v>
      </c>
      <c r="C130" s="15">
        <v>512878</v>
      </c>
      <c r="D130" s="15" t="s">
        <v>305</v>
      </c>
      <c r="E130" s="15" t="s">
        <v>310</v>
      </c>
      <c r="F130" s="16">
        <v>45233</v>
      </c>
      <c r="G130" s="17">
        <v>0.71041666666860692</v>
      </c>
      <c r="H130" s="17">
        <v>0.74513888888759539</v>
      </c>
      <c r="I130" s="19" t="s">
        <v>311</v>
      </c>
      <c r="J130" s="15" t="s">
        <v>312</v>
      </c>
      <c r="K130" s="15"/>
      <c r="L130" s="15" t="s">
        <v>19</v>
      </c>
      <c r="M130" s="18">
        <v>3.4722222218988463E-2</v>
      </c>
    </row>
    <row r="131" spans="1:13">
      <c r="A131" s="14">
        <v>45261.588262557867</v>
      </c>
      <c r="B131" s="15" t="s">
        <v>216</v>
      </c>
      <c r="C131" s="15">
        <v>334383</v>
      </c>
      <c r="D131" s="15" t="s">
        <v>313</v>
      </c>
      <c r="E131" s="15" t="s">
        <v>314</v>
      </c>
      <c r="F131" s="16">
        <v>45233</v>
      </c>
      <c r="G131" s="17">
        <v>0.83402777777519077</v>
      </c>
      <c r="H131" s="17">
        <v>0.9180555555576575</v>
      </c>
      <c r="I131" s="19" t="s">
        <v>315</v>
      </c>
      <c r="J131" s="15"/>
      <c r="K131" s="15"/>
      <c r="L131" s="15" t="s">
        <v>19</v>
      </c>
      <c r="M131" s="18">
        <v>8.4027777782466728E-2</v>
      </c>
    </row>
    <row r="132" spans="1:13">
      <c r="A132" s="14">
        <v>45276.485143506943</v>
      </c>
      <c r="B132" s="15" t="s">
        <v>13</v>
      </c>
      <c r="C132" s="15">
        <v>612939</v>
      </c>
      <c r="D132" s="15" t="s">
        <v>316</v>
      </c>
      <c r="E132" s="15" t="s">
        <v>15</v>
      </c>
      <c r="F132" s="16">
        <v>45241</v>
      </c>
      <c r="G132" s="17">
        <v>0.45833333333575865</v>
      </c>
      <c r="H132" s="17">
        <v>0.5</v>
      </c>
      <c r="I132" s="15" t="s">
        <v>317</v>
      </c>
      <c r="J132" s="15" t="s">
        <v>318</v>
      </c>
      <c r="K132" s="15"/>
      <c r="L132" s="15" t="s">
        <v>19</v>
      </c>
      <c r="M132" s="18">
        <v>4.1666666664241347E-2</v>
      </c>
    </row>
    <row r="133" spans="1:13">
      <c r="A133" s="14">
        <v>45276.487236342597</v>
      </c>
      <c r="B133" s="15" t="s">
        <v>13</v>
      </c>
      <c r="C133" s="15">
        <v>612939</v>
      </c>
      <c r="D133" s="15" t="s">
        <v>319</v>
      </c>
      <c r="E133" s="15" t="s">
        <v>15</v>
      </c>
      <c r="F133" s="16">
        <v>45241</v>
      </c>
      <c r="G133" s="17">
        <v>0.45833333333575865</v>
      </c>
      <c r="H133" s="17">
        <v>0.5</v>
      </c>
      <c r="I133" s="15" t="s">
        <v>17</v>
      </c>
      <c r="J133" s="15" t="s">
        <v>318</v>
      </c>
      <c r="K133" s="15"/>
      <c r="L133" s="15" t="s">
        <v>19</v>
      </c>
      <c r="M133" s="18">
        <v>4.1666666664241347E-2</v>
      </c>
    </row>
    <row r="134" spans="1:13">
      <c r="A134" s="14">
        <v>45247.879741851852</v>
      </c>
      <c r="B134" s="15" t="s">
        <v>42</v>
      </c>
      <c r="C134" s="15">
        <v>512878</v>
      </c>
      <c r="D134" s="15" t="s">
        <v>305</v>
      </c>
      <c r="E134" s="15" t="s">
        <v>302</v>
      </c>
      <c r="F134" s="16">
        <v>45247</v>
      </c>
      <c r="G134" s="17">
        <v>0.70208333333721384</v>
      </c>
      <c r="H134" s="17">
        <v>0.742361111115315</v>
      </c>
      <c r="I134" s="19" t="s">
        <v>320</v>
      </c>
      <c r="J134" s="15" t="s">
        <v>321</v>
      </c>
      <c r="K134" s="15"/>
      <c r="L134" s="15" t="s">
        <v>19</v>
      </c>
      <c r="M134" s="18">
        <v>4.0277777778101154E-2</v>
      </c>
    </row>
    <row r="135" spans="1:13">
      <c r="A135" s="14">
        <v>45261.041932071763</v>
      </c>
      <c r="B135" s="15" t="s">
        <v>20</v>
      </c>
      <c r="C135" s="15">
        <v>324800</v>
      </c>
      <c r="D135" s="15" t="s">
        <v>322</v>
      </c>
      <c r="E135" s="15" t="s">
        <v>323</v>
      </c>
      <c r="F135" s="16">
        <v>45260</v>
      </c>
      <c r="G135" s="17">
        <v>0.80347222222189885</v>
      </c>
      <c r="H135" s="17">
        <v>0.91249999999854481</v>
      </c>
      <c r="I135" s="15" t="s">
        <v>324</v>
      </c>
      <c r="J135" s="15" t="s">
        <v>325</v>
      </c>
      <c r="K135" s="15"/>
      <c r="L135" s="15" t="s">
        <v>19</v>
      </c>
      <c r="M135" s="18">
        <v>0.10902777777664596</v>
      </c>
    </row>
    <row r="136" spans="1:13">
      <c r="A136" s="14">
        <v>45261.046351226847</v>
      </c>
      <c r="B136" s="15" t="s">
        <v>20</v>
      </c>
      <c r="C136" s="15">
        <v>324800</v>
      </c>
      <c r="D136" s="15" t="s">
        <v>326</v>
      </c>
      <c r="E136" s="15" t="s">
        <v>323</v>
      </c>
      <c r="F136" s="16">
        <v>45260</v>
      </c>
      <c r="G136" s="17">
        <v>0.80347222222189885</v>
      </c>
      <c r="H136" s="17">
        <v>0.91249999999854481</v>
      </c>
      <c r="I136" s="15" t="s">
        <v>327</v>
      </c>
      <c r="J136" s="15" t="s">
        <v>328</v>
      </c>
      <c r="K136" s="15"/>
      <c r="L136" s="15" t="s">
        <v>19</v>
      </c>
      <c r="M136" s="18">
        <v>0.10902777777664596</v>
      </c>
    </row>
    <row r="137" spans="1:13">
      <c r="A137" s="14">
        <v>45261.064318715275</v>
      </c>
      <c r="B137" s="15" t="s">
        <v>216</v>
      </c>
      <c r="C137" s="15">
        <v>334383</v>
      </c>
      <c r="D137" s="15" t="s">
        <v>326</v>
      </c>
      <c r="E137" s="15" t="s">
        <v>329</v>
      </c>
      <c r="F137" s="16">
        <v>45260</v>
      </c>
      <c r="G137" s="17">
        <v>0.625</v>
      </c>
      <c r="H137" s="17">
        <v>0.71527777778101154</v>
      </c>
      <c r="I137" s="19" t="s">
        <v>330</v>
      </c>
      <c r="J137" s="15"/>
      <c r="K137" s="15"/>
      <c r="L137" s="15" t="s">
        <v>19</v>
      </c>
      <c r="M137" s="18">
        <v>9.0277777781011537E-2</v>
      </c>
    </row>
    <row r="138" spans="1:13">
      <c r="A138" s="14">
        <v>45261.071623460652</v>
      </c>
      <c r="B138" s="15" t="s">
        <v>69</v>
      </c>
      <c r="C138" s="15">
        <v>626590</v>
      </c>
      <c r="D138" s="15" t="s">
        <v>326</v>
      </c>
      <c r="E138" s="15" t="s">
        <v>331</v>
      </c>
      <c r="F138" s="16">
        <v>45260</v>
      </c>
      <c r="G138" s="17">
        <v>0.84166666666715173</v>
      </c>
      <c r="H138" s="17">
        <v>0.9180555555576575</v>
      </c>
      <c r="I138" s="19" t="s">
        <v>332</v>
      </c>
      <c r="J138" s="15" t="s">
        <v>333</v>
      </c>
      <c r="K138" s="15"/>
      <c r="L138" s="15" t="s">
        <v>19</v>
      </c>
      <c r="M138" s="18">
        <v>7.6388888890505768E-2</v>
      </c>
    </row>
    <row r="139" spans="1:13">
      <c r="A139" s="14">
        <v>45261.191420358795</v>
      </c>
      <c r="B139" s="15" t="s">
        <v>60</v>
      </c>
      <c r="C139" s="15">
        <v>640294</v>
      </c>
      <c r="D139" s="15" t="s">
        <v>326</v>
      </c>
      <c r="E139" s="15" t="s">
        <v>331</v>
      </c>
      <c r="F139" s="16">
        <v>45260</v>
      </c>
      <c r="G139" s="17">
        <v>0.625</v>
      </c>
      <c r="H139" s="17">
        <v>0.72152777777955635</v>
      </c>
      <c r="I139" s="19" t="s">
        <v>334</v>
      </c>
      <c r="J139" s="15"/>
      <c r="K139" s="15"/>
      <c r="L139" s="15" t="s">
        <v>19</v>
      </c>
      <c r="M139" s="18">
        <v>9.6527777779556345E-2</v>
      </c>
    </row>
    <row r="140" spans="1:13">
      <c r="A140" s="14">
        <v>45261.734589837964</v>
      </c>
      <c r="B140" s="15" t="s">
        <v>759</v>
      </c>
      <c r="C140" s="15">
        <v>463764</v>
      </c>
      <c r="D140" s="15" t="s">
        <v>335</v>
      </c>
      <c r="E140" s="15" t="s">
        <v>323</v>
      </c>
      <c r="F140" s="16">
        <v>45260</v>
      </c>
      <c r="G140" s="17">
        <v>0.66111111111240461</v>
      </c>
      <c r="H140" s="17">
        <v>0.78680555555911269</v>
      </c>
      <c r="I140" s="19" t="s">
        <v>336</v>
      </c>
      <c r="J140" s="15"/>
      <c r="K140" s="15"/>
      <c r="L140" s="15" t="s">
        <v>19</v>
      </c>
      <c r="M140" s="18">
        <v>0.12569444444670808</v>
      </c>
    </row>
    <row r="141" spans="1:13">
      <c r="A141" s="14">
        <v>45261.842004155093</v>
      </c>
      <c r="B141" s="15" t="s">
        <v>42</v>
      </c>
      <c r="C141" s="15">
        <v>512878</v>
      </c>
      <c r="D141" s="15" t="s">
        <v>326</v>
      </c>
      <c r="E141" s="15" t="s">
        <v>310</v>
      </c>
      <c r="F141" s="16">
        <v>45260</v>
      </c>
      <c r="G141" s="17">
        <v>0.60972222222335404</v>
      </c>
      <c r="H141" s="17">
        <v>0.66527777777810115</v>
      </c>
      <c r="I141" s="19" t="s">
        <v>337</v>
      </c>
      <c r="J141" s="15"/>
      <c r="K141" s="15"/>
      <c r="L141" s="15" t="s">
        <v>19</v>
      </c>
      <c r="M141" s="18">
        <v>5.5555555554747116E-2</v>
      </c>
    </row>
    <row r="142" spans="1:13">
      <c r="A142" s="14">
        <v>45262.072025578702</v>
      </c>
      <c r="B142" s="15" t="s">
        <v>113</v>
      </c>
      <c r="C142" s="15">
        <v>598172</v>
      </c>
      <c r="D142" s="15" t="s">
        <v>326</v>
      </c>
      <c r="E142" s="15" t="s">
        <v>310</v>
      </c>
      <c r="F142" s="16">
        <v>45260</v>
      </c>
      <c r="G142" s="17">
        <v>0.66527777777810115</v>
      </c>
      <c r="H142" s="17">
        <v>0.70833333333575865</v>
      </c>
      <c r="I142" s="19" t="s">
        <v>338</v>
      </c>
      <c r="J142" s="15"/>
      <c r="K142" s="15"/>
      <c r="L142" s="15" t="s">
        <v>19</v>
      </c>
      <c r="M142" s="18">
        <v>4.3055555557657499E-2</v>
      </c>
    </row>
    <row r="143" spans="1:13">
      <c r="A143" s="14">
        <v>45275.870637141204</v>
      </c>
      <c r="B143" s="15" t="s">
        <v>339</v>
      </c>
      <c r="C143" s="15">
        <v>668467</v>
      </c>
      <c r="D143" s="15" t="s">
        <v>326</v>
      </c>
      <c r="E143" s="15" t="s">
        <v>323</v>
      </c>
      <c r="F143" s="16">
        <v>45260</v>
      </c>
      <c r="G143" s="17">
        <v>0.52777777778101154</v>
      </c>
      <c r="H143" s="17">
        <v>0.66180555555911269</v>
      </c>
      <c r="I143" s="19" t="s">
        <v>340</v>
      </c>
      <c r="J143" s="15" t="s">
        <v>341</v>
      </c>
      <c r="K143" s="15"/>
      <c r="L143" s="15" t="s">
        <v>19</v>
      </c>
      <c r="M143" s="18">
        <v>0.13402777777810115</v>
      </c>
    </row>
    <row r="144" spans="1:13">
      <c r="A144" s="14">
        <v>45261.987402789353</v>
      </c>
      <c r="B144" s="15" t="s">
        <v>152</v>
      </c>
      <c r="C144" s="15">
        <v>542277</v>
      </c>
      <c r="D144" s="15" t="s">
        <v>335</v>
      </c>
      <c r="E144" s="15" t="s">
        <v>342</v>
      </c>
      <c r="F144" s="16">
        <v>45261</v>
      </c>
      <c r="G144" s="17">
        <v>0.66666666666424135</v>
      </c>
      <c r="H144" s="17">
        <v>0.74652777778101154</v>
      </c>
      <c r="I144" s="19" t="s">
        <v>343</v>
      </c>
      <c r="J144" s="15"/>
      <c r="K144" s="15"/>
      <c r="L144" s="15" t="s">
        <v>19</v>
      </c>
      <c r="M144" s="18">
        <v>7.9861111116770189E-2</v>
      </c>
    </row>
    <row r="145" spans="1:13">
      <c r="A145" s="14">
        <v>45262.611444849535</v>
      </c>
      <c r="B145" s="15" t="s">
        <v>264</v>
      </c>
      <c r="C145" s="15">
        <v>374631</v>
      </c>
      <c r="D145" s="15" t="s">
        <v>344</v>
      </c>
      <c r="E145" s="15" t="s">
        <v>345</v>
      </c>
      <c r="F145" s="16">
        <v>45261</v>
      </c>
      <c r="G145" s="17">
        <v>0.74375000000145519</v>
      </c>
      <c r="H145" s="17">
        <v>0.89097222222335404</v>
      </c>
      <c r="I145" s="19" t="s">
        <v>346</v>
      </c>
      <c r="J145" s="15"/>
      <c r="K145" s="15"/>
      <c r="L145" s="15" t="s">
        <v>19</v>
      </c>
      <c r="M145" s="18">
        <v>0.14722222222189885</v>
      </c>
    </row>
    <row r="146" spans="1:13">
      <c r="A146" s="14">
        <v>45262.631149988425</v>
      </c>
      <c r="B146" s="15" t="s">
        <v>66</v>
      </c>
      <c r="C146" s="15">
        <v>628010</v>
      </c>
      <c r="D146" s="15" t="s">
        <v>344</v>
      </c>
      <c r="E146" s="15" t="s">
        <v>342</v>
      </c>
      <c r="F146" s="16">
        <v>45261</v>
      </c>
      <c r="G146" s="17">
        <v>0.74930555555329192</v>
      </c>
      <c r="H146" s="17">
        <v>0.88124999999854481</v>
      </c>
      <c r="I146" s="19" t="s">
        <v>347</v>
      </c>
      <c r="J146" s="15"/>
      <c r="K146" s="15"/>
      <c r="L146" s="15" t="s">
        <v>19</v>
      </c>
      <c r="M146" s="18">
        <v>0.13194444444525288</v>
      </c>
    </row>
    <row r="147" spans="1:13">
      <c r="A147" s="14">
        <v>45262.642602141204</v>
      </c>
      <c r="B147" s="15" t="s">
        <v>60</v>
      </c>
      <c r="C147" s="15">
        <v>640294</v>
      </c>
      <c r="D147" s="15" t="s">
        <v>344</v>
      </c>
      <c r="E147" s="15" t="s">
        <v>323</v>
      </c>
      <c r="F147" s="16">
        <v>45261</v>
      </c>
      <c r="G147" s="17">
        <v>0.75</v>
      </c>
      <c r="H147" s="17">
        <v>0.83333333333575865</v>
      </c>
      <c r="I147" s="19" t="s">
        <v>348</v>
      </c>
      <c r="J147" s="15" t="s">
        <v>349</v>
      </c>
      <c r="K147" s="15"/>
      <c r="L147" s="15" t="s">
        <v>19</v>
      </c>
      <c r="M147" s="18">
        <v>8.3333333335758653E-2</v>
      </c>
    </row>
    <row r="148" spans="1:13">
      <c r="A148" s="14">
        <v>45262.645784699074</v>
      </c>
      <c r="B148" s="15" t="s">
        <v>24</v>
      </c>
      <c r="C148" s="15">
        <v>553542</v>
      </c>
      <c r="D148" s="15" t="s">
        <v>344</v>
      </c>
      <c r="E148" s="15" t="s">
        <v>350</v>
      </c>
      <c r="F148" s="16">
        <v>45261</v>
      </c>
      <c r="G148" s="17">
        <v>0.62291666666715173</v>
      </c>
      <c r="H148" s="17">
        <v>0.66874999999708962</v>
      </c>
      <c r="I148" s="19" t="s">
        <v>351</v>
      </c>
      <c r="J148" s="15"/>
      <c r="K148" s="15"/>
      <c r="L148" s="15" t="s">
        <v>19</v>
      </c>
      <c r="M148" s="18">
        <v>4.5833333329937886E-2</v>
      </c>
    </row>
    <row r="149" spans="1:13">
      <c r="A149" s="14">
        <v>45263.681232708332</v>
      </c>
      <c r="B149" s="15" t="s">
        <v>69</v>
      </c>
      <c r="C149" s="15">
        <v>626590</v>
      </c>
      <c r="D149" s="15" t="s">
        <v>344</v>
      </c>
      <c r="E149" s="15" t="s">
        <v>323</v>
      </c>
      <c r="F149" s="16">
        <v>45261</v>
      </c>
      <c r="G149" s="17">
        <v>0.62083333333430346</v>
      </c>
      <c r="H149" s="17">
        <v>0.74861111110658385</v>
      </c>
      <c r="I149" s="19" t="s">
        <v>352</v>
      </c>
      <c r="J149" s="15"/>
      <c r="K149" s="15"/>
      <c r="L149" s="15" t="s">
        <v>19</v>
      </c>
      <c r="M149" s="18">
        <v>0.12777777777228039</v>
      </c>
    </row>
    <row r="150" spans="1:13">
      <c r="A150" s="14">
        <v>45263.927358865738</v>
      </c>
      <c r="B150" s="15" t="s">
        <v>20</v>
      </c>
      <c r="C150" s="15">
        <v>324800</v>
      </c>
      <c r="D150" s="15" t="s">
        <v>344</v>
      </c>
      <c r="E150" s="15" t="s">
        <v>353</v>
      </c>
      <c r="F150" s="16">
        <v>45263</v>
      </c>
      <c r="G150" s="17">
        <v>0.71180555555474712</v>
      </c>
      <c r="H150" s="17">
        <v>0.79861111110949423</v>
      </c>
      <c r="I150" s="19" t="s">
        <v>354</v>
      </c>
      <c r="J150" s="15" t="s">
        <v>108</v>
      </c>
      <c r="K150" s="15"/>
      <c r="L150" s="15" t="s">
        <v>19</v>
      </c>
      <c r="M150" s="18">
        <v>8.6805555554747116E-2</v>
      </c>
    </row>
    <row r="151" spans="1:13">
      <c r="A151" s="14">
        <v>45264.785083981478</v>
      </c>
      <c r="B151" s="15" t="s">
        <v>13</v>
      </c>
      <c r="C151" s="15">
        <v>612939</v>
      </c>
      <c r="D151" s="15" t="s">
        <v>355</v>
      </c>
      <c r="E151" s="15" t="s">
        <v>356</v>
      </c>
      <c r="F151" s="16">
        <v>45263</v>
      </c>
      <c r="G151" s="17">
        <v>0.83333333333575865</v>
      </c>
      <c r="H151" s="17">
        <v>0.875</v>
      </c>
      <c r="I151" s="15" t="s">
        <v>51</v>
      </c>
      <c r="J151" s="15"/>
      <c r="K151" s="15"/>
      <c r="L151" s="15" t="s">
        <v>19</v>
      </c>
      <c r="M151" s="18">
        <v>4.1666666664241347E-2</v>
      </c>
    </row>
    <row r="152" spans="1:13">
      <c r="A152" s="14">
        <v>45264.818853726851</v>
      </c>
      <c r="B152" s="15" t="s">
        <v>357</v>
      </c>
      <c r="C152" s="15">
        <v>510126</v>
      </c>
      <c r="D152" s="15" t="s">
        <v>355</v>
      </c>
      <c r="E152" s="15" t="s">
        <v>358</v>
      </c>
      <c r="F152" s="16">
        <v>45263</v>
      </c>
      <c r="G152" s="17">
        <v>0.60208333333139308</v>
      </c>
      <c r="H152" s="17">
        <v>0.70486111110949423</v>
      </c>
      <c r="I152" s="19" t="s">
        <v>359</v>
      </c>
      <c r="J152" s="15"/>
      <c r="K152" s="15"/>
      <c r="L152" s="15" t="s">
        <v>19</v>
      </c>
      <c r="M152" s="18">
        <v>0.10277777777810115</v>
      </c>
    </row>
    <row r="153" spans="1:13">
      <c r="A153" s="14">
        <v>45264.932582083333</v>
      </c>
      <c r="B153" s="15" t="s">
        <v>360</v>
      </c>
      <c r="C153" s="15">
        <v>651355</v>
      </c>
      <c r="D153" s="15" t="s">
        <v>355</v>
      </c>
      <c r="E153" s="15" t="s">
        <v>361</v>
      </c>
      <c r="F153" s="16">
        <v>45263</v>
      </c>
      <c r="G153" s="17">
        <v>0.75347222221898846</v>
      </c>
      <c r="H153" s="17">
        <v>0.80138888888905058</v>
      </c>
      <c r="I153" s="19" t="s">
        <v>362</v>
      </c>
      <c r="J153" s="15" t="s">
        <v>363</v>
      </c>
      <c r="K153" s="15"/>
      <c r="L153" s="15" t="s">
        <v>19</v>
      </c>
      <c r="M153" s="18">
        <v>4.7916666670062114E-2</v>
      </c>
    </row>
    <row r="154" spans="1:13">
      <c r="A154" s="14">
        <v>45265.001552372691</v>
      </c>
      <c r="B154" s="15" t="s">
        <v>63</v>
      </c>
      <c r="C154" s="15">
        <v>198187</v>
      </c>
      <c r="D154" s="15" t="s">
        <v>355</v>
      </c>
      <c r="E154" s="15" t="s">
        <v>358</v>
      </c>
      <c r="F154" s="16">
        <v>45263</v>
      </c>
      <c r="G154" s="17">
        <v>0.70555555555620231</v>
      </c>
      <c r="H154" s="17">
        <v>0.79374999999708962</v>
      </c>
      <c r="I154" s="15" t="s">
        <v>364</v>
      </c>
      <c r="J154" s="15" t="s">
        <v>365</v>
      </c>
      <c r="K154" s="15"/>
      <c r="L154" s="15" t="s">
        <v>19</v>
      </c>
      <c r="M154" s="18">
        <v>8.819444444088731E-2</v>
      </c>
    </row>
    <row r="155" spans="1:13">
      <c r="A155" s="14">
        <v>45265.085524502312</v>
      </c>
      <c r="B155" s="15" t="s">
        <v>20</v>
      </c>
      <c r="C155" s="15">
        <v>324800</v>
      </c>
      <c r="D155" s="15" t="s">
        <v>355</v>
      </c>
      <c r="E155" s="15" t="s">
        <v>353</v>
      </c>
      <c r="F155" s="16">
        <v>45263</v>
      </c>
      <c r="G155" s="17">
        <v>0.71180555555474712</v>
      </c>
      <c r="H155" s="17">
        <v>0.79513888889050577</v>
      </c>
      <c r="I155" s="19" t="s">
        <v>354</v>
      </c>
      <c r="J155" s="15"/>
      <c r="K155" s="15"/>
      <c r="L155" s="15" t="s">
        <v>19</v>
      </c>
      <c r="M155" s="18">
        <v>8.3333333335758653E-2</v>
      </c>
    </row>
    <row r="156" spans="1:13">
      <c r="A156" s="14">
        <v>45265.675485844906</v>
      </c>
      <c r="B156" s="15" t="s">
        <v>42</v>
      </c>
      <c r="C156" s="15">
        <v>512878</v>
      </c>
      <c r="D156" s="15" t="s">
        <v>355</v>
      </c>
      <c r="E156" s="15" t="s">
        <v>353</v>
      </c>
      <c r="F156" s="16">
        <v>45263</v>
      </c>
      <c r="G156" s="17">
        <v>0.5819444444423425</v>
      </c>
      <c r="H156" s="17">
        <v>0.71041666666860692</v>
      </c>
      <c r="I156" s="19" t="s">
        <v>366</v>
      </c>
      <c r="J156" s="15"/>
      <c r="K156" s="15"/>
      <c r="L156" s="15" t="s">
        <v>19</v>
      </c>
      <c r="M156" s="18">
        <v>0.12847222222626442</v>
      </c>
    </row>
    <row r="157" spans="1:13">
      <c r="A157" s="14">
        <v>45267.824688715278</v>
      </c>
      <c r="B157" s="15" t="s">
        <v>60</v>
      </c>
      <c r="C157" s="15">
        <v>640294</v>
      </c>
      <c r="D157" s="15" t="s">
        <v>355</v>
      </c>
      <c r="E157" s="15" t="s">
        <v>367</v>
      </c>
      <c r="F157" s="16">
        <v>45263</v>
      </c>
      <c r="G157" s="17">
        <v>0.66666666666424135</v>
      </c>
      <c r="H157" s="17">
        <v>0.79166666666424135</v>
      </c>
      <c r="I157" s="19" t="s">
        <v>368</v>
      </c>
      <c r="J157" s="15"/>
      <c r="K157" s="15"/>
      <c r="L157" s="15" t="s">
        <v>19</v>
      </c>
      <c r="M157" s="18">
        <v>0.125</v>
      </c>
    </row>
    <row r="158" spans="1:13">
      <c r="A158" s="14">
        <v>45267.825234074073</v>
      </c>
      <c r="B158" s="15" t="s">
        <v>60</v>
      </c>
      <c r="C158" s="15">
        <v>640294</v>
      </c>
      <c r="D158" s="15" t="s">
        <v>355</v>
      </c>
      <c r="E158" s="15" t="s">
        <v>369</v>
      </c>
      <c r="F158" s="16">
        <v>45263</v>
      </c>
      <c r="G158" s="17">
        <v>0.804861111115315</v>
      </c>
      <c r="H158" s="17">
        <v>0.86111111110949423</v>
      </c>
      <c r="I158" s="19" t="s">
        <v>370</v>
      </c>
      <c r="J158" s="15"/>
      <c r="K158" s="15"/>
      <c r="L158" s="15" t="s">
        <v>19</v>
      </c>
      <c r="M158" s="18">
        <v>5.6249999994179234E-2</v>
      </c>
    </row>
    <row r="159" spans="1:13">
      <c r="A159" s="14">
        <v>45268.498970694447</v>
      </c>
      <c r="B159" s="15" t="s">
        <v>198</v>
      </c>
      <c r="C159" s="15">
        <v>580894</v>
      </c>
      <c r="D159" s="15" t="s">
        <v>355</v>
      </c>
      <c r="E159" s="15" t="s">
        <v>371</v>
      </c>
      <c r="F159" s="16">
        <v>45263</v>
      </c>
      <c r="G159" s="17">
        <v>0.58333333333575865</v>
      </c>
      <c r="H159" s="17">
        <v>0.79166666666424135</v>
      </c>
      <c r="I159" s="19" t="s">
        <v>372</v>
      </c>
      <c r="J159" s="15" t="s">
        <v>373</v>
      </c>
      <c r="K159" s="15"/>
      <c r="L159" s="15" t="s">
        <v>19</v>
      </c>
      <c r="M159" s="18">
        <v>0.20833333332848269</v>
      </c>
    </row>
    <row r="160" spans="1:13">
      <c r="A160" s="14">
        <v>45277.784443090277</v>
      </c>
      <c r="B160" s="15" t="s">
        <v>69</v>
      </c>
      <c r="C160" s="15">
        <v>626590</v>
      </c>
      <c r="D160" s="15" t="s">
        <v>355</v>
      </c>
      <c r="E160" s="15" t="s">
        <v>374</v>
      </c>
      <c r="F160" s="16">
        <v>45263</v>
      </c>
      <c r="G160" s="17">
        <v>0.6993055555576575</v>
      </c>
      <c r="H160" s="17">
        <v>0.76666666666278616</v>
      </c>
      <c r="I160" s="19" t="s">
        <v>375</v>
      </c>
      <c r="J160" s="15"/>
      <c r="K160" s="15"/>
      <c r="L160" s="15" t="s">
        <v>19</v>
      </c>
      <c r="M160" s="18">
        <v>6.7361111105128657E-2</v>
      </c>
    </row>
    <row r="161" spans="1:13">
      <c r="A161" s="14">
        <v>45268.887251979162</v>
      </c>
      <c r="B161" s="15" t="s">
        <v>360</v>
      </c>
      <c r="C161" s="15">
        <v>651355</v>
      </c>
      <c r="D161" s="15" t="s">
        <v>376</v>
      </c>
      <c r="E161" s="15" t="s">
        <v>342</v>
      </c>
      <c r="F161" s="16">
        <v>45268</v>
      </c>
      <c r="G161" s="17">
        <v>0.67777777777519077</v>
      </c>
      <c r="H161" s="17">
        <v>0.75624999999854481</v>
      </c>
      <c r="I161" s="19" t="s">
        <v>377</v>
      </c>
      <c r="J161" s="15"/>
      <c r="K161" s="15"/>
      <c r="L161" s="15" t="s">
        <v>19</v>
      </c>
      <c r="M161" s="18">
        <v>7.8472222223354038E-2</v>
      </c>
    </row>
    <row r="162" spans="1:13">
      <c r="A162" s="14">
        <v>45268.895166423608</v>
      </c>
      <c r="B162" s="15" t="s">
        <v>24</v>
      </c>
      <c r="C162" s="15">
        <v>553542</v>
      </c>
      <c r="D162" s="15" t="s">
        <v>376</v>
      </c>
      <c r="E162" s="15" t="s">
        <v>345</v>
      </c>
      <c r="F162" s="16">
        <v>45268</v>
      </c>
      <c r="G162" s="17">
        <v>0.586111111115315</v>
      </c>
      <c r="H162" s="17">
        <v>0.67708333333575865</v>
      </c>
      <c r="I162" s="19" t="s">
        <v>378</v>
      </c>
      <c r="J162" s="15"/>
      <c r="K162" s="15"/>
      <c r="L162" s="15" t="s">
        <v>19</v>
      </c>
      <c r="M162" s="18">
        <v>9.0972222220443655E-2</v>
      </c>
    </row>
    <row r="163" spans="1:13">
      <c r="A163" s="14">
        <v>45268.911975902782</v>
      </c>
      <c r="B163" s="15" t="s">
        <v>29</v>
      </c>
      <c r="C163" s="15">
        <v>657396</v>
      </c>
      <c r="D163" s="15" t="s">
        <v>376</v>
      </c>
      <c r="E163" s="15" t="s">
        <v>379</v>
      </c>
      <c r="F163" s="16">
        <v>45268</v>
      </c>
      <c r="G163" s="17">
        <v>0.70902777777519077</v>
      </c>
      <c r="H163" s="17">
        <v>0.78611111111240461</v>
      </c>
      <c r="I163" s="15" t="s">
        <v>380</v>
      </c>
      <c r="J163" s="15"/>
      <c r="K163" s="15"/>
      <c r="L163" s="15" t="s">
        <v>19</v>
      </c>
      <c r="M163" s="18">
        <v>7.7083333337213844E-2</v>
      </c>
    </row>
    <row r="164" spans="1:13">
      <c r="A164" s="14">
        <v>45268.951204050929</v>
      </c>
      <c r="B164" s="15" t="s">
        <v>381</v>
      </c>
      <c r="C164" s="15">
        <v>618681</v>
      </c>
      <c r="D164" s="15" t="s">
        <v>376</v>
      </c>
      <c r="E164" s="15" t="s">
        <v>345</v>
      </c>
      <c r="F164" s="16">
        <v>45268</v>
      </c>
      <c r="G164" s="17">
        <v>0.67916666666860692</v>
      </c>
      <c r="H164" s="17">
        <v>0.80347222222189885</v>
      </c>
      <c r="I164" s="19" t="s">
        <v>382</v>
      </c>
      <c r="J164" s="15"/>
      <c r="K164" s="15"/>
      <c r="L164" s="15" t="s">
        <v>19</v>
      </c>
      <c r="M164" s="18">
        <v>0.12430555555329192</v>
      </c>
    </row>
    <row r="165" spans="1:13">
      <c r="A165" s="14">
        <v>45269.006905138885</v>
      </c>
      <c r="B165" s="15" t="s">
        <v>152</v>
      </c>
      <c r="C165" s="15">
        <v>542277</v>
      </c>
      <c r="D165" s="15" t="s">
        <v>376</v>
      </c>
      <c r="E165" s="15" t="s">
        <v>345</v>
      </c>
      <c r="F165" s="16">
        <v>45268</v>
      </c>
      <c r="G165" s="17">
        <v>0.54097222222480923</v>
      </c>
      <c r="H165" s="17">
        <v>0.57777777777664596</v>
      </c>
      <c r="I165" s="19" t="s">
        <v>383</v>
      </c>
      <c r="J165" s="15"/>
      <c r="K165" s="15"/>
      <c r="L165" s="15" t="s">
        <v>19</v>
      </c>
      <c r="M165" s="18">
        <v>3.6805555551836733E-2</v>
      </c>
    </row>
    <row r="166" spans="1:13">
      <c r="A166" s="14">
        <v>45269.007507789356</v>
      </c>
      <c r="B166" s="15" t="s">
        <v>152</v>
      </c>
      <c r="C166" s="15">
        <v>542277</v>
      </c>
      <c r="D166" s="15" t="s">
        <v>376</v>
      </c>
      <c r="E166" s="15" t="s">
        <v>384</v>
      </c>
      <c r="F166" s="16">
        <v>45268</v>
      </c>
      <c r="G166" s="17">
        <v>0.6875</v>
      </c>
      <c r="H166" s="17">
        <v>0.71736111110658385</v>
      </c>
      <c r="I166" s="19" t="s">
        <v>385</v>
      </c>
      <c r="J166" s="15"/>
      <c r="K166" s="15"/>
      <c r="L166" s="15" t="s">
        <v>19</v>
      </c>
      <c r="M166" s="18">
        <v>2.9861111106583849E-2</v>
      </c>
    </row>
    <row r="167" spans="1:13">
      <c r="A167" s="14">
        <v>45269.628489722221</v>
      </c>
      <c r="B167" s="15" t="s">
        <v>759</v>
      </c>
      <c r="C167" s="15">
        <v>463764</v>
      </c>
      <c r="D167" s="15" t="s">
        <v>376</v>
      </c>
      <c r="E167" s="15" t="s">
        <v>342</v>
      </c>
      <c r="F167" s="16">
        <v>45268</v>
      </c>
      <c r="G167" s="17">
        <v>0.53402777777955635</v>
      </c>
      <c r="H167" s="17">
        <v>0.67777777777519077</v>
      </c>
      <c r="I167" s="15" t="s">
        <v>386</v>
      </c>
      <c r="J167" s="15" t="s">
        <v>387</v>
      </c>
      <c r="K167" s="15"/>
      <c r="L167" s="15" t="s">
        <v>19</v>
      </c>
      <c r="M167" s="18">
        <v>0.14374999999563443</v>
      </c>
    </row>
    <row r="168" spans="1:13">
      <c r="A168" s="14">
        <v>45269.65188420139</v>
      </c>
      <c r="B168" s="15" t="s">
        <v>388</v>
      </c>
      <c r="C168" s="15">
        <v>610578</v>
      </c>
      <c r="D168" s="15" t="s">
        <v>376</v>
      </c>
      <c r="E168" s="15" t="s">
        <v>323</v>
      </c>
      <c r="F168" s="16">
        <v>45268</v>
      </c>
      <c r="G168" s="17">
        <v>0.70833333333575865</v>
      </c>
      <c r="H168" s="17">
        <v>0.83125000000291038</v>
      </c>
      <c r="I168" s="19" t="s">
        <v>389</v>
      </c>
      <c r="J168" s="15"/>
      <c r="K168" s="15"/>
      <c r="L168" s="15" t="s">
        <v>19</v>
      </c>
      <c r="M168" s="18">
        <v>0.12291666666715173</v>
      </c>
    </row>
    <row r="169" spans="1:13">
      <c r="A169" s="14">
        <v>45269.653275868055</v>
      </c>
      <c r="B169" s="15" t="s">
        <v>390</v>
      </c>
      <c r="C169" s="15">
        <v>519820</v>
      </c>
      <c r="D169" s="15" t="s">
        <v>376</v>
      </c>
      <c r="E169" s="15" t="s">
        <v>384</v>
      </c>
      <c r="F169" s="16">
        <v>45268</v>
      </c>
      <c r="G169" s="17">
        <v>0.72916666666424135</v>
      </c>
      <c r="H169" s="17">
        <v>0.86944444444088731</v>
      </c>
      <c r="I169" s="19" t="s">
        <v>391</v>
      </c>
      <c r="J169" s="15" t="s">
        <v>392</v>
      </c>
      <c r="K169" s="15"/>
      <c r="L169" s="15" t="s">
        <v>19</v>
      </c>
      <c r="M169" s="18">
        <v>0.14027777777664596</v>
      </c>
    </row>
    <row r="170" spans="1:13">
      <c r="A170" s="14">
        <v>45269.703377002312</v>
      </c>
      <c r="B170" s="15" t="s">
        <v>273</v>
      </c>
      <c r="C170" s="15">
        <v>595574</v>
      </c>
      <c r="D170" s="15" t="s">
        <v>376</v>
      </c>
      <c r="E170" s="15" t="s">
        <v>393</v>
      </c>
      <c r="F170" s="16">
        <v>45268</v>
      </c>
      <c r="G170" s="17">
        <v>0.69097222221898846</v>
      </c>
      <c r="H170" s="17">
        <v>0.72361111111240461</v>
      </c>
      <c r="I170" s="19" t="s">
        <v>394</v>
      </c>
      <c r="J170" s="15" t="s">
        <v>395</v>
      </c>
      <c r="K170" s="15"/>
      <c r="L170" s="15" t="s">
        <v>19</v>
      </c>
      <c r="M170" s="18">
        <v>3.2638888893416151E-2</v>
      </c>
    </row>
    <row r="171" spans="1:13">
      <c r="A171" s="14">
        <v>45269.980605277779</v>
      </c>
      <c r="B171" s="15" t="s">
        <v>37</v>
      </c>
      <c r="C171" s="15">
        <v>606964</v>
      </c>
      <c r="D171" s="15" t="s">
        <v>376</v>
      </c>
      <c r="E171" s="15" t="s">
        <v>379</v>
      </c>
      <c r="F171" s="16">
        <v>45268</v>
      </c>
      <c r="G171" s="17">
        <v>0.57916666666278616</v>
      </c>
      <c r="H171" s="17">
        <v>0.70486111110949423</v>
      </c>
      <c r="I171" s="19" t="s">
        <v>396</v>
      </c>
      <c r="J171" s="15"/>
      <c r="K171" s="15"/>
      <c r="L171" s="15" t="s">
        <v>19</v>
      </c>
      <c r="M171" s="18">
        <v>0.12569444444670808</v>
      </c>
    </row>
    <row r="172" spans="1:13">
      <c r="A172" s="14">
        <v>45270.082980983796</v>
      </c>
      <c r="B172" s="15" t="s">
        <v>397</v>
      </c>
      <c r="C172" s="15">
        <v>228114</v>
      </c>
      <c r="D172" s="15" t="s">
        <v>376</v>
      </c>
      <c r="E172" s="15" t="s">
        <v>323</v>
      </c>
      <c r="F172" s="16">
        <v>45268</v>
      </c>
      <c r="G172" s="17">
        <v>0.8319444444423425</v>
      </c>
      <c r="H172" s="17">
        <v>0.88819444444379769</v>
      </c>
      <c r="I172" s="15" t="s">
        <v>398</v>
      </c>
      <c r="J172" s="15"/>
      <c r="K172" s="15"/>
      <c r="L172" s="15" t="s">
        <v>19</v>
      </c>
      <c r="M172" s="18">
        <v>5.6250000001455192E-2</v>
      </c>
    </row>
    <row r="173" spans="1:13">
      <c r="A173" s="14">
        <v>45270.687598611112</v>
      </c>
      <c r="B173" s="15" t="s">
        <v>399</v>
      </c>
      <c r="C173" s="15">
        <v>529524</v>
      </c>
      <c r="D173" s="15" t="s">
        <v>376</v>
      </c>
      <c r="E173" s="15" t="s">
        <v>342</v>
      </c>
      <c r="F173" s="16">
        <v>45268</v>
      </c>
      <c r="G173" s="17">
        <v>0.75624999999854481</v>
      </c>
      <c r="H173" s="17">
        <v>0.83750000000145519</v>
      </c>
      <c r="I173" s="19" t="s">
        <v>400</v>
      </c>
      <c r="J173" s="15"/>
      <c r="K173" s="15"/>
      <c r="L173" s="15" t="s">
        <v>19</v>
      </c>
      <c r="M173" s="18">
        <v>8.1250000002910383E-2</v>
      </c>
    </row>
    <row r="174" spans="1:13">
      <c r="A174" s="14">
        <v>45270.818787731478</v>
      </c>
      <c r="B174" s="15" t="s">
        <v>401</v>
      </c>
      <c r="C174" s="15">
        <v>221330</v>
      </c>
      <c r="D174" s="15" t="s">
        <v>376</v>
      </c>
      <c r="E174" s="15" t="s">
        <v>379</v>
      </c>
      <c r="F174" s="16">
        <v>45268</v>
      </c>
      <c r="G174" s="17">
        <v>0.78680555555911269</v>
      </c>
      <c r="H174" s="17">
        <v>0.88749999999708962</v>
      </c>
      <c r="I174" s="19" t="s">
        <v>402</v>
      </c>
      <c r="J174" s="15" t="s">
        <v>403</v>
      </c>
      <c r="K174" s="15"/>
      <c r="L174" s="15" t="s">
        <v>19</v>
      </c>
      <c r="M174" s="18">
        <v>0.10069444443797693</v>
      </c>
    </row>
    <row r="175" spans="1:13">
      <c r="A175" s="14">
        <v>45268.890706053236</v>
      </c>
      <c r="B175" s="15" t="s">
        <v>42</v>
      </c>
      <c r="C175" s="15">
        <v>512878</v>
      </c>
      <c r="D175" s="15" t="s">
        <v>376</v>
      </c>
      <c r="E175" s="15" t="s">
        <v>323</v>
      </c>
      <c r="F175" s="16">
        <v>45269</v>
      </c>
      <c r="G175" s="17">
        <v>0.66319444444525288</v>
      </c>
      <c r="H175" s="17">
        <v>0.7069444444423425</v>
      </c>
      <c r="I175" s="19" t="s">
        <v>404</v>
      </c>
      <c r="J175" s="15"/>
      <c r="K175" s="15"/>
      <c r="L175" s="15" t="s">
        <v>19</v>
      </c>
      <c r="M175" s="18">
        <v>4.3749999997089617E-2</v>
      </c>
    </row>
    <row r="176" spans="1:13">
      <c r="A176" s="14">
        <v>45270.888054120369</v>
      </c>
      <c r="B176" s="15" t="s">
        <v>405</v>
      </c>
      <c r="C176" s="15">
        <v>332609</v>
      </c>
      <c r="D176" s="15" t="s">
        <v>298</v>
      </c>
      <c r="E176" s="15" t="s">
        <v>406</v>
      </c>
      <c r="F176" s="16">
        <v>45270</v>
      </c>
      <c r="G176" s="17">
        <v>0.66666666666424135</v>
      </c>
      <c r="H176" s="17">
        <v>0.75</v>
      </c>
      <c r="I176" s="15" t="s">
        <v>407</v>
      </c>
      <c r="J176" s="15" t="s">
        <v>408</v>
      </c>
      <c r="K176" s="15"/>
      <c r="L176" s="15" t="s">
        <v>19</v>
      </c>
      <c r="M176" s="18">
        <v>8.3333333335758653E-2</v>
      </c>
    </row>
    <row r="177" spans="1:13">
      <c r="A177" s="14">
        <v>45270.897731493053</v>
      </c>
      <c r="B177" s="15" t="s">
        <v>401</v>
      </c>
      <c r="C177" s="15">
        <v>221330</v>
      </c>
      <c r="D177" s="15" t="s">
        <v>298</v>
      </c>
      <c r="E177" s="15" t="s">
        <v>409</v>
      </c>
      <c r="F177" s="16">
        <v>45270</v>
      </c>
      <c r="G177" s="17">
        <v>0.66458333333139308</v>
      </c>
      <c r="H177" s="17">
        <v>0.77152777777519077</v>
      </c>
      <c r="I177" s="19" t="s">
        <v>410</v>
      </c>
      <c r="J177" s="15" t="s">
        <v>411</v>
      </c>
      <c r="K177" s="15"/>
      <c r="L177" s="15" t="s">
        <v>19</v>
      </c>
      <c r="M177" s="18">
        <v>0.10694444444379769</v>
      </c>
    </row>
    <row r="178" spans="1:13">
      <c r="A178" s="14">
        <v>45270.902492187495</v>
      </c>
      <c r="B178" s="15" t="s">
        <v>412</v>
      </c>
      <c r="C178" s="15">
        <v>658565</v>
      </c>
      <c r="D178" s="15" t="s">
        <v>298</v>
      </c>
      <c r="E178" s="15" t="s">
        <v>413</v>
      </c>
      <c r="F178" s="16">
        <v>45270</v>
      </c>
      <c r="G178" s="17">
        <v>0.66666666666424135</v>
      </c>
      <c r="H178" s="17">
        <v>0.75</v>
      </c>
      <c r="I178" s="15" t="s">
        <v>414</v>
      </c>
      <c r="J178" s="15" t="s">
        <v>415</v>
      </c>
      <c r="K178" s="15"/>
      <c r="L178" s="15" t="s">
        <v>19</v>
      </c>
      <c r="M178" s="18">
        <v>8.3333333335758653E-2</v>
      </c>
    </row>
    <row r="179" spans="1:13">
      <c r="A179" s="14">
        <v>45270.921309594909</v>
      </c>
      <c r="B179" s="15" t="s">
        <v>152</v>
      </c>
      <c r="C179" s="15">
        <v>542277</v>
      </c>
      <c r="D179" s="15" t="s">
        <v>298</v>
      </c>
      <c r="E179" s="15" t="s">
        <v>416</v>
      </c>
      <c r="F179" s="16">
        <v>45270</v>
      </c>
      <c r="G179" s="17">
        <v>0.66249999999854481</v>
      </c>
      <c r="H179" s="17">
        <v>0.76597222222335404</v>
      </c>
      <c r="I179" s="15" t="s">
        <v>417</v>
      </c>
      <c r="J179" s="15"/>
      <c r="K179" s="15"/>
      <c r="L179" s="15" t="s">
        <v>19</v>
      </c>
      <c r="M179" s="18">
        <v>0.10347222222480923</v>
      </c>
    </row>
    <row r="180" spans="1:13">
      <c r="A180" s="14">
        <v>45276.852172222221</v>
      </c>
      <c r="B180" s="15" t="s">
        <v>412</v>
      </c>
      <c r="C180" s="15">
        <v>658565</v>
      </c>
      <c r="D180" s="15" t="s">
        <v>418</v>
      </c>
      <c r="E180" s="15" t="s">
        <v>419</v>
      </c>
      <c r="F180" s="16">
        <v>45276</v>
      </c>
      <c r="G180" s="17">
        <v>0.68194444444088731</v>
      </c>
      <c r="H180" s="17">
        <v>0.73611111110949423</v>
      </c>
      <c r="I180" s="19" t="s">
        <v>420</v>
      </c>
      <c r="J180" s="15"/>
      <c r="K180" s="15"/>
      <c r="L180" s="15" t="s">
        <v>19</v>
      </c>
      <c r="M180" s="18">
        <v>5.4166666668606922E-2</v>
      </c>
    </row>
    <row r="181" spans="1:13">
      <c r="A181" s="14">
        <v>45276.858775439818</v>
      </c>
      <c r="B181" s="15" t="s">
        <v>66</v>
      </c>
      <c r="C181" s="15">
        <v>628010</v>
      </c>
      <c r="D181" s="15" t="s">
        <v>418</v>
      </c>
      <c r="E181" s="15" t="s">
        <v>421</v>
      </c>
      <c r="F181" s="16">
        <v>45276</v>
      </c>
      <c r="G181" s="17">
        <v>0.6368055555576575</v>
      </c>
      <c r="H181" s="17">
        <v>0.7305555555576575</v>
      </c>
      <c r="I181" s="15" t="s">
        <v>422</v>
      </c>
      <c r="J181" s="15" t="s">
        <v>423</v>
      </c>
      <c r="K181" s="15"/>
      <c r="L181" s="15" t="s">
        <v>19</v>
      </c>
      <c r="M181" s="18">
        <v>9.375E-2</v>
      </c>
    </row>
    <row r="182" spans="1:13">
      <c r="A182" s="14">
        <v>45276.869756261571</v>
      </c>
      <c r="B182" s="15" t="s">
        <v>424</v>
      </c>
      <c r="C182" s="15">
        <v>618681</v>
      </c>
      <c r="D182" s="15" t="s">
        <v>418</v>
      </c>
      <c r="E182" s="15" t="s">
        <v>425</v>
      </c>
      <c r="F182" s="16">
        <v>45276</v>
      </c>
      <c r="G182" s="17">
        <v>0.68958333333284827</v>
      </c>
      <c r="H182" s="17">
        <v>0.742361111115315</v>
      </c>
      <c r="I182" s="19" t="s">
        <v>426</v>
      </c>
      <c r="J182" s="15"/>
      <c r="K182" s="15"/>
      <c r="L182" s="15" t="s">
        <v>19</v>
      </c>
      <c r="M182" s="18">
        <v>5.2777777782466728E-2</v>
      </c>
    </row>
    <row r="183" spans="1:13">
      <c r="A183" s="14">
        <v>45276.876735439815</v>
      </c>
      <c r="B183" s="15" t="s">
        <v>427</v>
      </c>
      <c r="C183" s="15">
        <v>445133</v>
      </c>
      <c r="D183" s="15" t="s">
        <v>418</v>
      </c>
      <c r="E183" s="15" t="s">
        <v>428</v>
      </c>
      <c r="F183" s="16">
        <v>45276</v>
      </c>
      <c r="G183" s="17">
        <v>0.66666666666424135</v>
      </c>
      <c r="H183" s="17">
        <v>0.75</v>
      </c>
      <c r="I183" s="19" t="s">
        <v>429</v>
      </c>
      <c r="J183" s="15"/>
      <c r="K183" s="15"/>
      <c r="L183" s="15" t="s">
        <v>19</v>
      </c>
      <c r="M183" s="18">
        <v>8.3333333335758653E-2</v>
      </c>
    </row>
    <row r="184" spans="1:13">
      <c r="A184" s="14">
        <v>45276.89150125</v>
      </c>
      <c r="B184" s="15" t="s">
        <v>430</v>
      </c>
      <c r="C184" s="15">
        <v>677941</v>
      </c>
      <c r="D184" s="15" t="s">
        <v>418</v>
      </c>
      <c r="E184" s="15" t="s">
        <v>431</v>
      </c>
      <c r="F184" s="16">
        <v>45276</v>
      </c>
      <c r="G184" s="17">
        <v>0.6756944444423425</v>
      </c>
      <c r="H184" s="17">
        <v>0.73124999999708962</v>
      </c>
      <c r="I184" s="19" t="s">
        <v>432</v>
      </c>
      <c r="J184" s="15"/>
      <c r="K184" s="15"/>
      <c r="L184" s="15" t="s">
        <v>19</v>
      </c>
      <c r="M184" s="18">
        <v>5.5555555554747116E-2</v>
      </c>
    </row>
    <row r="185" spans="1:13">
      <c r="A185" s="14">
        <v>45276.907026909721</v>
      </c>
      <c r="B185" s="15" t="s">
        <v>433</v>
      </c>
      <c r="C185" s="15">
        <v>200696</v>
      </c>
      <c r="D185" s="15" t="s">
        <v>418</v>
      </c>
      <c r="E185" s="15" t="s">
        <v>434</v>
      </c>
      <c r="F185" s="16">
        <v>45276</v>
      </c>
      <c r="G185" s="17">
        <v>0.625</v>
      </c>
      <c r="H185" s="17">
        <v>0.78125</v>
      </c>
      <c r="I185" s="19" t="s">
        <v>435</v>
      </c>
      <c r="J185" s="15" t="s">
        <v>436</v>
      </c>
      <c r="K185" s="15"/>
      <c r="L185" s="15" t="s">
        <v>19</v>
      </c>
      <c r="M185" s="18">
        <v>0.15625</v>
      </c>
    </row>
    <row r="186" spans="1:13">
      <c r="A186" s="14">
        <v>45276.913173310182</v>
      </c>
      <c r="B186" s="15" t="s">
        <v>58</v>
      </c>
      <c r="C186" s="15">
        <v>583032</v>
      </c>
      <c r="D186" s="15" t="s">
        <v>418</v>
      </c>
      <c r="E186" s="15" t="s">
        <v>110</v>
      </c>
      <c r="F186" s="16">
        <v>45276</v>
      </c>
      <c r="G186" s="17">
        <v>0.679861111115315</v>
      </c>
      <c r="H186" s="17">
        <v>0.74305555555474712</v>
      </c>
      <c r="I186" s="19" t="s">
        <v>437</v>
      </c>
      <c r="J186" s="15"/>
      <c r="K186" s="15"/>
      <c r="L186" s="15" t="s">
        <v>19</v>
      </c>
      <c r="M186" s="18">
        <v>6.3194444439432118E-2</v>
      </c>
    </row>
    <row r="187" spans="1:13">
      <c r="A187" s="14">
        <v>45276.942266550926</v>
      </c>
      <c r="B187" s="15" t="s">
        <v>24</v>
      </c>
      <c r="C187" s="15">
        <v>553542</v>
      </c>
      <c r="D187" s="15" t="s">
        <v>418</v>
      </c>
      <c r="E187" s="15" t="s">
        <v>438</v>
      </c>
      <c r="F187" s="16">
        <v>45276</v>
      </c>
      <c r="G187" s="17">
        <v>0.67430555555620231</v>
      </c>
      <c r="H187" s="17">
        <v>0.72361111111240461</v>
      </c>
      <c r="I187" s="19" t="s">
        <v>439</v>
      </c>
      <c r="J187" s="15"/>
      <c r="K187" s="15"/>
      <c r="L187" s="15" t="s">
        <v>19</v>
      </c>
      <c r="M187" s="18">
        <v>4.9305555556202307E-2</v>
      </c>
    </row>
    <row r="188" spans="1:13">
      <c r="A188" s="14">
        <v>45276.979649641202</v>
      </c>
      <c r="B188" s="15" t="s">
        <v>440</v>
      </c>
      <c r="C188" s="15">
        <v>534081</v>
      </c>
      <c r="D188" s="15" t="s">
        <v>418</v>
      </c>
      <c r="E188" s="15" t="s">
        <v>441</v>
      </c>
      <c r="F188" s="16">
        <v>45276</v>
      </c>
      <c r="G188" s="17">
        <v>0.67361111110949423</v>
      </c>
      <c r="H188" s="17">
        <v>0.73263888889050577</v>
      </c>
      <c r="I188" s="19" t="s">
        <v>442</v>
      </c>
      <c r="J188" s="15"/>
      <c r="K188" s="15"/>
      <c r="L188" s="15" t="s">
        <v>19</v>
      </c>
      <c r="M188" s="18">
        <v>5.9027777781011537E-2</v>
      </c>
    </row>
    <row r="189" spans="1:13">
      <c r="A189" s="14">
        <v>45277.265191469909</v>
      </c>
      <c r="B189" s="15" t="s">
        <v>113</v>
      </c>
      <c r="C189" s="15">
        <v>598172</v>
      </c>
      <c r="D189" s="15" t="s">
        <v>418</v>
      </c>
      <c r="E189" s="15" t="s">
        <v>443</v>
      </c>
      <c r="F189" s="16">
        <v>45276</v>
      </c>
      <c r="G189" s="17">
        <v>0.69305555555911269</v>
      </c>
      <c r="H189" s="17">
        <v>0.74791666666715173</v>
      </c>
      <c r="I189" s="19" t="s">
        <v>444</v>
      </c>
      <c r="J189" s="15" t="s">
        <v>445</v>
      </c>
      <c r="K189" s="15"/>
      <c r="L189" s="15" t="s">
        <v>19</v>
      </c>
      <c r="M189" s="18">
        <v>5.486111110803904E-2</v>
      </c>
    </row>
    <row r="190" spans="1:13">
      <c r="A190" s="14">
        <v>45277.399487812501</v>
      </c>
      <c r="B190" s="15" t="s">
        <v>446</v>
      </c>
      <c r="C190" s="15">
        <v>638915</v>
      </c>
      <c r="D190" s="15" t="s">
        <v>418</v>
      </c>
      <c r="E190" s="15" t="s">
        <v>447</v>
      </c>
      <c r="F190" s="16">
        <v>45276</v>
      </c>
      <c r="G190" s="17">
        <v>0.69583333333139308</v>
      </c>
      <c r="H190" s="17">
        <v>0.74027777777519077</v>
      </c>
      <c r="I190" s="19" t="s">
        <v>448</v>
      </c>
      <c r="J190" s="15" t="s">
        <v>449</v>
      </c>
      <c r="K190" s="15"/>
      <c r="L190" s="15" t="s">
        <v>19</v>
      </c>
      <c r="M190" s="18">
        <v>4.4444444443797693E-2</v>
      </c>
    </row>
    <row r="191" spans="1:13">
      <c r="A191" s="14">
        <v>45277.468977372686</v>
      </c>
      <c r="B191" s="15" t="s">
        <v>450</v>
      </c>
      <c r="C191" s="15">
        <v>257054</v>
      </c>
      <c r="D191" s="15" t="s">
        <v>418</v>
      </c>
      <c r="E191" s="15" t="s">
        <v>451</v>
      </c>
      <c r="F191" s="16">
        <v>45276</v>
      </c>
      <c r="G191" s="17">
        <v>0.67361111110949423</v>
      </c>
      <c r="H191" s="17">
        <v>0.72569444444525288</v>
      </c>
      <c r="I191" s="19" t="s">
        <v>452</v>
      </c>
      <c r="J191" s="15"/>
      <c r="K191" s="15"/>
      <c r="L191" s="15" t="s">
        <v>19</v>
      </c>
      <c r="M191" s="18">
        <v>5.2083333335758653E-2</v>
      </c>
    </row>
    <row r="192" spans="1:13">
      <c r="A192" s="14">
        <v>45277.599961307875</v>
      </c>
      <c r="B192" s="15" t="s">
        <v>82</v>
      </c>
      <c r="C192" s="15">
        <v>660992</v>
      </c>
      <c r="D192" s="15" t="s">
        <v>418</v>
      </c>
      <c r="E192" s="15" t="s">
        <v>43</v>
      </c>
      <c r="F192" s="16">
        <v>45276</v>
      </c>
      <c r="G192" s="17">
        <v>0.5625</v>
      </c>
      <c r="H192" s="17">
        <v>0.71180555555474712</v>
      </c>
      <c r="I192" s="19" t="s">
        <v>453</v>
      </c>
      <c r="J192" s="15"/>
      <c r="K192" s="15"/>
      <c r="L192" s="15" t="s">
        <v>19</v>
      </c>
      <c r="M192" s="18">
        <v>0.14930555555474712</v>
      </c>
    </row>
    <row r="193" spans="1:13">
      <c r="A193" s="14">
        <v>45277.785105543982</v>
      </c>
      <c r="B193" s="15" t="s">
        <v>69</v>
      </c>
      <c r="C193" s="15">
        <v>626590</v>
      </c>
      <c r="D193" s="15" t="s">
        <v>418</v>
      </c>
      <c r="E193" s="15" t="s">
        <v>454</v>
      </c>
      <c r="F193" s="16">
        <v>45276</v>
      </c>
      <c r="G193" s="17">
        <v>0.67083333333721384</v>
      </c>
      <c r="H193" s="17">
        <v>0.72361111111240461</v>
      </c>
      <c r="I193" s="19" t="s">
        <v>455</v>
      </c>
      <c r="J193" s="15"/>
      <c r="K193" s="15"/>
      <c r="L193" s="15" t="s">
        <v>19</v>
      </c>
      <c r="M193" s="18">
        <v>5.2777777775190771E-2</v>
      </c>
    </row>
    <row r="194" spans="1:13">
      <c r="A194" s="14">
        <v>45277.820287511575</v>
      </c>
      <c r="B194" s="15" t="s">
        <v>456</v>
      </c>
      <c r="C194" s="15">
        <v>595159</v>
      </c>
      <c r="D194" s="15" t="s">
        <v>418</v>
      </c>
      <c r="E194" s="15" t="s">
        <v>457</v>
      </c>
      <c r="F194" s="16">
        <v>45276</v>
      </c>
      <c r="G194" s="17">
        <v>0.69999999999708962</v>
      </c>
      <c r="H194" s="17">
        <v>0.77013888888905058</v>
      </c>
      <c r="I194" s="19" t="s">
        <v>458</v>
      </c>
      <c r="J194" s="15"/>
      <c r="K194" s="15"/>
      <c r="L194" s="15" t="s">
        <v>19</v>
      </c>
      <c r="M194" s="18">
        <v>7.013888889196096E-2</v>
      </c>
    </row>
    <row r="195" spans="1:13">
      <c r="A195" s="14">
        <v>45278.143062013885</v>
      </c>
      <c r="B195" s="15" t="s">
        <v>63</v>
      </c>
      <c r="C195" s="15">
        <v>198187</v>
      </c>
      <c r="D195" s="15" t="s">
        <v>418</v>
      </c>
      <c r="E195" s="15" t="s">
        <v>459</v>
      </c>
      <c r="F195" s="16">
        <v>45276</v>
      </c>
      <c r="G195" s="17">
        <v>0.62430555555329192</v>
      </c>
      <c r="H195" s="17">
        <v>0.75486111111240461</v>
      </c>
      <c r="I195" s="19" t="s">
        <v>460</v>
      </c>
      <c r="J195" s="15"/>
      <c r="K195" s="15"/>
      <c r="L195" s="15" t="s">
        <v>19</v>
      </c>
      <c r="M195" s="18">
        <v>0.13055555555911269</v>
      </c>
    </row>
    <row r="196" spans="1:13">
      <c r="A196" s="14">
        <v>45278.80107559028</v>
      </c>
      <c r="B196" s="15" t="s">
        <v>759</v>
      </c>
      <c r="C196" s="15">
        <v>463764</v>
      </c>
      <c r="D196" s="15" t="s">
        <v>418</v>
      </c>
      <c r="E196" s="15" t="s">
        <v>461</v>
      </c>
      <c r="F196" s="16">
        <v>45276</v>
      </c>
      <c r="G196" s="17">
        <v>0.64583333333575865</v>
      </c>
      <c r="H196" s="17">
        <v>0.79374999999708962</v>
      </c>
      <c r="I196" s="15" t="s">
        <v>462</v>
      </c>
      <c r="J196" s="15" t="s">
        <v>463</v>
      </c>
      <c r="K196" s="15"/>
      <c r="L196" s="15" t="s">
        <v>19</v>
      </c>
      <c r="M196" s="18">
        <v>0.14791666666133096</v>
      </c>
    </row>
    <row r="197" spans="1:13">
      <c r="A197" s="14">
        <v>45280.688421041668</v>
      </c>
      <c r="B197" s="15" t="s">
        <v>388</v>
      </c>
      <c r="C197" s="15">
        <v>610578</v>
      </c>
      <c r="D197" s="15" t="s">
        <v>418</v>
      </c>
      <c r="E197" s="15" t="s">
        <v>464</v>
      </c>
      <c r="F197" s="16">
        <v>45276</v>
      </c>
      <c r="G197" s="17">
        <v>0.62152777778101154</v>
      </c>
      <c r="H197" s="17">
        <v>0.75</v>
      </c>
      <c r="I197" s="19" t="s">
        <v>465</v>
      </c>
      <c r="J197" s="15"/>
      <c r="K197" s="15"/>
      <c r="L197" s="15" t="s">
        <v>19</v>
      </c>
      <c r="M197" s="18">
        <v>0.12847222221898846</v>
      </c>
    </row>
    <row r="198" spans="1:13">
      <c r="A198" s="14">
        <v>45283.663422557875</v>
      </c>
      <c r="B198" s="15" t="s">
        <v>29</v>
      </c>
      <c r="C198" s="15">
        <v>657396</v>
      </c>
      <c r="D198" s="15" t="s">
        <v>418</v>
      </c>
      <c r="E198" s="15" t="s">
        <v>466</v>
      </c>
      <c r="F198" s="16">
        <v>45276</v>
      </c>
      <c r="G198" s="17">
        <v>0.67777777777519077</v>
      </c>
      <c r="H198" s="17">
        <v>0.72291666666569654</v>
      </c>
      <c r="I198" s="19" t="s">
        <v>467</v>
      </c>
      <c r="J198" s="15" t="s">
        <v>468</v>
      </c>
      <c r="K198" s="15"/>
      <c r="L198" s="15" t="s">
        <v>19</v>
      </c>
      <c r="M198" s="18">
        <v>4.5138888890505768E-2</v>
      </c>
    </row>
    <row r="199" spans="1:13">
      <c r="A199" s="14">
        <v>45282.879712314811</v>
      </c>
      <c r="B199" s="15" t="s">
        <v>401</v>
      </c>
      <c r="C199" s="15">
        <v>221330</v>
      </c>
      <c r="D199" s="15" t="s">
        <v>469</v>
      </c>
      <c r="E199" s="15" t="s">
        <v>302</v>
      </c>
      <c r="F199" s="16">
        <v>45282</v>
      </c>
      <c r="G199" s="17">
        <v>0.62222222222044365</v>
      </c>
      <c r="H199" s="17">
        <v>0.75</v>
      </c>
      <c r="I199" s="19" t="s">
        <v>470</v>
      </c>
      <c r="J199" s="15" t="s">
        <v>471</v>
      </c>
      <c r="K199" s="15"/>
      <c r="L199" s="15" t="s">
        <v>19</v>
      </c>
      <c r="M199" s="18">
        <v>0.12777777777955635</v>
      </c>
    </row>
    <row r="200" spans="1:13">
      <c r="A200" s="14">
        <v>45290.721521678242</v>
      </c>
      <c r="B200" s="15" t="s">
        <v>433</v>
      </c>
      <c r="C200" s="15">
        <v>200696</v>
      </c>
      <c r="D200" s="15" t="s">
        <v>472</v>
      </c>
      <c r="E200" s="15" t="s">
        <v>473</v>
      </c>
      <c r="F200" s="16">
        <v>45290</v>
      </c>
      <c r="G200" s="17">
        <v>0.41666666666424135</v>
      </c>
      <c r="H200" s="17">
        <v>0.54166666666424135</v>
      </c>
      <c r="I200" s="15" t="s">
        <v>474</v>
      </c>
      <c r="J200" s="15" t="s">
        <v>475</v>
      </c>
      <c r="K200" s="15"/>
      <c r="L200" s="15" t="s">
        <v>19</v>
      </c>
      <c r="M200" s="18">
        <v>0.125</v>
      </c>
    </row>
    <row r="201" spans="1:13">
      <c r="A201" s="14">
        <v>45290.723408657403</v>
      </c>
      <c r="B201" s="15" t="s">
        <v>476</v>
      </c>
      <c r="C201" s="15">
        <v>638915</v>
      </c>
      <c r="D201" s="15" t="s">
        <v>472</v>
      </c>
      <c r="E201" s="15" t="s">
        <v>477</v>
      </c>
      <c r="F201" s="16">
        <v>45290</v>
      </c>
      <c r="G201" s="17">
        <v>0.46250000000145519</v>
      </c>
      <c r="H201" s="17">
        <v>0.49930555555329192</v>
      </c>
      <c r="I201" s="19" t="s">
        <v>478</v>
      </c>
      <c r="J201" s="15" t="s">
        <v>479</v>
      </c>
      <c r="K201" s="15"/>
      <c r="L201" s="15" t="s">
        <v>19</v>
      </c>
      <c r="M201" s="18">
        <v>3.6805555551836733E-2</v>
      </c>
    </row>
    <row r="202" spans="1:13">
      <c r="A202" s="14">
        <v>45290.729458761576</v>
      </c>
      <c r="B202" s="15" t="s">
        <v>82</v>
      </c>
      <c r="C202" s="15">
        <v>660992</v>
      </c>
      <c r="D202" s="15" t="s">
        <v>472</v>
      </c>
      <c r="E202" s="15" t="s">
        <v>480</v>
      </c>
      <c r="F202" s="16">
        <v>45290</v>
      </c>
      <c r="G202" s="17">
        <v>0.54166666666424135</v>
      </c>
      <c r="H202" s="17">
        <v>0.66666666666424135</v>
      </c>
      <c r="I202" s="19" t="s">
        <v>481</v>
      </c>
      <c r="J202" s="15"/>
      <c r="K202" s="15"/>
      <c r="L202" s="15" t="s">
        <v>19</v>
      </c>
      <c r="M202" s="18">
        <v>0.125</v>
      </c>
    </row>
    <row r="203" spans="1:13">
      <c r="A203" s="14">
        <v>45290.746643425926</v>
      </c>
      <c r="B203" s="15" t="s">
        <v>401</v>
      </c>
      <c r="C203" s="15">
        <v>221330</v>
      </c>
      <c r="D203" s="15" t="s">
        <v>472</v>
      </c>
      <c r="E203" s="15" t="s">
        <v>123</v>
      </c>
      <c r="F203" s="16">
        <v>45290</v>
      </c>
      <c r="G203" s="17">
        <v>0.44652777777810115</v>
      </c>
      <c r="H203" s="17">
        <v>0.50694444444525288</v>
      </c>
      <c r="I203" s="19" t="s">
        <v>482</v>
      </c>
      <c r="J203" s="15"/>
      <c r="K203" s="15"/>
      <c r="L203" s="15" t="s">
        <v>19</v>
      </c>
      <c r="M203" s="18">
        <v>6.0416666667151731E-2</v>
      </c>
    </row>
    <row r="204" spans="1:13">
      <c r="A204" s="14">
        <v>45290.755878506941</v>
      </c>
      <c r="B204" s="15" t="s">
        <v>427</v>
      </c>
      <c r="C204" s="15">
        <v>445133</v>
      </c>
      <c r="D204" s="15" t="s">
        <v>472</v>
      </c>
      <c r="E204" s="15" t="s">
        <v>477</v>
      </c>
      <c r="F204" s="16">
        <v>45290</v>
      </c>
      <c r="G204" s="17">
        <v>0.55347222222189885</v>
      </c>
      <c r="H204" s="17">
        <v>0.625</v>
      </c>
      <c r="I204" s="19" t="s">
        <v>483</v>
      </c>
      <c r="J204" s="15"/>
      <c r="K204" s="15"/>
      <c r="L204" s="15" t="s">
        <v>19</v>
      </c>
      <c r="M204" s="18">
        <v>7.1527777778101154E-2</v>
      </c>
    </row>
    <row r="205" spans="1:13">
      <c r="A205" s="14">
        <v>45290.767733900459</v>
      </c>
      <c r="B205" s="15" t="s">
        <v>484</v>
      </c>
      <c r="C205" s="15">
        <v>540147</v>
      </c>
      <c r="D205" s="15" t="s">
        <v>472</v>
      </c>
      <c r="E205" s="15" t="s">
        <v>473</v>
      </c>
      <c r="F205" s="16">
        <v>45290</v>
      </c>
      <c r="G205" s="17">
        <v>0.54861111110949423</v>
      </c>
      <c r="H205" s="17">
        <v>0.64236111110949423</v>
      </c>
      <c r="I205" s="19" t="s">
        <v>485</v>
      </c>
      <c r="J205" s="15"/>
      <c r="K205" s="15"/>
      <c r="L205" s="15" t="s">
        <v>19</v>
      </c>
      <c r="M205" s="18">
        <v>9.375E-2</v>
      </c>
    </row>
    <row r="206" spans="1:13">
      <c r="A206" s="14">
        <v>45290.825305312501</v>
      </c>
      <c r="B206" s="15" t="s">
        <v>152</v>
      </c>
      <c r="C206" s="15">
        <v>542277</v>
      </c>
      <c r="D206" s="15" t="s">
        <v>472</v>
      </c>
      <c r="E206" s="15" t="s">
        <v>477</v>
      </c>
      <c r="F206" s="16">
        <v>45290</v>
      </c>
      <c r="G206" s="17">
        <v>0.5</v>
      </c>
      <c r="H206" s="17">
        <v>0.55347222222189885</v>
      </c>
      <c r="I206" s="19" t="s">
        <v>486</v>
      </c>
      <c r="J206" s="15"/>
      <c r="K206" s="15"/>
      <c r="L206" s="15" t="s">
        <v>19</v>
      </c>
      <c r="M206" s="18">
        <v>5.3472222221898846E-2</v>
      </c>
    </row>
    <row r="207" spans="1:13">
      <c r="A207" s="14">
        <v>45293.593314953701</v>
      </c>
      <c r="B207" s="15" t="s">
        <v>29</v>
      </c>
      <c r="C207" s="15">
        <v>657396</v>
      </c>
      <c r="D207" s="15" t="s">
        <v>487</v>
      </c>
      <c r="E207" s="15" t="s">
        <v>488</v>
      </c>
      <c r="F207" s="16">
        <v>45292</v>
      </c>
      <c r="G207" s="17">
        <v>0.86458333333575865</v>
      </c>
      <c r="H207" s="17">
        <v>0.929861111115315</v>
      </c>
      <c r="I207" s="15" t="s">
        <v>489</v>
      </c>
      <c r="J207" s="15"/>
      <c r="K207" s="15"/>
      <c r="L207" s="15" t="s">
        <v>19</v>
      </c>
      <c r="M207" s="18">
        <v>6.5277777779556345E-2</v>
      </c>
    </row>
    <row r="208" spans="1:13">
      <c r="A208" s="14">
        <v>45300.971246030094</v>
      </c>
      <c r="B208" s="15" t="s">
        <v>759</v>
      </c>
      <c r="C208" s="15">
        <v>463764</v>
      </c>
      <c r="D208" s="15" t="s">
        <v>490</v>
      </c>
      <c r="E208" s="15" t="s">
        <v>491</v>
      </c>
      <c r="F208" s="16">
        <v>45300</v>
      </c>
      <c r="G208" s="17">
        <v>0.76597222222335404</v>
      </c>
      <c r="H208" s="17">
        <v>0.89027777777664596</v>
      </c>
      <c r="I208" s="19" t="s">
        <v>492</v>
      </c>
      <c r="J208" s="15"/>
      <c r="K208" s="15"/>
      <c r="L208" s="15" t="s">
        <v>19</v>
      </c>
      <c r="M208" s="18">
        <v>0.12430555555329192</v>
      </c>
    </row>
    <row r="209" spans="1:13">
      <c r="A209" s="14">
        <v>45301.793341550925</v>
      </c>
      <c r="B209" s="15" t="s">
        <v>24</v>
      </c>
      <c r="C209" s="15">
        <v>553542</v>
      </c>
      <c r="D209" s="15" t="s">
        <v>490</v>
      </c>
      <c r="E209" s="15" t="s">
        <v>493</v>
      </c>
      <c r="F209" s="16">
        <v>45300</v>
      </c>
      <c r="G209" s="17">
        <v>0.77986111110658385</v>
      </c>
      <c r="H209" s="17">
        <v>0.83888888888759539</v>
      </c>
      <c r="I209" s="19" t="s">
        <v>494</v>
      </c>
      <c r="J209" s="15"/>
      <c r="K209" s="15"/>
      <c r="L209" s="15" t="s">
        <v>19</v>
      </c>
      <c r="M209" s="18">
        <v>5.9027777781011537E-2</v>
      </c>
    </row>
    <row r="210" spans="1:13">
      <c r="A210" s="14">
        <v>45303.894310358795</v>
      </c>
      <c r="B210" s="15" t="s">
        <v>427</v>
      </c>
      <c r="C210" s="15">
        <v>445133</v>
      </c>
      <c r="D210" s="15" t="s">
        <v>490</v>
      </c>
      <c r="E210" s="15" t="s">
        <v>137</v>
      </c>
      <c r="F210" s="16">
        <v>45300</v>
      </c>
      <c r="G210" s="17">
        <v>0.74305555555474712</v>
      </c>
      <c r="H210" s="17">
        <v>0.84722222221898846</v>
      </c>
      <c r="I210" s="19" t="s">
        <v>495</v>
      </c>
      <c r="J210" s="15"/>
      <c r="K210" s="15"/>
      <c r="L210" s="15" t="s">
        <v>19</v>
      </c>
      <c r="M210" s="18">
        <v>0.10416666666424135</v>
      </c>
    </row>
    <row r="211" spans="1:13">
      <c r="A211" s="14">
        <v>45303.05385650463</v>
      </c>
      <c r="B211" s="15" t="s">
        <v>476</v>
      </c>
      <c r="C211" s="15">
        <v>638915</v>
      </c>
      <c r="D211" s="15" t="s">
        <v>496</v>
      </c>
      <c r="E211" s="15" t="s">
        <v>497</v>
      </c>
      <c r="F211" s="16">
        <v>45302</v>
      </c>
      <c r="G211" s="17">
        <v>0.88194444444525288</v>
      </c>
      <c r="H211" s="17">
        <v>0.92638888888905058</v>
      </c>
      <c r="I211" s="15" t="s">
        <v>498</v>
      </c>
      <c r="J211" s="15" t="s">
        <v>499</v>
      </c>
      <c r="K211" s="15"/>
      <c r="L211" s="15" t="s">
        <v>19</v>
      </c>
      <c r="M211" s="18">
        <v>4.4444444443797693E-2</v>
      </c>
    </row>
    <row r="212" spans="1:13">
      <c r="A212" s="14">
        <v>45303.06679646991</v>
      </c>
      <c r="B212" s="15" t="s">
        <v>500</v>
      </c>
      <c r="C212" s="15">
        <v>640294</v>
      </c>
      <c r="D212" s="15" t="s">
        <v>496</v>
      </c>
      <c r="E212" s="15" t="s">
        <v>27</v>
      </c>
      <c r="F212" s="16">
        <v>45302</v>
      </c>
      <c r="G212" s="17">
        <v>0.875</v>
      </c>
      <c r="H212" s="17">
        <v>0.9375</v>
      </c>
      <c r="I212" s="19" t="s">
        <v>501</v>
      </c>
      <c r="J212" s="15"/>
      <c r="K212" s="15"/>
      <c r="L212" s="15" t="s">
        <v>19</v>
      </c>
      <c r="M212" s="18">
        <v>6.25E-2</v>
      </c>
    </row>
    <row r="213" spans="1:13">
      <c r="A213" s="14">
        <v>45303.080155057869</v>
      </c>
      <c r="B213" s="15" t="s">
        <v>63</v>
      </c>
      <c r="C213" s="15">
        <v>198187</v>
      </c>
      <c r="D213" s="15" t="s">
        <v>496</v>
      </c>
      <c r="E213" s="15" t="s">
        <v>265</v>
      </c>
      <c r="F213" s="16">
        <v>45302</v>
      </c>
      <c r="G213" s="17">
        <v>0.8631944444423425</v>
      </c>
      <c r="H213" s="17">
        <v>0.9493055555576575</v>
      </c>
      <c r="I213" s="19" t="s">
        <v>502</v>
      </c>
      <c r="J213" s="15" t="s">
        <v>503</v>
      </c>
      <c r="K213" s="15"/>
      <c r="L213" s="15" t="s">
        <v>19</v>
      </c>
      <c r="M213" s="18">
        <v>8.6111111115314998E-2</v>
      </c>
    </row>
    <row r="214" spans="1:13">
      <c r="A214" s="14">
        <v>45303.130418726854</v>
      </c>
      <c r="B214" s="15" t="s">
        <v>433</v>
      </c>
      <c r="C214" s="15">
        <v>200696</v>
      </c>
      <c r="D214" s="15" t="s">
        <v>496</v>
      </c>
      <c r="E214" s="15" t="s">
        <v>504</v>
      </c>
      <c r="F214" s="16">
        <v>45302</v>
      </c>
      <c r="G214" s="17">
        <v>0.875</v>
      </c>
      <c r="H214" s="17">
        <v>0</v>
      </c>
      <c r="I214" s="19" t="s">
        <v>505</v>
      </c>
      <c r="J214" s="15" t="s">
        <v>506</v>
      </c>
      <c r="K214" s="15"/>
      <c r="L214" s="15" t="s">
        <v>19</v>
      </c>
      <c r="M214" s="18">
        <v>-0.875</v>
      </c>
    </row>
    <row r="215" spans="1:13">
      <c r="A215" s="14">
        <v>45303.229946585649</v>
      </c>
      <c r="B215" s="15" t="s">
        <v>24</v>
      </c>
      <c r="C215" s="15">
        <v>553542</v>
      </c>
      <c r="D215" s="15" t="s">
        <v>496</v>
      </c>
      <c r="E215" s="15" t="s">
        <v>27</v>
      </c>
      <c r="F215" s="16">
        <v>45302</v>
      </c>
      <c r="G215" s="17">
        <v>0.93819444444670808</v>
      </c>
      <c r="H215" s="17">
        <v>0.99444444444088731</v>
      </c>
      <c r="I215" s="15" t="s">
        <v>507</v>
      </c>
      <c r="J215" s="15"/>
      <c r="K215" s="15"/>
      <c r="L215" s="15" t="s">
        <v>19</v>
      </c>
      <c r="M215" s="18">
        <v>5.6249999994179234E-2</v>
      </c>
    </row>
    <row r="216" spans="1:13">
      <c r="A216" s="14">
        <v>45303.237313703707</v>
      </c>
      <c r="B216" s="15" t="s">
        <v>427</v>
      </c>
      <c r="C216" s="15">
        <v>445133</v>
      </c>
      <c r="D216" s="15" t="s">
        <v>496</v>
      </c>
      <c r="E216" s="15" t="s">
        <v>265</v>
      </c>
      <c r="F216" s="16">
        <v>45302</v>
      </c>
      <c r="G216" s="17">
        <v>0.95347222222335404</v>
      </c>
      <c r="H216" s="17">
        <v>1.8055555556202307E-2</v>
      </c>
      <c r="I216" s="19" t="s">
        <v>508</v>
      </c>
      <c r="J216" s="15"/>
      <c r="K216" s="15"/>
      <c r="L216" s="15" t="s">
        <v>19</v>
      </c>
      <c r="M216" s="18">
        <v>-0.93541666666715173</v>
      </c>
    </row>
    <row r="217" spans="1:13">
      <c r="A217" s="14">
        <v>45305.012717268517</v>
      </c>
      <c r="B217" s="15" t="s">
        <v>509</v>
      </c>
      <c r="C217" s="15">
        <v>281593</v>
      </c>
      <c r="D217" s="15" t="s">
        <v>496</v>
      </c>
      <c r="E217" s="15" t="s">
        <v>510</v>
      </c>
      <c r="F217" s="16">
        <v>45302</v>
      </c>
      <c r="G217" s="17">
        <v>0.96875</v>
      </c>
      <c r="H217" s="17">
        <v>0</v>
      </c>
      <c r="I217" s="19" t="s">
        <v>511</v>
      </c>
      <c r="J217" s="15" t="s">
        <v>512</v>
      </c>
      <c r="K217" s="15"/>
      <c r="L217" s="15" t="s">
        <v>19</v>
      </c>
      <c r="M217" s="18">
        <v>-0.96875</v>
      </c>
    </row>
    <row r="218" spans="1:13">
      <c r="A218" s="14">
        <v>45309.070250034725</v>
      </c>
      <c r="B218" s="15" t="s">
        <v>513</v>
      </c>
      <c r="C218" s="15">
        <v>157774</v>
      </c>
      <c r="D218" s="15" t="s">
        <v>514</v>
      </c>
      <c r="E218" s="15" t="s">
        <v>515</v>
      </c>
      <c r="F218" s="16">
        <v>45308</v>
      </c>
      <c r="G218" s="17">
        <v>0.88541666666424135</v>
      </c>
      <c r="H218" s="17">
        <v>0.94791666666424135</v>
      </c>
      <c r="I218" s="19" t="s">
        <v>516</v>
      </c>
      <c r="J218" s="15"/>
      <c r="K218" s="15"/>
      <c r="L218" s="15" t="s">
        <v>19</v>
      </c>
      <c r="M218" s="18">
        <v>6.25E-2</v>
      </c>
    </row>
    <row r="219" spans="1:13">
      <c r="A219" s="14">
        <v>45309.084602731484</v>
      </c>
      <c r="B219" s="15" t="s">
        <v>69</v>
      </c>
      <c r="C219" s="15">
        <v>626590</v>
      </c>
      <c r="D219" s="15" t="s">
        <v>514</v>
      </c>
      <c r="E219" s="15" t="s">
        <v>282</v>
      </c>
      <c r="F219" s="16">
        <v>45308</v>
      </c>
      <c r="G219" s="17">
        <v>0.86458333333575865</v>
      </c>
      <c r="H219" s="17">
        <v>0.95347222222335404</v>
      </c>
      <c r="I219" s="15" t="s">
        <v>517</v>
      </c>
      <c r="J219" s="15" t="s">
        <v>518</v>
      </c>
      <c r="K219" s="15"/>
      <c r="L219" s="15" t="s">
        <v>19</v>
      </c>
      <c r="M219" s="18">
        <v>8.8888888887595385E-2</v>
      </c>
    </row>
    <row r="220" spans="1:13">
      <c r="A220" s="14">
        <v>45309.124693680555</v>
      </c>
      <c r="B220" s="15" t="s">
        <v>381</v>
      </c>
      <c r="C220" s="15">
        <v>618681</v>
      </c>
      <c r="D220" s="15" t="s">
        <v>514</v>
      </c>
      <c r="E220" s="15" t="s">
        <v>271</v>
      </c>
      <c r="F220" s="16">
        <v>45308</v>
      </c>
      <c r="G220" s="17">
        <v>0.91319444444525288</v>
      </c>
      <c r="H220" s="17">
        <v>0.97291666666569654</v>
      </c>
      <c r="I220" s="19" t="s">
        <v>519</v>
      </c>
      <c r="J220" s="15"/>
      <c r="K220" s="15"/>
      <c r="L220" s="15" t="s">
        <v>19</v>
      </c>
      <c r="M220" s="18">
        <v>5.9722222220443655E-2</v>
      </c>
    </row>
    <row r="221" spans="1:13">
      <c r="A221" s="14">
        <v>45309.149614618058</v>
      </c>
      <c r="B221" s="15" t="s">
        <v>37</v>
      </c>
      <c r="C221" s="15">
        <v>606964</v>
      </c>
      <c r="D221" s="15" t="s">
        <v>514</v>
      </c>
      <c r="E221" s="15" t="s">
        <v>271</v>
      </c>
      <c r="F221" s="16">
        <v>45308</v>
      </c>
      <c r="G221" s="17">
        <v>0.97291666666569654</v>
      </c>
      <c r="H221" s="17">
        <v>1.5277777776645962E-2</v>
      </c>
      <c r="I221" s="19" t="s">
        <v>520</v>
      </c>
      <c r="J221" s="15"/>
      <c r="K221" s="15"/>
      <c r="L221" s="15" t="s">
        <v>19</v>
      </c>
      <c r="M221" s="18">
        <v>-0.95763888888905058</v>
      </c>
    </row>
    <row r="222" spans="1:13">
      <c r="A222" s="14">
        <v>45309.151283009254</v>
      </c>
      <c r="B222" s="15" t="s">
        <v>521</v>
      </c>
      <c r="C222" s="15">
        <v>660425</v>
      </c>
      <c r="D222" s="15" t="s">
        <v>514</v>
      </c>
      <c r="E222" s="15" t="s">
        <v>282</v>
      </c>
      <c r="F222" s="16">
        <v>45308</v>
      </c>
      <c r="G222" s="17">
        <v>0.95833333333575865</v>
      </c>
      <c r="H222" s="17">
        <v>4.1666666664241347E-2</v>
      </c>
      <c r="I222" s="19" t="s">
        <v>522</v>
      </c>
      <c r="J222" s="15"/>
      <c r="K222" s="15"/>
      <c r="L222" s="15" t="s">
        <v>19</v>
      </c>
      <c r="M222" s="18">
        <v>-0.91666666667151731</v>
      </c>
    </row>
    <row r="223" spans="1:13">
      <c r="A223" s="14">
        <v>45309.167206342594</v>
      </c>
      <c r="B223" s="15" t="s">
        <v>24</v>
      </c>
      <c r="C223" s="15">
        <v>553542</v>
      </c>
      <c r="D223" s="15" t="s">
        <v>514</v>
      </c>
      <c r="E223" s="15" t="s">
        <v>280</v>
      </c>
      <c r="F223" s="16">
        <v>45308</v>
      </c>
      <c r="G223" s="17">
        <v>0.9569444444423425</v>
      </c>
      <c r="H223" s="17">
        <v>4.1666666664241347E-2</v>
      </c>
      <c r="I223" s="19" t="s">
        <v>523</v>
      </c>
      <c r="J223" s="15"/>
      <c r="K223" s="15"/>
      <c r="L223" s="15" t="s">
        <v>19</v>
      </c>
      <c r="M223" s="18">
        <v>-0.91527777777810115</v>
      </c>
    </row>
    <row r="224" spans="1:13">
      <c r="A224" s="14">
        <v>45309.199956770834</v>
      </c>
      <c r="B224" s="15" t="s">
        <v>63</v>
      </c>
      <c r="C224" s="15">
        <v>198187</v>
      </c>
      <c r="D224" s="15" t="s">
        <v>514</v>
      </c>
      <c r="E224" s="15" t="s">
        <v>27</v>
      </c>
      <c r="F224" s="16">
        <v>45308</v>
      </c>
      <c r="G224" s="17">
        <v>0.961111111115315</v>
      </c>
      <c r="H224" s="17">
        <v>4.9305555556202307E-2</v>
      </c>
      <c r="I224" s="19" t="s">
        <v>524</v>
      </c>
      <c r="J224" s="15" t="s">
        <v>97</v>
      </c>
      <c r="K224" s="15"/>
      <c r="L224" s="15" t="s">
        <v>19</v>
      </c>
      <c r="M224" s="18">
        <v>-0.91180555555911269</v>
      </c>
    </row>
    <row r="225" spans="1:13">
      <c r="A225" s="14">
        <v>45309.358214479165</v>
      </c>
      <c r="B225" s="15" t="s">
        <v>476</v>
      </c>
      <c r="C225" s="15">
        <v>638915</v>
      </c>
      <c r="D225" s="15" t="s">
        <v>514</v>
      </c>
      <c r="E225" s="15" t="s">
        <v>269</v>
      </c>
      <c r="F225" s="16">
        <v>45308</v>
      </c>
      <c r="G225" s="17">
        <v>0.88819444444379769</v>
      </c>
      <c r="H225" s="17">
        <v>0.97291666666569654</v>
      </c>
      <c r="I225" s="19" t="s">
        <v>525</v>
      </c>
      <c r="J225" s="15"/>
      <c r="K225" s="15"/>
      <c r="L225" s="15" t="s">
        <v>19</v>
      </c>
      <c r="M225" s="18">
        <v>8.4722222221898846E-2</v>
      </c>
    </row>
    <row r="226" spans="1:13">
      <c r="A226" s="14">
        <v>45309.451088194444</v>
      </c>
      <c r="B226" s="15" t="s">
        <v>526</v>
      </c>
      <c r="C226" s="15">
        <v>260621</v>
      </c>
      <c r="D226" s="15" t="s">
        <v>514</v>
      </c>
      <c r="E226" s="15" t="s">
        <v>527</v>
      </c>
      <c r="F226" s="16">
        <v>45308</v>
      </c>
      <c r="G226" s="17">
        <v>0.875</v>
      </c>
      <c r="H226" s="17">
        <v>0.95833333333575865</v>
      </c>
      <c r="I226" s="15" t="s">
        <v>528</v>
      </c>
      <c r="J226" s="15" t="s">
        <v>528</v>
      </c>
      <c r="K226" s="15"/>
      <c r="L226" s="15" t="s">
        <v>19</v>
      </c>
      <c r="M226" s="18">
        <v>8.3333333335758653E-2</v>
      </c>
    </row>
    <row r="227" spans="1:13">
      <c r="A227" s="14">
        <v>45309.70805778935</v>
      </c>
      <c r="B227" s="15" t="s">
        <v>509</v>
      </c>
      <c r="C227" s="15">
        <v>281593</v>
      </c>
      <c r="D227" s="15" t="s">
        <v>308</v>
      </c>
      <c r="E227" s="15" t="s">
        <v>515</v>
      </c>
      <c r="F227" s="16">
        <v>45308</v>
      </c>
      <c r="G227" s="17">
        <v>0.94791666666424135</v>
      </c>
      <c r="H227" s="17">
        <v>4.1666666664241347E-2</v>
      </c>
      <c r="I227" s="19" t="s">
        <v>529</v>
      </c>
      <c r="J227" s="15" t="s">
        <v>530</v>
      </c>
      <c r="K227" s="15"/>
      <c r="L227" s="15" t="s">
        <v>19</v>
      </c>
      <c r="M227" s="18">
        <v>-0.90625</v>
      </c>
    </row>
    <row r="228" spans="1:13">
      <c r="A228" s="14">
        <v>45313.057004965274</v>
      </c>
      <c r="B228" s="15" t="s">
        <v>531</v>
      </c>
      <c r="C228" s="15">
        <v>631882</v>
      </c>
      <c r="D228" s="15" t="s">
        <v>532</v>
      </c>
      <c r="E228" s="15" t="s">
        <v>533</v>
      </c>
      <c r="F228" s="16">
        <v>45312</v>
      </c>
      <c r="G228" s="17">
        <v>0.83333333333575865</v>
      </c>
      <c r="H228" s="17">
        <v>0.91666666666424135</v>
      </c>
      <c r="I228" s="19" t="s">
        <v>534</v>
      </c>
      <c r="J228" s="15" t="s">
        <v>535</v>
      </c>
      <c r="K228" s="15"/>
      <c r="L228" s="15" t="s">
        <v>19</v>
      </c>
      <c r="M228" s="18">
        <v>8.3333333328482695E-2</v>
      </c>
    </row>
    <row r="229" spans="1:13">
      <c r="A229" s="14">
        <v>45313.090864513884</v>
      </c>
      <c r="B229" s="15" t="s">
        <v>433</v>
      </c>
      <c r="C229" s="15">
        <v>200696</v>
      </c>
      <c r="D229" s="15" t="s">
        <v>532</v>
      </c>
      <c r="E229" s="15" t="s">
        <v>536</v>
      </c>
      <c r="F229" s="16">
        <v>45312</v>
      </c>
      <c r="G229" s="17">
        <v>0.875</v>
      </c>
      <c r="H229" s="17">
        <v>0.95833333333575865</v>
      </c>
      <c r="I229" s="15" t="s">
        <v>537</v>
      </c>
      <c r="J229" s="15" t="s">
        <v>538</v>
      </c>
      <c r="K229" s="15"/>
      <c r="L229" s="15" t="s">
        <v>19</v>
      </c>
      <c r="M229" s="18">
        <v>8.3333333335758653E-2</v>
      </c>
    </row>
    <row r="230" spans="1:13">
      <c r="A230" s="14">
        <v>45313.108850856486</v>
      </c>
      <c r="B230" s="15" t="s">
        <v>63</v>
      </c>
      <c r="C230" s="15">
        <v>198187</v>
      </c>
      <c r="D230" s="15" t="s">
        <v>532</v>
      </c>
      <c r="E230" s="15" t="s">
        <v>539</v>
      </c>
      <c r="F230" s="16">
        <v>45312</v>
      </c>
      <c r="G230" s="17">
        <v>0.87708333333284827</v>
      </c>
      <c r="H230" s="17">
        <v>0.92291666666278616</v>
      </c>
      <c r="I230" s="19" t="s">
        <v>540</v>
      </c>
      <c r="J230" s="15"/>
      <c r="K230" s="15"/>
      <c r="L230" s="15" t="s">
        <v>19</v>
      </c>
      <c r="M230" s="18">
        <v>4.5833333329937886E-2</v>
      </c>
    </row>
    <row r="231" spans="1:13">
      <c r="A231" s="14">
        <v>45313.10950366898</v>
      </c>
      <c r="B231" s="15" t="s">
        <v>63</v>
      </c>
      <c r="C231" s="15">
        <v>198187</v>
      </c>
      <c r="D231" s="15" t="s">
        <v>532</v>
      </c>
      <c r="E231" s="15" t="s">
        <v>533</v>
      </c>
      <c r="F231" s="16">
        <v>45312</v>
      </c>
      <c r="G231" s="17">
        <v>0.92361111110949423</v>
      </c>
      <c r="H231" s="17">
        <v>0.9805555555576575</v>
      </c>
      <c r="I231" s="19" t="s">
        <v>541</v>
      </c>
      <c r="J231" s="15"/>
      <c r="K231" s="15"/>
      <c r="L231" s="15" t="s">
        <v>19</v>
      </c>
      <c r="M231" s="18">
        <v>5.6944444448163267E-2</v>
      </c>
    </row>
    <row r="232" spans="1:13">
      <c r="A232" s="14">
        <v>45313.273220636576</v>
      </c>
      <c r="B232" s="15" t="s">
        <v>24</v>
      </c>
      <c r="C232" s="15">
        <v>553542</v>
      </c>
      <c r="D232" s="15" t="s">
        <v>532</v>
      </c>
      <c r="E232" s="15" t="s">
        <v>542</v>
      </c>
      <c r="F232" s="16">
        <v>45312</v>
      </c>
      <c r="G232" s="17">
        <v>0.87708333333284827</v>
      </c>
      <c r="H232" s="17">
        <v>0.94722222222480923</v>
      </c>
      <c r="I232" s="19" t="s">
        <v>543</v>
      </c>
      <c r="J232" s="15"/>
      <c r="K232" s="15"/>
      <c r="L232" s="15" t="s">
        <v>19</v>
      </c>
      <c r="M232" s="18">
        <v>7.013888889196096E-2</v>
      </c>
    </row>
    <row r="233" spans="1:13">
      <c r="A233" s="14">
        <v>45313.461299594906</v>
      </c>
      <c r="B233" s="15" t="s">
        <v>476</v>
      </c>
      <c r="C233" s="15">
        <v>638915</v>
      </c>
      <c r="D233" s="15" t="s">
        <v>532</v>
      </c>
      <c r="E233" s="15" t="s">
        <v>542</v>
      </c>
      <c r="F233" s="16">
        <v>45312</v>
      </c>
      <c r="G233" s="17">
        <v>0.83333333333575865</v>
      </c>
      <c r="H233" s="17">
        <v>0.87569444444670808</v>
      </c>
      <c r="I233" s="15" t="s">
        <v>544</v>
      </c>
      <c r="J233" s="15" t="s">
        <v>545</v>
      </c>
      <c r="K233" s="15"/>
      <c r="L233" s="15" t="s">
        <v>19</v>
      </c>
      <c r="M233" s="18">
        <v>4.2361111110949423E-2</v>
      </c>
    </row>
    <row r="234" spans="1:13">
      <c r="A234" s="14">
        <v>45319.029719965278</v>
      </c>
      <c r="B234" s="15" t="s">
        <v>526</v>
      </c>
      <c r="C234" s="15">
        <v>260621</v>
      </c>
      <c r="D234" s="15" t="s">
        <v>25</v>
      </c>
      <c r="E234" s="15" t="s">
        <v>546</v>
      </c>
      <c r="F234" s="16">
        <v>45318</v>
      </c>
      <c r="G234" s="17">
        <v>0.7930555555576575</v>
      </c>
      <c r="H234" s="17">
        <v>0.88333333333139308</v>
      </c>
      <c r="I234" s="19" t="s">
        <v>547</v>
      </c>
      <c r="J234" s="15"/>
      <c r="K234" s="15"/>
      <c r="L234" s="15" t="s">
        <v>19</v>
      </c>
      <c r="M234" s="18">
        <v>9.0277777773735579E-2</v>
      </c>
    </row>
    <row r="235" spans="1:13">
      <c r="A235" s="14">
        <v>45319.052883090277</v>
      </c>
      <c r="B235" s="15" t="s">
        <v>427</v>
      </c>
      <c r="C235" s="15">
        <v>445133</v>
      </c>
      <c r="D235" s="15" t="s">
        <v>25</v>
      </c>
      <c r="E235" s="15" t="s">
        <v>548</v>
      </c>
      <c r="F235" s="16">
        <v>45318</v>
      </c>
      <c r="G235" s="17">
        <v>0.73124999999708962</v>
      </c>
      <c r="H235" s="17">
        <v>0.82499999999708962</v>
      </c>
      <c r="I235" s="19" t="s">
        <v>549</v>
      </c>
      <c r="J235" s="15"/>
      <c r="K235" s="15"/>
      <c r="L235" s="15" t="s">
        <v>19</v>
      </c>
      <c r="M235" s="18">
        <v>9.375E-2</v>
      </c>
    </row>
    <row r="236" spans="1:13">
      <c r="A236" s="14">
        <v>45319.073175231482</v>
      </c>
      <c r="B236" s="15" t="s">
        <v>430</v>
      </c>
      <c r="C236" s="15">
        <v>677941</v>
      </c>
      <c r="D236" s="15" t="s">
        <v>25</v>
      </c>
      <c r="E236" s="15" t="s">
        <v>550</v>
      </c>
      <c r="F236" s="16">
        <v>45318</v>
      </c>
      <c r="G236" s="17">
        <v>0.85069444444525288</v>
      </c>
      <c r="H236" s="17">
        <v>0.94652777777810115</v>
      </c>
      <c r="I236" s="19" t="s">
        <v>551</v>
      </c>
      <c r="J236" s="15"/>
      <c r="K236" s="15"/>
      <c r="L236" s="15" t="s">
        <v>19</v>
      </c>
      <c r="M236" s="18">
        <v>9.5833333332848269E-2</v>
      </c>
    </row>
    <row r="237" spans="1:13">
      <c r="A237" s="14">
        <v>45319.171337754626</v>
      </c>
      <c r="B237" s="15" t="s">
        <v>381</v>
      </c>
      <c r="C237" s="15">
        <v>618681</v>
      </c>
      <c r="D237" s="15" t="s">
        <v>25</v>
      </c>
      <c r="E237" s="15" t="s">
        <v>431</v>
      </c>
      <c r="F237" s="16">
        <v>45318</v>
      </c>
      <c r="G237" s="17">
        <v>0.77083333333575865</v>
      </c>
      <c r="H237" s="17">
        <v>0.86805555555474712</v>
      </c>
      <c r="I237" s="19" t="s">
        <v>552</v>
      </c>
      <c r="J237" s="15"/>
      <c r="K237" s="15"/>
      <c r="L237" s="15" t="s">
        <v>19</v>
      </c>
      <c r="M237" s="18">
        <v>9.7222222218988463E-2</v>
      </c>
    </row>
    <row r="238" spans="1:13">
      <c r="A238" s="14">
        <v>45319.482399965273</v>
      </c>
      <c r="B238" s="15" t="s">
        <v>60</v>
      </c>
      <c r="C238" s="15">
        <v>640294</v>
      </c>
      <c r="D238" s="15" t="s">
        <v>25</v>
      </c>
      <c r="E238" s="15" t="s">
        <v>553</v>
      </c>
      <c r="F238" s="16">
        <v>45318</v>
      </c>
      <c r="G238" s="17">
        <v>0.67847222222189885</v>
      </c>
      <c r="H238" s="17">
        <v>0.81736111111240461</v>
      </c>
      <c r="I238" s="19" t="s">
        <v>554</v>
      </c>
      <c r="J238" s="15" t="s">
        <v>555</v>
      </c>
      <c r="K238" s="15"/>
      <c r="L238" s="15" t="s">
        <v>19</v>
      </c>
      <c r="M238" s="18">
        <v>0.13888888889050577</v>
      </c>
    </row>
    <row r="239" spans="1:13">
      <c r="A239" s="14">
        <v>45319.562197534724</v>
      </c>
      <c r="B239" s="15" t="s">
        <v>476</v>
      </c>
      <c r="C239" s="15">
        <v>638915</v>
      </c>
      <c r="D239" s="15" t="s">
        <v>25</v>
      </c>
      <c r="E239" s="15" t="s">
        <v>556</v>
      </c>
      <c r="F239" s="16">
        <v>45318</v>
      </c>
      <c r="G239" s="17">
        <v>0.74166666666860692</v>
      </c>
      <c r="H239" s="17">
        <v>0.84305555555329192</v>
      </c>
      <c r="I239" s="19" t="s">
        <v>557</v>
      </c>
      <c r="J239" s="15" t="s">
        <v>558</v>
      </c>
      <c r="K239" s="15"/>
      <c r="L239" s="15" t="s">
        <v>19</v>
      </c>
      <c r="M239" s="18">
        <v>0.101388888884685</v>
      </c>
    </row>
    <row r="240" spans="1:13">
      <c r="A240" s="14">
        <v>45321.060464201393</v>
      </c>
      <c r="B240" s="15" t="s">
        <v>63</v>
      </c>
      <c r="C240" s="15">
        <v>198187</v>
      </c>
      <c r="D240" s="15" t="s">
        <v>559</v>
      </c>
      <c r="E240" s="15" t="s">
        <v>548</v>
      </c>
      <c r="F240" s="16">
        <v>45319</v>
      </c>
      <c r="G240" s="17">
        <v>0.90625</v>
      </c>
      <c r="H240" s="17">
        <v>0.98124999999708962</v>
      </c>
      <c r="I240" s="19" t="s">
        <v>560</v>
      </c>
      <c r="J240" s="15"/>
      <c r="K240" s="15"/>
      <c r="L240" s="15" t="s">
        <v>19</v>
      </c>
      <c r="M240" s="18">
        <v>7.4999999997089617E-2</v>
      </c>
    </row>
    <row r="241" spans="1:13">
      <c r="A241" s="14">
        <v>45326.994950624998</v>
      </c>
      <c r="B241" s="15" t="s">
        <v>101</v>
      </c>
      <c r="C241" s="15">
        <v>613247</v>
      </c>
      <c r="D241" s="15" t="s">
        <v>561</v>
      </c>
      <c r="E241" s="15" t="s">
        <v>562</v>
      </c>
      <c r="F241" s="16">
        <v>45322</v>
      </c>
      <c r="G241" s="17">
        <v>0.90000000000145519</v>
      </c>
      <c r="H241" s="17">
        <v>0.96527777778101154</v>
      </c>
      <c r="I241" s="19" t="s">
        <v>563</v>
      </c>
      <c r="J241" s="15"/>
      <c r="K241" s="15"/>
      <c r="L241" s="15" t="s">
        <v>19</v>
      </c>
      <c r="M241" s="18">
        <v>6.5277777779556345E-2</v>
      </c>
    </row>
    <row r="242" spans="1:13">
      <c r="A242" s="14">
        <v>45327.000174050925</v>
      </c>
      <c r="B242" s="15" t="s">
        <v>42</v>
      </c>
      <c r="C242" s="15">
        <v>512878</v>
      </c>
      <c r="D242" s="15" t="s">
        <v>564</v>
      </c>
      <c r="E242" s="15" t="s">
        <v>565</v>
      </c>
      <c r="F242" s="16">
        <v>45326</v>
      </c>
      <c r="G242" s="17">
        <v>0.75208333333284827</v>
      </c>
      <c r="H242" s="17">
        <v>0.83541666666860692</v>
      </c>
      <c r="I242" s="19" t="s">
        <v>566</v>
      </c>
      <c r="J242" s="15" t="s">
        <v>567</v>
      </c>
      <c r="K242" s="15"/>
      <c r="L242" s="15" t="s">
        <v>19</v>
      </c>
      <c r="M242" s="18">
        <v>8.3333333335758653E-2</v>
      </c>
    </row>
    <row r="243" spans="1:13">
      <c r="A243" s="14">
        <v>45327.000659097219</v>
      </c>
      <c r="B243" s="15" t="s">
        <v>42</v>
      </c>
      <c r="C243" s="15">
        <v>512878</v>
      </c>
      <c r="D243" s="15" t="s">
        <v>564</v>
      </c>
      <c r="E243" s="19" t="s">
        <v>566</v>
      </c>
      <c r="F243" s="16">
        <v>45326</v>
      </c>
      <c r="G243" s="17">
        <v>0.83541666666860692</v>
      </c>
      <c r="H243" s="17">
        <v>0.87708333333284827</v>
      </c>
      <c r="I243" s="19" t="s">
        <v>566</v>
      </c>
      <c r="J243" s="15" t="s">
        <v>568</v>
      </c>
      <c r="K243" s="15"/>
      <c r="L243" s="15" t="s">
        <v>19</v>
      </c>
      <c r="M243" s="18">
        <v>4.1666666664241347E-2</v>
      </c>
    </row>
    <row r="244" spans="1:13">
      <c r="A244" s="14">
        <v>45330.045576018514</v>
      </c>
      <c r="B244" s="15" t="s">
        <v>513</v>
      </c>
      <c r="C244" s="15">
        <v>157774</v>
      </c>
      <c r="D244" s="15" t="s">
        <v>569</v>
      </c>
      <c r="E244" s="15" t="s">
        <v>286</v>
      </c>
      <c r="F244" s="16">
        <v>45329</v>
      </c>
      <c r="G244" s="17">
        <v>0.83333333333575865</v>
      </c>
      <c r="H244" s="17">
        <v>0.91666666666424135</v>
      </c>
      <c r="I244" s="19" t="s">
        <v>570</v>
      </c>
      <c r="J244" s="15"/>
      <c r="K244" s="15"/>
      <c r="L244" s="15" t="s">
        <v>19</v>
      </c>
      <c r="M244" s="18">
        <v>8.3333333328482695E-2</v>
      </c>
    </row>
    <row r="245" spans="1:13">
      <c r="A245" s="14">
        <v>45330.476875601853</v>
      </c>
      <c r="B245" s="15" t="s">
        <v>571</v>
      </c>
      <c r="C245" s="15">
        <v>301586</v>
      </c>
      <c r="D245" s="15" t="s">
        <v>569</v>
      </c>
      <c r="E245" s="15" t="s">
        <v>290</v>
      </c>
      <c r="F245" s="16">
        <v>45329</v>
      </c>
      <c r="G245" s="17">
        <v>0.91666666666424135</v>
      </c>
      <c r="H245" s="17">
        <v>0.95833333333575865</v>
      </c>
      <c r="I245" s="19" t="s">
        <v>572</v>
      </c>
      <c r="J245" s="15"/>
      <c r="K245" s="15"/>
      <c r="L245" s="15" t="s">
        <v>19</v>
      </c>
      <c r="M245" s="18">
        <v>4.1666666671517305E-2</v>
      </c>
    </row>
    <row r="246" spans="1:13">
      <c r="A246" s="14">
        <v>45330.493386527778</v>
      </c>
      <c r="B246" s="15" t="s">
        <v>63</v>
      </c>
      <c r="C246" s="15">
        <v>198187</v>
      </c>
      <c r="D246" s="15" t="s">
        <v>569</v>
      </c>
      <c r="E246" s="15" t="s">
        <v>280</v>
      </c>
      <c r="F246" s="16">
        <v>45329</v>
      </c>
      <c r="G246" s="17">
        <v>0.92013888889050577</v>
      </c>
      <c r="H246" s="17">
        <v>1.4583333337213844E-2</v>
      </c>
      <c r="I246" s="19" t="s">
        <v>573</v>
      </c>
      <c r="J246" s="15"/>
      <c r="K246" s="15"/>
      <c r="L246" s="15" t="s">
        <v>19</v>
      </c>
      <c r="M246" s="18">
        <v>-0.90555555555329192</v>
      </c>
    </row>
    <row r="247" spans="1:13">
      <c r="A247" s="14">
        <v>45330.517756956018</v>
      </c>
      <c r="B247" s="15" t="s">
        <v>24</v>
      </c>
      <c r="C247" s="15">
        <v>553542</v>
      </c>
      <c r="D247" s="15" t="s">
        <v>569</v>
      </c>
      <c r="E247" s="15" t="s">
        <v>280</v>
      </c>
      <c r="F247" s="16">
        <v>45329</v>
      </c>
      <c r="G247" s="17">
        <v>0.83333333333575865</v>
      </c>
      <c r="H247" s="17">
        <v>0.9180555555576575</v>
      </c>
      <c r="I247" s="19" t="s">
        <v>574</v>
      </c>
      <c r="J247" s="15"/>
      <c r="K247" s="15"/>
      <c r="L247" s="15" t="s">
        <v>19</v>
      </c>
      <c r="M247" s="18">
        <v>8.4722222221898846E-2</v>
      </c>
    </row>
    <row r="248" spans="1:13">
      <c r="A248" s="14">
        <v>45330.788142453704</v>
      </c>
      <c r="B248" s="15" t="s">
        <v>101</v>
      </c>
      <c r="C248" s="15">
        <v>613247</v>
      </c>
      <c r="D248" s="15" t="s">
        <v>569</v>
      </c>
      <c r="E248" s="15" t="s">
        <v>282</v>
      </c>
      <c r="F248" s="16">
        <v>45329</v>
      </c>
      <c r="G248" s="17">
        <v>0.85763888889050577</v>
      </c>
      <c r="H248" s="17">
        <v>0.99097222222189885</v>
      </c>
      <c r="I248" s="19" t="s">
        <v>575</v>
      </c>
      <c r="J248" s="15"/>
      <c r="K248" s="15"/>
      <c r="L248" s="15" t="s">
        <v>19</v>
      </c>
      <c r="M248" s="18">
        <v>0.13333333333139308</v>
      </c>
    </row>
    <row r="249" spans="1:13">
      <c r="A249" s="14">
        <v>45331.07767017361</v>
      </c>
      <c r="B249" s="15" t="s">
        <v>216</v>
      </c>
      <c r="C249" s="15">
        <v>334383</v>
      </c>
      <c r="D249" s="15" t="s">
        <v>514</v>
      </c>
      <c r="E249" s="15" t="s">
        <v>27</v>
      </c>
      <c r="F249" s="16">
        <v>45308</v>
      </c>
      <c r="G249" s="17">
        <v>0.81736111111240461</v>
      </c>
      <c r="H249" s="17">
        <v>0.961111111115315</v>
      </c>
      <c r="I249" s="19" t="s">
        <v>576</v>
      </c>
      <c r="J249" s="15"/>
      <c r="K249" s="15"/>
      <c r="L249" s="15" t="s">
        <v>19</v>
      </c>
      <c r="M249" s="18">
        <v>0.14375000000291038</v>
      </c>
    </row>
    <row r="250" spans="1:13">
      <c r="A250" s="14">
        <v>45332.090517337958</v>
      </c>
      <c r="B250" s="15" t="s">
        <v>405</v>
      </c>
      <c r="C250" s="15">
        <v>332609</v>
      </c>
      <c r="D250" s="15" t="s">
        <v>577</v>
      </c>
      <c r="E250" s="15" t="s">
        <v>578</v>
      </c>
      <c r="F250" s="16">
        <v>45331</v>
      </c>
      <c r="G250" s="17">
        <v>0.91666666666424135</v>
      </c>
      <c r="H250" s="17">
        <v>0</v>
      </c>
      <c r="I250" s="19" t="s">
        <v>579</v>
      </c>
      <c r="J250" s="15"/>
      <c r="K250" s="15"/>
      <c r="L250" s="15" t="s">
        <v>19</v>
      </c>
      <c r="M250" s="18">
        <v>-0.91666666666424135</v>
      </c>
    </row>
    <row r="251" spans="1:13">
      <c r="A251" s="14">
        <v>45332.090673738421</v>
      </c>
      <c r="B251" s="15" t="s">
        <v>580</v>
      </c>
      <c r="C251" s="15">
        <v>110165</v>
      </c>
      <c r="D251" s="15" t="s">
        <v>577</v>
      </c>
      <c r="E251" s="15" t="s">
        <v>581</v>
      </c>
      <c r="F251" s="16">
        <v>45331</v>
      </c>
      <c r="G251" s="17">
        <v>0.78263888889341615</v>
      </c>
      <c r="H251" s="17">
        <v>0.929861111115315</v>
      </c>
      <c r="I251" s="19" t="s">
        <v>582</v>
      </c>
      <c r="J251" s="15"/>
      <c r="K251" s="15"/>
      <c r="L251" s="15" t="s">
        <v>19</v>
      </c>
      <c r="M251" s="18">
        <v>0.14722222222189885</v>
      </c>
    </row>
    <row r="252" spans="1:13">
      <c r="A252" s="14">
        <v>45332.093703240738</v>
      </c>
      <c r="B252" s="15" t="s">
        <v>583</v>
      </c>
      <c r="C252" s="15">
        <v>485527</v>
      </c>
      <c r="D252" s="15" t="s">
        <v>577</v>
      </c>
      <c r="E252" s="15" t="s">
        <v>271</v>
      </c>
      <c r="F252" s="16">
        <v>45331</v>
      </c>
      <c r="G252" s="17">
        <v>0.79166666666424135</v>
      </c>
      <c r="H252" s="17">
        <v>0.95833333333575865</v>
      </c>
      <c r="I252" s="19" t="s">
        <v>584</v>
      </c>
      <c r="J252" s="15" t="s">
        <v>585</v>
      </c>
      <c r="K252" s="15"/>
      <c r="L252" s="15" t="s">
        <v>19</v>
      </c>
      <c r="M252" s="18">
        <v>0.16666666667151731</v>
      </c>
    </row>
    <row r="253" spans="1:13">
      <c r="A253" s="14">
        <v>45332.098426817131</v>
      </c>
      <c r="B253" s="15" t="s">
        <v>433</v>
      </c>
      <c r="C253" s="15">
        <v>200696</v>
      </c>
      <c r="D253" s="15" t="s">
        <v>577</v>
      </c>
      <c r="E253" s="15" t="s">
        <v>586</v>
      </c>
      <c r="F253" s="16">
        <v>45332</v>
      </c>
      <c r="G253" s="17">
        <v>0.79166666666424135</v>
      </c>
      <c r="H253" s="17">
        <v>0.875</v>
      </c>
      <c r="I253" s="19" t="s">
        <v>587</v>
      </c>
      <c r="J253" s="15" t="s">
        <v>588</v>
      </c>
      <c r="K253" s="15"/>
      <c r="L253" s="15" t="s">
        <v>19</v>
      </c>
      <c r="M253" s="18">
        <v>8.3333333335758653E-2</v>
      </c>
    </row>
    <row r="254" spans="1:13">
      <c r="A254" s="14">
        <v>45332.098884768522</v>
      </c>
      <c r="B254" s="15" t="s">
        <v>433</v>
      </c>
      <c r="C254" s="15">
        <v>200696</v>
      </c>
      <c r="D254" s="15" t="s">
        <v>577</v>
      </c>
      <c r="E254" s="15" t="s">
        <v>589</v>
      </c>
      <c r="F254" s="16">
        <v>45332</v>
      </c>
      <c r="G254" s="17">
        <v>0.875</v>
      </c>
      <c r="H254" s="17">
        <v>0.95833333333575865</v>
      </c>
      <c r="I254" s="19" t="s">
        <v>587</v>
      </c>
      <c r="J254" s="15" t="s">
        <v>590</v>
      </c>
      <c r="K254" s="15"/>
      <c r="L254" s="15" t="s">
        <v>19</v>
      </c>
      <c r="M254" s="18">
        <v>8.3333333335758653E-2</v>
      </c>
    </row>
    <row r="255" spans="1:13">
      <c r="A255" s="14">
        <v>45332.120039733796</v>
      </c>
      <c r="B255" s="15" t="s">
        <v>521</v>
      </c>
      <c r="C255" s="15">
        <v>660425</v>
      </c>
      <c r="D255" s="15" t="s">
        <v>577</v>
      </c>
      <c r="E255" s="15" t="s">
        <v>591</v>
      </c>
      <c r="F255" s="16">
        <v>45331</v>
      </c>
      <c r="G255" s="17">
        <v>0.90972222221898846</v>
      </c>
      <c r="H255" s="17">
        <v>0.99375000000145519</v>
      </c>
      <c r="I255" s="19" t="s">
        <v>592</v>
      </c>
      <c r="J255" s="15"/>
      <c r="K255" s="15"/>
      <c r="L255" s="15" t="s">
        <v>19</v>
      </c>
      <c r="M255" s="18">
        <v>8.4027777782466728E-2</v>
      </c>
    </row>
    <row r="256" spans="1:13">
      <c r="A256" s="14">
        <v>45332.133803900462</v>
      </c>
      <c r="B256" s="15" t="s">
        <v>63</v>
      </c>
      <c r="C256" s="15">
        <v>198187</v>
      </c>
      <c r="D256" s="15" t="s">
        <v>577</v>
      </c>
      <c r="E256" s="15" t="s">
        <v>265</v>
      </c>
      <c r="F256" s="16">
        <v>45331</v>
      </c>
      <c r="G256" s="17">
        <v>0.79097222222480923</v>
      </c>
      <c r="H256" s="17">
        <v>6.9444444452528842E-3</v>
      </c>
      <c r="I256" s="19" t="s">
        <v>593</v>
      </c>
      <c r="J256" s="15"/>
      <c r="K256" s="15"/>
      <c r="L256" s="15" t="s">
        <v>19</v>
      </c>
      <c r="M256" s="18">
        <v>-0.78402777777955635</v>
      </c>
    </row>
    <row r="257" spans="1:13">
      <c r="A257" s="14">
        <v>45332.143228333334</v>
      </c>
      <c r="B257" s="15" t="s">
        <v>513</v>
      </c>
      <c r="C257" s="15">
        <v>157774</v>
      </c>
      <c r="D257" s="15" t="s">
        <v>577</v>
      </c>
      <c r="E257" s="15" t="s">
        <v>594</v>
      </c>
      <c r="F257" s="16">
        <v>32182</v>
      </c>
      <c r="G257" s="17">
        <v>0.83333333333575865</v>
      </c>
      <c r="H257" s="17">
        <v>0.95833333333575865</v>
      </c>
      <c r="I257" s="19" t="s">
        <v>595</v>
      </c>
      <c r="J257" s="15"/>
      <c r="K257" s="15"/>
      <c r="L257" s="15" t="s">
        <v>19</v>
      </c>
      <c r="M257" s="18">
        <v>0.125</v>
      </c>
    </row>
    <row r="258" spans="1:13">
      <c r="A258" s="14">
        <v>45332.145283738428</v>
      </c>
      <c r="B258" s="15" t="s">
        <v>596</v>
      </c>
      <c r="C258" s="15">
        <v>508685</v>
      </c>
      <c r="D258" s="15" t="s">
        <v>577</v>
      </c>
      <c r="E258" s="15" t="s">
        <v>597</v>
      </c>
      <c r="F258" s="16">
        <v>45331</v>
      </c>
      <c r="G258" s="17">
        <v>0.92361111110949423</v>
      </c>
      <c r="H258" s="17">
        <v>1.3888888890505768E-2</v>
      </c>
      <c r="I258" s="15" t="s">
        <v>598</v>
      </c>
      <c r="J258" s="15" t="s">
        <v>599</v>
      </c>
      <c r="K258" s="15"/>
      <c r="L258" s="15" t="s">
        <v>19</v>
      </c>
      <c r="M258" s="18">
        <v>-0.90972222221898846</v>
      </c>
    </row>
    <row r="259" spans="1:13">
      <c r="A259" s="14">
        <v>45332.14633265046</v>
      </c>
      <c r="B259" s="15" t="s">
        <v>600</v>
      </c>
      <c r="C259" s="15">
        <v>676856</v>
      </c>
      <c r="D259" s="15" t="s">
        <v>577</v>
      </c>
      <c r="E259" s="15" t="s">
        <v>601</v>
      </c>
      <c r="F259" s="16">
        <v>45331</v>
      </c>
      <c r="G259" s="17">
        <v>0.82152777777810115</v>
      </c>
      <c r="H259" s="17">
        <v>0.99722222222044365</v>
      </c>
      <c r="I259" s="15" t="s">
        <v>602</v>
      </c>
      <c r="J259" s="15" t="s">
        <v>603</v>
      </c>
      <c r="K259" s="15"/>
      <c r="L259" s="15" t="s">
        <v>19</v>
      </c>
      <c r="M259" s="18">
        <v>0.1756944444423425</v>
      </c>
    </row>
    <row r="260" spans="1:13">
      <c r="A260" s="14">
        <v>45332.155333217597</v>
      </c>
      <c r="B260" s="15" t="s">
        <v>531</v>
      </c>
      <c r="C260" s="15">
        <v>631882</v>
      </c>
      <c r="D260" s="15" t="s">
        <v>577</v>
      </c>
      <c r="E260" s="15" t="s">
        <v>604</v>
      </c>
      <c r="F260" s="16">
        <v>45331</v>
      </c>
      <c r="G260" s="17">
        <v>0.83333333333575865</v>
      </c>
      <c r="H260" s="17">
        <v>2.9861111106583849E-2</v>
      </c>
      <c r="I260" s="19" t="s">
        <v>605</v>
      </c>
      <c r="J260" s="15" t="s">
        <v>606</v>
      </c>
      <c r="K260" s="15"/>
      <c r="L260" s="15" t="s">
        <v>19</v>
      </c>
      <c r="M260" s="18">
        <v>-0.8034722222291748</v>
      </c>
    </row>
    <row r="261" spans="1:13">
      <c r="A261" s="14">
        <v>45332.163217662033</v>
      </c>
      <c r="B261" s="15" t="s">
        <v>42</v>
      </c>
      <c r="C261" s="15">
        <v>512878</v>
      </c>
      <c r="D261" s="15" t="s">
        <v>577</v>
      </c>
      <c r="E261" s="15" t="s">
        <v>27</v>
      </c>
      <c r="F261" s="16">
        <v>45331</v>
      </c>
      <c r="G261" s="17">
        <v>0.93819444444670808</v>
      </c>
      <c r="H261" s="17">
        <v>6.944444467080757E-4</v>
      </c>
      <c r="I261" s="19" t="s">
        <v>607</v>
      </c>
      <c r="J261" s="15"/>
      <c r="K261" s="15"/>
      <c r="L261" s="15" t="s">
        <v>19</v>
      </c>
      <c r="M261" s="18">
        <v>-0.9375</v>
      </c>
    </row>
    <row r="262" spans="1:13">
      <c r="A262" s="14">
        <v>45332.190488622684</v>
      </c>
      <c r="B262" s="15" t="s">
        <v>608</v>
      </c>
      <c r="C262" s="15">
        <v>568312</v>
      </c>
      <c r="D262" s="15" t="s">
        <v>577</v>
      </c>
      <c r="E262" s="15" t="s">
        <v>609</v>
      </c>
      <c r="F262" s="16">
        <v>45331</v>
      </c>
      <c r="G262" s="17">
        <v>0.96319444444088731</v>
      </c>
      <c r="H262" s="17">
        <v>5.9027777781011537E-2</v>
      </c>
      <c r="I262" s="19" t="s">
        <v>610</v>
      </c>
      <c r="J262" s="15"/>
      <c r="K262" s="15"/>
      <c r="L262" s="15" t="s">
        <v>19</v>
      </c>
      <c r="M262" s="18">
        <v>-0.90416666665987577</v>
      </c>
    </row>
    <row r="263" spans="1:13">
      <c r="A263" s="14">
        <v>45332.527159027777</v>
      </c>
      <c r="B263" s="15" t="s">
        <v>476</v>
      </c>
      <c r="C263" s="15">
        <v>638915</v>
      </c>
      <c r="D263" s="15" t="s">
        <v>577</v>
      </c>
      <c r="E263" s="15" t="s">
        <v>27</v>
      </c>
      <c r="F263" s="16">
        <v>45331</v>
      </c>
      <c r="G263" s="17">
        <v>0.83055555555620231</v>
      </c>
      <c r="H263" s="17">
        <v>0.9375</v>
      </c>
      <c r="I263" s="15" t="s">
        <v>611</v>
      </c>
      <c r="J263" s="15" t="s">
        <v>612</v>
      </c>
      <c r="K263" s="15"/>
      <c r="L263" s="15" t="s">
        <v>19</v>
      </c>
      <c r="M263" s="18">
        <v>0.10694444444379769</v>
      </c>
    </row>
    <row r="264" spans="1:13">
      <c r="A264" s="14">
        <v>45332.529887407407</v>
      </c>
      <c r="B264" s="15" t="s">
        <v>24</v>
      </c>
      <c r="C264" s="15">
        <v>553542</v>
      </c>
      <c r="D264" s="15" t="s">
        <v>577</v>
      </c>
      <c r="E264" s="15" t="s">
        <v>510</v>
      </c>
      <c r="F264" s="16">
        <v>45331</v>
      </c>
      <c r="G264" s="17">
        <v>0.82361111111094942</v>
      </c>
      <c r="H264" s="17">
        <v>0.9180555555576575</v>
      </c>
      <c r="I264" s="19" t="s">
        <v>613</v>
      </c>
      <c r="J264" s="15"/>
      <c r="K264" s="15"/>
      <c r="L264" s="15" t="s">
        <v>19</v>
      </c>
      <c r="M264" s="18">
        <v>9.4444444446708076E-2</v>
      </c>
    </row>
    <row r="265" spans="1:13">
      <c r="A265" s="14">
        <v>45332.5641487963</v>
      </c>
      <c r="B265" s="15" t="s">
        <v>571</v>
      </c>
      <c r="C265" s="15">
        <v>301586</v>
      </c>
      <c r="D265" s="15" t="s">
        <v>577</v>
      </c>
      <c r="E265" s="15" t="s">
        <v>510</v>
      </c>
      <c r="F265" s="16">
        <v>45331</v>
      </c>
      <c r="G265" s="17">
        <v>0.75347222221898846</v>
      </c>
      <c r="H265" s="17">
        <v>0.82291666666424135</v>
      </c>
      <c r="I265" s="19" t="s">
        <v>614</v>
      </c>
      <c r="J265" s="15"/>
      <c r="K265" s="15"/>
      <c r="L265" s="15" t="s">
        <v>19</v>
      </c>
      <c r="M265" s="18">
        <v>6.9444444445252884E-2</v>
      </c>
    </row>
    <row r="266" spans="1:13">
      <c r="A266" s="14">
        <v>45332.564688032406</v>
      </c>
      <c r="B266" s="15" t="s">
        <v>571</v>
      </c>
      <c r="C266" s="15">
        <v>301586</v>
      </c>
      <c r="D266" s="15" t="s">
        <v>577</v>
      </c>
      <c r="E266" s="15" t="s">
        <v>581</v>
      </c>
      <c r="F266" s="16">
        <v>45331</v>
      </c>
      <c r="G266" s="17">
        <v>0.93194444444088731</v>
      </c>
      <c r="H266" s="17">
        <v>0.961111111115315</v>
      </c>
      <c r="I266" s="19" t="s">
        <v>615</v>
      </c>
      <c r="J266" s="15"/>
      <c r="K266" s="15"/>
      <c r="L266" s="15" t="s">
        <v>19</v>
      </c>
      <c r="M266" s="18">
        <v>2.9166666674427688E-2</v>
      </c>
    </row>
    <row r="267" spans="1:13">
      <c r="A267" s="14">
        <v>45332.570854502315</v>
      </c>
      <c r="B267" s="15" t="s">
        <v>526</v>
      </c>
      <c r="C267" s="15">
        <v>260621</v>
      </c>
      <c r="D267" s="15" t="s">
        <v>577</v>
      </c>
      <c r="E267" s="15" t="s">
        <v>284</v>
      </c>
      <c r="F267" s="16">
        <v>45331</v>
      </c>
      <c r="G267" s="17">
        <v>0.83055555555620231</v>
      </c>
      <c r="H267" s="17">
        <v>0.9180555555576575</v>
      </c>
      <c r="I267" s="19" t="s">
        <v>616</v>
      </c>
      <c r="J267" s="15"/>
      <c r="K267" s="15"/>
      <c r="L267" s="15" t="s">
        <v>19</v>
      </c>
      <c r="M267" s="18">
        <v>8.7500000001455192E-2</v>
      </c>
    </row>
    <row r="268" spans="1:13">
      <c r="A268" s="14">
        <v>45332.592722615736</v>
      </c>
      <c r="B268" s="15" t="s">
        <v>412</v>
      </c>
      <c r="C268" s="15">
        <v>658565</v>
      </c>
      <c r="D268" s="15" t="s">
        <v>577</v>
      </c>
      <c r="E268" s="15" t="s">
        <v>515</v>
      </c>
      <c r="F268" s="16">
        <v>45331</v>
      </c>
      <c r="G268" s="17">
        <v>0.83333333333575865</v>
      </c>
      <c r="H268" s="17">
        <v>0.95833333333575865</v>
      </c>
      <c r="I268" s="19" t="s">
        <v>617</v>
      </c>
      <c r="J268" s="15"/>
      <c r="K268" s="15"/>
      <c r="L268" s="15" t="s">
        <v>19</v>
      </c>
      <c r="M268" s="18">
        <v>0.125</v>
      </c>
    </row>
    <row r="269" spans="1:13">
      <c r="A269" s="14">
        <v>45333.120075590283</v>
      </c>
      <c r="B269" s="15" t="s">
        <v>58</v>
      </c>
      <c r="C269" s="15">
        <v>583032</v>
      </c>
      <c r="D269" s="15" t="s">
        <v>577</v>
      </c>
      <c r="E269" s="15" t="s">
        <v>271</v>
      </c>
      <c r="F269" s="16">
        <v>45332</v>
      </c>
      <c r="G269" s="17">
        <v>2.2222222221898846E-2</v>
      </c>
      <c r="H269" s="17">
        <v>6.5972222218988463E-2</v>
      </c>
      <c r="I269" s="19" t="s">
        <v>618</v>
      </c>
      <c r="J269" s="15"/>
      <c r="K269" s="15"/>
      <c r="L269" s="15" t="s">
        <v>19</v>
      </c>
      <c r="M269" s="18">
        <v>4.3749999997089617E-2</v>
      </c>
    </row>
    <row r="270" spans="1:13">
      <c r="A270" s="14">
        <v>45334.169011620368</v>
      </c>
      <c r="B270" s="15" t="s">
        <v>152</v>
      </c>
      <c r="C270" s="15">
        <v>542277</v>
      </c>
      <c r="D270" s="15" t="s">
        <v>577</v>
      </c>
      <c r="E270" s="15" t="s">
        <v>271</v>
      </c>
      <c r="F270" s="16">
        <v>45331</v>
      </c>
      <c r="G270" s="17">
        <v>0.96527777778101154</v>
      </c>
      <c r="H270" s="17">
        <v>2.2222222221898846E-2</v>
      </c>
      <c r="I270" s="19" t="s">
        <v>619</v>
      </c>
      <c r="J270" s="15"/>
      <c r="K270" s="15"/>
      <c r="L270" s="15" t="s">
        <v>19</v>
      </c>
      <c r="M270" s="18">
        <v>-0.94305555555911269</v>
      </c>
    </row>
    <row r="271" spans="1:13">
      <c r="A271" s="14">
        <v>45348.666150810182</v>
      </c>
      <c r="B271" s="15" t="s">
        <v>405</v>
      </c>
      <c r="C271" s="15">
        <v>332609</v>
      </c>
      <c r="D271" s="15" t="s">
        <v>620</v>
      </c>
      <c r="E271" s="15" t="s">
        <v>222</v>
      </c>
      <c r="F271" s="16">
        <v>45347</v>
      </c>
      <c r="G271" s="17">
        <v>0.79166666666424135</v>
      </c>
      <c r="H271" s="17">
        <v>0.84722222221898846</v>
      </c>
      <c r="I271" s="19" t="s">
        <v>621</v>
      </c>
      <c r="J271" s="15"/>
      <c r="K271" s="15"/>
      <c r="L271" s="15" t="s">
        <v>19</v>
      </c>
      <c r="M271" s="18">
        <v>5.5555555554747116E-2</v>
      </c>
    </row>
    <row r="272" spans="1:13">
      <c r="A272" s="14">
        <v>45348.709843240737</v>
      </c>
      <c r="B272" s="15" t="s">
        <v>24</v>
      </c>
      <c r="C272" s="15">
        <v>553542</v>
      </c>
      <c r="D272" s="15" t="s">
        <v>620</v>
      </c>
      <c r="E272" s="15" t="s">
        <v>222</v>
      </c>
      <c r="F272" s="16">
        <v>45347</v>
      </c>
      <c r="G272" s="17">
        <v>0.66597222222480923</v>
      </c>
      <c r="H272" s="17">
        <v>0.74652777778101154</v>
      </c>
      <c r="I272" s="19" t="s">
        <v>622</v>
      </c>
      <c r="J272" s="15"/>
      <c r="K272" s="15"/>
      <c r="L272" s="15" t="s">
        <v>19</v>
      </c>
      <c r="M272" s="18">
        <v>8.0555555556202307E-2</v>
      </c>
    </row>
    <row r="273" spans="1:13">
      <c r="A273" s="14">
        <v>45348.928114664348</v>
      </c>
      <c r="B273" s="15" t="s">
        <v>476</v>
      </c>
      <c r="C273" s="15">
        <v>638915</v>
      </c>
      <c r="D273" s="15" t="s">
        <v>620</v>
      </c>
      <c r="E273" s="15" t="s">
        <v>222</v>
      </c>
      <c r="F273" s="16">
        <v>45347</v>
      </c>
      <c r="G273" s="17">
        <v>0.74722222222044365</v>
      </c>
      <c r="H273" s="17">
        <v>0.79097222222480923</v>
      </c>
      <c r="I273" s="19" t="s">
        <v>623</v>
      </c>
      <c r="J273" s="15"/>
      <c r="K273" s="15"/>
      <c r="L273" s="15" t="s">
        <v>19</v>
      </c>
      <c r="M273" s="18">
        <v>4.3750000004365575E-2</v>
      </c>
    </row>
    <row r="274" spans="1:13">
      <c r="A274" s="14">
        <v>45352.824764456018</v>
      </c>
      <c r="B274" s="15" t="s">
        <v>624</v>
      </c>
      <c r="C274" s="15">
        <v>540147</v>
      </c>
      <c r="D274" s="15" t="s">
        <v>625</v>
      </c>
      <c r="E274" s="15" t="s">
        <v>626</v>
      </c>
      <c r="F274" s="16">
        <v>45352</v>
      </c>
      <c r="G274" s="17">
        <v>0.58333333333575865</v>
      </c>
      <c r="H274" s="17">
        <v>0.66666666666424135</v>
      </c>
      <c r="I274" s="19" t="s">
        <v>627</v>
      </c>
      <c r="J274" s="15"/>
      <c r="K274" s="15"/>
      <c r="L274" s="15" t="s">
        <v>19</v>
      </c>
      <c r="M274" s="22"/>
    </row>
    <row r="275" spans="1:13">
      <c r="A275" s="14">
        <v>45352.873312488431</v>
      </c>
      <c r="B275" s="15" t="s">
        <v>526</v>
      </c>
      <c r="C275" s="15">
        <v>260621</v>
      </c>
      <c r="D275" s="15" t="s">
        <v>628</v>
      </c>
      <c r="E275" s="15" t="s">
        <v>302</v>
      </c>
      <c r="F275" s="16">
        <v>45352</v>
      </c>
      <c r="G275" s="17">
        <v>0.49791666666715173</v>
      </c>
      <c r="H275" s="17">
        <v>0.58333333333575865</v>
      </c>
      <c r="I275" s="19" t="s">
        <v>629</v>
      </c>
      <c r="J275" s="15"/>
      <c r="K275" s="15"/>
      <c r="L275" s="15" t="s">
        <v>19</v>
      </c>
      <c r="M275" s="22"/>
    </row>
    <row r="276" spans="1:13">
      <c r="A276" s="14">
        <v>45352.873554479171</v>
      </c>
      <c r="B276" s="15" t="s">
        <v>630</v>
      </c>
      <c r="C276" s="15">
        <v>668467</v>
      </c>
      <c r="D276" s="15" t="s">
        <v>625</v>
      </c>
      <c r="E276" s="15" t="s">
        <v>631</v>
      </c>
      <c r="F276" s="16">
        <v>45352</v>
      </c>
      <c r="G276" s="17">
        <v>0.64513888888905058</v>
      </c>
      <c r="H276" s="17">
        <v>0.75</v>
      </c>
      <c r="I276" s="19" t="s">
        <v>632</v>
      </c>
      <c r="J276" s="15"/>
      <c r="K276" s="15"/>
      <c r="L276" s="15" t="s">
        <v>19</v>
      </c>
      <c r="M276" s="22"/>
    </row>
    <row r="277" spans="1:13">
      <c r="A277" s="14">
        <v>45352.907833356483</v>
      </c>
      <c r="B277" s="15" t="s">
        <v>633</v>
      </c>
      <c r="C277" s="15">
        <v>442303</v>
      </c>
      <c r="D277" s="15" t="s">
        <v>625</v>
      </c>
      <c r="E277" s="15" t="s">
        <v>634</v>
      </c>
      <c r="F277" s="16">
        <v>45352</v>
      </c>
      <c r="G277" s="17">
        <v>0.66666666666424135</v>
      </c>
      <c r="H277" s="17">
        <v>0.79166666666424135</v>
      </c>
      <c r="I277" s="19" t="s">
        <v>635</v>
      </c>
      <c r="J277" s="15"/>
      <c r="K277" s="15"/>
      <c r="L277" s="15" t="s">
        <v>19</v>
      </c>
      <c r="M277" s="22"/>
    </row>
    <row r="278" spans="1:13">
      <c r="A278" s="14">
        <v>45353.044876122687</v>
      </c>
      <c r="B278" s="15" t="s">
        <v>526</v>
      </c>
      <c r="C278" s="15">
        <v>260621</v>
      </c>
      <c r="D278" s="15" t="s">
        <v>636</v>
      </c>
      <c r="E278" s="15" t="s">
        <v>637</v>
      </c>
      <c r="F278" s="16">
        <v>45352</v>
      </c>
      <c r="G278" s="17">
        <v>0.83333333333575865</v>
      </c>
      <c r="H278" s="17">
        <v>0.91666666666424135</v>
      </c>
      <c r="I278" s="15" t="s">
        <v>638</v>
      </c>
      <c r="J278" s="15" t="s">
        <v>639</v>
      </c>
      <c r="K278" s="15"/>
      <c r="L278" s="15" t="s">
        <v>19</v>
      </c>
      <c r="M278" s="22"/>
    </row>
    <row r="279" spans="1:13">
      <c r="A279" s="14">
        <v>45353.149387754631</v>
      </c>
      <c r="B279" s="15" t="s">
        <v>600</v>
      </c>
      <c r="C279" s="15">
        <v>676856</v>
      </c>
      <c r="D279" s="15" t="s">
        <v>636</v>
      </c>
      <c r="E279" s="15" t="s">
        <v>640</v>
      </c>
      <c r="F279" s="16">
        <v>45353</v>
      </c>
      <c r="G279" s="17">
        <v>0.91944444444379769</v>
      </c>
      <c r="H279" s="17">
        <v>2.1527777775190771E-2</v>
      </c>
      <c r="I279" s="19" t="s">
        <v>641</v>
      </c>
      <c r="J279" s="15"/>
      <c r="K279" s="15"/>
      <c r="L279" s="15" t="s">
        <v>19</v>
      </c>
      <c r="M279" s="22"/>
    </row>
    <row r="280" spans="1:13">
      <c r="A280" s="14">
        <v>45353.171490787034</v>
      </c>
      <c r="B280" s="15" t="s">
        <v>642</v>
      </c>
      <c r="C280" s="15">
        <v>179874</v>
      </c>
      <c r="D280" s="15" t="s">
        <v>636</v>
      </c>
      <c r="E280" s="15" t="s">
        <v>284</v>
      </c>
      <c r="F280" s="16">
        <v>45352</v>
      </c>
      <c r="G280" s="17">
        <v>0.8125</v>
      </c>
      <c r="H280" s="17">
        <v>4.1666666664241347E-2</v>
      </c>
      <c r="I280" s="19" t="s">
        <v>643</v>
      </c>
      <c r="J280" s="15"/>
      <c r="K280" s="15"/>
      <c r="L280" s="15" t="s">
        <v>19</v>
      </c>
      <c r="M280" s="22"/>
    </row>
    <row r="281" spans="1:13">
      <c r="A281" s="14">
        <v>45353.176097233794</v>
      </c>
      <c r="B281" s="15" t="s">
        <v>644</v>
      </c>
      <c r="C281" s="15">
        <v>491072</v>
      </c>
      <c r="D281" s="15" t="s">
        <v>636</v>
      </c>
      <c r="E281" s="15" t="s">
        <v>645</v>
      </c>
      <c r="F281" s="16">
        <v>45352</v>
      </c>
      <c r="G281" s="17">
        <v>0.95833333333575865</v>
      </c>
      <c r="H281" s="17">
        <v>4.8611111109494232E-2</v>
      </c>
      <c r="I281" s="19" t="s">
        <v>646</v>
      </c>
      <c r="J281" s="15" t="s">
        <v>647</v>
      </c>
      <c r="K281" s="15"/>
      <c r="L281" s="15" t="s">
        <v>19</v>
      </c>
      <c r="M281" s="22"/>
    </row>
    <row r="282" spans="1:13">
      <c r="A282" s="14">
        <v>45353.192531238426</v>
      </c>
      <c r="B282" s="15" t="s">
        <v>24</v>
      </c>
      <c r="C282" s="15">
        <v>553542</v>
      </c>
      <c r="D282" s="15" t="s">
        <v>628</v>
      </c>
      <c r="E282" s="15" t="s">
        <v>302</v>
      </c>
      <c r="F282" s="16">
        <v>45352</v>
      </c>
      <c r="G282" s="17">
        <v>0.58333333333575865</v>
      </c>
      <c r="H282" s="17">
        <v>0.70277777777664596</v>
      </c>
      <c r="I282" s="19" t="s">
        <v>648</v>
      </c>
      <c r="J282" s="15" t="s">
        <v>649</v>
      </c>
      <c r="K282" s="15"/>
      <c r="L282" s="15" t="s">
        <v>19</v>
      </c>
      <c r="M282" s="22"/>
    </row>
    <row r="283" spans="1:13">
      <c r="A283" s="14">
        <v>45353.193137430557</v>
      </c>
      <c r="B283" s="15" t="s">
        <v>24</v>
      </c>
      <c r="C283" s="15">
        <v>553542</v>
      </c>
      <c r="D283" s="15" t="s">
        <v>636</v>
      </c>
      <c r="E283" s="15" t="s">
        <v>645</v>
      </c>
      <c r="F283" s="16">
        <v>45352</v>
      </c>
      <c r="G283" s="17">
        <v>0.84305555555329192</v>
      </c>
      <c r="H283" s="17">
        <v>0.91527777777810115</v>
      </c>
      <c r="I283" s="19" t="s">
        <v>650</v>
      </c>
      <c r="J283" s="15"/>
      <c r="K283" s="15"/>
      <c r="L283" s="15" t="s">
        <v>19</v>
      </c>
      <c r="M283" s="22"/>
    </row>
    <row r="284" spans="1:13">
      <c r="A284" s="14">
        <v>45353.597124733795</v>
      </c>
      <c r="B284" s="15" t="s">
        <v>500</v>
      </c>
      <c r="C284" s="15">
        <v>640294</v>
      </c>
      <c r="D284" s="15" t="s">
        <v>625</v>
      </c>
      <c r="E284" s="15" t="s">
        <v>310</v>
      </c>
      <c r="F284" s="16">
        <v>45352</v>
      </c>
      <c r="G284" s="17">
        <v>0.55555555555474712</v>
      </c>
      <c r="H284" s="17">
        <v>0.61805555555474712</v>
      </c>
      <c r="I284" s="19" t="s">
        <v>651</v>
      </c>
      <c r="J284" s="15"/>
      <c r="K284" s="15"/>
      <c r="L284" s="15" t="s">
        <v>19</v>
      </c>
      <c r="M284" s="22"/>
    </row>
    <row r="285" spans="1:13">
      <c r="A285" s="14">
        <v>45353.597836678236</v>
      </c>
      <c r="B285" s="15" t="s">
        <v>500</v>
      </c>
      <c r="C285" s="15">
        <v>640294</v>
      </c>
      <c r="D285" s="15" t="s">
        <v>625</v>
      </c>
      <c r="E285" s="15" t="s">
        <v>652</v>
      </c>
      <c r="F285" s="16">
        <v>45352</v>
      </c>
      <c r="G285" s="17">
        <v>0.66666666666424135</v>
      </c>
      <c r="H285" s="17">
        <v>0.78125</v>
      </c>
      <c r="I285" s="19" t="s">
        <v>653</v>
      </c>
      <c r="J285" s="15"/>
      <c r="K285" s="15"/>
      <c r="L285" s="15" t="s">
        <v>19</v>
      </c>
      <c r="M285" s="22"/>
    </row>
    <row r="286" spans="1:13">
      <c r="A286" s="14">
        <v>45353.598580092592</v>
      </c>
      <c r="B286" s="15" t="s">
        <v>63</v>
      </c>
      <c r="C286" s="15">
        <v>198187</v>
      </c>
      <c r="D286" s="15" t="s">
        <v>625</v>
      </c>
      <c r="E286" s="15" t="s">
        <v>634</v>
      </c>
      <c r="F286" s="16">
        <v>45352</v>
      </c>
      <c r="G286" s="17">
        <v>0.58333333333575865</v>
      </c>
      <c r="H286" s="17">
        <v>0.66666666666424135</v>
      </c>
      <c r="I286" s="19" t="s">
        <v>654</v>
      </c>
      <c r="J286" s="15" t="s">
        <v>503</v>
      </c>
      <c r="K286" s="15"/>
      <c r="L286" s="15" t="s">
        <v>19</v>
      </c>
      <c r="M286" s="22"/>
    </row>
    <row r="287" spans="1:13">
      <c r="A287" s="14">
        <v>45353.758133067131</v>
      </c>
      <c r="B287" s="15" t="s">
        <v>583</v>
      </c>
      <c r="C287" s="15">
        <v>485527</v>
      </c>
      <c r="D287" s="15" t="s">
        <v>655</v>
      </c>
      <c r="E287" s="15" t="s">
        <v>656</v>
      </c>
      <c r="F287" s="16">
        <v>45353</v>
      </c>
      <c r="G287" s="17">
        <v>0.54166666666424135</v>
      </c>
      <c r="H287" s="17">
        <v>0.625</v>
      </c>
      <c r="I287" s="19" t="s">
        <v>657</v>
      </c>
      <c r="J287" s="15"/>
      <c r="K287" s="15"/>
      <c r="L287" s="15" t="s">
        <v>19</v>
      </c>
      <c r="M287" s="22"/>
    </row>
    <row r="288" spans="1:13">
      <c r="A288" s="14">
        <v>45353.758506423612</v>
      </c>
      <c r="B288" s="15" t="s">
        <v>526</v>
      </c>
      <c r="C288" s="15">
        <v>260621</v>
      </c>
      <c r="D288" s="15" t="s">
        <v>655</v>
      </c>
      <c r="E288" s="15" t="s">
        <v>658</v>
      </c>
      <c r="F288" s="16">
        <v>45353</v>
      </c>
      <c r="G288" s="17">
        <v>0.57569444444379769</v>
      </c>
      <c r="H288" s="17">
        <v>0.625</v>
      </c>
      <c r="I288" s="15" t="s">
        <v>659</v>
      </c>
      <c r="J288" s="15" t="s">
        <v>660</v>
      </c>
      <c r="K288" s="15"/>
      <c r="L288" s="15" t="s">
        <v>19</v>
      </c>
      <c r="M288" s="22"/>
    </row>
    <row r="289" spans="1:13">
      <c r="A289" s="14">
        <v>45353.839639895828</v>
      </c>
      <c r="B289" s="15" t="s">
        <v>759</v>
      </c>
      <c r="C289" s="15">
        <v>463764</v>
      </c>
      <c r="D289" s="15" t="s">
        <v>655</v>
      </c>
      <c r="E289" s="15" t="s">
        <v>661</v>
      </c>
      <c r="F289" s="16">
        <v>45353</v>
      </c>
      <c r="G289" s="17">
        <v>0.63611111111094942</v>
      </c>
      <c r="H289" s="17">
        <v>0.71180555555474712</v>
      </c>
      <c r="I289" s="19" t="s">
        <v>662</v>
      </c>
      <c r="J289" s="15"/>
      <c r="K289" s="15"/>
      <c r="L289" s="15" t="s">
        <v>19</v>
      </c>
      <c r="M289" s="18">
        <v>7.5694444443797693E-2</v>
      </c>
    </row>
    <row r="290" spans="1:13">
      <c r="A290" s="14">
        <v>45353.842410138888</v>
      </c>
      <c r="B290" s="15" t="s">
        <v>642</v>
      </c>
      <c r="C290" s="15">
        <v>179874</v>
      </c>
      <c r="D290" s="15" t="s">
        <v>655</v>
      </c>
      <c r="E290" s="15" t="s">
        <v>656</v>
      </c>
      <c r="F290" s="16">
        <v>45353</v>
      </c>
      <c r="G290" s="17">
        <v>0.625</v>
      </c>
      <c r="H290" s="17">
        <v>0.70833333333575865</v>
      </c>
      <c r="I290" s="19" t="s">
        <v>663</v>
      </c>
      <c r="J290" s="15"/>
      <c r="K290" s="15"/>
      <c r="L290" s="15" t="s">
        <v>19</v>
      </c>
      <c r="M290" s="22"/>
    </row>
    <row r="291" spans="1:13">
      <c r="A291" s="14">
        <v>45353.86165875</v>
      </c>
      <c r="B291" s="15" t="s">
        <v>24</v>
      </c>
      <c r="C291" s="15">
        <v>553542</v>
      </c>
      <c r="D291" s="15" t="s">
        <v>655</v>
      </c>
      <c r="E291" s="15" t="s">
        <v>658</v>
      </c>
      <c r="F291" s="16">
        <v>45353</v>
      </c>
      <c r="G291" s="17">
        <v>0.625</v>
      </c>
      <c r="H291" s="17">
        <v>0.70555555555620231</v>
      </c>
      <c r="I291" s="19" t="s">
        <v>664</v>
      </c>
      <c r="J291" s="15"/>
      <c r="K291" s="15"/>
      <c r="L291" s="15" t="s">
        <v>19</v>
      </c>
      <c r="M291" s="22"/>
    </row>
    <row r="292" spans="1:13">
      <c r="A292" s="14">
        <v>45353.903758414352</v>
      </c>
      <c r="B292" s="15" t="s">
        <v>63</v>
      </c>
      <c r="C292" s="15">
        <v>198187</v>
      </c>
      <c r="D292" s="15" t="s">
        <v>655</v>
      </c>
      <c r="E292" s="15" t="s">
        <v>665</v>
      </c>
      <c r="F292" s="16">
        <v>45353</v>
      </c>
      <c r="G292" s="17">
        <v>0.58541666666860692</v>
      </c>
      <c r="H292" s="17">
        <v>0.71319444444088731</v>
      </c>
      <c r="I292" s="19" t="s">
        <v>666</v>
      </c>
      <c r="J292" s="15" t="s">
        <v>97</v>
      </c>
      <c r="K292" s="15"/>
      <c r="L292" s="15" t="s">
        <v>19</v>
      </c>
      <c r="M292" s="22"/>
    </row>
    <row r="293" spans="1:13">
      <c r="A293" s="14">
        <v>45353.994764340277</v>
      </c>
      <c r="B293" s="15" t="s">
        <v>600</v>
      </c>
      <c r="C293" s="15">
        <v>676856</v>
      </c>
      <c r="D293" s="15" t="s">
        <v>655</v>
      </c>
      <c r="E293" s="15" t="s">
        <v>667</v>
      </c>
      <c r="F293" s="16">
        <v>45353</v>
      </c>
      <c r="G293" s="17">
        <v>0.63055555555911269</v>
      </c>
      <c r="H293" s="17">
        <v>0.71875</v>
      </c>
      <c r="I293" s="19" t="s">
        <v>668</v>
      </c>
      <c r="J293" s="15"/>
      <c r="K293" s="15"/>
      <c r="L293" s="15" t="s">
        <v>19</v>
      </c>
      <c r="M293" s="22"/>
    </row>
    <row r="294" spans="1:13">
      <c r="A294" s="14">
        <v>45356.958189479163</v>
      </c>
      <c r="B294" s="15" t="s">
        <v>531</v>
      </c>
      <c r="C294" s="15">
        <v>631882</v>
      </c>
      <c r="D294" s="15" t="s">
        <v>669</v>
      </c>
      <c r="E294" s="15" t="s">
        <v>299</v>
      </c>
      <c r="F294" s="16">
        <v>45354</v>
      </c>
      <c r="G294" s="17">
        <v>0.69791666666424135</v>
      </c>
      <c r="H294" s="17">
        <v>0.79236111111094942</v>
      </c>
      <c r="I294" s="19" t="s">
        <v>670</v>
      </c>
      <c r="J294" s="15"/>
      <c r="K294" s="15"/>
      <c r="L294" s="15" t="s">
        <v>19</v>
      </c>
      <c r="M294" s="22"/>
    </row>
    <row r="295" spans="1:13">
      <c r="A295" s="14">
        <v>45359.184865532407</v>
      </c>
      <c r="B295" s="15" t="s">
        <v>642</v>
      </c>
      <c r="C295" s="15">
        <v>179874</v>
      </c>
      <c r="D295" s="15" t="s">
        <v>671</v>
      </c>
      <c r="E295" s="15" t="s">
        <v>672</v>
      </c>
      <c r="F295" s="16">
        <v>45358</v>
      </c>
      <c r="G295" s="17">
        <v>0.95833333333575865</v>
      </c>
      <c r="H295" s="17">
        <v>0</v>
      </c>
      <c r="I295" s="19" t="s">
        <v>673</v>
      </c>
      <c r="J295" s="15"/>
      <c r="K295" s="15"/>
      <c r="L295" s="15" t="s">
        <v>19</v>
      </c>
      <c r="M295" s="22"/>
    </row>
    <row r="296" spans="1:13">
      <c r="A296" s="14">
        <v>45359.212692881949</v>
      </c>
      <c r="B296" s="15" t="s">
        <v>642</v>
      </c>
      <c r="C296" s="15">
        <v>179874</v>
      </c>
      <c r="D296" s="15" t="s">
        <v>671</v>
      </c>
      <c r="E296" s="15" t="s">
        <v>674</v>
      </c>
      <c r="F296" s="16">
        <v>45358</v>
      </c>
      <c r="G296" s="17">
        <v>3.8888888884685002E-2</v>
      </c>
      <c r="H296" s="17">
        <v>8.6805555554747116E-2</v>
      </c>
      <c r="I296" s="19" t="s">
        <v>675</v>
      </c>
      <c r="J296" s="15"/>
      <c r="K296" s="15"/>
      <c r="L296" s="15" t="s">
        <v>19</v>
      </c>
      <c r="M296" s="22"/>
    </row>
    <row r="297" spans="1:13">
      <c r="A297" s="14">
        <v>45359.659396192132</v>
      </c>
      <c r="B297" s="15" t="s">
        <v>676</v>
      </c>
      <c r="C297" s="15">
        <v>281593</v>
      </c>
      <c r="D297" s="15" t="s">
        <v>671</v>
      </c>
      <c r="E297" s="15" t="s">
        <v>674</v>
      </c>
      <c r="F297" s="16">
        <v>45358</v>
      </c>
      <c r="G297" s="17">
        <v>0.95833333333575865</v>
      </c>
      <c r="H297" s="17">
        <v>4.1666666664241347E-2</v>
      </c>
      <c r="I297" s="19" t="s">
        <v>677</v>
      </c>
      <c r="J297" s="15" t="s">
        <v>512</v>
      </c>
      <c r="K297" s="15"/>
      <c r="L297" s="15" t="s">
        <v>19</v>
      </c>
      <c r="M297" s="22"/>
    </row>
    <row r="298" spans="1:13">
      <c r="A298" s="14">
        <v>45360.033535729162</v>
      </c>
      <c r="B298" s="15" t="s">
        <v>24</v>
      </c>
      <c r="C298" s="15">
        <v>553542</v>
      </c>
      <c r="D298" s="15" t="s">
        <v>671</v>
      </c>
      <c r="E298" s="15" t="s">
        <v>672</v>
      </c>
      <c r="F298" s="16">
        <v>45359</v>
      </c>
      <c r="G298" s="17">
        <v>0</v>
      </c>
      <c r="H298" s="17">
        <v>8.0555555556202307E-2</v>
      </c>
      <c r="I298" s="19" t="s">
        <v>678</v>
      </c>
      <c r="J298" s="15"/>
      <c r="K298" s="15"/>
      <c r="L298" s="15" t="s">
        <v>19</v>
      </c>
      <c r="M298" s="22"/>
    </row>
    <row r="299" spans="1:13">
      <c r="A299" s="14">
        <v>45360.12762579861</v>
      </c>
      <c r="B299" s="15" t="s">
        <v>642</v>
      </c>
      <c r="C299" s="15">
        <v>179874</v>
      </c>
      <c r="D299" s="15" t="s">
        <v>679</v>
      </c>
      <c r="E299" s="15" t="s">
        <v>680</v>
      </c>
      <c r="F299" s="16">
        <v>45359</v>
      </c>
      <c r="G299" s="17">
        <v>0.89583333333575865</v>
      </c>
      <c r="H299" s="17">
        <v>0</v>
      </c>
      <c r="I299" s="19" t="s">
        <v>681</v>
      </c>
      <c r="J299" s="15" t="s">
        <v>682</v>
      </c>
      <c r="K299" s="15"/>
      <c r="L299" s="15" t="s">
        <v>19</v>
      </c>
      <c r="M299" s="22"/>
    </row>
    <row r="300" spans="1:13">
      <c r="A300" s="14">
        <v>45360.24877849537</v>
      </c>
      <c r="B300" s="15" t="s">
        <v>405</v>
      </c>
      <c r="C300" s="15">
        <v>332609</v>
      </c>
      <c r="D300" s="15" t="s">
        <v>679</v>
      </c>
      <c r="E300" s="15" t="s">
        <v>680</v>
      </c>
      <c r="F300" s="16">
        <v>45360</v>
      </c>
      <c r="G300" s="17">
        <v>0</v>
      </c>
      <c r="H300" s="17">
        <v>0.12291666666715173</v>
      </c>
      <c r="I300" s="19" t="s">
        <v>683</v>
      </c>
      <c r="J300" s="15"/>
      <c r="K300" s="15"/>
      <c r="L300" s="15" t="s">
        <v>19</v>
      </c>
      <c r="M300" s="22"/>
    </row>
    <row r="301" spans="1:13">
      <c r="A301" s="14">
        <v>45360.339920115744</v>
      </c>
      <c r="B301" s="15" t="s">
        <v>526</v>
      </c>
      <c r="C301" s="15">
        <v>260621</v>
      </c>
      <c r="D301" s="15" t="s">
        <v>679</v>
      </c>
      <c r="E301" s="15" t="s">
        <v>680</v>
      </c>
      <c r="F301" s="16">
        <v>45360</v>
      </c>
      <c r="G301" s="17">
        <v>0.12291666666715173</v>
      </c>
      <c r="H301" s="17">
        <v>0.16666666666424135</v>
      </c>
      <c r="I301" s="19" t="s">
        <v>684</v>
      </c>
      <c r="J301" s="15"/>
      <c r="K301" s="15"/>
      <c r="L301" s="15" t="s">
        <v>19</v>
      </c>
      <c r="M301" s="22"/>
    </row>
    <row r="302" spans="1:13">
      <c r="A302" s="14">
        <v>45361.950861284728</v>
      </c>
      <c r="B302" s="15" t="s">
        <v>433</v>
      </c>
      <c r="C302" s="15">
        <v>200696</v>
      </c>
      <c r="D302" s="15" t="s">
        <v>685</v>
      </c>
      <c r="E302" s="15" t="s">
        <v>686</v>
      </c>
      <c r="F302" s="16">
        <v>45361</v>
      </c>
      <c r="G302" s="17">
        <v>0.73611111110949423</v>
      </c>
      <c r="H302" s="17">
        <v>0.82638888889050577</v>
      </c>
      <c r="I302" s="15" t="s">
        <v>687</v>
      </c>
      <c r="J302" s="15" t="s">
        <v>688</v>
      </c>
      <c r="K302" s="15"/>
      <c r="L302" s="15" t="s">
        <v>19</v>
      </c>
      <c r="M302" s="22"/>
    </row>
    <row r="303" spans="1:13">
      <c r="A303" s="14">
        <v>45361.965003356483</v>
      </c>
      <c r="B303" s="15" t="s">
        <v>405</v>
      </c>
      <c r="C303" s="15">
        <v>332609</v>
      </c>
      <c r="D303" s="15" t="s">
        <v>685</v>
      </c>
      <c r="E303" s="15" t="s">
        <v>314</v>
      </c>
      <c r="F303" s="16" t="s">
        <v>689</v>
      </c>
      <c r="G303" s="17">
        <v>0.69791666666424135</v>
      </c>
      <c r="H303" s="17">
        <v>0.75</v>
      </c>
      <c r="I303" s="19" t="s">
        <v>690</v>
      </c>
      <c r="J303" s="15"/>
      <c r="K303" s="15"/>
      <c r="L303" s="15" t="s">
        <v>19</v>
      </c>
      <c r="M303" s="22"/>
    </row>
    <row r="304" spans="1:13">
      <c r="A304" s="14">
        <v>45361.985455520829</v>
      </c>
      <c r="B304" s="15" t="s">
        <v>600</v>
      </c>
      <c r="C304" s="15">
        <v>676856</v>
      </c>
      <c r="D304" s="15" t="s">
        <v>685</v>
      </c>
      <c r="E304" s="15" t="s">
        <v>310</v>
      </c>
      <c r="F304" s="16">
        <v>45361</v>
      </c>
      <c r="G304" s="17">
        <v>0.73333333333721384</v>
      </c>
      <c r="H304" s="17">
        <v>0.85972222222335404</v>
      </c>
      <c r="I304" s="19" t="s">
        <v>691</v>
      </c>
      <c r="J304" s="15"/>
      <c r="K304" s="15"/>
      <c r="L304" s="15" t="s">
        <v>19</v>
      </c>
      <c r="M304" s="22"/>
    </row>
    <row r="305" spans="1:13">
      <c r="A305" s="14">
        <v>45362.715803333333</v>
      </c>
      <c r="B305" s="15" t="s">
        <v>37</v>
      </c>
      <c r="C305" s="15">
        <v>606964</v>
      </c>
      <c r="D305" s="15" t="s">
        <v>692</v>
      </c>
      <c r="E305" s="15" t="s">
        <v>693</v>
      </c>
      <c r="F305" s="16">
        <v>45359</v>
      </c>
      <c r="G305" s="17">
        <v>3.4722222189884633E-3</v>
      </c>
      <c r="H305" s="17">
        <v>7.4999999997089617E-2</v>
      </c>
      <c r="I305" s="19" t="s">
        <v>694</v>
      </c>
      <c r="J305" s="15"/>
      <c r="K305" s="15"/>
      <c r="L305" s="15" t="s">
        <v>19</v>
      </c>
      <c r="M305" s="22"/>
    </row>
    <row r="306" spans="1:13">
      <c r="A306" s="14">
        <v>45366.678856562503</v>
      </c>
      <c r="B306" s="15" t="s">
        <v>624</v>
      </c>
      <c r="C306" s="15">
        <v>540147</v>
      </c>
      <c r="D306" s="15" t="s">
        <v>695</v>
      </c>
      <c r="E306" s="15" t="s">
        <v>40</v>
      </c>
      <c r="F306" s="16">
        <v>45366</v>
      </c>
      <c r="G306" s="17">
        <v>0.43125000000145519</v>
      </c>
      <c r="H306" s="17">
        <v>0.53194444444670808</v>
      </c>
      <c r="I306" s="15" t="s">
        <v>696</v>
      </c>
      <c r="J306" s="15"/>
      <c r="K306" s="15"/>
      <c r="L306" s="15" t="s">
        <v>19</v>
      </c>
      <c r="M306" s="22"/>
    </row>
    <row r="307" spans="1:13">
      <c r="A307" s="14">
        <v>45366.755094594904</v>
      </c>
      <c r="B307" s="15" t="s">
        <v>697</v>
      </c>
      <c r="C307" s="15">
        <v>266824</v>
      </c>
      <c r="D307" s="15" t="s">
        <v>695</v>
      </c>
      <c r="E307" s="15" t="s">
        <v>31</v>
      </c>
      <c r="F307" s="16">
        <v>45366</v>
      </c>
      <c r="G307" s="17">
        <v>0.53333333333284827</v>
      </c>
      <c r="H307" s="17">
        <v>0.62430555555329192</v>
      </c>
      <c r="I307" s="19" t="s">
        <v>698</v>
      </c>
      <c r="J307" s="15" t="s">
        <v>699</v>
      </c>
      <c r="K307" s="15"/>
      <c r="L307" s="15" t="s">
        <v>19</v>
      </c>
      <c r="M307" s="22"/>
    </row>
    <row r="308" spans="1:13">
      <c r="A308" s="14">
        <v>45366.758560405091</v>
      </c>
      <c r="B308" s="15" t="s">
        <v>531</v>
      </c>
      <c r="C308" s="15">
        <v>631882</v>
      </c>
      <c r="D308" s="15" t="s">
        <v>695</v>
      </c>
      <c r="E308" s="15" t="s">
        <v>43</v>
      </c>
      <c r="F308" s="16">
        <v>45000</v>
      </c>
      <c r="G308" s="17">
        <v>0.52777777778101154</v>
      </c>
      <c r="H308" s="17">
        <v>0.67361111110949423</v>
      </c>
      <c r="I308" s="19" t="s">
        <v>700</v>
      </c>
      <c r="J308" s="15"/>
      <c r="K308" s="15"/>
      <c r="L308" s="15" t="s">
        <v>19</v>
      </c>
      <c r="M308" s="22"/>
    </row>
    <row r="309" spans="1:13">
      <c r="A309" s="14">
        <v>45366.779237303243</v>
      </c>
      <c r="B309" s="15" t="s">
        <v>381</v>
      </c>
      <c r="C309" s="15">
        <v>618681</v>
      </c>
      <c r="D309" s="15" t="s">
        <v>695</v>
      </c>
      <c r="E309" s="15" t="s">
        <v>35</v>
      </c>
      <c r="F309" s="16">
        <v>45366</v>
      </c>
      <c r="G309" s="17">
        <v>0.52777777778101154</v>
      </c>
      <c r="H309" s="17">
        <v>0.64513888888905058</v>
      </c>
      <c r="I309" s="19" t="s">
        <v>701</v>
      </c>
      <c r="J309" s="15"/>
      <c r="K309" s="15"/>
      <c r="L309" s="15" t="s">
        <v>19</v>
      </c>
      <c r="M309" s="22"/>
    </row>
    <row r="310" spans="1:13">
      <c r="A310" s="14">
        <v>45366.781335462962</v>
      </c>
      <c r="B310" s="15" t="s">
        <v>642</v>
      </c>
      <c r="C310" s="15">
        <v>179874</v>
      </c>
      <c r="D310" s="15" t="s">
        <v>695</v>
      </c>
      <c r="E310" s="15" t="s">
        <v>103</v>
      </c>
      <c r="F310" s="16">
        <v>45366</v>
      </c>
      <c r="G310" s="17">
        <v>0.41666666666424135</v>
      </c>
      <c r="H310" s="17">
        <v>0.53055555555329192</v>
      </c>
      <c r="I310" s="19" t="s">
        <v>702</v>
      </c>
      <c r="J310" s="15"/>
      <c r="K310" s="15"/>
      <c r="L310" s="15" t="s">
        <v>19</v>
      </c>
      <c r="M310" s="22"/>
    </row>
    <row r="311" spans="1:13">
      <c r="A311" s="14">
        <v>45366.782242870366</v>
      </c>
      <c r="B311" s="15" t="s">
        <v>642</v>
      </c>
      <c r="C311" s="15">
        <v>179874</v>
      </c>
      <c r="D311" s="15" t="s">
        <v>695</v>
      </c>
      <c r="E311" s="15" t="s">
        <v>703</v>
      </c>
      <c r="F311" s="16">
        <v>45366</v>
      </c>
      <c r="G311" s="17">
        <v>0.54583333333721384</v>
      </c>
      <c r="H311" s="17">
        <v>0.65138888888759539</v>
      </c>
      <c r="I311" s="19" t="s">
        <v>704</v>
      </c>
      <c r="J311" s="15"/>
      <c r="K311" s="15"/>
      <c r="L311" s="15" t="s">
        <v>19</v>
      </c>
      <c r="M311" s="22"/>
    </row>
    <row r="312" spans="1:13">
      <c r="A312" s="14">
        <v>45366.989764178245</v>
      </c>
      <c r="B312" s="15" t="s">
        <v>526</v>
      </c>
      <c r="C312" s="15">
        <v>260621</v>
      </c>
      <c r="D312" s="15" t="s">
        <v>695</v>
      </c>
      <c r="E312" s="15" t="s">
        <v>705</v>
      </c>
      <c r="F312" s="16">
        <v>45366</v>
      </c>
      <c r="G312" s="17">
        <v>0.44791666666424135</v>
      </c>
      <c r="H312" s="17">
        <v>0.53125</v>
      </c>
      <c r="I312" s="19" t="s">
        <v>706</v>
      </c>
      <c r="J312" s="15"/>
      <c r="K312" s="15"/>
      <c r="L312" s="15" t="s">
        <v>19</v>
      </c>
      <c r="M312" s="22"/>
    </row>
    <row r="313" spans="1:13">
      <c r="A313" s="14">
        <v>45367.588192488431</v>
      </c>
      <c r="B313" s="15" t="s">
        <v>60</v>
      </c>
      <c r="C313" s="15">
        <v>640294</v>
      </c>
      <c r="D313" s="15" t="s">
        <v>695</v>
      </c>
      <c r="E313" s="15" t="s">
        <v>43</v>
      </c>
      <c r="F313" s="16">
        <v>45366</v>
      </c>
      <c r="G313" s="17">
        <v>0.42708333333575865</v>
      </c>
      <c r="H313" s="17">
        <v>0.52777777778101154</v>
      </c>
      <c r="I313" s="19" t="s">
        <v>707</v>
      </c>
      <c r="J313" s="15" t="s">
        <v>708</v>
      </c>
      <c r="K313" s="15"/>
      <c r="L313" s="15" t="s">
        <v>19</v>
      </c>
      <c r="M313" s="22"/>
    </row>
    <row r="314" spans="1:13">
      <c r="A314" s="14">
        <v>45367.588629351856</v>
      </c>
      <c r="B314" s="15" t="s">
        <v>60</v>
      </c>
      <c r="C314" s="15">
        <v>640294</v>
      </c>
      <c r="D314" s="15" t="s">
        <v>695</v>
      </c>
      <c r="E314" s="15" t="s">
        <v>709</v>
      </c>
      <c r="F314" s="16">
        <v>45366</v>
      </c>
      <c r="G314" s="17">
        <v>0.52777777778101154</v>
      </c>
      <c r="H314" s="17">
        <v>0.625</v>
      </c>
      <c r="I314" s="19" t="s">
        <v>710</v>
      </c>
      <c r="J314" s="15"/>
      <c r="K314" s="15"/>
      <c r="L314" s="15" t="s">
        <v>19</v>
      </c>
      <c r="M314" s="22"/>
    </row>
    <row r="315" spans="1:13">
      <c r="A315" s="14">
        <v>45368.752593182871</v>
      </c>
      <c r="B315" s="15" t="s">
        <v>82</v>
      </c>
      <c r="C315" s="15">
        <v>660992</v>
      </c>
      <c r="D315" s="15" t="s">
        <v>695</v>
      </c>
      <c r="E315" s="15" t="s">
        <v>711</v>
      </c>
      <c r="F315" s="16">
        <v>45366</v>
      </c>
      <c r="G315" s="17">
        <v>0.45902777777519077</v>
      </c>
      <c r="H315" s="17">
        <v>0.54097222222480923</v>
      </c>
      <c r="I315" s="19" t="s">
        <v>712</v>
      </c>
      <c r="J315" s="15" t="s">
        <v>713</v>
      </c>
      <c r="K315" s="15"/>
      <c r="L315" s="15" t="s">
        <v>19</v>
      </c>
      <c r="M315" s="22"/>
    </row>
    <row r="316" spans="1:13">
      <c r="A316" s="14">
        <v>45368.885486226849</v>
      </c>
      <c r="B316" s="15" t="s">
        <v>644</v>
      </c>
      <c r="C316" s="15">
        <v>491072</v>
      </c>
      <c r="D316" s="15" t="s">
        <v>695</v>
      </c>
      <c r="E316" s="15" t="s">
        <v>31</v>
      </c>
      <c r="F316" s="16">
        <v>45366</v>
      </c>
      <c r="G316" s="17">
        <v>0.4256944444423425</v>
      </c>
      <c r="H316" s="17">
        <v>0.52638888888759539</v>
      </c>
      <c r="I316" s="19" t="s">
        <v>714</v>
      </c>
      <c r="J316" s="15" t="s">
        <v>715</v>
      </c>
      <c r="K316" s="15"/>
      <c r="L316" s="15" t="s">
        <v>19</v>
      </c>
      <c r="M316" s="22"/>
    </row>
    <row r="317" spans="1:13">
      <c r="A317" s="14">
        <v>45368.94918413194</v>
      </c>
      <c r="B317" s="15" t="s">
        <v>583</v>
      </c>
      <c r="C317" s="15">
        <v>485527</v>
      </c>
      <c r="D317" s="15" t="s">
        <v>716</v>
      </c>
      <c r="E317" s="15" t="s">
        <v>717</v>
      </c>
      <c r="F317" s="16">
        <v>45368</v>
      </c>
      <c r="G317" s="17">
        <v>0.59027777778101154</v>
      </c>
      <c r="H317" s="17">
        <v>0.63611111111094942</v>
      </c>
      <c r="I317" s="19" t="s">
        <v>718</v>
      </c>
      <c r="J317" s="15" t="s">
        <v>719</v>
      </c>
      <c r="K317" s="15"/>
      <c r="L317" s="15" t="s">
        <v>19</v>
      </c>
      <c r="M317" s="22"/>
    </row>
    <row r="318" spans="1:13">
      <c r="A318" s="14">
        <v>45368.96167793982</v>
      </c>
      <c r="B318" s="15" t="s">
        <v>381</v>
      </c>
      <c r="C318" s="15">
        <v>618681</v>
      </c>
      <c r="D318" s="15" t="s">
        <v>716</v>
      </c>
      <c r="E318" s="15" t="s">
        <v>717</v>
      </c>
      <c r="F318" s="16">
        <v>45368</v>
      </c>
      <c r="G318" s="17">
        <v>0.48888888888905058</v>
      </c>
      <c r="H318" s="17">
        <v>0.83541666666860692</v>
      </c>
      <c r="I318" s="19" t="s">
        <v>721</v>
      </c>
      <c r="J318" s="15"/>
      <c r="K318" s="15"/>
      <c r="L318" s="15" t="s">
        <v>19</v>
      </c>
      <c r="M318" s="22"/>
    </row>
    <row r="319" spans="1:13">
      <c r="A319" s="14">
        <v>45368.964608842594</v>
      </c>
      <c r="B319" s="15" t="s">
        <v>433</v>
      </c>
      <c r="C319" s="15">
        <v>200696</v>
      </c>
      <c r="D319" s="15" t="s">
        <v>716</v>
      </c>
      <c r="E319" s="15" t="s">
        <v>717</v>
      </c>
      <c r="F319" s="16">
        <v>45368</v>
      </c>
      <c r="G319" s="17">
        <v>0.625</v>
      </c>
      <c r="H319" s="17">
        <v>0.70833333333575865</v>
      </c>
      <c r="I319" s="19" t="s">
        <v>722</v>
      </c>
      <c r="J319" s="15" t="s">
        <v>723</v>
      </c>
      <c r="K319" s="15"/>
      <c r="L319" s="15" t="s">
        <v>19</v>
      </c>
      <c r="M319" s="22"/>
    </row>
    <row r="320" spans="1:13">
      <c r="A320" s="14">
        <v>45368.96505903935</v>
      </c>
      <c r="B320" s="15" t="s">
        <v>433</v>
      </c>
      <c r="C320" s="15">
        <v>200696</v>
      </c>
      <c r="D320" s="15" t="s">
        <v>716</v>
      </c>
      <c r="E320" s="15" t="s">
        <v>724</v>
      </c>
      <c r="F320" s="16">
        <v>45368</v>
      </c>
      <c r="G320" s="17">
        <v>0.70833333333575865</v>
      </c>
      <c r="H320" s="17">
        <v>0.79166666666424135</v>
      </c>
      <c r="I320" s="19" t="s">
        <v>725</v>
      </c>
      <c r="J320" s="15" t="s">
        <v>726</v>
      </c>
      <c r="K320" s="15"/>
      <c r="L320" s="15" t="s">
        <v>19</v>
      </c>
      <c r="M320" s="22"/>
    </row>
    <row r="321" spans="1:13">
      <c r="A321" s="14">
        <v>45368.978423923611</v>
      </c>
      <c r="B321" s="15" t="s">
        <v>405</v>
      </c>
      <c r="C321" s="15">
        <v>332609</v>
      </c>
      <c r="D321" s="15" t="s">
        <v>716</v>
      </c>
      <c r="E321" s="15" t="s">
        <v>226</v>
      </c>
      <c r="F321" s="16">
        <v>45368</v>
      </c>
      <c r="G321" s="17">
        <v>0.70833333333575865</v>
      </c>
      <c r="H321" s="17">
        <v>0.79166666666424135</v>
      </c>
      <c r="I321" s="19" t="s">
        <v>727</v>
      </c>
      <c r="J321" s="15"/>
      <c r="K321" s="15"/>
      <c r="L321" s="15" t="s">
        <v>19</v>
      </c>
      <c r="M321" s="22"/>
    </row>
    <row r="322" spans="1:13">
      <c r="A322" s="14">
        <v>45369.013079548611</v>
      </c>
      <c r="B322" s="15" t="s">
        <v>728</v>
      </c>
      <c r="C322" s="15">
        <v>510126</v>
      </c>
      <c r="D322" s="15" t="s">
        <v>716</v>
      </c>
      <c r="E322" s="15" t="s">
        <v>226</v>
      </c>
      <c r="F322" s="16">
        <v>45368</v>
      </c>
      <c r="G322" s="17">
        <v>0.58333333333575865</v>
      </c>
      <c r="H322" s="17">
        <v>0.65069444444088731</v>
      </c>
      <c r="I322" s="19" t="s">
        <v>729</v>
      </c>
      <c r="J322" s="15"/>
      <c r="K322" s="15"/>
      <c r="L322" s="15" t="s">
        <v>19</v>
      </c>
      <c r="M322" s="22"/>
    </row>
    <row r="323" spans="1:13">
      <c r="A323" s="14">
        <v>45369.060573182869</v>
      </c>
      <c r="B323" s="15" t="s">
        <v>600</v>
      </c>
      <c r="C323" s="15">
        <v>676856</v>
      </c>
      <c r="D323" s="15" t="s">
        <v>716</v>
      </c>
      <c r="E323" s="15" t="s">
        <v>730</v>
      </c>
      <c r="F323" s="16">
        <v>45368</v>
      </c>
      <c r="G323" s="17">
        <v>0.625</v>
      </c>
      <c r="H323" s="17">
        <v>0.70833333333575865</v>
      </c>
      <c r="I323" s="15" t="s">
        <v>731</v>
      </c>
      <c r="J323" s="15" t="s">
        <v>732</v>
      </c>
      <c r="K323" s="15"/>
      <c r="L323" s="15" t="s">
        <v>19</v>
      </c>
      <c r="M323" s="22"/>
    </row>
    <row r="324" spans="1:13">
      <c r="A324" s="14">
        <v>45369.14344049769</v>
      </c>
      <c r="B324" s="15" t="s">
        <v>608</v>
      </c>
      <c r="C324" s="15">
        <v>568312</v>
      </c>
      <c r="D324" s="15" t="s">
        <v>716</v>
      </c>
      <c r="E324" s="15" t="s">
        <v>226</v>
      </c>
      <c r="F324" s="16">
        <v>45368</v>
      </c>
      <c r="G324" s="17">
        <v>0.65138888888759539</v>
      </c>
      <c r="H324" s="17">
        <v>0.70833333333575865</v>
      </c>
      <c r="I324" s="19" t="s">
        <v>733</v>
      </c>
      <c r="J324" s="15"/>
      <c r="K324" s="15"/>
      <c r="L324" s="15" t="s">
        <v>19</v>
      </c>
      <c r="M324" s="22"/>
    </row>
    <row r="325" spans="1:13">
      <c r="A325" s="14">
        <v>45369.205165567131</v>
      </c>
      <c r="B325" s="15" t="s">
        <v>82</v>
      </c>
      <c r="C325" s="15">
        <v>660992</v>
      </c>
      <c r="D325" s="15" t="s">
        <v>716</v>
      </c>
      <c r="E325" s="15" t="s">
        <v>720</v>
      </c>
      <c r="F325" s="16">
        <v>45368</v>
      </c>
      <c r="G325" s="17">
        <v>0.586111111115315</v>
      </c>
      <c r="H325" s="17">
        <v>0.62569444444670808</v>
      </c>
      <c r="I325" s="19" t="s">
        <v>734</v>
      </c>
      <c r="J325" s="15"/>
      <c r="K325" s="15"/>
      <c r="L325" s="15" t="s">
        <v>19</v>
      </c>
      <c r="M325" s="22"/>
    </row>
    <row r="326" spans="1:13">
      <c r="A326" s="14">
        <v>45369.368726736109</v>
      </c>
      <c r="B326" s="15" t="s">
        <v>735</v>
      </c>
      <c r="C326" s="15">
        <v>658565</v>
      </c>
      <c r="D326" s="15" t="s">
        <v>716</v>
      </c>
      <c r="E326" s="15" t="s">
        <v>724</v>
      </c>
      <c r="F326" s="16">
        <v>45368</v>
      </c>
      <c r="G326" s="17">
        <v>0.58333333333575865</v>
      </c>
      <c r="H326" s="17">
        <v>0.70833333333575865</v>
      </c>
      <c r="I326" s="19" t="s">
        <v>736</v>
      </c>
      <c r="J326" s="15"/>
      <c r="K326" s="15"/>
      <c r="L326" s="15" t="s">
        <v>19</v>
      </c>
      <c r="M326" s="22"/>
    </row>
    <row r="327" spans="1:13">
      <c r="A327" s="14">
        <v>45369.663376608798</v>
      </c>
      <c r="B327" s="15" t="s">
        <v>63</v>
      </c>
      <c r="C327" s="15">
        <v>198187</v>
      </c>
      <c r="D327" s="15" t="s">
        <v>716</v>
      </c>
      <c r="E327" s="15" t="s">
        <v>730</v>
      </c>
      <c r="F327" s="16">
        <v>45368</v>
      </c>
      <c r="G327" s="17">
        <v>0.58541666666860692</v>
      </c>
      <c r="H327" s="17">
        <v>0.62916666666569654</v>
      </c>
      <c r="I327" s="19" t="s">
        <v>737</v>
      </c>
      <c r="J327" s="15"/>
      <c r="K327" s="15"/>
      <c r="L327" s="15" t="s">
        <v>19</v>
      </c>
      <c r="M327" s="22"/>
    </row>
    <row r="328" spans="1:13">
      <c r="A328" s="14">
        <v>45370.782239374996</v>
      </c>
      <c r="B328" s="15" t="s">
        <v>759</v>
      </c>
      <c r="C328" s="15">
        <v>463764</v>
      </c>
      <c r="D328" s="15" t="s">
        <v>695</v>
      </c>
      <c r="E328" s="15" t="s">
        <v>738</v>
      </c>
      <c r="F328" s="16">
        <v>45366</v>
      </c>
      <c r="G328" s="17">
        <v>0.53055555555329192</v>
      </c>
      <c r="H328" s="17">
        <v>0.61666666666860692</v>
      </c>
      <c r="I328" s="19" t="s">
        <v>739</v>
      </c>
      <c r="J328" s="15"/>
      <c r="K328" s="15"/>
      <c r="L328" s="15" t="s">
        <v>19</v>
      </c>
      <c r="M328" s="18">
        <v>8.6111111115314998E-2</v>
      </c>
    </row>
    <row r="329" spans="1:13">
      <c r="A329" s="14">
        <v>45373.91101758102</v>
      </c>
      <c r="B329" s="15" t="s">
        <v>424</v>
      </c>
      <c r="C329" s="15">
        <v>618681</v>
      </c>
      <c r="D329" s="15" t="s">
        <v>740</v>
      </c>
      <c r="E329" s="15" t="s">
        <v>741</v>
      </c>
      <c r="F329" s="16">
        <v>45343</v>
      </c>
      <c r="G329" s="17">
        <v>0.79444444444379769</v>
      </c>
      <c r="H329" s="17">
        <v>0.84930555555911269</v>
      </c>
      <c r="I329" s="19" t="s">
        <v>742</v>
      </c>
      <c r="J329" s="15"/>
      <c r="K329" s="15"/>
      <c r="L329" s="15" t="s">
        <v>19</v>
      </c>
      <c r="M329" s="22"/>
    </row>
    <row r="330" spans="1:13">
      <c r="A330" s="14">
        <v>45375.61247842593</v>
      </c>
      <c r="B330" s="15" t="s">
        <v>596</v>
      </c>
      <c r="C330" s="15">
        <v>508685</v>
      </c>
      <c r="D330" s="15" t="s">
        <v>695</v>
      </c>
      <c r="E330" s="15" t="s">
        <v>743</v>
      </c>
      <c r="F330" s="16">
        <v>45366</v>
      </c>
      <c r="G330" s="17">
        <v>0.47499999999854481</v>
      </c>
      <c r="H330" s="17">
        <v>0.53055555555329192</v>
      </c>
      <c r="I330" s="19" t="s">
        <v>744</v>
      </c>
      <c r="J330" s="15" t="s">
        <v>745</v>
      </c>
      <c r="K330" s="15"/>
      <c r="L330" s="15" t="s">
        <v>19</v>
      </c>
      <c r="M330" s="22"/>
    </row>
    <row r="331" spans="1:13">
      <c r="A331" s="14">
        <v>45375.849544814817</v>
      </c>
      <c r="B331" s="15" t="s">
        <v>746</v>
      </c>
      <c r="C331" s="15">
        <v>512878</v>
      </c>
      <c r="D331" s="15" t="s">
        <v>747</v>
      </c>
      <c r="E331" s="15" t="s">
        <v>126</v>
      </c>
      <c r="F331" s="16">
        <v>45375</v>
      </c>
      <c r="G331" s="17">
        <v>0.47916666666424135</v>
      </c>
      <c r="H331" s="17">
        <v>0.5625</v>
      </c>
      <c r="I331" s="19" t="s">
        <v>748</v>
      </c>
      <c r="J331" s="23" t="s">
        <v>749</v>
      </c>
      <c r="K331" s="15"/>
      <c r="L331" s="15" t="s">
        <v>19</v>
      </c>
      <c r="M331" s="22"/>
    </row>
    <row r="332" spans="1:13">
      <c r="A332" s="14">
        <v>45375.85005069444</v>
      </c>
      <c r="B332" s="15" t="s">
        <v>42</v>
      </c>
      <c r="C332" s="15">
        <v>512878</v>
      </c>
      <c r="D332" s="15" t="s">
        <v>747</v>
      </c>
      <c r="E332" s="15" t="s">
        <v>126</v>
      </c>
      <c r="F332" s="16">
        <v>45375</v>
      </c>
      <c r="G332" s="17">
        <v>0.5625</v>
      </c>
      <c r="H332" s="17">
        <v>0.66666666666424135</v>
      </c>
      <c r="I332" s="19" t="s">
        <v>748</v>
      </c>
      <c r="J332" s="23" t="s">
        <v>750</v>
      </c>
      <c r="K332" s="15"/>
      <c r="L332" s="15" t="s">
        <v>19</v>
      </c>
      <c r="M332" s="22"/>
    </row>
    <row r="333" spans="1:13">
      <c r="A333" s="14">
        <v>45375.859434756945</v>
      </c>
      <c r="B333" s="15" t="s">
        <v>583</v>
      </c>
      <c r="C333" s="15">
        <v>485527</v>
      </c>
      <c r="D333" s="15" t="s">
        <v>747</v>
      </c>
      <c r="E333" s="15" t="s">
        <v>751</v>
      </c>
      <c r="F333" s="16">
        <v>45375</v>
      </c>
      <c r="G333" s="17">
        <v>0.55972222222044365</v>
      </c>
      <c r="H333" s="17">
        <v>0.69791666666424135</v>
      </c>
      <c r="I333" s="19" t="s">
        <v>752</v>
      </c>
      <c r="J333" s="15"/>
      <c r="K333" s="15"/>
      <c r="L333" s="15" t="s">
        <v>19</v>
      </c>
      <c r="M333" s="22"/>
    </row>
    <row r="334" spans="1:13">
      <c r="A334" s="14">
        <v>45376.626047129626</v>
      </c>
      <c r="B334" s="15" t="s">
        <v>63</v>
      </c>
      <c r="C334" s="15">
        <v>198187</v>
      </c>
      <c r="D334" s="15" t="s">
        <v>747</v>
      </c>
      <c r="E334" s="15" t="s">
        <v>753</v>
      </c>
      <c r="F334" s="16">
        <v>45375</v>
      </c>
      <c r="G334" s="17">
        <v>0.47152777777955635</v>
      </c>
      <c r="H334" s="17">
        <v>0.53958333333139308</v>
      </c>
      <c r="I334" s="19" t="s">
        <v>754</v>
      </c>
      <c r="J334" s="15"/>
      <c r="K334" s="15"/>
      <c r="L334" s="15" t="s">
        <v>19</v>
      </c>
      <c r="M334" s="22"/>
    </row>
    <row r="335" spans="1:13">
      <c r="A335" s="14">
        <v>45376.626716539351</v>
      </c>
      <c r="B335" s="15" t="s">
        <v>63</v>
      </c>
      <c r="C335" s="15">
        <v>198187</v>
      </c>
      <c r="D335" s="15" t="s">
        <v>747</v>
      </c>
      <c r="E335" s="15" t="s">
        <v>755</v>
      </c>
      <c r="F335" s="16">
        <v>45375</v>
      </c>
      <c r="G335" s="17">
        <v>0.54027777777810115</v>
      </c>
      <c r="H335" s="17">
        <v>0.66666666666424135</v>
      </c>
      <c r="I335" s="19" t="s">
        <v>756</v>
      </c>
      <c r="J335" s="15"/>
      <c r="K335" s="15"/>
      <c r="L335" s="15" t="s">
        <v>19</v>
      </c>
      <c r="M335" s="22"/>
    </row>
  </sheetData>
  <hyperlinks>
    <hyperlink ref="I3" r:id="rId1" xr:uid="{00000000-0004-0000-0300-000000000000}"/>
    <hyperlink ref="I4" r:id="rId2" xr:uid="{00000000-0004-0000-0300-000001000000}"/>
    <hyperlink ref="I5" r:id="rId3" xr:uid="{00000000-0004-0000-0300-000002000000}"/>
    <hyperlink ref="I6" r:id="rId4" xr:uid="{00000000-0004-0000-0300-000003000000}"/>
    <hyperlink ref="I7" r:id="rId5" xr:uid="{00000000-0004-0000-0300-000004000000}"/>
    <hyperlink ref="I8" r:id="rId6" xr:uid="{00000000-0004-0000-0300-000005000000}"/>
    <hyperlink ref="I9" r:id="rId7" xr:uid="{00000000-0004-0000-0300-000006000000}"/>
    <hyperlink ref="I10" r:id="rId8" xr:uid="{00000000-0004-0000-0300-000007000000}"/>
    <hyperlink ref="I11" r:id="rId9" xr:uid="{00000000-0004-0000-0300-000008000000}"/>
    <hyperlink ref="I12" r:id="rId10" xr:uid="{00000000-0004-0000-0300-000009000000}"/>
    <hyperlink ref="I13" r:id="rId11" xr:uid="{00000000-0004-0000-0300-00000A000000}"/>
    <hyperlink ref="I14" r:id="rId12" xr:uid="{00000000-0004-0000-0300-00000B000000}"/>
    <hyperlink ref="I15" r:id="rId13" xr:uid="{00000000-0004-0000-0300-00000C000000}"/>
    <hyperlink ref="I16" r:id="rId14" xr:uid="{00000000-0004-0000-0300-00000D000000}"/>
    <hyperlink ref="I17" r:id="rId15" xr:uid="{00000000-0004-0000-0300-00000E000000}"/>
    <hyperlink ref="I18" r:id="rId16" xr:uid="{00000000-0004-0000-0300-00000F000000}"/>
    <hyperlink ref="I19" r:id="rId17" xr:uid="{00000000-0004-0000-0300-000010000000}"/>
    <hyperlink ref="I20" r:id="rId18" xr:uid="{00000000-0004-0000-0300-000011000000}"/>
    <hyperlink ref="I21" r:id="rId19" xr:uid="{00000000-0004-0000-0300-000012000000}"/>
    <hyperlink ref="I22" r:id="rId20" xr:uid="{00000000-0004-0000-0300-000013000000}"/>
    <hyperlink ref="I23" r:id="rId21" xr:uid="{00000000-0004-0000-0300-000014000000}"/>
    <hyperlink ref="I24" r:id="rId22" xr:uid="{00000000-0004-0000-0300-000015000000}"/>
    <hyperlink ref="I25" r:id="rId23" xr:uid="{00000000-0004-0000-0300-000016000000}"/>
    <hyperlink ref="I26" r:id="rId24" xr:uid="{00000000-0004-0000-0300-000017000000}"/>
    <hyperlink ref="I28" r:id="rId25" xr:uid="{00000000-0004-0000-0300-000018000000}"/>
    <hyperlink ref="I29" r:id="rId26" xr:uid="{00000000-0004-0000-0300-000019000000}"/>
    <hyperlink ref="I30" r:id="rId27" xr:uid="{00000000-0004-0000-0300-00001A000000}"/>
    <hyperlink ref="I32" r:id="rId28" xr:uid="{00000000-0004-0000-0300-00001B000000}"/>
    <hyperlink ref="I33" r:id="rId29" xr:uid="{00000000-0004-0000-0300-00001C000000}"/>
    <hyperlink ref="I34" r:id="rId30" xr:uid="{00000000-0004-0000-0300-00001D000000}"/>
    <hyperlink ref="I35" r:id="rId31" xr:uid="{00000000-0004-0000-0300-00001E000000}"/>
    <hyperlink ref="I36" r:id="rId32" xr:uid="{00000000-0004-0000-0300-00001F000000}"/>
    <hyperlink ref="I37" r:id="rId33" xr:uid="{00000000-0004-0000-0300-000020000000}"/>
    <hyperlink ref="I38" r:id="rId34" xr:uid="{00000000-0004-0000-0300-000021000000}"/>
    <hyperlink ref="I39" r:id="rId35" xr:uid="{00000000-0004-0000-0300-000022000000}"/>
    <hyperlink ref="I41" r:id="rId36" xr:uid="{00000000-0004-0000-0300-000023000000}"/>
    <hyperlink ref="I42" r:id="rId37" xr:uid="{00000000-0004-0000-0300-000024000000}"/>
    <hyperlink ref="I43" r:id="rId38" xr:uid="{00000000-0004-0000-0300-000025000000}"/>
    <hyperlink ref="I44" r:id="rId39" xr:uid="{00000000-0004-0000-0300-000026000000}"/>
    <hyperlink ref="I48" r:id="rId40" xr:uid="{00000000-0004-0000-0300-000027000000}"/>
    <hyperlink ref="I49" r:id="rId41" xr:uid="{00000000-0004-0000-0300-000028000000}"/>
    <hyperlink ref="I50" r:id="rId42" xr:uid="{00000000-0004-0000-0300-000029000000}"/>
    <hyperlink ref="I51" r:id="rId43" xr:uid="{00000000-0004-0000-0300-00002A000000}"/>
    <hyperlink ref="I52" r:id="rId44" xr:uid="{00000000-0004-0000-0300-00002B000000}"/>
    <hyperlink ref="I53" r:id="rId45" xr:uid="{00000000-0004-0000-0300-00002C000000}"/>
    <hyperlink ref="I54" r:id="rId46" xr:uid="{00000000-0004-0000-0300-00002D000000}"/>
    <hyperlink ref="I55" r:id="rId47" xr:uid="{00000000-0004-0000-0300-00002E000000}"/>
    <hyperlink ref="I56" r:id="rId48" xr:uid="{00000000-0004-0000-0300-00002F000000}"/>
    <hyperlink ref="I57" r:id="rId49" xr:uid="{00000000-0004-0000-0300-000030000000}"/>
    <hyperlink ref="I58" r:id="rId50" xr:uid="{00000000-0004-0000-0300-000031000000}"/>
    <hyperlink ref="I59" r:id="rId51" xr:uid="{00000000-0004-0000-0300-000032000000}"/>
    <hyperlink ref="I60" r:id="rId52" xr:uid="{00000000-0004-0000-0300-000033000000}"/>
    <hyperlink ref="I61" r:id="rId53" xr:uid="{00000000-0004-0000-0300-000034000000}"/>
    <hyperlink ref="I62" r:id="rId54" xr:uid="{00000000-0004-0000-0300-000035000000}"/>
    <hyperlink ref="I63" r:id="rId55" xr:uid="{00000000-0004-0000-0300-000036000000}"/>
    <hyperlink ref="I64" r:id="rId56" xr:uid="{00000000-0004-0000-0300-000037000000}"/>
    <hyperlink ref="I65" r:id="rId57" xr:uid="{00000000-0004-0000-0300-000038000000}"/>
    <hyperlink ref="I66" r:id="rId58" xr:uid="{00000000-0004-0000-0300-000039000000}"/>
    <hyperlink ref="I69" r:id="rId59" xr:uid="{00000000-0004-0000-0300-00003A000000}"/>
    <hyperlink ref="I70" r:id="rId60" xr:uid="{00000000-0004-0000-0300-00003B000000}"/>
    <hyperlink ref="I71" r:id="rId61" xr:uid="{00000000-0004-0000-0300-00003C000000}"/>
    <hyperlink ref="I72" r:id="rId62" xr:uid="{00000000-0004-0000-0300-00003D000000}"/>
    <hyperlink ref="I73" r:id="rId63" xr:uid="{00000000-0004-0000-0300-00003E000000}"/>
    <hyperlink ref="I74" r:id="rId64" xr:uid="{00000000-0004-0000-0300-00003F000000}"/>
    <hyperlink ref="I79" r:id="rId65" xr:uid="{00000000-0004-0000-0300-000040000000}"/>
    <hyperlink ref="I80" r:id="rId66" xr:uid="{00000000-0004-0000-0300-000041000000}"/>
    <hyperlink ref="I81" r:id="rId67" xr:uid="{00000000-0004-0000-0300-000042000000}"/>
    <hyperlink ref="I82" r:id="rId68" xr:uid="{00000000-0004-0000-0300-000043000000}"/>
    <hyperlink ref="I83" r:id="rId69" xr:uid="{00000000-0004-0000-0300-000044000000}"/>
    <hyperlink ref="I84" r:id="rId70" xr:uid="{00000000-0004-0000-0300-000045000000}"/>
    <hyperlink ref="I85" r:id="rId71" xr:uid="{00000000-0004-0000-0300-000046000000}"/>
    <hyperlink ref="I86" r:id="rId72" xr:uid="{00000000-0004-0000-0300-000047000000}"/>
    <hyperlink ref="I87" r:id="rId73" xr:uid="{00000000-0004-0000-0300-000048000000}"/>
    <hyperlink ref="I88" r:id="rId74" xr:uid="{00000000-0004-0000-0300-000049000000}"/>
    <hyperlink ref="I89" r:id="rId75" xr:uid="{00000000-0004-0000-0300-00004A000000}"/>
    <hyperlink ref="I90" r:id="rId76" xr:uid="{00000000-0004-0000-0300-00004B000000}"/>
    <hyperlink ref="I91" r:id="rId77" xr:uid="{00000000-0004-0000-0300-00004C000000}"/>
    <hyperlink ref="I92" r:id="rId78" xr:uid="{00000000-0004-0000-0300-00004D000000}"/>
    <hyperlink ref="I93" r:id="rId79" xr:uid="{00000000-0004-0000-0300-00004E000000}"/>
    <hyperlink ref="I94" r:id="rId80" xr:uid="{00000000-0004-0000-0300-00004F000000}"/>
    <hyperlink ref="I95" r:id="rId81" xr:uid="{00000000-0004-0000-0300-000050000000}"/>
    <hyperlink ref="I96" r:id="rId82" xr:uid="{00000000-0004-0000-0300-000051000000}"/>
    <hyperlink ref="I97" r:id="rId83" xr:uid="{00000000-0004-0000-0300-000052000000}"/>
    <hyperlink ref="I99" r:id="rId84" xr:uid="{00000000-0004-0000-0300-000053000000}"/>
    <hyperlink ref="I100" r:id="rId85" xr:uid="{00000000-0004-0000-0300-000054000000}"/>
    <hyperlink ref="I101" r:id="rId86" xr:uid="{00000000-0004-0000-0300-000055000000}"/>
    <hyperlink ref="I102" r:id="rId87" xr:uid="{00000000-0004-0000-0300-000056000000}"/>
    <hyperlink ref="I103" r:id="rId88" xr:uid="{00000000-0004-0000-0300-000057000000}"/>
    <hyperlink ref="I104" r:id="rId89" xr:uid="{00000000-0004-0000-0300-000058000000}"/>
    <hyperlink ref="I105" r:id="rId90" xr:uid="{00000000-0004-0000-0300-000059000000}"/>
    <hyperlink ref="I106" r:id="rId91" xr:uid="{00000000-0004-0000-0300-00005A000000}"/>
    <hyperlink ref="I107" r:id="rId92" xr:uid="{00000000-0004-0000-0300-00005B000000}"/>
    <hyperlink ref="I108" r:id="rId93" xr:uid="{00000000-0004-0000-0300-00005C000000}"/>
    <hyperlink ref="I109" r:id="rId94" xr:uid="{00000000-0004-0000-0300-00005D000000}"/>
    <hyperlink ref="I110" r:id="rId95" xr:uid="{00000000-0004-0000-0300-00005E000000}"/>
    <hyperlink ref="I111" r:id="rId96" xr:uid="{00000000-0004-0000-0300-00005F000000}"/>
    <hyperlink ref="I112" r:id="rId97" xr:uid="{00000000-0004-0000-0300-000060000000}"/>
    <hyperlink ref="I113" r:id="rId98" xr:uid="{00000000-0004-0000-0300-000061000000}"/>
    <hyperlink ref="I114" r:id="rId99" xr:uid="{00000000-0004-0000-0300-000062000000}"/>
    <hyperlink ref="I115" r:id="rId100" xr:uid="{00000000-0004-0000-0300-000063000000}"/>
    <hyperlink ref="I116" r:id="rId101" xr:uid="{00000000-0004-0000-0300-000064000000}"/>
    <hyperlink ref="I117" r:id="rId102" xr:uid="{00000000-0004-0000-0300-000065000000}"/>
    <hyperlink ref="I118" r:id="rId103" xr:uid="{00000000-0004-0000-0300-000066000000}"/>
    <hyperlink ref="I119" r:id="rId104" xr:uid="{00000000-0004-0000-0300-000067000000}"/>
    <hyperlink ref="I120" r:id="rId105" xr:uid="{00000000-0004-0000-0300-000068000000}"/>
    <hyperlink ref="I121" r:id="rId106" xr:uid="{00000000-0004-0000-0300-000069000000}"/>
    <hyperlink ref="I122" r:id="rId107" xr:uid="{00000000-0004-0000-0300-00006A000000}"/>
    <hyperlink ref="I123" r:id="rId108" xr:uid="{00000000-0004-0000-0300-00006B000000}"/>
    <hyperlink ref="I124" r:id="rId109" xr:uid="{00000000-0004-0000-0300-00006C000000}"/>
    <hyperlink ref="I125" r:id="rId110" xr:uid="{00000000-0004-0000-0300-00006D000000}"/>
    <hyperlink ref="I126" r:id="rId111" xr:uid="{00000000-0004-0000-0300-00006E000000}"/>
    <hyperlink ref="I127" r:id="rId112" xr:uid="{00000000-0004-0000-0300-00006F000000}"/>
    <hyperlink ref="I128" r:id="rId113" xr:uid="{00000000-0004-0000-0300-000070000000}"/>
    <hyperlink ref="I129" r:id="rId114" xr:uid="{00000000-0004-0000-0300-000071000000}"/>
    <hyperlink ref="I130" r:id="rId115" xr:uid="{00000000-0004-0000-0300-000072000000}"/>
    <hyperlink ref="I131" r:id="rId116" xr:uid="{00000000-0004-0000-0300-000073000000}"/>
    <hyperlink ref="I134" r:id="rId117" xr:uid="{00000000-0004-0000-0300-000074000000}"/>
    <hyperlink ref="I137" r:id="rId118" xr:uid="{00000000-0004-0000-0300-000075000000}"/>
    <hyperlink ref="I138" r:id="rId119" xr:uid="{00000000-0004-0000-0300-000076000000}"/>
    <hyperlink ref="I139" r:id="rId120" xr:uid="{00000000-0004-0000-0300-000077000000}"/>
    <hyperlink ref="I140" r:id="rId121" xr:uid="{00000000-0004-0000-0300-000078000000}"/>
    <hyperlink ref="I141" r:id="rId122" xr:uid="{00000000-0004-0000-0300-000079000000}"/>
    <hyperlink ref="I142" r:id="rId123" xr:uid="{00000000-0004-0000-0300-00007A000000}"/>
    <hyperlink ref="I143" r:id="rId124" xr:uid="{00000000-0004-0000-0300-00007B000000}"/>
    <hyperlink ref="I144" r:id="rId125" xr:uid="{00000000-0004-0000-0300-00007C000000}"/>
    <hyperlink ref="I145" r:id="rId126" xr:uid="{00000000-0004-0000-0300-00007D000000}"/>
    <hyperlink ref="I146" r:id="rId127" xr:uid="{00000000-0004-0000-0300-00007E000000}"/>
    <hyperlink ref="I147" r:id="rId128" xr:uid="{00000000-0004-0000-0300-00007F000000}"/>
    <hyperlink ref="I148" r:id="rId129" xr:uid="{00000000-0004-0000-0300-000080000000}"/>
    <hyperlink ref="I149" r:id="rId130" xr:uid="{00000000-0004-0000-0300-000081000000}"/>
    <hyperlink ref="I150" r:id="rId131" xr:uid="{00000000-0004-0000-0300-000082000000}"/>
    <hyperlink ref="I152" r:id="rId132" xr:uid="{00000000-0004-0000-0300-000083000000}"/>
    <hyperlink ref="I153" r:id="rId133" xr:uid="{00000000-0004-0000-0300-000084000000}"/>
    <hyperlink ref="I155" r:id="rId134" xr:uid="{00000000-0004-0000-0300-000085000000}"/>
    <hyperlink ref="I156" r:id="rId135" xr:uid="{00000000-0004-0000-0300-000086000000}"/>
    <hyperlink ref="I157" r:id="rId136" xr:uid="{00000000-0004-0000-0300-000087000000}"/>
    <hyperlink ref="I158" r:id="rId137" xr:uid="{00000000-0004-0000-0300-000088000000}"/>
    <hyperlink ref="I159" r:id="rId138" xr:uid="{00000000-0004-0000-0300-000089000000}"/>
    <hyperlink ref="I160" r:id="rId139" xr:uid="{00000000-0004-0000-0300-00008A000000}"/>
    <hyperlink ref="I161" r:id="rId140" xr:uid="{00000000-0004-0000-0300-00008B000000}"/>
    <hyperlink ref="I162" r:id="rId141" xr:uid="{00000000-0004-0000-0300-00008C000000}"/>
    <hyperlink ref="I164" r:id="rId142" xr:uid="{00000000-0004-0000-0300-00008D000000}"/>
    <hyperlink ref="I165" r:id="rId143" xr:uid="{00000000-0004-0000-0300-00008E000000}"/>
    <hyperlink ref="I166" r:id="rId144" xr:uid="{00000000-0004-0000-0300-00008F000000}"/>
    <hyperlink ref="I168" r:id="rId145" xr:uid="{00000000-0004-0000-0300-000090000000}"/>
    <hyperlink ref="I169" r:id="rId146" xr:uid="{00000000-0004-0000-0300-000091000000}"/>
    <hyperlink ref="I170" r:id="rId147" xr:uid="{00000000-0004-0000-0300-000092000000}"/>
    <hyperlink ref="I171" r:id="rId148" xr:uid="{00000000-0004-0000-0300-000093000000}"/>
    <hyperlink ref="I173" r:id="rId149" xr:uid="{00000000-0004-0000-0300-000094000000}"/>
    <hyperlink ref="I174" r:id="rId150" xr:uid="{00000000-0004-0000-0300-000095000000}"/>
    <hyperlink ref="I175" r:id="rId151" xr:uid="{00000000-0004-0000-0300-000096000000}"/>
    <hyperlink ref="I177" r:id="rId152" xr:uid="{00000000-0004-0000-0300-000097000000}"/>
    <hyperlink ref="I180" r:id="rId153" xr:uid="{00000000-0004-0000-0300-000098000000}"/>
    <hyperlink ref="I182" r:id="rId154" xr:uid="{00000000-0004-0000-0300-000099000000}"/>
    <hyperlink ref="I183" r:id="rId155" xr:uid="{00000000-0004-0000-0300-00009A000000}"/>
    <hyperlink ref="I184" r:id="rId156" xr:uid="{00000000-0004-0000-0300-00009B000000}"/>
    <hyperlink ref="I185" r:id="rId157" xr:uid="{00000000-0004-0000-0300-00009C000000}"/>
    <hyperlink ref="I186" r:id="rId158" xr:uid="{00000000-0004-0000-0300-00009D000000}"/>
    <hyperlink ref="I187" r:id="rId159" xr:uid="{00000000-0004-0000-0300-00009E000000}"/>
    <hyperlink ref="I188" r:id="rId160" xr:uid="{00000000-0004-0000-0300-00009F000000}"/>
    <hyperlink ref="I189" r:id="rId161" xr:uid="{00000000-0004-0000-0300-0000A0000000}"/>
    <hyperlink ref="I190" r:id="rId162" xr:uid="{00000000-0004-0000-0300-0000A1000000}"/>
    <hyperlink ref="I191" r:id="rId163" xr:uid="{00000000-0004-0000-0300-0000A2000000}"/>
    <hyperlink ref="I192" r:id="rId164" xr:uid="{00000000-0004-0000-0300-0000A3000000}"/>
    <hyperlink ref="I193" r:id="rId165" xr:uid="{00000000-0004-0000-0300-0000A4000000}"/>
    <hyperlink ref="I194" r:id="rId166" xr:uid="{00000000-0004-0000-0300-0000A5000000}"/>
    <hyperlink ref="I195" r:id="rId167" xr:uid="{00000000-0004-0000-0300-0000A6000000}"/>
    <hyperlink ref="I197" r:id="rId168" xr:uid="{00000000-0004-0000-0300-0000A7000000}"/>
    <hyperlink ref="I198" r:id="rId169" xr:uid="{00000000-0004-0000-0300-0000A8000000}"/>
    <hyperlink ref="I199" r:id="rId170" xr:uid="{00000000-0004-0000-0300-0000A9000000}"/>
    <hyperlink ref="I201" r:id="rId171" xr:uid="{00000000-0004-0000-0300-0000AA000000}"/>
    <hyperlink ref="I202" r:id="rId172" xr:uid="{00000000-0004-0000-0300-0000AB000000}"/>
    <hyperlink ref="I203" r:id="rId173" xr:uid="{00000000-0004-0000-0300-0000AC000000}"/>
    <hyperlink ref="I204" r:id="rId174" xr:uid="{00000000-0004-0000-0300-0000AD000000}"/>
    <hyperlink ref="I205" r:id="rId175" xr:uid="{00000000-0004-0000-0300-0000AE000000}"/>
    <hyperlink ref="I206" r:id="rId176" xr:uid="{00000000-0004-0000-0300-0000AF000000}"/>
    <hyperlink ref="I208" r:id="rId177" xr:uid="{00000000-0004-0000-0300-0000B0000000}"/>
    <hyperlink ref="I209" r:id="rId178" xr:uid="{00000000-0004-0000-0300-0000B1000000}"/>
    <hyperlink ref="I210" r:id="rId179" xr:uid="{00000000-0004-0000-0300-0000B2000000}"/>
    <hyperlink ref="I212" r:id="rId180" xr:uid="{00000000-0004-0000-0300-0000B3000000}"/>
    <hyperlink ref="I213" r:id="rId181" xr:uid="{00000000-0004-0000-0300-0000B4000000}"/>
    <hyperlink ref="I214" r:id="rId182" xr:uid="{00000000-0004-0000-0300-0000B5000000}"/>
    <hyperlink ref="I216" r:id="rId183" xr:uid="{00000000-0004-0000-0300-0000B6000000}"/>
    <hyperlink ref="I217" r:id="rId184" xr:uid="{00000000-0004-0000-0300-0000B7000000}"/>
    <hyperlink ref="I218" r:id="rId185" xr:uid="{00000000-0004-0000-0300-0000B8000000}"/>
    <hyperlink ref="I220" r:id="rId186" xr:uid="{00000000-0004-0000-0300-0000B9000000}"/>
    <hyperlink ref="I221" r:id="rId187" xr:uid="{00000000-0004-0000-0300-0000BA000000}"/>
    <hyperlink ref="I222" r:id="rId188" xr:uid="{00000000-0004-0000-0300-0000BB000000}"/>
    <hyperlink ref="I223" r:id="rId189" xr:uid="{00000000-0004-0000-0300-0000BC000000}"/>
    <hyperlink ref="I224" r:id="rId190" xr:uid="{00000000-0004-0000-0300-0000BD000000}"/>
    <hyperlink ref="I225" r:id="rId191" xr:uid="{00000000-0004-0000-0300-0000BE000000}"/>
    <hyperlink ref="I227" r:id="rId192" xr:uid="{00000000-0004-0000-0300-0000BF000000}"/>
    <hyperlink ref="I228" r:id="rId193" xr:uid="{00000000-0004-0000-0300-0000C0000000}"/>
    <hyperlink ref="I230" r:id="rId194" xr:uid="{00000000-0004-0000-0300-0000C1000000}"/>
    <hyperlink ref="I231" r:id="rId195" xr:uid="{00000000-0004-0000-0300-0000C2000000}"/>
    <hyperlink ref="I232" r:id="rId196" xr:uid="{00000000-0004-0000-0300-0000C3000000}"/>
    <hyperlink ref="I234" r:id="rId197" xr:uid="{00000000-0004-0000-0300-0000C4000000}"/>
    <hyperlink ref="I235" r:id="rId198" xr:uid="{00000000-0004-0000-0300-0000C5000000}"/>
    <hyperlink ref="I236" r:id="rId199" xr:uid="{00000000-0004-0000-0300-0000C6000000}"/>
    <hyperlink ref="I237" r:id="rId200" xr:uid="{00000000-0004-0000-0300-0000C7000000}"/>
    <hyperlink ref="I238" r:id="rId201" xr:uid="{00000000-0004-0000-0300-0000C8000000}"/>
    <hyperlink ref="I239" r:id="rId202" xr:uid="{00000000-0004-0000-0300-0000C9000000}"/>
    <hyperlink ref="I240" r:id="rId203" xr:uid="{00000000-0004-0000-0300-0000CA000000}"/>
    <hyperlink ref="I241" r:id="rId204" xr:uid="{00000000-0004-0000-0300-0000CB000000}"/>
    <hyperlink ref="I242" r:id="rId205" xr:uid="{00000000-0004-0000-0300-0000CC000000}"/>
    <hyperlink ref="E243" r:id="rId206" xr:uid="{00000000-0004-0000-0300-0000CD000000}"/>
    <hyperlink ref="I243" r:id="rId207" xr:uid="{00000000-0004-0000-0300-0000CE000000}"/>
    <hyperlink ref="I244" r:id="rId208" xr:uid="{00000000-0004-0000-0300-0000CF000000}"/>
    <hyperlink ref="I245" r:id="rId209" xr:uid="{00000000-0004-0000-0300-0000D0000000}"/>
    <hyperlink ref="I246" r:id="rId210" xr:uid="{00000000-0004-0000-0300-0000D1000000}"/>
    <hyperlink ref="I247" r:id="rId211" xr:uid="{00000000-0004-0000-0300-0000D2000000}"/>
    <hyperlink ref="I248" r:id="rId212" xr:uid="{00000000-0004-0000-0300-0000D3000000}"/>
    <hyperlink ref="I249" r:id="rId213" xr:uid="{00000000-0004-0000-0300-0000D4000000}"/>
    <hyperlink ref="I250" r:id="rId214" xr:uid="{00000000-0004-0000-0300-0000D5000000}"/>
    <hyperlink ref="I251" r:id="rId215" xr:uid="{00000000-0004-0000-0300-0000D6000000}"/>
    <hyperlink ref="I252" r:id="rId216" xr:uid="{00000000-0004-0000-0300-0000D7000000}"/>
    <hyperlink ref="I253" r:id="rId217" xr:uid="{00000000-0004-0000-0300-0000D8000000}"/>
    <hyperlink ref="I254" r:id="rId218" xr:uid="{00000000-0004-0000-0300-0000D9000000}"/>
    <hyperlink ref="I255" r:id="rId219" xr:uid="{00000000-0004-0000-0300-0000DA000000}"/>
    <hyperlink ref="I256" r:id="rId220" xr:uid="{00000000-0004-0000-0300-0000DB000000}"/>
    <hyperlink ref="I257" r:id="rId221" xr:uid="{00000000-0004-0000-0300-0000DC000000}"/>
    <hyperlink ref="I260" r:id="rId222" xr:uid="{00000000-0004-0000-0300-0000DD000000}"/>
    <hyperlink ref="I261" r:id="rId223" xr:uid="{00000000-0004-0000-0300-0000DE000000}"/>
    <hyperlink ref="I262" r:id="rId224" xr:uid="{00000000-0004-0000-0300-0000DF000000}"/>
    <hyperlink ref="I264" r:id="rId225" xr:uid="{00000000-0004-0000-0300-0000E0000000}"/>
    <hyperlink ref="I265" r:id="rId226" xr:uid="{00000000-0004-0000-0300-0000E1000000}"/>
    <hyperlink ref="I266" r:id="rId227" xr:uid="{00000000-0004-0000-0300-0000E2000000}"/>
    <hyperlink ref="I267" r:id="rId228" xr:uid="{00000000-0004-0000-0300-0000E3000000}"/>
    <hyperlink ref="I268" r:id="rId229" xr:uid="{00000000-0004-0000-0300-0000E4000000}"/>
    <hyperlink ref="I269" r:id="rId230" xr:uid="{00000000-0004-0000-0300-0000E5000000}"/>
    <hyperlink ref="I270" r:id="rId231" xr:uid="{00000000-0004-0000-0300-0000E6000000}"/>
    <hyperlink ref="I271" r:id="rId232" xr:uid="{00000000-0004-0000-0300-0000E7000000}"/>
    <hyperlink ref="I272" r:id="rId233" xr:uid="{00000000-0004-0000-0300-0000E8000000}"/>
    <hyperlink ref="I273" r:id="rId234" xr:uid="{00000000-0004-0000-0300-0000E9000000}"/>
    <hyperlink ref="I274" r:id="rId235" xr:uid="{00000000-0004-0000-0300-0000EA000000}"/>
    <hyperlink ref="I275" r:id="rId236" xr:uid="{00000000-0004-0000-0300-0000EB000000}"/>
    <hyperlink ref="I276" r:id="rId237" xr:uid="{00000000-0004-0000-0300-0000EC000000}"/>
    <hyperlink ref="I277" r:id="rId238" xr:uid="{00000000-0004-0000-0300-0000ED000000}"/>
    <hyperlink ref="I279" r:id="rId239" xr:uid="{00000000-0004-0000-0300-0000EE000000}"/>
    <hyperlink ref="I280" r:id="rId240" xr:uid="{00000000-0004-0000-0300-0000EF000000}"/>
    <hyperlink ref="I281" r:id="rId241" xr:uid="{00000000-0004-0000-0300-0000F0000000}"/>
    <hyperlink ref="I282" r:id="rId242" xr:uid="{00000000-0004-0000-0300-0000F1000000}"/>
    <hyperlink ref="I283" r:id="rId243" xr:uid="{00000000-0004-0000-0300-0000F2000000}"/>
    <hyperlink ref="I284" r:id="rId244" xr:uid="{00000000-0004-0000-0300-0000F3000000}"/>
    <hyperlink ref="I285" r:id="rId245" xr:uid="{00000000-0004-0000-0300-0000F4000000}"/>
    <hyperlink ref="I286" r:id="rId246" xr:uid="{00000000-0004-0000-0300-0000F5000000}"/>
    <hyperlink ref="I287" r:id="rId247" xr:uid="{00000000-0004-0000-0300-0000F6000000}"/>
    <hyperlink ref="I289" r:id="rId248" xr:uid="{00000000-0004-0000-0300-0000F7000000}"/>
    <hyperlink ref="I290" r:id="rId249" xr:uid="{00000000-0004-0000-0300-0000F8000000}"/>
    <hyperlink ref="I291" r:id="rId250" xr:uid="{00000000-0004-0000-0300-0000F9000000}"/>
    <hyperlink ref="I292" r:id="rId251" xr:uid="{00000000-0004-0000-0300-0000FA000000}"/>
    <hyperlink ref="I293" r:id="rId252" xr:uid="{00000000-0004-0000-0300-0000FB000000}"/>
    <hyperlink ref="I294" r:id="rId253" xr:uid="{00000000-0004-0000-0300-0000FC000000}"/>
    <hyperlink ref="I295" r:id="rId254" xr:uid="{00000000-0004-0000-0300-0000FD000000}"/>
    <hyperlink ref="I296" r:id="rId255" xr:uid="{00000000-0004-0000-0300-0000FE000000}"/>
    <hyperlink ref="I297" r:id="rId256" xr:uid="{00000000-0004-0000-0300-0000FF000000}"/>
    <hyperlink ref="I298" r:id="rId257" xr:uid="{00000000-0004-0000-0300-000000010000}"/>
    <hyperlink ref="I299" r:id="rId258" xr:uid="{00000000-0004-0000-0300-000001010000}"/>
    <hyperlink ref="I300" r:id="rId259" xr:uid="{00000000-0004-0000-0300-000002010000}"/>
    <hyperlink ref="I301" r:id="rId260" xr:uid="{00000000-0004-0000-0300-000003010000}"/>
    <hyperlink ref="I303" r:id="rId261" xr:uid="{00000000-0004-0000-0300-000004010000}"/>
    <hyperlink ref="I304" r:id="rId262" xr:uid="{00000000-0004-0000-0300-000005010000}"/>
    <hyperlink ref="I305" r:id="rId263" xr:uid="{00000000-0004-0000-0300-000006010000}"/>
    <hyperlink ref="I307" r:id="rId264" xr:uid="{00000000-0004-0000-0300-000007010000}"/>
    <hyperlink ref="I308" r:id="rId265" xr:uid="{00000000-0004-0000-0300-000008010000}"/>
    <hyperlink ref="I309" r:id="rId266" xr:uid="{00000000-0004-0000-0300-000009010000}"/>
    <hyperlink ref="I310" r:id="rId267" xr:uid="{00000000-0004-0000-0300-00000A010000}"/>
    <hyperlink ref="I311" r:id="rId268" xr:uid="{00000000-0004-0000-0300-00000B010000}"/>
    <hyperlink ref="I312" r:id="rId269" xr:uid="{00000000-0004-0000-0300-00000C010000}"/>
    <hyperlink ref="I313" r:id="rId270" xr:uid="{00000000-0004-0000-0300-00000D010000}"/>
    <hyperlink ref="I314" r:id="rId271" xr:uid="{00000000-0004-0000-0300-00000E010000}"/>
    <hyperlink ref="I315" r:id="rId272" xr:uid="{00000000-0004-0000-0300-00000F010000}"/>
    <hyperlink ref="I316" r:id="rId273" xr:uid="{00000000-0004-0000-0300-000010010000}"/>
    <hyperlink ref="I317" r:id="rId274" xr:uid="{00000000-0004-0000-0300-000011010000}"/>
    <hyperlink ref="I318" r:id="rId275" xr:uid="{00000000-0004-0000-0300-000012010000}"/>
    <hyperlink ref="I319" r:id="rId276" xr:uid="{00000000-0004-0000-0300-000013010000}"/>
    <hyperlink ref="I320" r:id="rId277" xr:uid="{00000000-0004-0000-0300-000014010000}"/>
    <hyperlink ref="I321" r:id="rId278" xr:uid="{00000000-0004-0000-0300-000015010000}"/>
    <hyperlink ref="I322" r:id="rId279" xr:uid="{00000000-0004-0000-0300-000016010000}"/>
    <hyperlink ref="I324" r:id="rId280" xr:uid="{00000000-0004-0000-0300-000017010000}"/>
    <hyperlink ref="I325" r:id="rId281" xr:uid="{00000000-0004-0000-0300-000018010000}"/>
    <hyperlink ref="I326" r:id="rId282" xr:uid="{00000000-0004-0000-0300-000019010000}"/>
    <hyperlink ref="I327" r:id="rId283" xr:uid="{00000000-0004-0000-0300-00001A010000}"/>
    <hyperlink ref="I328" r:id="rId284" xr:uid="{00000000-0004-0000-0300-00001B010000}"/>
    <hyperlink ref="I329" r:id="rId285" xr:uid="{00000000-0004-0000-0300-00001C010000}"/>
    <hyperlink ref="I330" r:id="rId286" xr:uid="{00000000-0004-0000-0300-00001D010000}"/>
    <hyperlink ref="I331" r:id="rId287" xr:uid="{00000000-0004-0000-0300-00001E010000}"/>
    <hyperlink ref="I332" r:id="rId288" xr:uid="{00000000-0004-0000-0300-00001F010000}"/>
    <hyperlink ref="I333" r:id="rId289" xr:uid="{00000000-0004-0000-0300-000020010000}"/>
    <hyperlink ref="I334" r:id="rId290" xr:uid="{00000000-0004-0000-0300-000021010000}"/>
    <hyperlink ref="I335" r:id="rId291" xr:uid="{00000000-0004-0000-0300-000022010000}"/>
  </hyperlinks>
  <pageMargins left="0.7" right="0.7" top="0.75" bottom="0.75" header="0.3" footer="0.3"/>
  <tableParts count="1">
    <tablePart r:id="rId29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M21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2.5703125" defaultRowHeight="15.75" customHeight="1"/>
  <sheetData>
    <row r="1" spans="1:1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9</v>
      </c>
      <c r="J1" s="12" t="s">
        <v>10</v>
      </c>
      <c r="K1" s="12" t="s">
        <v>11</v>
      </c>
      <c r="L1" s="12" t="s">
        <v>12</v>
      </c>
      <c r="M1" s="13" t="s">
        <v>8</v>
      </c>
    </row>
    <row r="2" spans="1:13">
      <c r="A2" s="14">
        <v>45037.971454340281</v>
      </c>
      <c r="B2" s="15" t="s">
        <v>63</v>
      </c>
      <c r="C2" s="15">
        <v>198187</v>
      </c>
      <c r="D2" s="15" t="s">
        <v>46</v>
      </c>
      <c r="E2" s="15" t="s">
        <v>52</v>
      </c>
      <c r="F2" s="16">
        <v>45037</v>
      </c>
      <c r="G2" s="17">
        <v>0.78611111111240461</v>
      </c>
      <c r="H2" s="17">
        <v>0.84166666666715173</v>
      </c>
      <c r="I2" s="19" t="s">
        <v>64</v>
      </c>
      <c r="J2" s="15" t="s">
        <v>65</v>
      </c>
      <c r="K2" s="15"/>
      <c r="L2" s="15" t="s">
        <v>19</v>
      </c>
      <c r="M2" s="18">
        <v>5.5555555554747116E-2</v>
      </c>
    </row>
    <row r="3" spans="1:13">
      <c r="A3" s="14">
        <v>45051.085428368053</v>
      </c>
      <c r="B3" s="15" t="s">
        <v>63</v>
      </c>
      <c r="C3" s="15">
        <v>198187</v>
      </c>
      <c r="D3" s="15" t="s">
        <v>21</v>
      </c>
      <c r="E3" s="15" t="s">
        <v>76</v>
      </c>
      <c r="F3" s="16">
        <v>45050</v>
      </c>
      <c r="G3" s="17">
        <v>0.57986111110949423</v>
      </c>
      <c r="H3" s="17">
        <v>0.6875</v>
      </c>
      <c r="I3" s="19" t="s">
        <v>96</v>
      </c>
      <c r="J3" s="15" t="s">
        <v>97</v>
      </c>
      <c r="K3" s="15"/>
      <c r="L3" s="15" t="s">
        <v>19</v>
      </c>
      <c r="M3" s="18">
        <v>0.10763888889050577</v>
      </c>
    </row>
    <row r="4" spans="1:13">
      <c r="A4" s="14">
        <v>45108.479758333335</v>
      </c>
      <c r="B4" s="15" t="s">
        <v>63</v>
      </c>
      <c r="C4" s="15">
        <v>198187</v>
      </c>
      <c r="D4" s="15" t="s">
        <v>199</v>
      </c>
      <c r="E4" s="15" t="s">
        <v>201</v>
      </c>
      <c r="F4" s="16">
        <v>45107</v>
      </c>
      <c r="G4" s="17">
        <v>0.74861111110658385</v>
      </c>
      <c r="H4" s="17">
        <v>0.79930555555620231</v>
      </c>
      <c r="I4" s="19" t="s">
        <v>213</v>
      </c>
      <c r="J4" s="15" t="s">
        <v>214</v>
      </c>
      <c r="K4" s="15"/>
      <c r="L4" s="15" t="s">
        <v>19</v>
      </c>
      <c r="M4" s="18">
        <v>5.0694444449618459E-2</v>
      </c>
    </row>
    <row r="5" spans="1:13">
      <c r="A5" s="14">
        <v>45264.990427986108</v>
      </c>
      <c r="B5" s="15" t="s">
        <v>63</v>
      </c>
      <c r="C5" s="15">
        <v>198187</v>
      </c>
      <c r="D5" s="15" t="s">
        <v>268</v>
      </c>
      <c r="E5" s="15" t="s">
        <v>269</v>
      </c>
      <c r="F5" s="16">
        <v>45177</v>
      </c>
      <c r="G5" s="17">
        <v>0.88333333333139308</v>
      </c>
      <c r="H5" s="17">
        <v>0.929861111115315</v>
      </c>
      <c r="I5" s="19" t="s">
        <v>276</v>
      </c>
      <c r="J5" s="15" t="s">
        <v>277</v>
      </c>
      <c r="K5" s="15"/>
      <c r="L5" s="15" t="s">
        <v>19</v>
      </c>
      <c r="M5" s="18">
        <v>4.652777778392192E-2</v>
      </c>
    </row>
    <row r="6" spans="1:13">
      <c r="A6" s="14">
        <v>45264.991349363423</v>
      </c>
      <c r="B6" s="15" t="s">
        <v>63</v>
      </c>
      <c r="C6" s="15">
        <v>198187</v>
      </c>
      <c r="D6" s="15" t="s">
        <v>268</v>
      </c>
      <c r="E6" s="15" t="s">
        <v>265</v>
      </c>
      <c r="F6" s="16">
        <v>45177</v>
      </c>
      <c r="G6" s="17">
        <v>0.929861111115315</v>
      </c>
      <c r="H6" s="17">
        <v>0.98888888888905058</v>
      </c>
      <c r="I6" s="19" t="s">
        <v>278</v>
      </c>
      <c r="J6" s="15" t="s">
        <v>277</v>
      </c>
      <c r="K6" s="15"/>
      <c r="L6" s="15" t="s">
        <v>19</v>
      </c>
      <c r="M6" s="18">
        <v>5.9027777773735579E-2</v>
      </c>
    </row>
    <row r="7" spans="1:13">
      <c r="A7" s="14">
        <v>45265.008530567131</v>
      </c>
      <c r="B7" s="15" t="s">
        <v>63</v>
      </c>
      <c r="C7" s="15">
        <v>198187</v>
      </c>
      <c r="D7" s="15" t="s">
        <v>289</v>
      </c>
      <c r="E7" s="15" t="s">
        <v>280</v>
      </c>
      <c r="F7" s="16">
        <v>45204</v>
      </c>
      <c r="G7" s="17">
        <v>0.757638888884685</v>
      </c>
      <c r="H7" s="17">
        <v>0.94999999999708962</v>
      </c>
      <c r="I7" s="19" t="s">
        <v>292</v>
      </c>
      <c r="J7" s="15"/>
      <c r="K7" s="15"/>
      <c r="L7" s="15" t="s">
        <v>19</v>
      </c>
      <c r="M7" s="18">
        <v>0.19236111111240461</v>
      </c>
    </row>
    <row r="8" spans="1:13">
      <c r="A8" s="14">
        <v>45265.001552372691</v>
      </c>
      <c r="B8" s="15" t="s">
        <v>63</v>
      </c>
      <c r="C8" s="15">
        <v>198187</v>
      </c>
      <c r="D8" s="15" t="s">
        <v>355</v>
      </c>
      <c r="E8" s="15" t="s">
        <v>358</v>
      </c>
      <c r="F8" s="16">
        <v>45263</v>
      </c>
      <c r="G8" s="17">
        <v>0.70555555555620231</v>
      </c>
      <c r="H8" s="17">
        <v>0.79374999999708962</v>
      </c>
      <c r="I8" s="15" t="s">
        <v>364</v>
      </c>
      <c r="J8" s="15" t="s">
        <v>365</v>
      </c>
      <c r="K8" s="15"/>
      <c r="L8" s="15" t="s">
        <v>19</v>
      </c>
      <c r="M8" s="18">
        <v>8.819444444088731E-2</v>
      </c>
    </row>
    <row r="9" spans="1:13">
      <c r="A9" s="14">
        <v>45278.143062013885</v>
      </c>
      <c r="B9" s="15" t="s">
        <v>63</v>
      </c>
      <c r="C9" s="15">
        <v>198187</v>
      </c>
      <c r="D9" s="15" t="s">
        <v>418</v>
      </c>
      <c r="E9" s="15" t="s">
        <v>459</v>
      </c>
      <c r="F9" s="16">
        <v>45276</v>
      </c>
      <c r="G9" s="17">
        <v>0.62430555555329192</v>
      </c>
      <c r="H9" s="17">
        <v>0.75486111111240461</v>
      </c>
      <c r="I9" s="19" t="s">
        <v>460</v>
      </c>
      <c r="J9" s="15"/>
      <c r="K9" s="15"/>
      <c r="L9" s="15" t="s">
        <v>19</v>
      </c>
      <c r="M9" s="18">
        <v>0.13055555555911269</v>
      </c>
    </row>
    <row r="10" spans="1:13">
      <c r="A10" s="14">
        <v>45303.080155057869</v>
      </c>
      <c r="B10" s="15" t="s">
        <v>63</v>
      </c>
      <c r="C10" s="15">
        <v>198187</v>
      </c>
      <c r="D10" s="15" t="s">
        <v>496</v>
      </c>
      <c r="E10" s="15" t="s">
        <v>265</v>
      </c>
      <c r="F10" s="16">
        <v>45302</v>
      </c>
      <c r="G10" s="17">
        <v>0.8631944444423425</v>
      </c>
      <c r="H10" s="17">
        <v>0.9493055555576575</v>
      </c>
      <c r="I10" s="19" t="s">
        <v>502</v>
      </c>
      <c r="J10" s="15" t="s">
        <v>503</v>
      </c>
      <c r="K10" s="15"/>
      <c r="L10" s="15" t="s">
        <v>19</v>
      </c>
      <c r="M10" s="18">
        <v>8.6111111115314998E-2</v>
      </c>
    </row>
    <row r="11" spans="1:13">
      <c r="A11" s="14">
        <v>45309.199956770834</v>
      </c>
      <c r="B11" s="15" t="s">
        <v>63</v>
      </c>
      <c r="C11" s="15">
        <v>198187</v>
      </c>
      <c r="D11" s="15" t="s">
        <v>514</v>
      </c>
      <c r="E11" s="15" t="s">
        <v>27</v>
      </c>
      <c r="F11" s="16">
        <v>45308</v>
      </c>
      <c r="G11" s="17">
        <v>0.961111111115315</v>
      </c>
      <c r="H11" s="17">
        <v>4.9305555556202307E-2</v>
      </c>
      <c r="I11" s="19" t="s">
        <v>524</v>
      </c>
      <c r="J11" s="15" t="s">
        <v>97</v>
      </c>
      <c r="K11" s="15"/>
      <c r="L11" s="15" t="s">
        <v>19</v>
      </c>
      <c r="M11" s="18">
        <v>-0.91180555555911269</v>
      </c>
    </row>
    <row r="12" spans="1:13">
      <c r="A12" s="14">
        <v>45313.108850856486</v>
      </c>
      <c r="B12" s="15" t="s">
        <v>63</v>
      </c>
      <c r="C12" s="15">
        <v>198187</v>
      </c>
      <c r="D12" s="15" t="s">
        <v>532</v>
      </c>
      <c r="E12" s="15" t="s">
        <v>539</v>
      </c>
      <c r="F12" s="16">
        <v>45312</v>
      </c>
      <c r="G12" s="17">
        <v>0.87708333333284827</v>
      </c>
      <c r="H12" s="17">
        <v>0.92291666666278616</v>
      </c>
      <c r="I12" s="19" t="s">
        <v>540</v>
      </c>
      <c r="J12" s="15"/>
      <c r="K12" s="15"/>
      <c r="L12" s="15" t="s">
        <v>19</v>
      </c>
      <c r="M12" s="18">
        <v>4.5833333329937886E-2</v>
      </c>
    </row>
    <row r="13" spans="1:13">
      <c r="A13" s="14">
        <v>45313.10950366898</v>
      </c>
      <c r="B13" s="15" t="s">
        <v>63</v>
      </c>
      <c r="C13" s="15">
        <v>198187</v>
      </c>
      <c r="D13" s="15" t="s">
        <v>532</v>
      </c>
      <c r="E13" s="15" t="s">
        <v>533</v>
      </c>
      <c r="F13" s="16">
        <v>45312</v>
      </c>
      <c r="G13" s="17">
        <v>0.92361111110949423</v>
      </c>
      <c r="H13" s="17">
        <v>0.9805555555576575</v>
      </c>
      <c r="I13" s="19" t="s">
        <v>541</v>
      </c>
      <c r="J13" s="15"/>
      <c r="K13" s="15"/>
      <c r="L13" s="15" t="s">
        <v>19</v>
      </c>
      <c r="M13" s="18">
        <v>5.6944444448163267E-2</v>
      </c>
    </row>
    <row r="14" spans="1:13">
      <c r="A14" s="14">
        <v>45321.060464201393</v>
      </c>
      <c r="B14" s="15" t="s">
        <v>63</v>
      </c>
      <c r="C14" s="15">
        <v>198187</v>
      </c>
      <c r="D14" s="15" t="s">
        <v>559</v>
      </c>
      <c r="E14" s="15" t="s">
        <v>548</v>
      </c>
      <c r="F14" s="16">
        <v>45319</v>
      </c>
      <c r="G14" s="17">
        <v>0.90625</v>
      </c>
      <c r="H14" s="17">
        <v>0.98124999999708962</v>
      </c>
      <c r="I14" s="19" t="s">
        <v>560</v>
      </c>
      <c r="J14" s="15"/>
      <c r="K14" s="15"/>
      <c r="L14" s="15" t="s">
        <v>19</v>
      </c>
      <c r="M14" s="18">
        <v>7.4999999997089617E-2</v>
      </c>
    </row>
    <row r="15" spans="1:13">
      <c r="A15" s="14">
        <v>45330.493386527778</v>
      </c>
      <c r="B15" s="15" t="s">
        <v>63</v>
      </c>
      <c r="C15" s="15">
        <v>198187</v>
      </c>
      <c r="D15" s="15" t="s">
        <v>569</v>
      </c>
      <c r="E15" s="15" t="s">
        <v>280</v>
      </c>
      <c r="F15" s="16">
        <v>45329</v>
      </c>
      <c r="G15" s="17">
        <v>0.92013888889050577</v>
      </c>
      <c r="H15" s="17">
        <v>1.4583333337213844E-2</v>
      </c>
      <c r="I15" s="19" t="s">
        <v>573</v>
      </c>
      <c r="J15" s="15"/>
      <c r="K15" s="15"/>
      <c r="L15" s="15" t="s">
        <v>19</v>
      </c>
      <c r="M15" s="18">
        <v>-0.90555555555329192</v>
      </c>
    </row>
    <row r="16" spans="1:13">
      <c r="A16" s="14">
        <v>45332.133803900462</v>
      </c>
      <c r="B16" s="15" t="s">
        <v>63</v>
      </c>
      <c r="C16" s="15">
        <v>198187</v>
      </c>
      <c r="D16" s="15" t="s">
        <v>577</v>
      </c>
      <c r="E16" s="15" t="s">
        <v>265</v>
      </c>
      <c r="F16" s="16">
        <v>45331</v>
      </c>
      <c r="G16" s="17">
        <v>0.79097222222480923</v>
      </c>
      <c r="H16" s="17">
        <v>6.9444444452528842E-3</v>
      </c>
      <c r="I16" s="19" t="s">
        <v>593</v>
      </c>
      <c r="J16" s="15"/>
      <c r="K16" s="15"/>
      <c r="L16" s="15" t="s">
        <v>19</v>
      </c>
      <c r="M16" s="18">
        <v>-0.78402777777955635</v>
      </c>
    </row>
    <row r="17" spans="1:13">
      <c r="A17" s="14">
        <v>45353.598580092592</v>
      </c>
      <c r="B17" s="15" t="s">
        <v>63</v>
      </c>
      <c r="C17" s="15">
        <v>198187</v>
      </c>
      <c r="D17" s="15" t="s">
        <v>625</v>
      </c>
      <c r="E17" s="15" t="s">
        <v>634</v>
      </c>
      <c r="F17" s="16">
        <v>45352</v>
      </c>
      <c r="G17" s="17">
        <v>0.58333333333575865</v>
      </c>
      <c r="H17" s="17">
        <v>0.66666666666424135</v>
      </c>
      <c r="I17" s="19" t="s">
        <v>654</v>
      </c>
      <c r="J17" s="15" t="s">
        <v>503</v>
      </c>
      <c r="K17" s="15"/>
      <c r="L17" s="15" t="s">
        <v>19</v>
      </c>
      <c r="M17" s="22"/>
    </row>
    <row r="18" spans="1:13">
      <c r="A18" s="14">
        <v>45353.903758414352</v>
      </c>
      <c r="B18" s="15" t="s">
        <v>63</v>
      </c>
      <c r="C18" s="15">
        <v>198187</v>
      </c>
      <c r="D18" s="15" t="s">
        <v>655</v>
      </c>
      <c r="E18" s="15" t="s">
        <v>665</v>
      </c>
      <c r="F18" s="16">
        <v>45353</v>
      </c>
      <c r="G18" s="17">
        <v>0.58541666666860692</v>
      </c>
      <c r="H18" s="17">
        <v>0.71319444444088731</v>
      </c>
      <c r="I18" s="19" t="s">
        <v>666</v>
      </c>
      <c r="J18" s="15" t="s">
        <v>97</v>
      </c>
      <c r="K18" s="15"/>
      <c r="L18" s="15" t="s">
        <v>19</v>
      </c>
      <c r="M18" s="22"/>
    </row>
    <row r="19" spans="1:13">
      <c r="A19" s="14">
        <v>45369.663376608798</v>
      </c>
      <c r="B19" s="15" t="s">
        <v>63</v>
      </c>
      <c r="C19" s="15">
        <v>198187</v>
      </c>
      <c r="D19" s="15" t="s">
        <v>716</v>
      </c>
      <c r="E19" s="15" t="s">
        <v>730</v>
      </c>
      <c r="F19" s="16">
        <v>45368</v>
      </c>
      <c r="G19" s="17">
        <v>0.58541666666860692</v>
      </c>
      <c r="H19" s="17">
        <v>0.62916666666569654</v>
      </c>
      <c r="I19" s="19" t="s">
        <v>737</v>
      </c>
      <c r="J19" s="15"/>
      <c r="K19" s="15"/>
      <c r="L19" s="15" t="s">
        <v>19</v>
      </c>
      <c r="M19" s="22"/>
    </row>
    <row r="20" spans="1:13">
      <c r="A20" s="14">
        <v>45376.626047129626</v>
      </c>
      <c r="B20" s="15" t="s">
        <v>63</v>
      </c>
      <c r="C20" s="15">
        <v>198187</v>
      </c>
      <c r="D20" s="15" t="s">
        <v>747</v>
      </c>
      <c r="E20" s="15" t="s">
        <v>753</v>
      </c>
      <c r="F20" s="16">
        <v>45375</v>
      </c>
      <c r="G20" s="17">
        <v>0.47152777777955635</v>
      </c>
      <c r="H20" s="17">
        <v>0.53958333333139308</v>
      </c>
      <c r="I20" s="19" t="s">
        <v>754</v>
      </c>
      <c r="J20" s="15"/>
      <c r="K20" s="15"/>
      <c r="L20" s="15" t="s">
        <v>19</v>
      </c>
      <c r="M20" s="22"/>
    </row>
    <row r="21" spans="1:13">
      <c r="A21" s="14">
        <v>45376.626716539351</v>
      </c>
      <c r="B21" s="15" t="s">
        <v>63</v>
      </c>
      <c r="C21" s="15">
        <v>198187</v>
      </c>
      <c r="D21" s="15" t="s">
        <v>747</v>
      </c>
      <c r="E21" s="15" t="s">
        <v>755</v>
      </c>
      <c r="F21" s="16">
        <v>45375</v>
      </c>
      <c r="G21" s="17">
        <v>0.54027777777810115</v>
      </c>
      <c r="H21" s="17">
        <v>0.66666666666424135</v>
      </c>
      <c r="I21" s="19" t="s">
        <v>756</v>
      </c>
      <c r="J21" s="15"/>
      <c r="K21" s="15"/>
      <c r="L21" s="15" t="s">
        <v>19</v>
      </c>
      <c r="M21" s="22"/>
    </row>
  </sheetData>
  <hyperlinks>
    <hyperlink ref="I2" r:id="rId1" xr:uid="{00000000-0004-0000-0400-000000000000}"/>
    <hyperlink ref="I3" r:id="rId2" xr:uid="{00000000-0004-0000-0400-000001000000}"/>
    <hyperlink ref="I4" r:id="rId3" xr:uid="{00000000-0004-0000-0400-000002000000}"/>
    <hyperlink ref="I5" r:id="rId4" xr:uid="{00000000-0004-0000-0400-000003000000}"/>
    <hyperlink ref="I6" r:id="rId5" xr:uid="{00000000-0004-0000-0400-000004000000}"/>
    <hyperlink ref="I7" r:id="rId6" xr:uid="{00000000-0004-0000-0400-000005000000}"/>
    <hyperlink ref="I9" r:id="rId7" xr:uid="{00000000-0004-0000-0400-000006000000}"/>
    <hyperlink ref="I10" r:id="rId8" xr:uid="{00000000-0004-0000-0400-000007000000}"/>
    <hyperlink ref="I11" r:id="rId9" xr:uid="{00000000-0004-0000-0400-000008000000}"/>
    <hyperlink ref="I12" r:id="rId10" xr:uid="{00000000-0004-0000-0400-000009000000}"/>
    <hyperlink ref="I13" r:id="rId11" xr:uid="{00000000-0004-0000-0400-00000A000000}"/>
    <hyperlink ref="I14" r:id="rId12" xr:uid="{00000000-0004-0000-0400-00000B000000}"/>
    <hyperlink ref="I15" r:id="rId13" xr:uid="{00000000-0004-0000-0400-00000C000000}"/>
    <hyperlink ref="I16" r:id="rId14" xr:uid="{00000000-0004-0000-0400-00000D000000}"/>
    <hyperlink ref="I17" r:id="rId15" xr:uid="{00000000-0004-0000-0400-00000E000000}"/>
    <hyperlink ref="I18" r:id="rId16" xr:uid="{00000000-0004-0000-0400-00000F000000}"/>
    <hyperlink ref="I19" r:id="rId17" xr:uid="{00000000-0004-0000-0400-000010000000}"/>
    <hyperlink ref="I20" r:id="rId18" xr:uid="{00000000-0004-0000-0400-000011000000}"/>
    <hyperlink ref="I21" r:id="rId19" xr:uid="{00000000-0004-0000-0400-000012000000}"/>
  </hyperlinks>
  <pageMargins left="0.7" right="0.7" top="0.75" bottom="0.75" header="0.3" footer="0.3"/>
  <tableParts count="1"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Answers</vt:lpstr>
      <vt:lpstr>Data</vt:lpstr>
      <vt:lpstr>Members</vt:lpstr>
      <vt:lpstr>Detail8</vt:lpstr>
      <vt:lpstr>Detail7-198187</vt:lpstr>
      <vt:lpstr>Data!MEMBER</vt:lpstr>
      <vt:lpstr>MEMBER</vt:lpstr>
      <vt:lpstr>NAME</vt:lpstr>
      <vt:lpstr>Data!VID</vt:lpstr>
      <vt:lpstr>VID</vt:lpstr>
      <vt:lpstr>Data!Zone_d_impression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P</dc:creator>
  <cp:lastModifiedBy>Alex P</cp:lastModifiedBy>
  <cp:lastPrinted>2024-08-16T17:33:20Z</cp:lastPrinted>
  <dcterms:created xsi:type="dcterms:W3CDTF">2024-08-18T16:15:31Z</dcterms:created>
  <dcterms:modified xsi:type="dcterms:W3CDTF">2024-08-18T17:18:23Z</dcterms:modified>
</cp:coreProperties>
</file>