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65" windowWidth="14805" windowHeight="7950"/>
  </bookViews>
  <sheets>
    <sheet name="Poutre iso precontrainte" sheetId="1" r:id="rId1"/>
    <sheet name="Caracteristiques geometriqu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26" i="1" l="1"/>
  <c r="T64" i="1" l="1"/>
  <c r="U28" i="1"/>
  <c r="U48" i="1" s="1"/>
  <c r="H16" i="1"/>
  <c r="H7" i="1"/>
  <c r="H9" i="1"/>
  <c r="U27" i="1" s="1"/>
  <c r="H10" i="1"/>
  <c r="H11" i="1"/>
  <c r="H8" i="1"/>
  <c r="I15" i="2"/>
  <c r="J15" i="2" s="1"/>
  <c r="F15" i="2"/>
  <c r="H15" i="2" s="1"/>
  <c r="I14" i="2"/>
  <c r="J14" i="2" s="1"/>
  <c r="F14" i="2"/>
  <c r="H14" i="2" s="1"/>
  <c r="I13" i="2"/>
  <c r="J13" i="2" s="1"/>
  <c r="F13" i="2"/>
  <c r="H13" i="2" s="1"/>
  <c r="I12" i="2"/>
  <c r="J12" i="2" s="1"/>
  <c r="F12" i="2"/>
  <c r="H12" i="2" s="1"/>
  <c r="I11" i="2"/>
  <c r="J11" i="2" s="1"/>
  <c r="F11" i="2"/>
  <c r="H11" i="2" s="1"/>
  <c r="I10" i="2"/>
  <c r="J10" i="2" s="1"/>
  <c r="F10" i="2"/>
  <c r="H10" i="2" s="1"/>
  <c r="I9" i="2"/>
  <c r="J9" i="2" s="1"/>
  <c r="F9" i="2"/>
  <c r="H9" i="2" s="1"/>
  <c r="I8" i="2"/>
  <c r="J8" i="2" s="1"/>
  <c r="F8" i="2"/>
  <c r="H8" i="2" s="1"/>
  <c r="I7" i="2"/>
  <c r="F7" i="2"/>
  <c r="H7" i="2" s="1"/>
  <c r="I6" i="2"/>
  <c r="J6" i="2" s="1"/>
  <c r="F6" i="2"/>
  <c r="H6" i="2" s="1"/>
  <c r="H16" i="2" s="1"/>
  <c r="U29" i="1" l="1"/>
  <c r="U32" i="1" s="1"/>
  <c r="X39" i="1" s="1"/>
  <c r="U52" i="1" s="1"/>
  <c r="U53" i="1" s="1"/>
  <c r="H25" i="1"/>
  <c r="J7" i="2"/>
  <c r="J16" i="2" s="1"/>
  <c r="F16" i="2"/>
  <c r="E20" i="2" s="1"/>
  <c r="U54" i="1" l="1"/>
  <c r="U55" i="1" s="1"/>
  <c r="U33" i="1"/>
  <c r="R36" i="1" s="1"/>
  <c r="H27" i="1"/>
  <c r="H26" i="1"/>
  <c r="E21" i="2"/>
  <c r="E22" i="2"/>
  <c r="N33" i="1" l="1"/>
  <c r="N32" i="1"/>
  <c r="O39" i="1" s="1"/>
  <c r="E23" i="2"/>
  <c r="K35" i="1" l="1"/>
</calcChain>
</file>

<file path=xl/sharedStrings.xml><?xml version="1.0" encoding="utf-8"?>
<sst xmlns="http://schemas.openxmlformats.org/spreadsheetml/2006/main" count="94" uniqueCount="65">
  <si>
    <t>m</t>
  </si>
  <si>
    <t>b (m)</t>
  </si>
  <si>
    <t>h (m)</t>
  </si>
  <si>
    <t>Si (m)</t>
  </si>
  <si>
    <t>Si*dz (m3)</t>
  </si>
  <si>
    <t xml:space="preserve">Rectangle </t>
  </si>
  <si>
    <t>Triangle</t>
  </si>
  <si>
    <t>Rendement</t>
  </si>
  <si>
    <t>MN</t>
  </si>
  <si>
    <r>
      <t>d</t>
    </r>
    <r>
      <rPr>
        <b/>
        <vertAlign val="subscript"/>
        <sz val="10"/>
        <rFont val="Times New Roman"/>
        <family val="1"/>
      </rPr>
      <t>z</t>
    </r>
    <r>
      <rPr>
        <b/>
        <sz val="10"/>
        <rFont val="Times New Roman"/>
        <family val="1"/>
      </rPr>
      <t xml:space="preserve"> (m)</t>
    </r>
  </si>
  <si>
    <t>S totale =</t>
  </si>
  <si>
    <t>Igz poutre =</t>
  </si>
  <si>
    <t>Caracteristiques</t>
  </si>
  <si>
    <t>H (m)</t>
  </si>
  <si>
    <t>V (m)</t>
  </si>
  <si>
    <t>V' (m)</t>
  </si>
  <si>
    <t>Caracteristiques geometrique de la poutre</t>
  </si>
  <si>
    <t>Geometrique</t>
  </si>
  <si>
    <t>Materiaux</t>
  </si>
  <si>
    <t>Solicitations</t>
  </si>
  <si>
    <t>Mmax (MN.m)</t>
  </si>
  <si>
    <t>Mmin (MN.m)</t>
  </si>
  <si>
    <t>Igz (m4)</t>
  </si>
  <si>
    <r>
      <t>Iz</t>
    </r>
    <r>
      <rPr>
        <b/>
        <vertAlign val="subscript"/>
        <sz val="10"/>
        <rFont val="Times New Roman"/>
        <family val="1"/>
      </rPr>
      <t>i</t>
    </r>
  </si>
  <si>
    <t>Iz</t>
  </si>
  <si>
    <t>d' (m)</t>
  </si>
  <si>
    <r>
      <t>Igz (m</t>
    </r>
    <r>
      <rPr>
        <b/>
        <vertAlign val="superscript"/>
        <sz val="11"/>
        <rFont val="Times New Roman"/>
        <family val="1"/>
      </rPr>
      <t>4</t>
    </r>
    <r>
      <rPr>
        <b/>
        <sz val="11"/>
        <rFont val="Times New Roman"/>
        <family val="1"/>
      </rPr>
      <t>)</t>
    </r>
  </si>
  <si>
    <r>
      <rPr>
        <b/>
        <sz val="15"/>
        <rFont val="Calibri"/>
        <family val="2"/>
      </rPr>
      <t>σ</t>
    </r>
    <r>
      <rPr>
        <b/>
        <sz val="11"/>
        <rFont val="Calibri"/>
        <family val="2"/>
      </rPr>
      <t>t (Mpa)</t>
    </r>
  </si>
  <si>
    <t>Fck (Mpa)</t>
  </si>
  <si>
    <r>
      <rPr>
        <b/>
        <sz val="15"/>
        <rFont val="Calibri"/>
        <family val="2"/>
      </rPr>
      <t>σ</t>
    </r>
    <r>
      <rPr>
        <b/>
        <sz val="11"/>
        <rFont val="Calibri"/>
        <family val="2"/>
      </rPr>
      <t>c (Mpa)</t>
    </r>
  </si>
  <si>
    <t>Calculs</t>
  </si>
  <si>
    <t>P (MN)</t>
  </si>
  <si>
    <t>H(m)</t>
  </si>
  <si>
    <t>Determination de l'effort de precontrainte P et de l'exencricité e0 d'une poutre isostatique</t>
  </si>
  <si>
    <t>e0 (m) (1)</t>
  </si>
  <si>
    <t>e0 (m) (2)</t>
  </si>
  <si>
    <t>Verification</t>
  </si>
  <si>
    <t>Section</t>
  </si>
  <si>
    <t>Mpa</t>
  </si>
  <si>
    <t>(combinaison caracteristique)</t>
  </si>
  <si>
    <r>
      <rPr>
        <b/>
        <sz val="15"/>
        <color theme="1"/>
        <rFont val="Calibri"/>
        <family val="2"/>
        <scheme val="minor"/>
      </rPr>
      <t xml:space="preserve">σc </t>
    </r>
    <r>
      <rPr>
        <b/>
        <sz val="11"/>
        <color theme="1"/>
        <rFont val="Calibri"/>
        <family val="2"/>
        <scheme val="minor"/>
      </rPr>
      <t xml:space="preserve">sup </t>
    </r>
  </si>
  <si>
    <r>
      <rPr>
        <b/>
        <sz val="15"/>
        <color theme="1"/>
        <rFont val="Calibri"/>
        <family val="2"/>
        <scheme val="minor"/>
      </rPr>
      <t xml:space="preserve">σc </t>
    </r>
    <r>
      <rPr>
        <b/>
        <sz val="11"/>
        <color theme="1"/>
        <rFont val="Calibri"/>
        <family val="2"/>
        <scheme val="minor"/>
      </rPr>
      <t xml:space="preserve">inf </t>
    </r>
  </si>
  <si>
    <t>avec Mmin</t>
  </si>
  <si>
    <t>avec Mmax</t>
  </si>
  <si>
    <t xml:space="preserve">Pas d'effort de traction </t>
  </si>
  <si>
    <t>Pas de fissurations</t>
  </si>
  <si>
    <t>Pas d'aciers passifs</t>
  </si>
  <si>
    <t>Diagramme sous Mmax</t>
  </si>
  <si>
    <t>On s'impose e0</t>
  </si>
  <si>
    <t>P sur (MN)</t>
  </si>
  <si>
    <t>On autorise une contrainte de traction non nulle</t>
  </si>
  <si>
    <t>e0  (m)</t>
  </si>
  <si>
    <r>
      <rPr>
        <b/>
        <sz val="13"/>
        <rFont val="Times New Roman"/>
        <family val="1"/>
      </rPr>
      <t>σ</t>
    </r>
    <r>
      <rPr>
        <b/>
        <sz val="11"/>
        <rFont val="Times New Roman"/>
        <family val="1"/>
      </rPr>
      <t>t (Mpa)</t>
    </r>
  </si>
  <si>
    <t>Contrainte de compression du beton</t>
  </si>
  <si>
    <t xml:space="preserve">Effort de traction </t>
  </si>
  <si>
    <t>Aciers passifs</t>
  </si>
  <si>
    <t>Fissurations</t>
  </si>
  <si>
    <t>Aciers passifs a mettre en œuvre</t>
  </si>
  <si>
    <t>Hc</t>
  </si>
  <si>
    <t xml:space="preserve">Bt </t>
  </si>
  <si>
    <t>m²</t>
  </si>
  <si>
    <t>NBt</t>
  </si>
  <si>
    <t>As acier passifs</t>
  </si>
  <si>
    <t>Fyk (Mpa)</t>
  </si>
  <si>
    <t>cm²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</si>
</sst>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"/>
  </numFmts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Arial"/>
      <family val="2"/>
    </font>
    <font>
      <b/>
      <sz val="10"/>
      <name val="Times New Roman"/>
      <family val="1"/>
    </font>
    <font>
      <b/>
      <vertAlign val="subscript"/>
      <sz val="10"/>
      <name val="Times New Roman"/>
      <family val="1"/>
    </font>
    <font>
      <sz val="10"/>
      <name val="Arial"/>
      <family val="2"/>
    </font>
    <font>
      <b/>
      <sz val="10"/>
      <color rgb="FF002060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11"/>
      <name val="Calibri"/>
      <family val="2"/>
    </font>
    <font>
      <b/>
      <sz val="15"/>
      <name val="Calibri"/>
      <family val="2"/>
    </font>
    <font>
      <b/>
      <vertAlign val="superscript"/>
      <sz val="11"/>
      <name val="Times New Roman"/>
      <family val="1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3"/>
      <color rgb="FF00B050"/>
      <name val="Calibri"/>
      <family val="2"/>
      <scheme val="minor"/>
    </font>
    <font>
      <u/>
      <sz val="12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name val="Times New Roman"/>
      <family val="1"/>
    </font>
    <font>
      <b/>
      <sz val="11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4" fillId="2" borderId="11" xfId="0" applyFont="1" applyFill="1" applyBorder="1" applyAlignment="1">
      <alignment horizontal="center"/>
    </xf>
    <xf numFmtId="0" fontId="4" fillId="2" borderId="13" xfId="0" applyFont="1" applyFill="1" applyBorder="1"/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left"/>
    </xf>
    <xf numFmtId="0" fontId="6" fillId="0" borderId="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left"/>
    </xf>
    <xf numFmtId="0" fontId="7" fillId="0" borderId="19" xfId="0" applyFont="1" applyBorder="1" applyAlignment="1">
      <alignment horizontal="center" vertical="center"/>
    </xf>
    <xf numFmtId="0" fontId="4" fillId="2" borderId="20" xfId="0" applyFont="1" applyFill="1" applyBorder="1" applyAlignment="1">
      <alignment horizontal="right"/>
    </xf>
    <xf numFmtId="0" fontId="4" fillId="2" borderId="6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4" fillId="2" borderId="21" xfId="0" applyFont="1" applyFill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right"/>
    </xf>
    <xf numFmtId="0" fontId="4" fillId="2" borderId="9" xfId="0" applyFont="1" applyFill="1" applyBorder="1" applyAlignment="1">
      <alignment horizontal="left"/>
    </xf>
    <xf numFmtId="0" fontId="6" fillId="0" borderId="1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3" borderId="20" xfId="0" applyFont="1" applyFill="1" applyBorder="1" applyAlignment="1">
      <alignment horizontal="right"/>
    </xf>
    <xf numFmtId="0" fontId="8" fillId="3" borderId="7" xfId="0" applyFont="1" applyFill="1" applyBorder="1" applyAlignment="1">
      <alignment horizontal="left"/>
    </xf>
    <xf numFmtId="0" fontId="6" fillId="3" borderId="7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 applyBorder="1" applyAlignment="1"/>
    <xf numFmtId="0" fontId="2" fillId="0" borderId="0" xfId="0" applyFont="1"/>
    <xf numFmtId="0" fontId="0" fillId="0" borderId="0" xfId="0" applyAlignment="1"/>
    <xf numFmtId="2" fontId="0" fillId="0" borderId="0" xfId="0" applyNumberFormat="1"/>
    <xf numFmtId="2" fontId="18" fillId="0" borderId="0" xfId="0" applyNumberFormat="1" applyFont="1"/>
    <xf numFmtId="2" fontId="18" fillId="0" borderId="33" xfId="0" applyNumberFormat="1" applyFont="1" applyBorder="1"/>
    <xf numFmtId="2" fontId="18" fillId="0" borderId="3" xfId="0" applyNumberFormat="1" applyFont="1" applyBorder="1"/>
    <xf numFmtId="0" fontId="0" fillId="0" borderId="34" xfId="0" applyBorder="1"/>
    <xf numFmtId="0" fontId="0" fillId="0" borderId="41" xfId="0" applyBorder="1"/>
    <xf numFmtId="0" fontId="20" fillId="0" borderId="0" xfId="0" applyFont="1" applyBorder="1" applyAlignment="1">
      <alignment vertical="center"/>
    </xf>
    <xf numFmtId="0" fontId="18" fillId="0" borderId="0" xfId="0" applyFont="1" applyAlignment="1">
      <alignment horizontal="left"/>
    </xf>
    <xf numFmtId="0" fontId="22" fillId="0" borderId="0" xfId="0" applyFont="1"/>
    <xf numFmtId="165" fontId="18" fillId="0" borderId="0" xfId="0" applyNumberFormat="1" applyFont="1" applyAlignment="1">
      <alignment horizontal="center"/>
    </xf>
    <xf numFmtId="2" fontId="17" fillId="0" borderId="33" xfId="0" applyNumberFormat="1" applyFont="1" applyBorder="1"/>
    <xf numFmtId="2" fontId="17" fillId="0" borderId="28" xfId="0" applyNumberFormat="1" applyFont="1" applyBorder="1"/>
    <xf numFmtId="0" fontId="0" fillId="0" borderId="29" xfId="0" applyBorder="1"/>
    <xf numFmtId="166" fontId="18" fillId="0" borderId="3" xfId="0" applyNumberFormat="1" applyFont="1" applyBorder="1"/>
    <xf numFmtId="0" fontId="1" fillId="0" borderId="41" xfId="0" applyFont="1" applyBorder="1"/>
    <xf numFmtId="0" fontId="13" fillId="0" borderId="0" xfId="0" applyFont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4" fontId="11" fillId="5" borderId="1" xfId="0" applyNumberFormat="1" applyFont="1" applyFill="1" applyBorder="1" applyAlignment="1">
      <alignment horizontal="center"/>
    </xf>
    <xf numFmtId="164" fontId="11" fillId="5" borderId="27" xfId="0" applyNumberFormat="1" applyFont="1" applyFill="1" applyBorder="1" applyAlignment="1">
      <alignment horizontal="center"/>
    </xf>
    <xf numFmtId="0" fontId="10" fillId="6" borderId="35" xfId="0" applyFont="1" applyFill="1" applyBorder="1" applyAlignment="1">
      <alignment horizontal="left"/>
    </xf>
    <xf numFmtId="0" fontId="10" fillId="6" borderId="36" xfId="0" applyFont="1" applyFill="1" applyBorder="1" applyAlignment="1">
      <alignment horizontal="left"/>
    </xf>
    <xf numFmtId="0" fontId="10" fillId="6" borderId="34" xfId="0" applyFont="1" applyFill="1" applyBorder="1" applyAlignment="1">
      <alignment horizontal="left"/>
    </xf>
    <xf numFmtId="1" fontId="11" fillId="5" borderId="1" xfId="0" applyNumberFormat="1" applyFont="1" applyFill="1" applyBorder="1" applyAlignment="1">
      <alignment horizontal="center"/>
    </xf>
    <xf numFmtId="1" fontId="11" fillId="5" borderId="27" xfId="0" applyNumberFormat="1" applyFont="1" applyFill="1" applyBorder="1" applyAlignment="1">
      <alignment horizontal="center"/>
    </xf>
    <xf numFmtId="0" fontId="10" fillId="0" borderId="37" xfId="0" applyFont="1" applyBorder="1" applyAlignment="1">
      <alignment horizontal="center"/>
    </xf>
    <xf numFmtId="0" fontId="10" fillId="0" borderId="38" xfId="0" applyFont="1" applyBorder="1" applyAlignment="1">
      <alignment horizontal="center"/>
    </xf>
    <xf numFmtId="164" fontId="12" fillId="5" borderId="31" xfId="0" applyNumberFormat="1" applyFont="1" applyFill="1" applyBorder="1" applyAlignment="1">
      <alignment horizontal="center"/>
    </xf>
    <xf numFmtId="164" fontId="12" fillId="5" borderId="32" xfId="0" applyNumberFormat="1" applyFont="1" applyFill="1" applyBorder="1" applyAlignment="1">
      <alignment horizontal="center"/>
    </xf>
    <xf numFmtId="165" fontId="11" fillId="5" borderId="1" xfId="0" applyNumberFormat="1" applyFont="1" applyFill="1" applyBorder="1" applyAlignment="1">
      <alignment horizontal="center"/>
    </xf>
    <xf numFmtId="165" fontId="11" fillId="5" borderId="27" xfId="0" applyNumberFormat="1" applyFont="1" applyFill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10" fillId="0" borderId="31" xfId="0" applyFont="1" applyBorder="1" applyAlignment="1">
      <alignment horizontal="center"/>
    </xf>
    <xf numFmtId="165" fontId="11" fillId="5" borderId="31" xfId="0" applyNumberFormat="1" applyFont="1" applyFill="1" applyBorder="1" applyAlignment="1">
      <alignment horizontal="center"/>
    </xf>
    <xf numFmtId="165" fontId="11" fillId="5" borderId="32" xfId="0" applyNumberFormat="1" applyFont="1" applyFill="1" applyBorder="1" applyAlignment="1">
      <alignment horizontal="center"/>
    </xf>
    <xf numFmtId="0" fontId="14" fillId="0" borderId="26" xfId="0" applyFont="1" applyBorder="1" applyAlignment="1">
      <alignment horizontal="center"/>
    </xf>
    <xf numFmtId="2" fontId="11" fillId="5" borderId="1" xfId="0" applyNumberFormat="1" applyFont="1" applyFill="1" applyBorder="1" applyAlignment="1">
      <alignment horizontal="center"/>
    </xf>
    <xf numFmtId="2" fontId="11" fillId="5" borderId="27" xfId="0" applyNumberFormat="1" applyFont="1" applyFill="1" applyBorder="1" applyAlignment="1">
      <alignment horizontal="center"/>
    </xf>
    <xf numFmtId="1" fontId="12" fillId="5" borderId="28" xfId="0" applyNumberFormat="1" applyFont="1" applyFill="1" applyBorder="1" applyAlignment="1">
      <alignment horizontal="center"/>
    </xf>
    <xf numFmtId="1" fontId="12" fillId="5" borderId="29" xfId="0" applyNumberFormat="1" applyFont="1" applyFill="1" applyBorder="1" applyAlignment="1">
      <alignment horizontal="center"/>
    </xf>
    <xf numFmtId="0" fontId="10" fillId="7" borderId="11" xfId="0" applyFont="1" applyFill="1" applyBorder="1" applyAlignment="1">
      <alignment horizontal="center" vertical="center"/>
    </xf>
    <xf numFmtId="0" fontId="10" fillId="7" borderId="12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2" fontId="12" fillId="5" borderId="1" xfId="0" applyNumberFormat="1" applyFont="1" applyFill="1" applyBorder="1" applyAlignment="1">
      <alignment horizontal="center"/>
    </xf>
    <xf numFmtId="2" fontId="12" fillId="5" borderId="27" xfId="0" applyNumberFormat="1" applyFont="1" applyFill="1" applyBorder="1" applyAlignment="1">
      <alignment horizontal="center"/>
    </xf>
    <xf numFmtId="165" fontId="12" fillId="5" borderId="1" xfId="0" applyNumberFormat="1" applyFont="1" applyFill="1" applyBorder="1" applyAlignment="1">
      <alignment horizontal="center"/>
    </xf>
    <xf numFmtId="165" fontId="12" fillId="5" borderId="27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10" fillId="6" borderId="21" xfId="0" applyFont="1" applyFill="1" applyBorder="1" applyAlignment="1">
      <alignment horizontal="left"/>
    </xf>
    <xf numFmtId="0" fontId="10" fillId="6" borderId="8" xfId="0" applyFont="1" applyFill="1" applyBorder="1" applyAlignment="1">
      <alignment horizontal="left"/>
    </xf>
    <xf numFmtId="0" fontId="10" fillId="6" borderId="4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10" fillId="6" borderId="11" xfId="0" applyFont="1" applyFill="1" applyBorder="1" applyAlignment="1">
      <alignment horizontal="center"/>
    </xf>
    <xf numFmtId="0" fontId="10" fillId="6" borderId="12" xfId="0" applyFont="1" applyFill="1" applyBorder="1" applyAlignment="1">
      <alignment horizontal="center"/>
    </xf>
    <xf numFmtId="0" fontId="10" fillId="6" borderId="13" xfId="0" applyFont="1" applyFill="1" applyBorder="1" applyAlignment="1">
      <alignment horizontal="center"/>
    </xf>
    <xf numFmtId="0" fontId="10" fillId="0" borderId="39" xfId="0" applyFont="1" applyBorder="1" applyAlignment="1">
      <alignment horizontal="center"/>
    </xf>
    <xf numFmtId="0" fontId="10" fillId="0" borderId="40" xfId="0" applyFont="1" applyBorder="1" applyAlignment="1">
      <alignment horizontal="center"/>
    </xf>
    <xf numFmtId="0" fontId="24" fillId="0" borderId="30" xfId="0" applyFont="1" applyBorder="1" applyAlignment="1">
      <alignment horizontal="center"/>
    </xf>
    <xf numFmtId="0" fontId="24" fillId="0" borderId="31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11" fillId="5" borderId="33" xfId="0" applyFont="1" applyFill="1" applyBorder="1" applyAlignment="1">
      <alignment horizontal="center"/>
    </xf>
    <xf numFmtId="0" fontId="11" fillId="5" borderId="34" xfId="0" applyFont="1" applyFill="1" applyBorder="1" applyAlignment="1">
      <alignment horizontal="center"/>
    </xf>
    <xf numFmtId="164" fontId="11" fillId="5" borderId="28" xfId="0" applyNumberFormat="1" applyFont="1" applyFill="1" applyBorder="1" applyAlignment="1">
      <alignment horizontal="center"/>
    </xf>
    <xf numFmtId="164" fontId="11" fillId="5" borderId="29" xfId="0" applyNumberFormat="1" applyFont="1" applyFill="1" applyBorder="1" applyAlignment="1">
      <alignment horizontal="center"/>
    </xf>
    <xf numFmtId="164" fontId="12" fillId="5" borderId="28" xfId="0" applyNumberFormat="1" applyFont="1" applyFill="1" applyBorder="1" applyAlignment="1">
      <alignment horizontal="center"/>
    </xf>
    <xf numFmtId="164" fontId="12" fillId="5" borderId="29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5</xdr:row>
      <xdr:rowOff>57150</xdr:rowOff>
    </xdr:from>
    <xdr:to>
      <xdr:col>14</xdr:col>
      <xdr:colOff>381000</xdr:colOff>
      <xdr:row>14</xdr:row>
      <xdr:rowOff>171450</xdr:rowOff>
    </xdr:to>
    <xdr:grpSp>
      <xdr:nvGrpSpPr>
        <xdr:cNvPr id="70" name="Groupe 69"/>
        <xdr:cNvGrpSpPr/>
      </xdr:nvGrpSpPr>
      <xdr:grpSpPr>
        <a:xfrm>
          <a:off x="7191375" y="1278082"/>
          <a:ext cx="1995920" cy="2140527"/>
          <a:chOff x="7229475" y="1276350"/>
          <a:chExt cx="2000250" cy="2143125"/>
        </a:xfrm>
      </xdr:grpSpPr>
      <xdr:sp macro="" textlink="">
        <xdr:nvSpPr>
          <xdr:cNvPr id="16" name="Rectangle 15"/>
          <xdr:cNvSpPr/>
        </xdr:nvSpPr>
        <xdr:spPr>
          <a:xfrm>
            <a:off x="7229475" y="1276350"/>
            <a:ext cx="2000250" cy="600075"/>
          </a:xfrm>
          <a:prstGeom prst="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7" name="Rectangle 16"/>
          <xdr:cNvSpPr/>
        </xdr:nvSpPr>
        <xdr:spPr>
          <a:xfrm>
            <a:off x="7800975" y="1866900"/>
            <a:ext cx="742950" cy="1552575"/>
          </a:xfrm>
          <a:prstGeom prst="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12</xdr:col>
      <xdr:colOff>199159</xdr:colOff>
      <xdr:row>16</xdr:row>
      <xdr:rowOff>20782</xdr:rowOff>
    </xdr:from>
    <xdr:to>
      <xdr:col>13</xdr:col>
      <xdr:colOff>322984</xdr:colOff>
      <xdr:row>16</xdr:row>
      <xdr:rowOff>20782</xdr:rowOff>
    </xdr:to>
    <xdr:cxnSp macro="">
      <xdr:nvCxnSpPr>
        <xdr:cNvPr id="18" name="Connecteur droit avec flèche 17"/>
        <xdr:cNvCxnSpPr/>
      </xdr:nvCxnSpPr>
      <xdr:spPr>
        <a:xfrm>
          <a:off x="7758545" y="3770168"/>
          <a:ext cx="729962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238125</xdr:colOff>
      <xdr:row>4</xdr:row>
      <xdr:rowOff>47625</xdr:rowOff>
    </xdr:from>
    <xdr:to>
      <xdr:col>14</xdr:col>
      <xdr:colOff>381000</xdr:colOff>
      <xdr:row>4</xdr:row>
      <xdr:rowOff>57150</xdr:rowOff>
    </xdr:to>
    <xdr:cxnSp macro="">
      <xdr:nvCxnSpPr>
        <xdr:cNvPr id="19" name="Connecteur droit avec flèche 18"/>
        <xdr:cNvCxnSpPr/>
      </xdr:nvCxnSpPr>
      <xdr:spPr>
        <a:xfrm flipV="1">
          <a:off x="7705725" y="876300"/>
          <a:ext cx="197167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419100</xdr:colOff>
      <xdr:row>2</xdr:row>
      <xdr:rowOff>95250</xdr:rowOff>
    </xdr:from>
    <xdr:to>
      <xdr:col>14</xdr:col>
      <xdr:colOff>152400</xdr:colOff>
      <xdr:row>4</xdr:row>
      <xdr:rowOff>114300</xdr:rowOff>
    </xdr:to>
    <xdr:sp macro="" textlink="">
      <xdr:nvSpPr>
        <xdr:cNvPr id="20" name="ZoneTexte 19"/>
        <xdr:cNvSpPr txBox="1"/>
      </xdr:nvSpPr>
      <xdr:spPr>
        <a:xfrm>
          <a:off x="7924800" y="657225"/>
          <a:ext cx="952500" cy="37147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0,8</a:t>
          </a:r>
        </a:p>
      </xdr:txBody>
    </xdr:sp>
    <xdr:clientData/>
  </xdr:twoCellAnchor>
  <xdr:twoCellAnchor>
    <xdr:from>
      <xdr:col>14</xdr:col>
      <xdr:colOff>581025</xdr:colOff>
      <xdr:row>8</xdr:row>
      <xdr:rowOff>9525</xdr:rowOff>
    </xdr:from>
    <xdr:to>
      <xdr:col>14</xdr:col>
      <xdr:colOff>590550</xdr:colOff>
      <xdr:row>15</xdr:row>
      <xdr:rowOff>0</xdr:rowOff>
    </xdr:to>
    <xdr:cxnSp macro="">
      <xdr:nvCxnSpPr>
        <xdr:cNvPr id="21" name="Straight Arrow Connector 19"/>
        <xdr:cNvCxnSpPr/>
      </xdr:nvCxnSpPr>
      <xdr:spPr>
        <a:xfrm flipH="1">
          <a:off x="9305925" y="1914525"/>
          <a:ext cx="9525" cy="1581150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590550</xdr:colOff>
      <xdr:row>5</xdr:row>
      <xdr:rowOff>57150</xdr:rowOff>
    </xdr:from>
    <xdr:to>
      <xdr:col>14</xdr:col>
      <xdr:colOff>600076</xdr:colOff>
      <xdr:row>8</xdr:row>
      <xdr:rowOff>47625</xdr:rowOff>
    </xdr:to>
    <xdr:cxnSp macro="">
      <xdr:nvCxnSpPr>
        <xdr:cNvPr id="22" name="Straight Arrow Connector 24"/>
        <xdr:cNvCxnSpPr/>
      </xdr:nvCxnSpPr>
      <xdr:spPr>
        <a:xfrm flipH="1">
          <a:off x="9315450" y="1276350"/>
          <a:ext cx="9526" cy="676275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337820</xdr:colOff>
      <xdr:row>14</xdr:row>
      <xdr:rowOff>234315</xdr:rowOff>
    </xdr:from>
    <xdr:to>
      <xdr:col>13</xdr:col>
      <xdr:colOff>190500</xdr:colOff>
      <xdr:row>17</xdr:row>
      <xdr:rowOff>76835</xdr:rowOff>
    </xdr:to>
    <xdr:sp macro="" textlink="">
      <xdr:nvSpPr>
        <xdr:cNvPr id="23" name="TextBox 29"/>
        <xdr:cNvSpPr txBox="1"/>
      </xdr:nvSpPr>
      <xdr:spPr>
        <a:xfrm>
          <a:off x="7843520" y="3482340"/>
          <a:ext cx="462280" cy="3473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0,40</a:t>
          </a:r>
        </a:p>
      </xdr:txBody>
    </xdr:sp>
    <xdr:clientData/>
  </xdr:twoCellAnchor>
  <xdr:twoCellAnchor>
    <xdr:from>
      <xdr:col>14</xdr:col>
      <xdr:colOff>542926</xdr:colOff>
      <xdr:row>11</xdr:row>
      <xdr:rowOff>180975</xdr:rowOff>
    </xdr:from>
    <xdr:to>
      <xdr:col>15</xdr:col>
      <xdr:colOff>465456</xdr:colOff>
      <xdr:row>13</xdr:row>
      <xdr:rowOff>61595</xdr:rowOff>
    </xdr:to>
    <xdr:sp macro="" textlink="">
      <xdr:nvSpPr>
        <xdr:cNvPr id="24" name="TextBox 29"/>
        <xdr:cNvSpPr txBox="1"/>
      </xdr:nvSpPr>
      <xdr:spPr>
        <a:xfrm>
          <a:off x="9839326" y="2352675"/>
          <a:ext cx="532130" cy="3378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0,60</a:t>
          </a:r>
        </a:p>
      </xdr:txBody>
    </xdr:sp>
    <xdr:clientData/>
  </xdr:twoCellAnchor>
  <xdr:twoCellAnchor>
    <xdr:from>
      <xdr:col>11</xdr:col>
      <xdr:colOff>245405</xdr:colOff>
      <xdr:row>2</xdr:row>
      <xdr:rowOff>132168</xdr:rowOff>
    </xdr:from>
    <xdr:to>
      <xdr:col>12</xdr:col>
      <xdr:colOff>179734</xdr:colOff>
      <xdr:row>5</xdr:row>
      <xdr:rowOff>272144</xdr:rowOff>
    </xdr:to>
    <xdr:grpSp>
      <xdr:nvGrpSpPr>
        <xdr:cNvPr id="25" name="Groupe 24"/>
        <xdr:cNvGrpSpPr/>
      </xdr:nvGrpSpPr>
      <xdr:grpSpPr>
        <a:xfrm>
          <a:off x="7198655" y="695009"/>
          <a:ext cx="540465" cy="798067"/>
          <a:chOff x="12213774" y="3386759"/>
          <a:chExt cx="696329" cy="680002"/>
        </a:xfrm>
      </xdr:grpSpPr>
      <xdr:cxnSp macro="">
        <xdr:nvCxnSpPr>
          <xdr:cNvPr id="26" name="Connecteur droit avec flèche 25"/>
          <xdr:cNvCxnSpPr/>
        </xdr:nvCxnSpPr>
        <xdr:spPr>
          <a:xfrm flipV="1">
            <a:off x="12224302" y="3444737"/>
            <a:ext cx="0" cy="448089"/>
          </a:xfrm>
          <a:prstGeom prst="straightConnector1">
            <a:avLst/>
          </a:prstGeom>
          <a:ln w="12700"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7" name="Connecteur droit avec flèche 26"/>
          <xdr:cNvCxnSpPr/>
        </xdr:nvCxnSpPr>
        <xdr:spPr>
          <a:xfrm>
            <a:off x="12213774" y="3883301"/>
            <a:ext cx="447675" cy="0"/>
          </a:xfrm>
          <a:prstGeom prst="straightConnector1">
            <a:avLst/>
          </a:prstGeom>
          <a:ln w="12700"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8" name="ZoneTexte 27"/>
          <xdr:cNvSpPr txBox="1"/>
        </xdr:nvSpPr>
        <xdr:spPr>
          <a:xfrm>
            <a:off x="12233826" y="3386759"/>
            <a:ext cx="266701" cy="4008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y</a:t>
            </a:r>
          </a:p>
        </xdr:txBody>
      </xdr:sp>
      <xdr:sp macro="" textlink="">
        <xdr:nvSpPr>
          <xdr:cNvPr id="29" name="ZoneTexte 28"/>
          <xdr:cNvSpPr txBox="1"/>
        </xdr:nvSpPr>
        <xdr:spPr>
          <a:xfrm>
            <a:off x="12643402" y="3665883"/>
            <a:ext cx="266701" cy="4008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z</a:t>
            </a:r>
          </a:p>
        </xdr:txBody>
      </xdr:sp>
    </xdr:grpSp>
    <xdr:clientData/>
  </xdr:twoCellAnchor>
  <xdr:twoCellAnchor>
    <xdr:from>
      <xdr:col>16</xdr:col>
      <xdr:colOff>0</xdr:colOff>
      <xdr:row>5</xdr:row>
      <xdr:rowOff>38100</xdr:rowOff>
    </xdr:from>
    <xdr:to>
      <xdr:col>16</xdr:col>
      <xdr:colOff>0</xdr:colOff>
      <xdr:row>10</xdr:row>
      <xdr:rowOff>9525</xdr:rowOff>
    </xdr:to>
    <xdr:cxnSp macro="">
      <xdr:nvCxnSpPr>
        <xdr:cNvPr id="30" name="Connecteur droit avec flèche 29"/>
        <xdr:cNvCxnSpPr/>
      </xdr:nvCxnSpPr>
      <xdr:spPr>
        <a:xfrm>
          <a:off x="9944100" y="1257300"/>
          <a:ext cx="0" cy="876300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19050</xdr:colOff>
      <xdr:row>9</xdr:row>
      <xdr:rowOff>219075</xdr:rowOff>
    </xdr:from>
    <xdr:to>
      <xdr:col>16</xdr:col>
      <xdr:colOff>19050</xdr:colOff>
      <xdr:row>15</xdr:row>
      <xdr:rowOff>38100</xdr:rowOff>
    </xdr:to>
    <xdr:cxnSp macro="">
      <xdr:nvCxnSpPr>
        <xdr:cNvPr id="31" name="Connecteur droit avec flèche 30"/>
        <xdr:cNvCxnSpPr/>
      </xdr:nvCxnSpPr>
      <xdr:spPr>
        <a:xfrm>
          <a:off x="10534650" y="1933575"/>
          <a:ext cx="0" cy="1190625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314325</xdr:colOff>
      <xdr:row>12</xdr:row>
      <xdr:rowOff>47625</xdr:rowOff>
    </xdr:from>
    <xdr:to>
      <xdr:col>16</xdr:col>
      <xdr:colOff>236855</xdr:colOff>
      <xdr:row>13</xdr:row>
      <xdr:rowOff>71120</xdr:rowOff>
    </xdr:to>
    <xdr:sp macro="" textlink="">
      <xdr:nvSpPr>
        <xdr:cNvPr id="32" name="TextBox 29"/>
        <xdr:cNvSpPr txBox="1"/>
      </xdr:nvSpPr>
      <xdr:spPr>
        <a:xfrm>
          <a:off x="10220325" y="2447925"/>
          <a:ext cx="532130" cy="2520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FF0000"/>
              </a:solidFill>
            </a:rPr>
            <a:t>V'</a:t>
          </a:r>
        </a:p>
      </xdr:txBody>
    </xdr:sp>
    <xdr:clientData/>
  </xdr:twoCellAnchor>
  <xdr:twoCellAnchor>
    <xdr:from>
      <xdr:col>15</xdr:col>
      <xdr:colOff>342900</xdr:colOff>
      <xdr:row>7</xdr:row>
      <xdr:rowOff>152400</xdr:rowOff>
    </xdr:from>
    <xdr:to>
      <xdr:col>16</xdr:col>
      <xdr:colOff>265430</xdr:colOff>
      <xdr:row>9</xdr:row>
      <xdr:rowOff>13970</xdr:rowOff>
    </xdr:to>
    <xdr:sp macro="" textlink="">
      <xdr:nvSpPr>
        <xdr:cNvPr id="33" name="TextBox 29"/>
        <xdr:cNvSpPr txBox="1"/>
      </xdr:nvSpPr>
      <xdr:spPr>
        <a:xfrm>
          <a:off x="10248900" y="1409700"/>
          <a:ext cx="532130" cy="3187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FF0000"/>
              </a:solidFill>
            </a:rPr>
            <a:t>V</a:t>
          </a:r>
        </a:p>
      </xdr:txBody>
    </xdr:sp>
    <xdr:clientData/>
  </xdr:twoCellAnchor>
  <xdr:twoCellAnchor>
    <xdr:from>
      <xdr:col>15</xdr:col>
      <xdr:colOff>9525</xdr:colOff>
      <xdr:row>5</xdr:row>
      <xdr:rowOff>200025</xdr:rowOff>
    </xdr:from>
    <xdr:to>
      <xdr:col>15</xdr:col>
      <xdr:colOff>541655</xdr:colOff>
      <xdr:row>8</xdr:row>
      <xdr:rowOff>80645</xdr:rowOff>
    </xdr:to>
    <xdr:sp macro="" textlink="">
      <xdr:nvSpPr>
        <xdr:cNvPr id="34" name="TextBox 29"/>
        <xdr:cNvSpPr txBox="1"/>
      </xdr:nvSpPr>
      <xdr:spPr>
        <a:xfrm>
          <a:off x="9915525" y="1228725"/>
          <a:ext cx="532130" cy="3378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0,20</a:t>
          </a:r>
        </a:p>
      </xdr:txBody>
    </xdr:sp>
    <xdr:clientData/>
  </xdr:twoCellAnchor>
  <xdr:twoCellAnchor>
    <xdr:from>
      <xdr:col>15</xdr:col>
      <xdr:colOff>66675</xdr:colOff>
      <xdr:row>8</xdr:row>
      <xdr:rowOff>180975</xdr:rowOff>
    </xdr:from>
    <xdr:to>
      <xdr:col>15</xdr:col>
      <xdr:colOff>552450</xdr:colOff>
      <xdr:row>10</xdr:row>
      <xdr:rowOff>0</xdr:rowOff>
    </xdr:to>
    <xdr:sp macro="" textlink="">
      <xdr:nvSpPr>
        <xdr:cNvPr id="36" name="ZoneTexte 35"/>
        <xdr:cNvSpPr txBox="1"/>
      </xdr:nvSpPr>
      <xdr:spPr>
        <a:xfrm>
          <a:off x="9401175" y="2085975"/>
          <a:ext cx="48577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CDG</a:t>
          </a:r>
        </a:p>
      </xdr:txBody>
    </xdr:sp>
    <xdr:clientData/>
  </xdr:twoCellAnchor>
  <xdr:twoCellAnchor>
    <xdr:from>
      <xdr:col>11</xdr:col>
      <xdr:colOff>523875</xdr:colOff>
      <xdr:row>9</xdr:row>
      <xdr:rowOff>209550</xdr:rowOff>
    </xdr:from>
    <xdr:to>
      <xdr:col>16</xdr:col>
      <xdr:colOff>47625</xdr:colOff>
      <xdr:row>9</xdr:row>
      <xdr:rowOff>209550</xdr:rowOff>
    </xdr:to>
    <xdr:cxnSp macro="">
      <xdr:nvCxnSpPr>
        <xdr:cNvPr id="38" name="Connecteur droit 37"/>
        <xdr:cNvCxnSpPr/>
      </xdr:nvCxnSpPr>
      <xdr:spPr>
        <a:xfrm flipH="1">
          <a:off x="7419975" y="2305050"/>
          <a:ext cx="2571750" cy="0"/>
        </a:xfrm>
        <a:prstGeom prst="line">
          <a:avLst/>
        </a:prstGeom>
        <a:ln>
          <a:solidFill>
            <a:srgbClr val="FF0000"/>
          </a:solidFill>
          <a:prstDash val="lgDash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157164</xdr:colOff>
      <xdr:row>25</xdr:row>
      <xdr:rowOff>38099</xdr:rowOff>
    </xdr:from>
    <xdr:to>
      <xdr:col>10</xdr:col>
      <xdr:colOff>3</xdr:colOff>
      <xdr:row>26</xdr:row>
      <xdr:rowOff>166687</xdr:rowOff>
    </xdr:to>
    <xdr:sp macro="" textlink="">
      <xdr:nvSpPr>
        <xdr:cNvPr id="40" name="Flèche vers le bas 39"/>
        <xdr:cNvSpPr/>
      </xdr:nvSpPr>
      <xdr:spPr>
        <a:xfrm rot="16200000">
          <a:off x="5934077" y="5376861"/>
          <a:ext cx="347663" cy="547689"/>
        </a:xfrm>
        <a:prstGeom prst="downArrow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434254</xdr:colOff>
      <xdr:row>28</xdr:row>
      <xdr:rowOff>77931</xdr:rowOff>
    </xdr:from>
    <xdr:to>
      <xdr:col>12</xdr:col>
      <xdr:colOff>172317</xdr:colOff>
      <xdr:row>29</xdr:row>
      <xdr:rowOff>176646</xdr:rowOff>
    </xdr:to>
    <xdr:sp macro="" textlink="">
      <xdr:nvSpPr>
        <xdr:cNvPr id="41" name="Flèche vers le bas 40"/>
        <xdr:cNvSpPr/>
      </xdr:nvSpPr>
      <xdr:spPr>
        <a:xfrm>
          <a:off x="7387504" y="6355772"/>
          <a:ext cx="344199" cy="297874"/>
        </a:xfrm>
        <a:prstGeom prst="downArrow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432957</xdr:colOff>
      <xdr:row>33</xdr:row>
      <xdr:rowOff>60612</xdr:rowOff>
    </xdr:from>
    <xdr:to>
      <xdr:col>12</xdr:col>
      <xdr:colOff>171020</xdr:colOff>
      <xdr:row>34</xdr:row>
      <xdr:rowOff>108237</xdr:rowOff>
    </xdr:to>
    <xdr:sp macro="" textlink="">
      <xdr:nvSpPr>
        <xdr:cNvPr id="42" name="Flèche vers le bas 41"/>
        <xdr:cNvSpPr/>
      </xdr:nvSpPr>
      <xdr:spPr>
        <a:xfrm>
          <a:off x="7386207" y="7455476"/>
          <a:ext cx="344199" cy="238125"/>
        </a:xfrm>
        <a:prstGeom prst="downArrow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238125</xdr:colOff>
      <xdr:row>38</xdr:row>
      <xdr:rowOff>76200</xdr:rowOff>
    </xdr:from>
    <xdr:to>
      <xdr:col>12</xdr:col>
      <xdr:colOff>247650</xdr:colOff>
      <xdr:row>47</xdr:row>
      <xdr:rowOff>161925</xdr:rowOff>
    </xdr:to>
    <xdr:cxnSp macro="">
      <xdr:nvCxnSpPr>
        <xdr:cNvPr id="46" name="Connecteur droit avec flèche 45"/>
        <xdr:cNvCxnSpPr/>
      </xdr:nvCxnSpPr>
      <xdr:spPr>
        <a:xfrm flipH="1" flipV="1">
          <a:off x="7839075" y="8143875"/>
          <a:ext cx="9525" cy="1800225"/>
        </a:xfrm>
        <a:prstGeom prst="straightConnector1">
          <a:avLst/>
        </a:prstGeom>
        <a:ln>
          <a:prstDash val="dashDot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219075</xdr:colOff>
      <xdr:row>42</xdr:row>
      <xdr:rowOff>66675</xdr:rowOff>
    </xdr:from>
    <xdr:to>
      <xdr:col>15</xdr:col>
      <xdr:colOff>219075</xdr:colOff>
      <xdr:row>43</xdr:row>
      <xdr:rowOff>133350</xdr:rowOff>
    </xdr:to>
    <xdr:sp macro="" textlink="">
      <xdr:nvSpPr>
        <xdr:cNvPr id="59" name="ZoneTexte 58"/>
        <xdr:cNvSpPr txBox="1"/>
      </xdr:nvSpPr>
      <xdr:spPr>
        <a:xfrm>
          <a:off x="9067800" y="8896350"/>
          <a:ext cx="6096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</a:t>
          </a:r>
        </a:p>
      </xdr:txBody>
    </xdr:sp>
    <xdr:clientData/>
  </xdr:twoCellAnchor>
  <xdr:twoCellAnchor>
    <xdr:from>
      <xdr:col>12</xdr:col>
      <xdr:colOff>152400</xdr:colOff>
      <xdr:row>36</xdr:row>
      <xdr:rowOff>180975</xdr:rowOff>
    </xdr:from>
    <xdr:to>
      <xdr:col>13</xdr:col>
      <xdr:colOff>152400</xdr:colOff>
      <xdr:row>38</xdr:row>
      <xdr:rowOff>57150</xdr:rowOff>
    </xdr:to>
    <xdr:sp macro="" textlink="">
      <xdr:nvSpPr>
        <xdr:cNvPr id="60" name="ZoneTexte 59"/>
        <xdr:cNvSpPr txBox="1"/>
      </xdr:nvSpPr>
      <xdr:spPr>
        <a:xfrm>
          <a:off x="7753350" y="7867650"/>
          <a:ext cx="6096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y</a:t>
          </a:r>
        </a:p>
      </xdr:txBody>
    </xdr:sp>
    <xdr:clientData/>
  </xdr:twoCellAnchor>
  <xdr:twoCellAnchor>
    <xdr:from>
      <xdr:col>12</xdr:col>
      <xdr:colOff>219075</xdr:colOff>
      <xdr:row>39</xdr:row>
      <xdr:rowOff>0</xdr:rowOff>
    </xdr:from>
    <xdr:to>
      <xdr:col>13</xdr:col>
      <xdr:colOff>619125</xdr:colOff>
      <xdr:row>46</xdr:row>
      <xdr:rowOff>180975</xdr:rowOff>
    </xdr:to>
    <xdr:grpSp>
      <xdr:nvGrpSpPr>
        <xdr:cNvPr id="69" name="Groupe 68"/>
        <xdr:cNvGrpSpPr/>
      </xdr:nvGrpSpPr>
      <xdr:grpSpPr>
        <a:xfrm>
          <a:off x="7778461" y="8537864"/>
          <a:ext cx="1006187" cy="1514475"/>
          <a:chOff x="7820025" y="8258175"/>
          <a:chExt cx="1009650" cy="1514475"/>
        </a:xfrm>
      </xdr:grpSpPr>
      <xdr:cxnSp macro="">
        <xdr:nvCxnSpPr>
          <xdr:cNvPr id="56" name="Connecteur droit avec flèche 55"/>
          <xdr:cNvCxnSpPr/>
        </xdr:nvCxnSpPr>
        <xdr:spPr>
          <a:xfrm>
            <a:off x="7820025" y="8267700"/>
            <a:ext cx="1000125" cy="0"/>
          </a:xfrm>
          <a:prstGeom prst="straightConnector1">
            <a:avLst/>
          </a:prstGeom>
          <a:ln w="190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8" name="Connecteur droit 57"/>
          <xdr:cNvCxnSpPr/>
        </xdr:nvCxnSpPr>
        <xdr:spPr>
          <a:xfrm flipH="1">
            <a:off x="7858125" y="8258175"/>
            <a:ext cx="971550" cy="1514475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2" name="Connecteur droit avec flèche 61"/>
          <xdr:cNvCxnSpPr/>
        </xdr:nvCxnSpPr>
        <xdr:spPr>
          <a:xfrm>
            <a:off x="7848600" y="8582025"/>
            <a:ext cx="742950" cy="0"/>
          </a:xfrm>
          <a:prstGeom prst="straightConnector1">
            <a:avLst/>
          </a:prstGeom>
          <a:ln w="190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Connecteur droit avec flèche 63"/>
          <xdr:cNvCxnSpPr/>
        </xdr:nvCxnSpPr>
        <xdr:spPr>
          <a:xfrm>
            <a:off x="7839075" y="8877300"/>
            <a:ext cx="609600" cy="0"/>
          </a:xfrm>
          <a:prstGeom prst="straightConnector1">
            <a:avLst/>
          </a:prstGeom>
          <a:ln w="190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6" name="Connecteur droit avec flèche 65"/>
          <xdr:cNvCxnSpPr/>
        </xdr:nvCxnSpPr>
        <xdr:spPr>
          <a:xfrm>
            <a:off x="7848600" y="9201150"/>
            <a:ext cx="381000" cy="0"/>
          </a:xfrm>
          <a:prstGeom prst="straightConnector1">
            <a:avLst/>
          </a:prstGeom>
          <a:ln w="190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8" name="Connecteur droit avec flèche 67"/>
          <xdr:cNvCxnSpPr/>
        </xdr:nvCxnSpPr>
        <xdr:spPr>
          <a:xfrm>
            <a:off x="7848600" y="9486900"/>
            <a:ext cx="209550" cy="0"/>
          </a:xfrm>
          <a:prstGeom prst="straightConnector1">
            <a:avLst/>
          </a:prstGeom>
          <a:ln w="190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428625</xdr:colOff>
      <xdr:row>39</xdr:row>
      <xdr:rowOff>9524</xdr:rowOff>
    </xdr:from>
    <xdr:to>
      <xdr:col>11</xdr:col>
      <xdr:colOff>400050</xdr:colOff>
      <xdr:row>46</xdr:row>
      <xdr:rowOff>180975</xdr:rowOff>
    </xdr:to>
    <xdr:grpSp>
      <xdr:nvGrpSpPr>
        <xdr:cNvPr id="71" name="Groupe 70"/>
        <xdr:cNvGrpSpPr/>
      </xdr:nvGrpSpPr>
      <xdr:grpSpPr>
        <a:xfrm>
          <a:off x="6074352" y="8547388"/>
          <a:ext cx="1278948" cy="1504951"/>
          <a:chOff x="7229475" y="1276350"/>
          <a:chExt cx="2000250" cy="2143125"/>
        </a:xfrm>
      </xdr:grpSpPr>
      <xdr:sp macro="" textlink="">
        <xdr:nvSpPr>
          <xdr:cNvPr id="72" name="Rectangle 71"/>
          <xdr:cNvSpPr/>
        </xdr:nvSpPr>
        <xdr:spPr>
          <a:xfrm>
            <a:off x="7229475" y="1276350"/>
            <a:ext cx="2000250" cy="600075"/>
          </a:xfrm>
          <a:prstGeom prst="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73" name="Rectangle 72"/>
          <xdr:cNvSpPr/>
        </xdr:nvSpPr>
        <xdr:spPr>
          <a:xfrm>
            <a:off x="7800975" y="1866900"/>
            <a:ext cx="742950" cy="1552575"/>
          </a:xfrm>
          <a:prstGeom prst="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10</xdr:col>
      <xdr:colOff>28575</xdr:colOff>
      <xdr:row>43</xdr:row>
      <xdr:rowOff>0</xdr:rowOff>
    </xdr:from>
    <xdr:to>
      <xdr:col>14</xdr:col>
      <xdr:colOff>47625</xdr:colOff>
      <xdr:row>43</xdr:row>
      <xdr:rowOff>0</xdr:rowOff>
    </xdr:to>
    <xdr:cxnSp macro="">
      <xdr:nvCxnSpPr>
        <xdr:cNvPr id="48" name="Connecteur droit avec flèche 47"/>
        <xdr:cNvCxnSpPr/>
      </xdr:nvCxnSpPr>
      <xdr:spPr>
        <a:xfrm>
          <a:off x="6410325" y="9020175"/>
          <a:ext cx="2486025" cy="0"/>
        </a:xfrm>
        <a:prstGeom prst="straightConnector1">
          <a:avLst/>
        </a:prstGeom>
        <a:ln>
          <a:prstDash val="dashDot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472789</xdr:colOff>
      <xdr:row>25</xdr:row>
      <xdr:rowOff>114300</xdr:rowOff>
    </xdr:from>
    <xdr:to>
      <xdr:col>16</xdr:col>
      <xdr:colOff>410878</xdr:colOff>
      <xdr:row>27</xdr:row>
      <xdr:rowOff>43729</xdr:rowOff>
    </xdr:to>
    <xdr:sp macro="" textlink="">
      <xdr:nvSpPr>
        <xdr:cNvPr id="75" name="Flèche vers le bas 74"/>
        <xdr:cNvSpPr/>
      </xdr:nvSpPr>
      <xdr:spPr>
        <a:xfrm rot="16200000">
          <a:off x="9984801" y="5660447"/>
          <a:ext cx="345066" cy="544225"/>
        </a:xfrm>
        <a:prstGeom prst="downArrow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104775</xdr:colOff>
      <xdr:row>18</xdr:row>
      <xdr:rowOff>180975</xdr:rowOff>
    </xdr:from>
    <xdr:to>
      <xdr:col>21</xdr:col>
      <xdr:colOff>333375</xdr:colOff>
      <xdr:row>22</xdr:row>
      <xdr:rowOff>142875</xdr:rowOff>
    </xdr:to>
    <xdr:sp macro="" textlink="">
      <xdr:nvSpPr>
        <xdr:cNvPr id="76" name="ZoneTexte 75"/>
        <xdr:cNvSpPr txBox="1"/>
      </xdr:nvSpPr>
      <xdr:spPr>
        <a:xfrm>
          <a:off x="12611100" y="4229100"/>
          <a:ext cx="92392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demander+ Nbt</a:t>
          </a:r>
        </a:p>
      </xdr:txBody>
    </xdr:sp>
    <xdr:clientData/>
  </xdr:twoCellAnchor>
  <xdr:twoCellAnchor>
    <xdr:from>
      <xdr:col>20</xdr:col>
      <xdr:colOff>514350</xdr:colOff>
      <xdr:row>21</xdr:row>
      <xdr:rowOff>0</xdr:rowOff>
    </xdr:from>
    <xdr:to>
      <xdr:col>20</xdr:col>
      <xdr:colOff>523875</xdr:colOff>
      <xdr:row>23</xdr:row>
      <xdr:rowOff>142875</xdr:rowOff>
    </xdr:to>
    <xdr:cxnSp macro="">
      <xdr:nvCxnSpPr>
        <xdr:cNvPr id="78" name="Connecteur droit avec flèche 77"/>
        <xdr:cNvCxnSpPr/>
      </xdr:nvCxnSpPr>
      <xdr:spPr>
        <a:xfrm>
          <a:off x="13020675" y="4629150"/>
          <a:ext cx="952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114302</xdr:colOff>
      <xdr:row>33</xdr:row>
      <xdr:rowOff>33336</xdr:rowOff>
    </xdr:from>
    <xdr:to>
      <xdr:col>19</xdr:col>
      <xdr:colOff>461965</xdr:colOff>
      <xdr:row>35</xdr:row>
      <xdr:rowOff>57150</xdr:rowOff>
    </xdr:to>
    <xdr:sp macro="" textlink="">
      <xdr:nvSpPr>
        <xdr:cNvPr id="79" name="Flèche vers le bas 78"/>
        <xdr:cNvSpPr/>
      </xdr:nvSpPr>
      <xdr:spPr>
        <a:xfrm>
          <a:off x="12125327" y="7253286"/>
          <a:ext cx="347663" cy="404814"/>
        </a:xfrm>
        <a:prstGeom prst="downArrow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238125</xdr:colOff>
      <xdr:row>38</xdr:row>
      <xdr:rowOff>76200</xdr:rowOff>
    </xdr:from>
    <xdr:to>
      <xdr:col>21</xdr:col>
      <xdr:colOff>247650</xdr:colOff>
      <xdr:row>47</xdr:row>
      <xdr:rowOff>161925</xdr:rowOff>
    </xdr:to>
    <xdr:cxnSp macro="">
      <xdr:nvCxnSpPr>
        <xdr:cNvPr id="94" name="Connecteur droit avec flèche 93"/>
        <xdr:cNvCxnSpPr/>
      </xdr:nvCxnSpPr>
      <xdr:spPr>
        <a:xfrm flipH="1" flipV="1">
          <a:off x="7839075" y="8248650"/>
          <a:ext cx="9525" cy="1800225"/>
        </a:xfrm>
        <a:prstGeom prst="straightConnector1">
          <a:avLst/>
        </a:prstGeom>
        <a:ln>
          <a:prstDash val="dashDot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219075</xdr:colOff>
      <xdr:row>42</xdr:row>
      <xdr:rowOff>66675</xdr:rowOff>
    </xdr:from>
    <xdr:to>
      <xdr:col>24</xdr:col>
      <xdr:colOff>219075</xdr:colOff>
      <xdr:row>43</xdr:row>
      <xdr:rowOff>133350</xdr:rowOff>
    </xdr:to>
    <xdr:sp macro="" textlink="">
      <xdr:nvSpPr>
        <xdr:cNvPr id="95" name="ZoneTexte 94"/>
        <xdr:cNvSpPr txBox="1"/>
      </xdr:nvSpPr>
      <xdr:spPr>
        <a:xfrm>
          <a:off x="9067800" y="9001125"/>
          <a:ext cx="6096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</a:t>
          </a:r>
        </a:p>
      </xdr:txBody>
    </xdr:sp>
    <xdr:clientData/>
  </xdr:twoCellAnchor>
  <xdr:twoCellAnchor>
    <xdr:from>
      <xdr:col>22</xdr:col>
      <xdr:colOff>152400</xdr:colOff>
      <xdr:row>37</xdr:row>
      <xdr:rowOff>180975</xdr:rowOff>
    </xdr:from>
    <xdr:to>
      <xdr:col>23</xdr:col>
      <xdr:colOff>152400</xdr:colOff>
      <xdr:row>39</xdr:row>
      <xdr:rowOff>57150</xdr:rowOff>
    </xdr:to>
    <xdr:sp macro="" textlink="">
      <xdr:nvSpPr>
        <xdr:cNvPr id="96" name="ZoneTexte 95"/>
        <xdr:cNvSpPr txBox="1"/>
      </xdr:nvSpPr>
      <xdr:spPr>
        <a:xfrm>
          <a:off x="7753350" y="7972425"/>
          <a:ext cx="6096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y</a:t>
          </a:r>
        </a:p>
      </xdr:txBody>
    </xdr:sp>
    <xdr:clientData/>
  </xdr:twoCellAnchor>
  <xdr:twoCellAnchor>
    <xdr:from>
      <xdr:col>20</xdr:col>
      <xdr:colOff>648888</xdr:colOff>
      <xdr:row>39</xdr:row>
      <xdr:rowOff>0</xdr:rowOff>
    </xdr:from>
    <xdr:to>
      <xdr:col>23</xdr:col>
      <xdr:colOff>2376</xdr:colOff>
      <xdr:row>47</xdr:row>
      <xdr:rowOff>0</xdr:rowOff>
    </xdr:to>
    <xdr:grpSp>
      <xdr:nvGrpSpPr>
        <xdr:cNvPr id="97" name="Groupe 96"/>
        <xdr:cNvGrpSpPr/>
      </xdr:nvGrpSpPr>
      <xdr:grpSpPr>
        <a:xfrm>
          <a:off x="13213229" y="8537864"/>
          <a:ext cx="1379715" cy="1524000"/>
          <a:chOff x="7579391" y="8258175"/>
          <a:chExt cx="1250285" cy="1524000"/>
        </a:xfrm>
      </xdr:grpSpPr>
      <xdr:cxnSp macro="">
        <xdr:nvCxnSpPr>
          <xdr:cNvPr id="98" name="Connecteur droit avec flèche 97"/>
          <xdr:cNvCxnSpPr/>
        </xdr:nvCxnSpPr>
        <xdr:spPr>
          <a:xfrm>
            <a:off x="7820025" y="8267700"/>
            <a:ext cx="1000125" cy="0"/>
          </a:xfrm>
          <a:prstGeom prst="straightConnector1">
            <a:avLst/>
          </a:prstGeom>
          <a:ln w="190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9" name="Connecteur droit 98"/>
          <xdr:cNvCxnSpPr/>
        </xdr:nvCxnSpPr>
        <xdr:spPr>
          <a:xfrm flipH="1">
            <a:off x="7579391" y="8258175"/>
            <a:ext cx="1250285" cy="1524000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0" name="Connecteur droit avec flèche 99"/>
          <xdr:cNvCxnSpPr/>
        </xdr:nvCxnSpPr>
        <xdr:spPr>
          <a:xfrm>
            <a:off x="7848600" y="8582025"/>
            <a:ext cx="742950" cy="0"/>
          </a:xfrm>
          <a:prstGeom prst="straightConnector1">
            <a:avLst/>
          </a:prstGeom>
          <a:ln w="190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1" name="Connecteur droit avec flèche 100"/>
          <xdr:cNvCxnSpPr/>
        </xdr:nvCxnSpPr>
        <xdr:spPr>
          <a:xfrm flipV="1">
            <a:off x="7839075" y="8870497"/>
            <a:ext cx="495665" cy="6803"/>
          </a:xfrm>
          <a:prstGeom prst="straightConnector1">
            <a:avLst/>
          </a:prstGeom>
          <a:ln w="190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2" name="Connecteur droit avec flèche 101"/>
          <xdr:cNvCxnSpPr/>
        </xdr:nvCxnSpPr>
        <xdr:spPr>
          <a:xfrm flipV="1">
            <a:off x="7848600" y="9191625"/>
            <a:ext cx="213053" cy="9525"/>
          </a:xfrm>
          <a:prstGeom prst="straightConnector1">
            <a:avLst/>
          </a:prstGeom>
          <a:ln w="190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3" name="Connecteur droit avec flèche 102"/>
          <xdr:cNvCxnSpPr/>
        </xdr:nvCxnSpPr>
        <xdr:spPr>
          <a:xfrm flipH="1" flipV="1">
            <a:off x="7699660" y="9615488"/>
            <a:ext cx="148725" cy="5953"/>
          </a:xfrm>
          <a:prstGeom prst="straightConnector1">
            <a:avLst/>
          </a:prstGeom>
          <a:ln w="190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18</xdr:col>
      <xdr:colOff>428625</xdr:colOff>
      <xdr:row>39</xdr:row>
      <xdr:rowOff>9524</xdr:rowOff>
    </xdr:from>
    <xdr:to>
      <xdr:col>20</xdr:col>
      <xdr:colOff>400050</xdr:colOff>
      <xdr:row>46</xdr:row>
      <xdr:rowOff>180975</xdr:rowOff>
    </xdr:to>
    <xdr:grpSp>
      <xdr:nvGrpSpPr>
        <xdr:cNvPr id="104" name="Groupe 103"/>
        <xdr:cNvGrpSpPr/>
      </xdr:nvGrpSpPr>
      <xdr:grpSpPr>
        <a:xfrm>
          <a:off x="11780693" y="8547388"/>
          <a:ext cx="1183698" cy="1504951"/>
          <a:chOff x="7229475" y="1276350"/>
          <a:chExt cx="2000250" cy="2143125"/>
        </a:xfrm>
      </xdr:grpSpPr>
      <xdr:sp macro="" textlink="">
        <xdr:nvSpPr>
          <xdr:cNvPr id="105" name="Rectangle 104"/>
          <xdr:cNvSpPr/>
        </xdr:nvSpPr>
        <xdr:spPr>
          <a:xfrm>
            <a:off x="7229475" y="1276350"/>
            <a:ext cx="2000250" cy="600075"/>
          </a:xfrm>
          <a:prstGeom prst="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6" name="Rectangle 105"/>
          <xdr:cNvSpPr/>
        </xdr:nvSpPr>
        <xdr:spPr>
          <a:xfrm>
            <a:off x="7800975" y="1866900"/>
            <a:ext cx="742950" cy="1552575"/>
          </a:xfrm>
          <a:prstGeom prst="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19</xdr:col>
      <xdr:colOff>28575</xdr:colOff>
      <xdr:row>43</xdr:row>
      <xdr:rowOff>0</xdr:rowOff>
    </xdr:from>
    <xdr:to>
      <xdr:col>23</xdr:col>
      <xdr:colOff>47625</xdr:colOff>
      <xdr:row>43</xdr:row>
      <xdr:rowOff>0</xdr:rowOff>
    </xdr:to>
    <xdr:cxnSp macro="">
      <xdr:nvCxnSpPr>
        <xdr:cNvPr id="107" name="Connecteur droit avec flèche 106"/>
        <xdr:cNvCxnSpPr/>
      </xdr:nvCxnSpPr>
      <xdr:spPr>
        <a:xfrm>
          <a:off x="6410325" y="9124950"/>
          <a:ext cx="2486025" cy="0"/>
        </a:xfrm>
        <a:prstGeom prst="straightConnector1">
          <a:avLst/>
        </a:prstGeom>
        <a:ln>
          <a:prstDash val="dashDot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638172</xdr:colOff>
      <xdr:row>47</xdr:row>
      <xdr:rowOff>0</xdr:rowOff>
    </xdr:from>
    <xdr:to>
      <xdr:col>21</xdr:col>
      <xdr:colOff>251732</xdr:colOff>
      <xdr:row>47</xdr:row>
      <xdr:rowOff>0</xdr:rowOff>
    </xdr:to>
    <xdr:cxnSp macro="">
      <xdr:nvCxnSpPr>
        <xdr:cNvPr id="110" name="Connecteur droit avec flèche 109"/>
        <xdr:cNvCxnSpPr/>
      </xdr:nvCxnSpPr>
      <xdr:spPr>
        <a:xfrm flipH="1">
          <a:off x="13306422" y="9871982"/>
          <a:ext cx="307524" cy="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216477</xdr:colOff>
      <xdr:row>56</xdr:row>
      <xdr:rowOff>60614</xdr:rowOff>
    </xdr:from>
    <xdr:to>
      <xdr:col>20</xdr:col>
      <xdr:colOff>545522</xdr:colOff>
      <xdr:row>62</xdr:row>
      <xdr:rowOff>43296</xdr:rowOff>
    </xdr:to>
    <xdr:sp macro="" textlink="">
      <xdr:nvSpPr>
        <xdr:cNvPr id="118" name="Rectangle 117"/>
        <xdr:cNvSpPr/>
      </xdr:nvSpPr>
      <xdr:spPr>
        <a:xfrm>
          <a:off x="11568545" y="13508182"/>
          <a:ext cx="935182" cy="1125682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Bt</a:t>
          </a:r>
        </a:p>
      </xdr:txBody>
    </xdr:sp>
    <xdr:clientData/>
  </xdr:twoCellAnchor>
  <xdr:twoCellAnchor>
    <xdr:from>
      <xdr:col>18</xdr:col>
      <xdr:colOff>502227</xdr:colOff>
      <xdr:row>56</xdr:row>
      <xdr:rowOff>69273</xdr:rowOff>
    </xdr:from>
    <xdr:to>
      <xdr:col>21</xdr:col>
      <xdr:colOff>398318</xdr:colOff>
      <xdr:row>56</xdr:row>
      <xdr:rowOff>69273</xdr:rowOff>
    </xdr:to>
    <xdr:cxnSp macro="">
      <xdr:nvCxnSpPr>
        <xdr:cNvPr id="120" name="Connecteur droit 119"/>
        <xdr:cNvCxnSpPr/>
      </xdr:nvCxnSpPr>
      <xdr:spPr>
        <a:xfrm>
          <a:off x="11248159" y="13516841"/>
          <a:ext cx="1714500" cy="0"/>
        </a:xfrm>
        <a:prstGeom prst="line">
          <a:avLst/>
        </a:prstGeom>
        <a:ln w="28575">
          <a:prstDash val="lg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233796</xdr:colOff>
      <xdr:row>64</xdr:row>
      <xdr:rowOff>17318</xdr:rowOff>
    </xdr:from>
    <xdr:to>
      <xdr:col>20</xdr:col>
      <xdr:colOff>510886</xdr:colOff>
      <xdr:row>64</xdr:row>
      <xdr:rowOff>17318</xdr:rowOff>
    </xdr:to>
    <xdr:cxnSp macro="">
      <xdr:nvCxnSpPr>
        <xdr:cNvPr id="122" name="Connecteur droit avec flèche 121"/>
        <xdr:cNvCxnSpPr/>
      </xdr:nvCxnSpPr>
      <xdr:spPr>
        <a:xfrm>
          <a:off x="11585864" y="14988886"/>
          <a:ext cx="883227" cy="0"/>
        </a:xfrm>
        <a:prstGeom prst="straightConnector1">
          <a:avLst/>
        </a:prstGeom>
        <a:ln w="19050"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285750</xdr:colOff>
      <xdr:row>56</xdr:row>
      <xdr:rowOff>86591</xdr:rowOff>
    </xdr:from>
    <xdr:to>
      <xdr:col>21</xdr:col>
      <xdr:colOff>285750</xdr:colOff>
      <xdr:row>62</xdr:row>
      <xdr:rowOff>43296</xdr:rowOff>
    </xdr:to>
    <xdr:cxnSp macro="">
      <xdr:nvCxnSpPr>
        <xdr:cNvPr id="124" name="Connecteur droit avec flèche 123"/>
        <xdr:cNvCxnSpPr/>
      </xdr:nvCxnSpPr>
      <xdr:spPr>
        <a:xfrm>
          <a:off x="12850091" y="13534159"/>
          <a:ext cx="0" cy="1099705"/>
        </a:xfrm>
        <a:prstGeom prst="straightConnector1">
          <a:avLst/>
        </a:prstGeom>
        <a:ln w="19050"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303068</xdr:colOff>
      <xdr:row>59</xdr:row>
      <xdr:rowOff>112568</xdr:rowOff>
    </xdr:from>
    <xdr:to>
      <xdr:col>19</xdr:col>
      <xdr:colOff>259772</xdr:colOff>
      <xdr:row>59</xdr:row>
      <xdr:rowOff>121227</xdr:rowOff>
    </xdr:to>
    <xdr:cxnSp macro="">
      <xdr:nvCxnSpPr>
        <xdr:cNvPr id="128" name="Connecteur droit avec flèche 127"/>
        <xdr:cNvCxnSpPr/>
      </xdr:nvCxnSpPr>
      <xdr:spPr>
        <a:xfrm>
          <a:off x="11049000" y="14131636"/>
          <a:ext cx="562840" cy="8659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441613</xdr:colOff>
      <xdr:row>22</xdr:row>
      <xdr:rowOff>69273</xdr:rowOff>
    </xdr:from>
    <xdr:to>
      <xdr:col>25</xdr:col>
      <xdr:colOff>69273</xdr:colOff>
      <xdr:row>65</xdr:row>
      <xdr:rowOff>181842</xdr:rowOff>
    </xdr:to>
    <xdr:sp macro="" textlink="">
      <xdr:nvSpPr>
        <xdr:cNvPr id="2" name="Rectangle 1"/>
        <xdr:cNvSpPr/>
      </xdr:nvSpPr>
      <xdr:spPr>
        <a:xfrm>
          <a:off x="9854045" y="5082887"/>
          <a:ext cx="6018069" cy="863311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510886</xdr:colOff>
      <xdr:row>28</xdr:row>
      <xdr:rowOff>69273</xdr:rowOff>
    </xdr:from>
    <xdr:to>
      <xdr:col>15</xdr:col>
      <xdr:colOff>346363</xdr:colOff>
      <xdr:row>50</xdr:row>
      <xdr:rowOff>164523</xdr:rowOff>
    </xdr:to>
    <xdr:sp macro="" textlink="">
      <xdr:nvSpPr>
        <xdr:cNvPr id="3" name="Rectangle 2"/>
        <xdr:cNvSpPr/>
      </xdr:nvSpPr>
      <xdr:spPr>
        <a:xfrm>
          <a:off x="3732068" y="6347114"/>
          <a:ext cx="6026727" cy="4476750"/>
        </a:xfrm>
        <a:prstGeom prst="rect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5</xdr:row>
      <xdr:rowOff>57150</xdr:rowOff>
    </xdr:from>
    <xdr:to>
      <xdr:col>14</xdr:col>
      <xdr:colOff>381000</xdr:colOff>
      <xdr:row>7</xdr:row>
      <xdr:rowOff>180975</xdr:rowOff>
    </xdr:to>
    <xdr:sp macro="" textlink="">
      <xdr:nvSpPr>
        <xdr:cNvPr id="64" name="Rectangle 63"/>
        <xdr:cNvSpPr/>
      </xdr:nvSpPr>
      <xdr:spPr>
        <a:xfrm>
          <a:off x="7429500" y="1085850"/>
          <a:ext cx="1971675" cy="58102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295275</xdr:colOff>
      <xdr:row>7</xdr:row>
      <xdr:rowOff>190500</xdr:rowOff>
    </xdr:from>
    <xdr:to>
      <xdr:col>13</xdr:col>
      <xdr:colOff>295275</xdr:colOff>
      <xdr:row>13</xdr:row>
      <xdr:rowOff>171450</xdr:rowOff>
    </xdr:to>
    <xdr:sp macro="" textlink="">
      <xdr:nvSpPr>
        <xdr:cNvPr id="65" name="Rectangle 64"/>
        <xdr:cNvSpPr/>
      </xdr:nvSpPr>
      <xdr:spPr>
        <a:xfrm>
          <a:off x="8096250" y="1676400"/>
          <a:ext cx="609600" cy="135255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285750</xdr:colOff>
      <xdr:row>15</xdr:row>
      <xdr:rowOff>38100</xdr:rowOff>
    </xdr:from>
    <xdr:to>
      <xdr:col>13</xdr:col>
      <xdr:colOff>314325</xdr:colOff>
      <xdr:row>15</xdr:row>
      <xdr:rowOff>38100</xdr:rowOff>
    </xdr:to>
    <xdr:cxnSp macro="">
      <xdr:nvCxnSpPr>
        <xdr:cNvPr id="66" name="Connecteur droit avec flèche 65"/>
        <xdr:cNvCxnSpPr/>
      </xdr:nvCxnSpPr>
      <xdr:spPr>
        <a:xfrm>
          <a:off x="8086725" y="3352800"/>
          <a:ext cx="63817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238125</xdr:colOff>
      <xdr:row>4</xdr:row>
      <xdr:rowOff>47625</xdr:rowOff>
    </xdr:from>
    <xdr:to>
      <xdr:col>14</xdr:col>
      <xdr:colOff>381000</xdr:colOff>
      <xdr:row>4</xdr:row>
      <xdr:rowOff>57150</xdr:rowOff>
    </xdr:to>
    <xdr:cxnSp macro="">
      <xdr:nvCxnSpPr>
        <xdr:cNvPr id="68" name="Connecteur droit avec flèche 67"/>
        <xdr:cNvCxnSpPr/>
      </xdr:nvCxnSpPr>
      <xdr:spPr>
        <a:xfrm flipV="1">
          <a:off x="7429500" y="876300"/>
          <a:ext cx="197167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295275</xdr:colOff>
      <xdr:row>2</xdr:row>
      <xdr:rowOff>95250</xdr:rowOff>
    </xdr:from>
    <xdr:to>
      <xdr:col>14</xdr:col>
      <xdr:colOff>28575</xdr:colOff>
      <xdr:row>4</xdr:row>
      <xdr:rowOff>114300</xdr:rowOff>
    </xdr:to>
    <xdr:sp macro="" textlink="">
      <xdr:nvSpPr>
        <xdr:cNvPr id="72" name="ZoneTexte 71"/>
        <xdr:cNvSpPr txBox="1"/>
      </xdr:nvSpPr>
      <xdr:spPr>
        <a:xfrm>
          <a:off x="8096250" y="533400"/>
          <a:ext cx="952500" cy="40957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0,8</a:t>
          </a:r>
        </a:p>
      </xdr:txBody>
    </xdr:sp>
    <xdr:clientData/>
  </xdr:twoCellAnchor>
  <xdr:twoCellAnchor>
    <xdr:from>
      <xdr:col>5</xdr:col>
      <xdr:colOff>952500</xdr:colOff>
      <xdr:row>6</xdr:row>
      <xdr:rowOff>81280</xdr:rowOff>
    </xdr:from>
    <xdr:to>
      <xdr:col>6</xdr:col>
      <xdr:colOff>12700</xdr:colOff>
      <xdr:row>8</xdr:row>
      <xdr:rowOff>25400</xdr:rowOff>
    </xdr:to>
    <xdr:sp macro="" textlink="">
      <xdr:nvSpPr>
        <xdr:cNvPr id="18" name="TextBox 26"/>
        <xdr:cNvSpPr txBox="1"/>
      </xdr:nvSpPr>
      <xdr:spPr>
        <a:xfrm>
          <a:off x="4295775" y="681355"/>
          <a:ext cx="460375" cy="3441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0,2</a:t>
          </a:r>
        </a:p>
        <a:p>
          <a:endParaRPr lang="en-US" sz="1100"/>
        </a:p>
      </xdr:txBody>
    </xdr:sp>
    <xdr:clientData/>
  </xdr:twoCellAnchor>
  <xdr:twoCellAnchor>
    <xdr:from>
      <xdr:col>5</xdr:col>
      <xdr:colOff>609600</xdr:colOff>
      <xdr:row>10</xdr:row>
      <xdr:rowOff>10160</xdr:rowOff>
    </xdr:from>
    <xdr:to>
      <xdr:col>5</xdr:col>
      <xdr:colOff>1097280</xdr:colOff>
      <xdr:row>11</xdr:row>
      <xdr:rowOff>101600</xdr:rowOff>
    </xdr:to>
    <xdr:sp macro="" textlink="">
      <xdr:nvSpPr>
        <xdr:cNvPr id="19" name="TextBox 27"/>
        <xdr:cNvSpPr txBox="1"/>
      </xdr:nvSpPr>
      <xdr:spPr>
        <a:xfrm>
          <a:off x="3952875" y="1410335"/>
          <a:ext cx="487680" cy="2914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0,3</a:t>
          </a:r>
        </a:p>
        <a:p>
          <a:endParaRPr lang="en-US" sz="1100"/>
        </a:p>
      </xdr:txBody>
    </xdr:sp>
    <xdr:clientData/>
  </xdr:twoCellAnchor>
  <xdr:twoCellAnchor>
    <xdr:from>
      <xdr:col>2</xdr:col>
      <xdr:colOff>352425</xdr:colOff>
      <xdr:row>0</xdr:row>
      <xdr:rowOff>66675</xdr:rowOff>
    </xdr:from>
    <xdr:to>
      <xdr:col>2</xdr:col>
      <xdr:colOff>352425</xdr:colOff>
      <xdr:row>3</xdr:row>
      <xdr:rowOff>123825</xdr:rowOff>
    </xdr:to>
    <xdr:cxnSp macro="">
      <xdr:nvCxnSpPr>
        <xdr:cNvPr id="30" name="Connecteur droit avec flèche 29"/>
        <xdr:cNvCxnSpPr/>
      </xdr:nvCxnSpPr>
      <xdr:spPr>
        <a:xfrm flipV="1">
          <a:off x="1571625" y="66675"/>
          <a:ext cx="0" cy="628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352425</xdr:colOff>
      <xdr:row>3</xdr:row>
      <xdr:rowOff>133350</xdr:rowOff>
    </xdr:from>
    <xdr:to>
      <xdr:col>3</xdr:col>
      <xdr:colOff>371475</xdr:colOff>
      <xdr:row>3</xdr:row>
      <xdr:rowOff>133350</xdr:rowOff>
    </xdr:to>
    <xdr:cxnSp macro="">
      <xdr:nvCxnSpPr>
        <xdr:cNvPr id="32" name="Connecteur droit avec flèche 31"/>
        <xdr:cNvCxnSpPr/>
      </xdr:nvCxnSpPr>
      <xdr:spPr>
        <a:xfrm>
          <a:off x="1571625" y="704850"/>
          <a:ext cx="628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581025</xdr:colOff>
      <xdr:row>7</xdr:row>
      <xdr:rowOff>190500</xdr:rowOff>
    </xdr:from>
    <xdr:to>
      <xdr:col>14</xdr:col>
      <xdr:colOff>581025</xdr:colOff>
      <xdr:row>14</xdr:row>
      <xdr:rowOff>0</xdr:rowOff>
    </xdr:to>
    <xdr:cxnSp macro="">
      <xdr:nvCxnSpPr>
        <xdr:cNvPr id="41" name="Straight Arrow Connector 19"/>
        <xdr:cNvCxnSpPr/>
      </xdr:nvCxnSpPr>
      <xdr:spPr>
        <a:xfrm>
          <a:off x="9601200" y="1676400"/>
          <a:ext cx="0" cy="1409700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590550</xdr:colOff>
      <xdr:row>5</xdr:row>
      <xdr:rowOff>57150</xdr:rowOff>
    </xdr:from>
    <xdr:to>
      <xdr:col>14</xdr:col>
      <xdr:colOff>600075</xdr:colOff>
      <xdr:row>7</xdr:row>
      <xdr:rowOff>200025</xdr:rowOff>
    </xdr:to>
    <xdr:cxnSp macro="">
      <xdr:nvCxnSpPr>
        <xdr:cNvPr id="43" name="Straight Arrow Connector 24"/>
        <xdr:cNvCxnSpPr/>
      </xdr:nvCxnSpPr>
      <xdr:spPr>
        <a:xfrm flipH="1">
          <a:off x="9610725" y="1085850"/>
          <a:ext cx="9525" cy="600075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423545</xdr:colOff>
      <xdr:row>14</xdr:row>
      <xdr:rowOff>5715</xdr:rowOff>
    </xdr:from>
    <xdr:to>
      <xdr:col>13</xdr:col>
      <xdr:colOff>276225</xdr:colOff>
      <xdr:row>15</xdr:row>
      <xdr:rowOff>95885</xdr:rowOff>
    </xdr:to>
    <xdr:sp macro="" textlink="">
      <xdr:nvSpPr>
        <xdr:cNvPr id="44" name="TextBox 29"/>
        <xdr:cNvSpPr txBox="1"/>
      </xdr:nvSpPr>
      <xdr:spPr>
        <a:xfrm>
          <a:off x="8224520" y="3091815"/>
          <a:ext cx="462280" cy="3187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0,40</a:t>
          </a:r>
        </a:p>
      </xdr:txBody>
    </xdr:sp>
    <xdr:clientData/>
  </xdr:twoCellAnchor>
  <xdr:twoCellAnchor>
    <xdr:from>
      <xdr:col>14</xdr:col>
      <xdr:colOff>542926</xdr:colOff>
      <xdr:row>10</xdr:row>
      <xdr:rowOff>180975</xdr:rowOff>
    </xdr:from>
    <xdr:to>
      <xdr:col>15</xdr:col>
      <xdr:colOff>465456</xdr:colOff>
      <xdr:row>12</xdr:row>
      <xdr:rowOff>61595</xdr:rowOff>
    </xdr:to>
    <xdr:sp macro="" textlink="">
      <xdr:nvSpPr>
        <xdr:cNvPr id="47" name="TextBox 29"/>
        <xdr:cNvSpPr txBox="1"/>
      </xdr:nvSpPr>
      <xdr:spPr>
        <a:xfrm>
          <a:off x="9563101" y="2352675"/>
          <a:ext cx="532130" cy="3378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0,60</a:t>
          </a:r>
        </a:p>
      </xdr:txBody>
    </xdr:sp>
    <xdr:clientData/>
  </xdr:twoCellAnchor>
  <xdr:twoCellAnchor>
    <xdr:from>
      <xdr:col>11</xdr:col>
      <xdr:colOff>245405</xdr:colOff>
      <xdr:row>2</xdr:row>
      <xdr:rowOff>164825</xdr:rowOff>
    </xdr:from>
    <xdr:to>
      <xdr:col>12</xdr:col>
      <xdr:colOff>179734</xdr:colOff>
      <xdr:row>6</xdr:row>
      <xdr:rowOff>1</xdr:rowOff>
    </xdr:to>
    <xdr:grpSp>
      <xdr:nvGrpSpPr>
        <xdr:cNvPr id="55" name="Groupe 54"/>
        <xdr:cNvGrpSpPr/>
      </xdr:nvGrpSpPr>
      <xdr:grpSpPr>
        <a:xfrm>
          <a:off x="7713005" y="602975"/>
          <a:ext cx="543929" cy="654326"/>
          <a:chOff x="12213774" y="3386759"/>
          <a:chExt cx="696329" cy="680002"/>
        </a:xfrm>
      </xdr:grpSpPr>
      <xdr:cxnSp macro="">
        <xdr:nvCxnSpPr>
          <xdr:cNvPr id="56" name="Connecteur droit avec flèche 55"/>
          <xdr:cNvCxnSpPr/>
        </xdr:nvCxnSpPr>
        <xdr:spPr>
          <a:xfrm flipV="1">
            <a:off x="12224302" y="3444737"/>
            <a:ext cx="0" cy="448089"/>
          </a:xfrm>
          <a:prstGeom prst="straightConnector1">
            <a:avLst/>
          </a:prstGeom>
          <a:ln w="12700"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57" name="Connecteur droit avec flèche 56"/>
          <xdr:cNvCxnSpPr/>
        </xdr:nvCxnSpPr>
        <xdr:spPr>
          <a:xfrm>
            <a:off x="12213774" y="3883301"/>
            <a:ext cx="447675" cy="0"/>
          </a:xfrm>
          <a:prstGeom prst="straightConnector1">
            <a:avLst/>
          </a:prstGeom>
          <a:ln w="12700"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8" name="ZoneTexte 57"/>
          <xdr:cNvSpPr txBox="1"/>
        </xdr:nvSpPr>
        <xdr:spPr>
          <a:xfrm>
            <a:off x="12233826" y="3386759"/>
            <a:ext cx="266701" cy="4008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y</a:t>
            </a:r>
          </a:p>
        </xdr:txBody>
      </xdr:sp>
      <xdr:sp macro="" textlink="">
        <xdr:nvSpPr>
          <xdr:cNvPr id="59" name="ZoneTexte 58"/>
          <xdr:cNvSpPr txBox="1"/>
        </xdr:nvSpPr>
        <xdr:spPr>
          <a:xfrm>
            <a:off x="12643402" y="3665883"/>
            <a:ext cx="266701" cy="4008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z</a:t>
            </a:r>
          </a:p>
        </xdr:txBody>
      </xdr:sp>
    </xdr:grpSp>
    <xdr:clientData/>
  </xdr:twoCellAnchor>
  <xdr:twoCellAnchor>
    <xdr:from>
      <xdr:col>16</xdr:col>
      <xdr:colOff>0</xdr:colOff>
      <xdr:row>5</xdr:row>
      <xdr:rowOff>19050</xdr:rowOff>
    </xdr:from>
    <xdr:to>
      <xdr:col>16</xdr:col>
      <xdr:colOff>0</xdr:colOff>
      <xdr:row>9</xdr:row>
      <xdr:rowOff>9525</xdr:rowOff>
    </xdr:to>
    <xdr:cxnSp macro="">
      <xdr:nvCxnSpPr>
        <xdr:cNvPr id="60" name="Connecteur droit avec flèche 59"/>
        <xdr:cNvCxnSpPr/>
      </xdr:nvCxnSpPr>
      <xdr:spPr>
        <a:xfrm>
          <a:off x="10239375" y="1047750"/>
          <a:ext cx="0" cy="904875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19050</xdr:colOff>
      <xdr:row>8</xdr:row>
      <xdr:rowOff>219075</xdr:rowOff>
    </xdr:from>
    <xdr:to>
      <xdr:col>16</xdr:col>
      <xdr:colOff>19050</xdr:colOff>
      <xdr:row>14</xdr:row>
      <xdr:rowOff>38100</xdr:rowOff>
    </xdr:to>
    <xdr:cxnSp macro="">
      <xdr:nvCxnSpPr>
        <xdr:cNvPr id="61" name="Connecteur droit avec flèche 60"/>
        <xdr:cNvCxnSpPr/>
      </xdr:nvCxnSpPr>
      <xdr:spPr>
        <a:xfrm>
          <a:off x="10258425" y="1933575"/>
          <a:ext cx="0" cy="1190625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314325</xdr:colOff>
      <xdr:row>11</xdr:row>
      <xdr:rowOff>47625</xdr:rowOff>
    </xdr:from>
    <xdr:to>
      <xdr:col>16</xdr:col>
      <xdr:colOff>236855</xdr:colOff>
      <xdr:row>12</xdr:row>
      <xdr:rowOff>71120</xdr:rowOff>
    </xdr:to>
    <xdr:sp macro="" textlink="">
      <xdr:nvSpPr>
        <xdr:cNvPr id="62" name="TextBox 29"/>
        <xdr:cNvSpPr txBox="1"/>
      </xdr:nvSpPr>
      <xdr:spPr>
        <a:xfrm>
          <a:off x="9944100" y="2447925"/>
          <a:ext cx="532130" cy="2520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FF0000"/>
              </a:solidFill>
            </a:rPr>
            <a:t>V'</a:t>
          </a:r>
        </a:p>
      </xdr:txBody>
    </xdr:sp>
    <xdr:clientData/>
  </xdr:twoCellAnchor>
  <xdr:twoCellAnchor>
    <xdr:from>
      <xdr:col>15</xdr:col>
      <xdr:colOff>342900</xdr:colOff>
      <xdr:row>6</xdr:row>
      <xdr:rowOff>152400</xdr:rowOff>
    </xdr:from>
    <xdr:to>
      <xdr:col>16</xdr:col>
      <xdr:colOff>265430</xdr:colOff>
      <xdr:row>8</xdr:row>
      <xdr:rowOff>13970</xdr:rowOff>
    </xdr:to>
    <xdr:sp macro="" textlink="">
      <xdr:nvSpPr>
        <xdr:cNvPr id="63" name="TextBox 29"/>
        <xdr:cNvSpPr txBox="1"/>
      </xdr:nvSpPr>
      <xdr:spPr>
        <a:xfrm>
          <a:off x="9972675" y="1409700"/>
          <a:ext cx="532130" cy="3187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FF0000"/>
              </a:solidFill>
            </a:rPr>
            <a:t>V</a:t>
          </a:r>
        </a:p>
      </xdr:txBody>
    </xdr:sp>
    <xdr:clientData/>
  </xdr:twoCellAnchor>
  <xdr:twoCellAnchor>
    <xdr:from>
      <xdr:col>15</xdr:col>
      <xdr:colOff>9525</xdr:colOff>
      <xdr:row>5</xdr:row>
      <xdr:rowOff>200025</xdr:rowOff>
    </xdr:from>
    <xdr:to>
      <xdr:col>15</xdr:col>
      <xdr:colOff>541655</xdr:colOff>
      <xdr:row>7</xdr:row>
      <xdr:rowOff>80645</xdr:rowOff>
    </xdr:to>
    <xdr:sp macro="" textlink="">
      <xdr:nvSpPr>
        <xdr:cNvPr id="78" name="TextBox 29"/>
        <xdr:cNvSpPr txBox="1"/>
      </xdr:nvSpPr>
      <xdr:spPr>
        <a:xfrm>
          <a:off x="9639300" y="1228725"/>
          <a:ext cx="532130" cy="3378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0,20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Y64"/>
  <sheetViews>
    <sheetView tabSelected="1" topLeftCell="E18" zoomScale="110" zoomScaleNormal="110" workbookViewId="0">
      <selection activeCell="K28" sqref="K28"/>
    </sheetView>
  </sheetViews>
  <sheetFormatPr baseColWidth="10" defaultColWidth="9.140625" defaultRowHeight="15" x14ac:dyDescent="0.25"/>
  <cols>
    <col min="1" max="1" width="12" customWidth="1"/>
    <col min="10" max="10" width="10.5703125" customWidth="1"/>
    <col min="14" max="14" width="9.5703125" bestFit="1" customWidth="1"/>
    <col min="17" max="17" width="10.85546875" customWidth="1"/>
    <col min="21" max="21" width="10.42578125" customWidth="1"/>
    <col min="22" max="22" width="10.85546875" customWidth="1"/>
  </cols>
  <sheetData>
    <row r="1" spans="4:21" ht="29.25" customHeight="1" x14ac:dyDescent="0.25">
      <c r="D1" s="46" t="s">
        <v>33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</row>
    <row r="4" spans="4:21" ht="12.75" customHeight="1" thickBot="1" x14ac:dyDescent="0.3"/>
    <row r="5" spans="4:21" ht="24" customHeight="1" thickBot="1" x14ac:dyDescent="0.3">
      <c r="E5" s="47" t="s">
        <v>12</v>
      </c>
      <c r="F5" s="48"/>
      <c r="G5" s="48"/>
      <c r="H5" s="48"/>
      <c r="I5" s="49"/>
    </row>
    <row r="6" spans="4:21" ht="24" customHeight="1" x14ac:dyDescent="0.25">
      <c r="E6" s="54" t="s">
        <v>17</v>
      </c>
      <c r="F6" s="55"/>
      <c r="G6" s="55"/>
      <c r="H6" s="55"/>
      <c r="I6" s="56"/>
    </row>
    <row r="7" spans="4:21" ht="15" customHeight="1" x14ac:dyDescent="0.25">
      <c r="E7" s="50" t="s">
        <v>32</v>
      </c>
      <c r="F7" s="51"/>
      <c r="G7" s="51"/>
      <c r="H7" s="52">
        <f>'Caracteristiques geometriques'!E19</f>
        <v>0.8</v>
      </c>
      <c r="I7" s="53"/>
    </row>
    <row r="8" spans="4:21" x14ac:dyDescent="0.25">
      <c r="E8" s="50" t="s">
        <v>14</v>
      </c>
      <c r="F8" s="51"/>
      <c r="G8" s="51"/>
      <c r="H8" s="52">
        <f>'Caracteristiques geometriques'!E20</f>
        <v>0.34</v>
      </c>
      <c r="I8" s="53"/>
    </row>
    <row r="9" spans="4:21" x14ac:dyDescent="0.25">
      <c r="E9" s="50" t="s">
        <v>15</v>
      </c>
      <c r="F9" s="51"/>
      <c r="G9" s="51"/>
      <c r="H9" s="52">
        <f>'Caracteristiques geometriques'!E21</f>
        <v>0.46</v>
      </c>
      <c r="I9" s="53"/>
    </row>
    <row r="10" spans="4:21" ht="17.25" x14ac:dyDescent="0.25">
      <c r="E10" s="50" t="s">
        <v>26</v>
      </c>
      <c r="F10" s="51"/>
      <c r="G10" s="51"/>
      <c r="H10" s="52">
        <f>'Caracteristiques geometriques'!E22</f>
        <v>2.309333333333332E-2</v>
      </c>
      <c r="I10" s="53"/>
    </row>
    <row r="11" spans="4:21" x14ac:dyDescent="0.25">
      <c r="E11" s="50" t="s">
        <v>7</v>
      </c>
      <c r="F11" s="51"/>
      <c r="G11" s="51"/>
      <c r="H11" s="52">
        <f>'Caracteristiques geometriques'!E23</f>
        <v>0.36913895993179857</v>
      </c>
      <c r="I11" s="53"/>
    </row>
    <row r="12" spans="4:21" ht="15.75" thickBot="1" x14ac:dyDescent="0.3">
      <c r="E12" s="59" t="s">
        <v>25</v>
      </c>
      <c r="F12" s="60"/>
      <c r="G12" s="60"/>
      <c r="H12" s="61">
        <v>0.1</v>
      </c>
      <c r="I12" s="62"/>
    </row>
    <row r="13" spans="4:21" ht="23.25" customHeight="1" x14ac:dyDescent="0.25">
      <c r="E13" s="54" t="s">
        <v>18</v>
      </c>
      <c r="F13" s="55"/>
      <c r="G13" s="55"/>
      <c r="H13" s="55"/>
      <c r="I13" s="56"/>
    </row>
    <row r="14" spans="4:21" ht="19.5" customHeight="1" x14ac:dyDescent="0.25">
      <c r="E14" s="50" t="s">
        <v>28</v>
      </c>
      <c r="F14" s="51"/>
      <c r="G14" s="51"/>
      <c r="H14" s="57">
        <v>40</v>
      </c>
      <c r="I14" s="58"/>
    </row>
    <row r="15" spans="4:21" ht="19.5" x14ac:dyDescent="0.3">
      <c r="E15" s="69" t="s">
        <v>27</v>
      </c>
      <c r="F15" s="51"/>
      <c r="G15" s="51"/>
      <c r="H15" s="70">
        <v>0</v>
      </c>
      <c r="I15" s="71"/>
    </row>
    <row r="16" spans="4:21" ht="19.5" x14ac:dyDescent="0.3">
      <c r="E16" s="69" t="s">
        <v>29</v>
      </c>
      <c r="F16" s="51"/>
      <c r="G16" s="51"/>
      <c r="H16" s="72">
        <f>0.6*H14</f>
        <v>24</v>
      </c>
      <c r="I16" s="73"/>
      <c r="J16" t="s">
        <v>39</v>
      </c>
    </row>
    <row r="17" spans="5:22" ht="15.75" thickBot="1" x14ac:dyDescent="0.3">
      <c r="E17" s="69" t="s">
        <v>63</v>
      </c>
      <c r="F17" s="51"/>
      <c r="G17" s="51"/>
      <c r="H17" s="72">
        <v>500</v>
      </c>
      <c r="I17" s="73"/>
    </row>
    <row r="18" spans="5:22" ht="23.25" customHeight="1" x14ac:dyDescent="0.25">
      <c r="E18" s="54" t="s">
        <v>19</v>
      </c>
      <c r="F18" s="55"/>
      <c r="G18" s="55"/>
      <c r="H18" s="55"/>
      <c r="I18" s="56"/>
    </row>
    <row r="19" spans="5:22" x14ac:dyDescent="0.25">
      <c r="E19" s="50" t="s">
        <v>20</v>
      </c>
      <c r="F19" s="51"/>
      <c r="G19" s="51"/>
      <c r="H19" s="63">
        <v>1.5</v>
      </c>
      <c r="I19" s="64"/>
    </row>
    <row r="20" spans="5:22" ht="15.75" thickBot="1" x14ac:dyDescent="0.3">
      <c r="E20" s="65" t="s">
        <v>21</v>
      </c>
      <c r="F20" s="66"/>
      <c r="G20" s="66"/>
      <c r="H20" s="67">
        <v>0.5</v>
      </c>
      <c r="I20" s="68"/>
    </row>
    <row r="23" spans="5:22" ht="15.75" thickBot="1" x14ac:dyDescent="0.3"/>
    <row r="24" spans="5:22" ht="18" customHeight="1" thickBot="1" x14ac:dyDescent="0.3">
      <c r="E24" s="74" t="s">
        <v>30</v>
      </c>
      <c r="F24" s="75"/>
      <c r="G24" s="75"/>
      <c r="H24" s="75"/>
      <c r="I24" s="76"/>
      <c r="K24" s="74" t="s">
        <v>36</v>
      </c>
      <c r="L24" s="75"/>
      <c r="M24" s="75"/>
      <c r="N24" s="75"/>
      <c r="O24" s="76"/>
      <c r="R24" s="39" t="s">
        <v>48</v>
      </c>
      <c r="S24" s="29"/>
    </row>
    <row r="25" spans="5:22" ht="16.5" thickBot="1" x14ac:dyDescent="0.3">
      <c r="E25" s="50" t="s">
        <v>31</v>
      </c>
      <c r="F25" s="51"/>
      <c r="G25" s="51"/>
      <c r="H25" s="79">
        <f>(H19-H20)/(H11*H7)+('Caracteristiques geometriques'!F$16/'Poutre iso precontrainte'!H7:I7)*('Poutre iso precontrainte'!H8:I8*'Poutre iso precontrainte'!H15:I15+'Poutre iso precontrainte'!H9:I9*'Poutre iso precontrainte'!H15:I15)</f>
        <v>3.3862586605080849</v>
      </c>
      <c r="I25" s="80"/>
      <c r="K25" s="54" t="s">
        <v>37</v>
      </c>
      <c r="L25" s="55"/>
      <c r="M25" s="55"/>
      <c r="N25" s="55"/>
      <c r="O25" s="56"/>
      <c r="R25" s="39" t="s">
        <v>50</v>
      </c>
      <c r="S25" s="29"/>
    </row>
    <row r="26" spans="5:22" ht="17.25" customHeight="1" thickBot="1" x14ac:dyDescent="0.3">
      <c r="E26" s="50" t="s">
        <v>34</v>
      </c>
      <c r="F26" s="51"/>
      <c r="G26" s="51"/>
      <c r="H26" s="81">
        <f>H11*H8-(H19/H25)-((H11*'Caracteristiques geometriques'!F16*'Poutre iso precontrainte'!H8:I8*'Poutre iso precontrainte'!H15:I15)/'Poutre iso precontrainte'!H25:I25)</f>
        <v>-0.31745950554134683</v>
      </c>
      <c r="I26" s="82"/>
      <c r="K26" s="77" t="str">
        <f>IF(H26&gt;-(H9-H12),"La section est SOUS CRITIQUE","La section est SUR CRITIQUE")</f>
        <v>La section est SOUS CRITIQUE</v>
      </c>
      <c r="L26" s="77"/>
      <c r="M26" s="77"/>
      <c r="N26" s="77"/>
      <c r="R26" s="74" t="s">
        <v>30</v>
      </c>
      <c r="S26" s="75"/>
      <c r="T26" s="75"/>
      <c r="U26" s="75"/>
      <c r="V26" s="76"/>
    </row>
    <row r="27" spans="5:22" ht="15.75" customHeight="1" thickBot="1" x14ac:dyDescent="0.3">
      <c r="E27" s="50" t="s">
        <v>35</v>
      </c>
      <c r="F27" s="51"/>
      <c r="G27" s="51"/>
      <c r="H27" s="81">
        <f>-H11*H9-(H20/H25)+((H11*'Caracteristiques geometriques'!F16*'Poutre iso precontrainte'!H9:I9*'Poutre iso precontrainte'!H15:I15)/'Poutre iso precontrainte'!H25:I25)</f>
        <v>-0.31745950554134683</v>
      </c>
      <c r="I27" s="82"/>
      <c r="K27" s="78"/>
      <c r="L27" s="78"/>
      <c r="M27" s="78"/>
      <c r="N27" s="78"/>
      <c r="R27" s="50" t="s">
        <v>51</v>
      </c>
      <c r="S27" s="51"/>
      <c r="T27" s="51"/>
      <c r="U27" s="81">
        <f>-(H9-H12)</f>
        <v>-0.36</v>
      </c>
      <c r="V27" s="82"/>
    </row>
    <row r="28" spans="5:22" ht="17.25" thickBot="1" x14ac:dyDescent="0.3">
      <c r="E28" s="74" t="s">
        <v>36</v>
      </c>
      <c r="F28" s="75"/>
      <c r="G28" s="75"/>
      <c r="H28" s="75"/>
      <c r="I28" s="76"/>
      <c r="R28" s="50" t="s">
        <v>52</v>
      </c>
      <c r="S28" s="51"/>
      <c r="T28" s="51"/>
      <c r="U28" s="81">
        <f>-0.3*H14^(2/3)</f>
        <v>-3.5088212858554391</v>
      </c>
      <c r="V28" s="82"/>
    </row>
    <row r="29" spans="5:22" ht="15.75" thickBot="1" x14ac:dyDescent="0.3">
      <c r="N29" s="30"/>
      <c r="O29" s="30"/>
      <c r="R29" s="50" t="s">
        <v>49</v>
      </c>
      <c r="S29" s="51"/>
      <c r="T29" s="51"/>
      <c r="U29" s="81">
        <f>(H19+H11*'Caracteristiques geometriques'!F16*H8*U28)/(H11*H8+H9-H12)</f>
        <v>2.7267296437551276</v>
      </c>
      <c r="V29" s="82"/>
    </row>
    <row r="30" spans="5:22" ht="15.75" thickBot="1" x14ac:dyDescent="0.3">
      <c r="R30" s="74" t="s">
        <v>36</v>
      </c>
      <c r="S30" s="75"/>
      <c r="T30" s="75"/>
      <c r="U30" s="75"/>
      <c r="V30" s="76"/>
    </row>
    <row r="31" spans="5:22" ht="16.5" customHeight="1" thickBot="1" x14ac:dyDescent="0.3">
      <c r="K31" s="89" t="s">
        <v>53</v>
      </c>
      <c r="L31" s="90"/>
      <c r="M31" s="90"/>
      <c r="N31" s="90"/>
      <c r="O31" s="91"/>
      <c r="R31" s="89" t="s">
        <v>53</v>
      </c>
      <c r="S31" s="90"/>
      <c r="T31" s="90"/>
      <c r="U31" s="90"/>
      <c r="V31" s="91"/>
    </row>
    <row r="32" spans="5:22" ht="19.5" x14ac:dyDescent="0.3">
      <c r="J32" t="s">
        <v>43</v>
      </c>
      <c r="K32" s="84" t="s">
        <v>40</v>
      </c>
      <c r="L32" s="85"/>
      <c r="M32" s="85"/>
      <c r="N32" s="33">
        <f>H25/'Caracteristiques geometriques'!F16+H25*H26/(H10/H8)+H19/(H10/H8)</f>
        <v>14.722863741339497</v>
      </c>
      <c r="O32" s="35" t="s">
        <v>38</v>
      </c>
      <c r="Q32" t="s">
        <v>43</v>
      </c>
      <c r="R32" s="84" t="s">
        <v>40</v>
      </c>
      <c r="S32" s="85"/>
      <c r="T32" s="85"/>
      <c r="U32" s="33">
        <f>U29/'Caracteristiques geometriques'!F16+U29*U27/(H10/H8)+(H19/(H10/H8))</f>
        <v>14.448822879785009</v>
      </c>
      <c r="V32" s="35" t="s">
        <v>38</v>
      </c>
    </row>
    <row r="33" spans="7:25" ht="20.25" thickBot="1" x14ac:dyDescent="0.35">
      <c r="J33" t="s">
        <v>42</v>
      </c>
      <c r="K33" s="86" t="s">
        <v>41</v>
      </c>
      <c r="L33" s="87"/>
      <c r="M33" s="87"/>
      <c r="N33" s="34">
        <f>H25/'Caracteristiques geometriques'!F16-H25*H26/(H10/H9)-H20/(H10/H9)</f>
        <v>19.919168591224036</v>
      </c>
      <c r="O33" s="36" t="s">
        <v>38</v>
      </c>
      <c r="Q33" t="s">
        <v>42</v>
      </c>
      <c r="R33" s="86" t="s">
        <v>41</v>
      </c>
      <c r="S33" s="87"/>
      <c r="T33" s="87"/>
      <c r="U33" s="34">
        <f>U29/'Caracteristiques geometriques'!F16-U29*U27/(H10/H9)-(H20/(H10/H9))</f>
        <v>16.410347305368592</v>
      </c>
      <c r="V33" s="36" t="s">
        <v>38</v>
      </c>
    </row>
    <row r="35" spans="7:25" ht="15" customHeight="1" x14ac:dyDescent="0.25">
      <c r="K35" s="88" t="str">
        <f>IF(AND(N32,N33&lt;H16),"La contrainte de compression est vérifié","PB! La contrainte de compression est dépassée")</f>
        <v>La contrainte de compression est vérifié</v>
      </c>
      <c r="L35" s="88"/>
      <c r="M35" s="88"/>
      <c r="N35" s="88"/>
      <c r="O35" s="88"/>
      <c r="P35" s="37"/>
      <c r="Q35" s="37"/>
    </row>
    <row r="36" spans="7:25" ht="15" customHeight="1" x14ac:dyDescent="0.25">
      <c r="K36" s="88"/>
      <c r="L36" s="88"/>
      <c r="M36" s="88"/>
      <c r="N36" s="88"/>
      <c r="O36" s="88"/>
      <c r="P36" s="37"/>
      <c r="Q36" s="37"/>
      <c r="R36" s="88" t="str">
        <f>IF(AND(U32,U33&lt;H16),"La contrainte de compression est vérifié","PB! La contrainte de compression est dépassée")</f>
        <v>La contrainte de compression est vérifié</v>
      </c>
      <c r="S36" s="88"/>
      <c r="T36" s="88"/>
      <c r="U36" s="88"/>
      <c r="V36" s="88"/>
    </row>
    <row r="37" spans="7:25" ht="15" customHeight="1" x14ac:dyDescent="0.25">
      <c r="R37" s="88"/>
      <c r="S37" s="88"/>
      <c r="T37" s="88"/>
      <c r="U37" s="88"/>
      <c r="V37" s="88"/>
    </row>
    <row r="38" spans="7:25" ht="15" customHeight="1" x14ac:dyDescent="0.25">
      <c r="G38" t="s">
        <v>44</v>
      </c>
    </row>
    <row r="39" spans="7:25" x14ac:dyDescent="0.25">
      <c r="G39" t="s">
        <v>46</v>
      </c>
      <c r="O39" s="32">
        <f>+N32</f>
        <v>14.722863741339497</v>
      </c>
      <c r="P39" t="s">
        <v>38</v>
      </c>
      <c r="Q39" t="s">
        <v>54</v>
      </c>
      <c r="X39" s="32">
        <f>U32</f>
        <v>14.448822879785009</v>
      </c>
      <c r="Y39" t="s">
        <v>38</v>
      </c>
    </row>
    <row r="40" spans="7:25" x14ac:dyDescent="0.25">
      <c r="G40" t="s">
        <v>45</v>
      </c>
      <c r="Q40" t="s">
        <v>55</v>
      </c>
    </row>
    <row r="41" spans="7:25" x14ac:dyDescent="0.25">
      <c r="Q41" t="s">
        <v>56</v>
      </c>
    </row>
    <row r="47" spans="7:25" x14ac:dyDescent="0.25">
      <c r="M47" s="38">
        <v>0</v>
      </c>
      <c r="V47" s="38"/>
    </row>
    <row r="48" spans="7:25" x14ac:dyDescent="0.25">
      <c r="U48" s="40">
        <f>U28</f>
        <v>-3.5088212858554391</v>
      </c>
      <c r="V48" t="s">
        <v>38</v>
      </c>
    </row>
    <row r="49" spans="11:23" ht="15.75" x14ac:dyDescent="0.25">
      <c r="K49" s="83" t="s">
        <v>47</v>
      </c>
      <c r="L49" s="83"/>
      <c r="M49" s="83"/>
      <c r="N49" s="83"/>
      <c r="T49" s="83" t="s">
        <v>47</v>
      </c>
      <c r="U49" s="83"/>
      <c r="V49" s="83"/>
      <c r="W49" s="83"/>
    </row>
    <row r="50" spans="11:23" ht="15.75" thickBot="1" x14ac:dyDescent="0.3"/>
    <row r="51" spans="11:23" ht="15.75" thickBot="1" x14ac:dyDescent="0.3">
      <c r="R51" s="93" t="s">
        <v>57</v>
      </c>
      <c r="S51" s="94"/>
      <c r="T51" s="94"/>
      <c r="U51" s="94"/>
      <c r="V51" s="95"/>
    </row>
    <row r="52" spans="11:23" x14ac:dyDescent="0.25">
      <c r="R52" s="96" t="s">
        <v>58</v>
      </c>
      <c r="S52" s="97"/>
      <c r="T52" s="97"/>
      <c r="U52" s="41">
        <f>-'Caracteristiques geometriques'!E19*U48/X39</f>
        <v>0.19427582800614404</v>
      </c>
      <c r="V52" s="35" t="s">
        <v>0</v>
      </c>
    </row>
    <row r="53" spans="11:23" x14ac:dyDescent="0.25">
      <c r="R53" s="50" t="s">
        <v>59</v>
      </c>
      <c r="S53" s="51"/>
      <c r="T53" s="51"/>
      <c r="U53" s="42">
        <f>U52*T64</f>
        <v>7.7710331202457628E-2</v>
      </c>
      <c r="V53" s="43" t="s">
        <v>60</v>
      </c>
    </row>
    <row r="54" spans="11:23" x14ac:dyDescent="0.25">
      <c r="R54" s="50" t="s">
        <v>61</v>
      </c>
      <c r="S54" s="51"/>
      <c r="T54" s="51"/>
      <c r="U54" s="42">
        <f>-U48*U53*U52/2</f>
        <v>2.6486756673385351E-2</v>
      </c>
      <c r="V54" s="43" t="s">
        <v>8</v>
      </c>
    </row>
    <row r="55" spans="11:23" ht="15.75" thickBot="1" x14ac:dyDescent="0.3">
      <c r="R55" s="98" t="s">
        <v>62</v>
      </c>
      <c r="S55" s="99"/>
      <c r="T55" s="99"/>
      <c r="U55" s="44">
        <f>(U53/1000+(U54/(-U48))*(H14/H17))*100*100</f>
        <v>6.8159988876202355</v>
      </c>
      <c r="V55" s="45" t="s">
        <v>64</v>
      </c>
    </row>
    <row r="60" spans="11:23" x14ac:dyDescent="0.25">
      <c r="S60" t="s">
        <v>61</v>
      </c>
      <c r="V60" s="31" t="s">
        <v>58</v>
      </c>
    </row>
    <row r="64" spans="11:23" x14ac:dyDescent="0.25">
      <c r="T64" s="92">
        <f>0.4</f>
        <v>0.4</v>
      </c>
      <c r="U64" s="92"/>
    </row>
  </sheetData>
  <mergeCells count="64">
    <mergeCell ref="T64:U64"/>
    <mergeCell ref="R36:V37"/>
    <mergeCell ref="T49:W49"/>
    <mergeCell ref="R51:V51"/>
    <mergeCell ref="R52:T52"/>
    <mergeCell ref="R53:T53"/>
    <mergeCell ref="R54:T54"/>
    <mergeCell ref="R55:T55"/>
    <mergeCell ref="R33:T33"/>
    <mergeCell ref="R26:V26"/>
    <mergeCell ref="R27:T27"/>
    <mergeCell ref="U27:V27"/>
    <mergeCell ref="R29:T29"/>
    <mergeCell ref="U29:V29"/>
    <mergeCell ref="R28:T28"/>
    <mergeCell ref="U28:V28"/>
    <mergeCell ref="R30:V30"/>
    <mergeCell ref="R31:V31"/>
    <mergeCell ref="R32:T32"/>
    <mergeCell ref="K49:N49"/>
    <mergeCell ref="K32:M32"/>
    <mergeCell ref="K33:M33"/>
    <mergeCell ref="K35:O36"/>
    <mergeCell ref="H27:I27"/>
    <mergeCell ref="K31:O31"/>
    <mergeCell ref="E27:G27"/>
    <mergeCell ref="E28:I28"/>
    <mergeCell ref="K24:O24"/>
    <mergeCell ref="K26:N27"/>
    <mergeCell ref="K25:O25"/>
    <mergeCell ref="E24:I24"/>
    <mergeCell ref="E25:G25"/>
    <mergeCell ref="H25:I25"/>
    <mergeCell ref="E26:G26"/>
    <mergeCell ref="H26:I26"/>
    <mergeCell ref="E19:G19"/>
    <mergeCell ref="H19:I19"/>
    <mergeCell ref="E20:G20"/>
    <mergeCell ref="H20:I20"/>
    <mergeCell ref="E15:G15"/>
    <mergeCell ref="H15:I15"/>
    <mergeCell ref="E16:G16"/>
    <mergeCell ref="H16:I16"/>
    <mergeCell ref="E17:G17"/>
    <mergeCell ref="H17:I17"/>
    <mergeCell ref="E18:I18"/>
    <mergeCell ref="E13:I13"/>
    <mergeCell ref="E14:G14"/>
    <mergeCell ref="H14:I14"/>
    <mergeCell ref="E9:G9"/>
    <mergeCell ref="H9:I9"/>
    <mergeCell ref="E10:G10"/>
    <mergeCell ref="H10:I10"/>
    <mergeCell ref="E12:G12"/>
    <mergeCell ref="H12:I12"/>
    <mergeCell ref="E11:G11"/>
    <mergeCell ref="H11:I11"/>
    <mergeCell ref="D1:U1"/>
    <mergeCell ref="E5:I5"/>
    <mergeCell ref="E8:G8"/>
    <mergeCell ref="H8:I8"/>
    <mergeCell ref="E6:I6"/>
    <mergeCell ref="E7:G7"/>
    <mergeCell ref="H7:I7"/>
  </mergeCells>
  <conditionalFormatting sqref="N41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26:N27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41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23"/>
  <sheetViews>
    <sheetView topLeftCell="A3" workbookViewId="0">
      <selection activeCell="E19" sqref="E19:F19"/>
    </sheetView>
  </sheetViews>
  <sheetFormatPr baseColWidth="10" defaultColWidth="9.140625" defaultRowHeight="15" x14ac:dyDescent="0.25"/>
  <cols>
    <col min="4" max="4" width="16.42578125" customWidth="1"/>
    <col min="9" max="9" width="13.28515625" customWidth="1"/>
  </cols>
  <sheetData>
    <row r="1" spans="2:10" ht="15.75" thickBot="1" x14ac:dyDescent="0.3"/>
    <row r="2" spans="2:10" ht="18.75" thickBot="1" x14ac:dyDescent="0.3">
      <c r="B2" s="100" t="s">
        <v>16</v>
      </c>
      <c r="C2" s="101"/>
      <c r="D2" s="101"/>
      <c r="E2" s="101"/>
      <c r="F2" s="101"/>
      <c r="G2" s="101"/>
      <c r="H2" s="101"/>
      <c r="I2" s="101"/>
      <c r="J2" s="102"/>
    </row>
    <row r="4" spans="2:10" ht="15.75" thickBot="1" x14ac:dyDescent="0.3"/>
    <row r="5" spans="2:10" ht="15.75" thickBot="1" x14ac:dyDescent="0.3">
      <c r="B5" s="1"/>
      <c r="C5" s="2"/>
      <c r="D5" s="3" t="s">
        <v>1</v>
      </c>
      <c r="E5" s="4" t="s">
        <v>2</v>
      </c>
      <c r="F5" s="4" t="s">
        <v>3</v>
      </c>
      <c r="G5" s="4" t="s">
        <v>9</v>
      </c>
      <c r="H5" s="4" t="s">
        <v>4</v>
      </c>
      <c r="I5" s="4" t="s">
        <v>23</v>
      </c>
      <c r="J5" s="5" t="s">
        <v>24</v>
      </c>
    </row>
    <row r="6" spans="2:10" ht="18" customHeight="1" x14ac:dyDescent="0.25">
      <c r="B6" s="6" t="s">
        <v>5</v>
      </c>
      <c r="C6" s="7">
        <v>1</v>
      </c>
      <c r="D6" s="8">
        <v>0.8</v>
      </c>
      <c r="E6" s="8">
        <v>0.2</v>
      </c>
      <c r="F6" s="9">
        <f>D6*E6</f>
        <v>0.16000000000000003</v>
      </c>
      <c r="G6" s="8">
        <v>0.1</v>
      </c>
      <c r="H6" s="9">
        <f>F6*G6</f>
        <v>1.6000000000000004E-2</v>
      </c>
      <c r="I6" s="8">
        <f>(D6*E6^3)/12</f>
        <v>5.3333333333333347E-4</v>
      </c>
      <c r="J6" s="9">
        <f t="shared" ref="J6:J15" si="0">I6+F6*G6^2</f>
        <v>2.1333333333333343E-3</v>
      </c>
    </row>
    <row r="7" spans="2:10" ht="18" customHeight="1" x14ac:dyDescent="0.25">
      <c r="B7" s="6" t="s">
        <v>5</v>
      </c>
      <c r="C7" s="10">
        <v>2</v>
      </c>
      <c r="D7" s="8">
        <v>0.4</v>
      </c>
      <c r="E7" s="8">
        <v>0.6</v>
      </c>
      <c r="F7" s="11">
        <f t="shared" ref="F7:H10" si="1">D7*E7</f>
        <v>0.24</v>
      </c>
      <c r="G7" s="8">
        <v>0.5</v>
      </c>
      <c r="H7" s="11">
        <f t="shared" si="1"/>
        <v>0.12</v>
      </c>
      <c r="I7" s="8">
        <f>(D7*E7^3)/12</f>
        <v>7.2000000000000007E-3</v>
      </c>
      <c r="J7" s="11">
        <f t="shared" si="0"/>
        <v>6.7199999999999996E-2</v>
      </c>
    </row>
    <row r="8" spans="2:10" ht="18" customHeight="1" x14ac:dyDescent="0.25">
      <c r="B8" s="6" t="s">
        <v>5</v>
      </c>
      <c r="C8" s="10">
        <v>3</v>
      </c>
      <c r="D8" s="8">
        <v>0</v>
      </c>
      <c r="E8" s="8">
        <v>0</v>
      </c>
      <c r="F8" s="11">
        <f t="shared" si="1"/>
        <v>0</v>
      </c>
      <c r="G8" s="8">
        <v>0</v>
      </c>
      <c r="H8" s="11">
        <f t="shared" si="1"/>
        <v>0</v>
      </c>
      <c r="I8" s="8">
        <f>(D8*E8^3)/12</f>
        <v>0</v>
      </c>
      <c r="J8" s="11">
        <f t="shared" si="0"/>
        <v>0</v>
      </c>
    </row>
    <row r="9" spans="2:10" ht="18" customHeight="1" x14ac:dyDescent="0.25">
      <c r="B9" s="6" t="s">
        <v>5</v>
      </c>
      <c r="C9" s="10">
        <v>4</v>
      </c>
      <c r="D9" s="8"/>
      <c r="E9" s="8"/>
      <c r="F9" s="11">
        <f t="shared" si="1"/>
        <v>0</v>
      </c>
      <c r="G9" s="8"/>
      <c r="H9" s="11">
        <f t="shared" si="1"/>
        <v>0</v>
      </c>
      <c r="I9" s="8">
        <f>(D9*E9^3)/12</f>
        <v>0</v>
      </c>
      <c r="J9" s="11">
        <f t="shared" si="0"/>
        <v>0</v>
      </c>
    </row>
    <row r="10" spans="2:10" ht="18" customHeight="1" thickBot="1" x14ac:dyDescent="0.3">
      <c r="B10" s="12" t="s">
        <v>5</v>
      </c>
      <c r="C10" s="13">
        <v>5</v>
      </c>
      <c r="D10" s="14"/>
      <c r="E10" s="14"/>
      <c r="F10" s="11">
        <f t="shared" si="1"/>
        <v>0</v>
      </c>
      <c r="G10" s="14"/>
      <c r="H10" s="11">
        <f t="shared" si="1"/>
        <v>0</v>
      </c>
      <c r="I10" s="8">
        <f>(D10*E10^3)/12</f>
        <v>0</v>
      </c>
      <c r="J10" s="11">
        <f t="shared" si="0"/>
        <v>0</v>
      </c>
    </row>
    <row r="11" spans="2:10" ht="18" customHeight="1" x14ac:dyDescent="0.25">
      <c r="B11" s="15" t="s">
        <v>6</v>
      </c>
      <c r="C11" s="7">
        <v>1</v>
      </c>
      <c r="D11" s="16">
        <v>0</v>
      </c>
      <c r="E11" s="16">
        <v>0</v>
      </c>
      <c r="F11" s="9">
        <f>(D11*E11)/2</f>
        <v>0</v>
      </c>
      <c r="G11" s="16">
        <v>0</v>
      </c>
      <c r="H11" s="9">
        <f>(F11*G11)</f>
        <v>0</v>
      </c>
      <c r="I11" s="16">
        <f>(D11*E11^3)/36</f>
        <v>0</v>
      </c>
      <c r="J11" s="9">
        <f t="shared" si="0"/>
        <v>0</v>
      </c>
    </row>
    <row r="12" spans="2:10" ht="18" customHeight="1" x14ac:dyDescent="0.25">
      <c r="B12" s="6" t="s">
        <v>6</v>
      </c>
      <c r="C12" s="10">
        <v>2</v>
      </c>
      <c r="D12" s="17">
        <v>0</v>
      </c>
      <c r="E12" s="17">
        <v>0</v>
      </c>
      <c r="F12" s="11">
        <f>(D12*E12)/2</f>
        <v>0</v>
      </c>
      <c r="G12" s="17">
        <v>0</v>
      </c>
      <c r="H12" s="11">
        <f>(F12*G12)</f>
        <v>0</v>
      </c>
      <c r="I12" s="8">
        <f>(D12*E12^3)/36</f>
        <v>0</v>
      </c>
      <c r="J12" s="11">
        <f t="shared" si="0"/>
        <v>0</v>
      </c>
    </row>
    <row r="13" spans="2:10" ht="18" customHeight="1" x14ac:dyDescent="0.25">
      <c r="B13" s="6" t="s">
        <v>6</v>
      </c>
      <c r="C13" s="10">
        <v>3</v>
      </c>
      <c r="D13" s="8"/>
      <c r="E13" s="8"/>
      <c r="F13" s="11">
        <f>(D13*E13)/2</f>
        <v>0</v>
      </c>
      <c r="G13" s="8"/>
      <c r="H13" s="11">
        <f>(F13*G13)</f>
        <v>0</v>
      </c>
      <c r="I13" s="8">
        <f>(D13*E13^3)/36</f>
        <v>0</v>
      </c>
      <c r="J13" s="11">
        <f t="shared" si="0"/>
        <v>0</v>
      </c>
    </row>
    <row r="14" spans="2:10" ht="18" customHeight="1" x14ac:dyDescent="0.25">
      <c r="B14" s="6" t="s">
        <v>6</v>
      </c>
      <c r="C14" s="10">
        <v>4</v>
      </c>
      <c r="D14" s="8"/>
      <c r="E14" s="8"/>
      <c r="F14" s="11">
        <f>(D14*E14)/2</f>
        <v>0</v>
      </c>
      <c r="G14" s="8"/>
      <c r="H14" s="11">
        <f>(F14*G14)</f>
        <v>0</v>
      </c>
      <c r="I14" s="8">
        <f>(D14*E14^3)/36</f>
        <v>0</v>
      </c>
      <c r="J14" s="11">
        <f t="shared" si="0"/>
        <v>0</v>
      </c>
    </row>
    <row r="15" spans="2:10" ht="18" customHeight="1" thickBot="1" x14ac:dyDescent="0.3">
      <c r="B15" s="18" t="s">
        <v>6</v>
      </c>
      <c r="C15" s="19">
        <v>5</v>
      </c>
      <c r="D15" s="20"/>
      <c r="E15" s="20"/>
      <c r="F15" s="21">
        <f>(D15*E15)/2</f>
        <v>0</v>
      </c>
      <c r="G15" s="8"/>
      <c r="H15" s="21">
        <f>(F15*G15)</f>
        <v>0</v>
      </c>
      <c r="I15" s="8">
        <f>(D15*E15^3)/36</f>
        <v>0</v>
      </c>
      <c r="J15" s="21">
        <f t="shared" si="0"/>
        <v>0</v>
      </c>
    </row>
    <row r="16" spans="2:10" ht="18" customHeight="1" thickTop="1" thickBot="1" x14ac:dyDescent="0.3">
      <c r="B16" s="22"/>
      <c r="C16" s="23"/>
      <c r="D16" s="24"/>
      <c r="E16" s="24" t="s">
        <v>10</v>
      </c>
      <c r="F16" s="25">
        <f>SUM(F6:F15)</f>
        <v>0.4</v>
      </c>
      <c r="G16" s="26"/>
      <c r="H16" s="25">
        <f>SUM(H6:H15)</f>
        <v>0.13600000000000001</v>
      </c>
      <c r="I16" s="26" t="s">
        <v>11</v>
      </c>
      <c r="J16" s="25">
        <f>SUM(J6:J15)</f>
        <v>6.933333333333333E-2</v>
      </c>
    </row>
    <row r="17" spans="2:10" ht="15.75" thickBot="1" x14ac:dyDescent="0.3">
      <c r="B17" s="27"/>
      <c r="C17" s="27"/>
      <c r="D17" s="27"/>
      <c r="E17" s="27"/>
      <c r="F17" s="27"/>
      <c r="G17" s="27"/>
      <c r="H17" s="27"/>
      <c r="I17" s="27"/>
      <c r="J17" s="27"/>
    </row>
    <row r="18" spans="2:10" ht="15.75" thickBot="1" x14ac:dyDescent="0.3">
      <c r="B18" s="103" t="s">
        <v>12</v>
      </c>
      <c r="C18" s="104"/>
      <c r="D18" s="104"/>
      <c r="E18" s="104"/>
      <c r="F18" s="105"/>
      <c r="G18" s="28"/>
      <c r="H18" s="28"/>
      <c r="I18" s="28"/>
      <c r="J18" s="28"/>
    </row>
    <row r="19" spans="2:10" x14ac:dyDescent="0.25">
      <c r="B19" s="50" t="s">
        <v>13</v>
      </c>
      <c r="C19" s="51"/>
      <c r="D19" s="51"/>
      <c r="E19" s="106">
        <v>0.8</v>
      </c>
      <c r="F19" s="107"/>
    </row>
    <row r="20" spans="2:10" ht="16.5" customHeight="1" x14ac:dyDescent="0.25">
      <c r="B20" s="50" t="s">
        <v>14</v>
      </c>
      <c r="C20" s="51"/>
      <c r="D20" s="51"/>
      <c r="E20" s="108">
        <f>H16/F16</f>
        <v>0.34</v>
      </c>
      <c r="F20" s="109"/>
    </row>
    <row r="21" spans="2:10" x14ac:dyDescent="0.25">
      <c r="B21" s="50" t="s">
        <v>15</v>
      </c>
      <c r="C21" s="51"/>
      <c r="D21" s="51"/>
      <c r="E21" s="52">
        <f>E19-E20</f>
        <v>0.46</v>
      </c>
      <c r="F21" s="53"/>
    </row>
    <row r="22" spans="2:10" x14ac:dyDescent="0.25">
      <c r="B22" s="50" t="s">
        <v>22</v>
      </c>
      <c r="C22" s="51"/>
      <c r="D22" s="51"/>
      <c r="E22" s="110">
        <f>J$16-F16*(E20^2)</f>
        <v>2.309333333333332E-2</v>
      </c>
      <c r="F22" s="111"/>
    </row>
    <row r="23" spans="2:10" ht="15.75" thickBot="1" x14ac:dyDescent="0.3">
      <c r="B23" s="65" t="s">
        <v>7</v>
      </c>
      <c r="C23" s="66"/>
      <c r="D23" s="66"/>
      <c r="E23" s="61">
        <f>E$22/(F16*E20*E21)</f>
        <v>0.36913895993179857</v>
      </c>
      <c r="F23" s="62"/>
    </row>
  </sheetData>
  <mergeCells count="12">
    <mergeCell ref="B21:D21"/>
    <mergeCell ref="E21:F21"/>
    <mergeCell ref="B22:D22"/>
    <mergeCell ref="E22:F22"/>
    <mergeCell ref="B23:D23"/>
    <mergeCell ref="E23:F23"/>
    <mergeCell ref="B2:J2"/>
    <mergeCell ref="B18:F18"/>
    <mergeCell ref="B19:D19"/>
    <mergeCell ref="E19:F19"/>
    <mergeCell ref="B20:D20"/>
    <mergeCell ref="E20:F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Poutre iso precontrainte</vt:lpstr>
      <vt:lpstr>Caracteristiques geometriques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2013-11-18T21:00:55Z</dcterms:modified>
</cp:coreProperties>
</file>