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113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E12" i="1"/>
  <c r="P28" l="1"/>
  <c r="P29"/>
  <c r="P27"/>
  <c r="P26"/>
  <c r="P25"/>
  <c r="P23"/>
  <c r="P22"/>
  <c r="P21"/>
  <c r="P20"/>
  <c r="P19"/>
  <c r="P17"/>
  <c r="P16"/>
  <c r="P15"/>
  <c r="P14"/>
  <c r="P13"/>
  <c r="P11"/>
  <c r="P10"/>
  <c r="P9"/>
  <c r="P8"/>
  <c r="GU31"/>
  <c r="HC8"/>
  <c r="HC9" s="1"/>
  <c r="HC10" s="1"/>
  <c r="HC11" s="1"/>
  <c r="HC12" s="1"/>
  <c r="HC13" s="1"/>
  <c r="HC14" s="1"/>
  <c r="HC15" s="1"/>
  <c r="HC16" s="1"/>
  <c r="HC17" s="1"/>
  <c r="HC19" s="1"/>
  <c r="HC20" s="1"/>
  <c r="HC21" s="1"/>
  <c r="HC22" s="1"/>
  <c r="HC23" s="1"/>
  <c r="HC24" s="1"/>
  <c r="HC25" s="1"/>
  <c r="HC26" s="1"/>
  <c r="HC27" s="1"/>
  <c r="HC28" s="1"/>
  <c r="GY8"/>
  <c r="GY9" s="1"/>
  <c r="GY10" s="1"/>
  <c r="GY11" s="1"/>
  <c r="GY12" s="1"/>
  <c r="GY13" s="1"/>
  <c r="GY14" s="1"/>
  <c r="GY15" s="1"/>
  <c r="GY16" s="1"/>
  <c r="GY17" s="1"/>
  <c r="GY19" s="1"/>
  <c r="GY20" s="1"/>
  <c r="GY21" s="1"/>
  <c r="GY22" s="1"/>
  <c r="GY23" s="1"/>
  <c r="GY24" s="1"/>
  <c r="GY25" s="1"/>
  <c r="GY26" s="1"/>
  <c r="GY27" s="1"/>
  <c r="GY28" s="1"/>
  <c r="GU8"/>
  <c r="GU9" s="1"/>
  <c r="GU10" s="1"/>
  <c r="GU11" s="1"/>
  <c r="GU12" s="1"/>
  <c r="GU13" s="1"/>
  <c r="GU14" s="1"/>
  <c r="GU15" s="1"/>
  <c r="GU16" s="1"/>
  <c r="GU17" s="1"/>
  <c r="GU19" s="1"/>
  <c r="GU20" s="1"/>
  <c r="GU21" s="1"/>
  <c r="GU22" s="1"/>
  <c r="GU23" s="1"/>
  <c r="GU24" s="1"/>
  <c r="GU25" s="1"/>
  <c r="GU26" s="1"/>
  <c r="GU27" s="1"/>
  <c r="GU28" s="1"/>
  <c r="GQ8"/>
  <c r="GQ10"/>
  <c r="GQ11" s="1"/>
  <c r="GQ12" s="1"/>
  <c r="GQ13" s="1"/>
  <c r="GQ14" s="1"/>
  <c r="GQ15" s="1"/>
  <c r="GQ16" s="1"/>
  <c r="GQ17" s="1"/>
  <c r="GQ19" s="1"/>
  <c r="GQ20" s="1"/>
  <c r="GQ21" s="1"/>
  <c r="GQ22" s="1"/>
  <c r="GQ23" s="1"/>
  <c r="GQ24" s="1"/>
  <c r="GQ25" s="1"/>
  <c r="GQ26" s="1"/>
  <c r="GQ27" s="1"/>
  <c r="GQ28" s="1"/>
  <c r="GQ9"/>
  <c r="GM19"/>
  <c r="GM21"/>
  <c r="GM22" s="1"/>
  <c r="GM23" s="1"/>
  <c r="GM24" s="1"/>
  <c r="GM25" s="1"/>
  <c r="GM26" s="1"/>
  <c r="GM27" s="1"/>
  <c r="GM28" s="1"/>
  <c r="GM20"/>
  <c r="GM10"/>
  <c r="GM11" s="1"/>
  <c r="GM12" s="1"/>
  <c r="GM13" s="1"/>
  <c r="EP24"/>
  <c r="EP18"/>
  <c r="EP12"/>
  <c r="GY32"/>
  <c r="GZ41" s="1"/>
  <c r="HD41" s="1"/>
  <c r="GU42" s="1"/>
  <c r="GR44" s="1"/>
  <c r="GU3"/>
  <c r="GN8"/>
  <c r="GM14" l="1"/>
  <c r="GM15" s="1"/>
  <c r="GM16" s="1"/>
  <c r="GM17" s="1"/>
  <c r="GN13"/>
  <c r="HC47"/>
  <c r="HE47" s="1"/>
  <c r="GR49" s="1"/>
  <c r="HA35"/>
  <c r="GO8" l="1"/>
  <c r="O1"/>
  <c r="FB5"/>
  <c r="BO8"/>
  <c r="HH48"/>
  <c r="HH47"/>
  <c r="HH46"/>
  <c r="HH45"/>
  <c r="HH44"/>
  <c r="HH42"/>
  <c r="HH41"/>
  <c r="HH40"/>
  <c r="HH39"/>
  <c r="HH38"/>
  <c r="HH37"/>
  <c r="HH35"/>
  <c r="HH34"/>
  <c r="HH33"/>
  <c r="HH32"/>
  <c r="HH31"/>
  <c r="HH29"/>
  <c r="HH28"/>
  <c r="HH27"/>
  <c r="HH26"/>
  <c r="HH25"/>
  <c r="HH23"/>
  <c r="HH22"/>
  <c r="HH21"/>
  <c r="HH20"/>
  <c r="HH19"/>
  <c r="HH8"/>
  <c r="HH7"/>
  <c r="HO6"/>
  <c r="HM6"/>
  <c r="HI6"/>
  <c r="HL6" s="1"/>
  <c r="GY2"/>
  <c r="GR43" s="1"/>
  <c r="D23"/>
  <c r="D31" s="1"/>
  <c r="D38" s="1"/>
  <c r="D43" s="1"/>
  <c r="O2"/>
  <c r="AG2" s="1"/>
  <c r="GM9"/>
  <c r="AH1"/>
  <c r="AX1" s="1"/>
  <c r="BN1" s="1"/>
  <c r="CD1" s="1"/>
  <c r="CT1" s="1"/>
  <c r="DJ1" s="1"/>
  <c r="DZ1" s="1"/>
  <c r="EP1" s="1"/>
  <c r="FE1" s="1"/>
  <c r="FU1" s="1"/>
  <c r="FW7"/>
  <c r="FW8" s="1"/>
  <c r="FW9" s="1"/>
  <c r="FW10" s="1"/>
  <c r="FW11" s="1"/>
  <c r="FW13" s="1"/>
  <c r="FW14" s="1"/>
  <c r="FW15" s="1"/>
  <c r="FW16" s="1"/>
  <c r="FW17" s="1"/>
  <c r="FW19" s="1"/>
  <c r="FW20" s="1"/>
  <c r="FW21" s="1"/>
  <c r="FW22" s="1"/>
  <c r="FW23" s="1"/>
  <c r="FW25" s="1"/>
  <c r="FW26" s="1"/>
  <c r="FW27" s="1"/>
  <c r="FW28" s="1"/>
  <c r="FW29" s="1"/>
  <c r="FW31" s="1"/>
  <c r="FW32" s="1"/>
  <c r="FW33" s="1"/>
  <c r="FW34" s="1"/>
  <c r="FW35" s="1"/>
  <c r="FW37" s="1"/>
  <c r="FW38" s="1"/>
  <c r="FW39" s="1"/>
  <c r="FW40" s="1"/>
  <c r="FW41" s="1"/>
  <c r="FW42" s="1"/>
  <c r="FW44" s="1"/>
  <c r="FW45" s="1"/>
  <c r="FW46" s="1"/>
  <c r="FW47" s="1"/>
  <c r="FW48" s="1"/>
  <c r="FW49" s="1"/>
  <c r="FV7"/>
  <c r="GF5"/>
  <c r="GE5"/>
  <c r="GD5"/>
  <c r="GC5"/>
  <c r="GB5"/>
  <c r="GA5"/>
  <c r="FZ5"/>
  <c r="FY5"/>
  <c r="AA2"/>
  <c r="AT3" s="1"/>
  <c r="FG7"/>
  <c r="FG8" s="1"/>
  <c r="FG9" s="1"/>
  <c r="FG10" s="1"/>
  <c r="FG11" s="1"/>
  <c r="FG13" s="1"/>
  <c r="FG14" s="1"/>
  <c r="FG15" s="1"/>
  <c r="FG16" s="1"/>
  <c r="FG17" s="1"/>
  <c r="FG19" s="1"/>
  <c r="FG20" s="1"/>
  <c r="FG21" s="1"/>
  <c r="FG22" s="1"/>
  <c r="FG23" s="1"/>
  <c r="FG25" s="1"/>
  <c r="FG26" s="1"/>
  <c r="FG27" s="1"/>
  <c r="FG28" s="1"/>
  <c r="FG29" s="1"/>
  <c r="FG31" s="1"/>
  <c r="FG32" s="1"/>
  <c r="FG33" s="1"/>
  <c r="FG34" s="1"/>
  <c r="FG35" s="1"/>
  <c r="FG37" s="1"/>
  <c r="FG38" s="1"/>
  <c r="FG39" s="1"/>
  <c r="FG40" s="1"/>
  <c r="FG41" s="1"/>
  <c r="FG42" s="1"/>
  <c r="FG44" s="1"/>
  <c r="FG45" s="1"/>
  <c r="FG46" s="1"/>
  <c r="FG47" s="1"/>
  <c r="FG48" s="1"/>
  <c r="FG49" s="1"/>
  <c r="FF7"/>
  <c r="FP5"/>
  <c r="FO5"/>
  <c r="FN5"/>
  <c r="FM5"/>
  <c r="FL5"/>
  <c r="FK5"/>
  <c r="FJ5"/>
  <c r="FI5"/>
  <c r="FC5"/>
  <c r="FA5"/>
  <c r="EZ5"/>
  <c r="EY5"/>
  <c r="EV5"/>
  <c r="EU5"/>
  <c r="ET5"/>
  <c r="ES5"/>
  <c r="ER5"/>
  <c r="EQ7"/>
  <c r="FB7" s="1"/>
  <c r="H27"/>
  <c r="H26"/>
  <c r="H25"/>
  <c r="H24"/>
  <c r="G24"/>
  <c r="G25" s="1"/>
  <c r="G26" s="1"/>
  <c r="G27" s="1"/>
  <c r="H17"/>
  <c r="H16"/>
  <c r="H15"/>
  <c r="H14"/>
  <c r="G14"/>
  <c r="G15" s="1"/>
  <c r="G16" s="1"/>
  <c r="G17" s="1"/>
  <c r="EL30"/>
  <c r="EL24"/>
  <c r="EB7"/>
  <c r="EB8" s="1"/>
  <c r="EB9" s="1"/>
  <c r="EB10" s="1"/>
  <c r="EB11" s="1"/>
  <c r="EB13" s="1"/>
  <c r="EB14" s="1"/>
  <c r="EB15" s="1"/>
  <c r="EB16" s="1"/>
  <c r="EB17" s="1"/>
  <c r="EB19" s="1"/>
  <c r="EB20" s="1"/>
  <c r="EB21" s="1"/>
  <c r="EB22" s="1"/>
  <c r="EB23" s="1"/>
  <c r="EB25" s="1"/>
  <c r="EB26" s="1"/>
  <c r="EB27" s="1"/>
  <c r="EB28" s="1"/>
  <c r="EB29" s="1"/>
  <c r="EB31" s="1"/>
  <c r="EB32" s="1"/>
  <c r="EB33" s="1"/>
  <c r="EB34" s="1"/>
  <c r="EB35" s="1"/>
  <c r="EB37" s="1"/>
  <c r="EB38" s="1"/>
  <c r="EB39" s="1"/>
  <c r="EB40" s="1"/>
  <c r="EB41" s="1"/>
  <c r="EB42" s="1"/>
  <c r="EB44" s="1"/>
  <c r="EB45" s="1"/>
  <c r="EB46" s="1"/>
  <c r="EB47" s="1"/>
  <c r="EB48" s="1"/>
  <c r="EB49" s="1"/>
  <c r="EA7"/>
  <c r="EK5"/>
  <c r="EJ5"/>
  <c r="EI5"/>
  <c r="EH5"/>
  <c r="EG5"/>
  <c r="EF5"/>
  <c r="EE5"/>
  <c r="ED5"/>
  <c r="DL7"/>
  <c r="DL8" s="1"/>
  <c r="DL9" s="1"/>
  <c r="DL10" s="1"/>
  <c r="DL11" s="1"/>
  <c r="DL13" s="1"/>
  <c r="DL14" s="1"/>
  <c r="DL15" s="1"/>
  <c r="DL16" s="1"/>
  <c r="DL17" s="1"/>
  <c r="DL19" s="1"/>
  <c r="DL20" s="1"/>
  <c r="DL21" s="1"/>
  <c r="DL22" s="1"/>
  <c r="DL23" s="1"/>
  <c r="DL25" s="1"/>
  <c r="DL26" s="1"/>
  <c r="DL27" s="1"/>
  <c r="DL28" s="1"/>
  <c r="DL29" s="1"/>
  <c r="DL31" s="1"/>
  <c r="DL32" s="1"/>
  <c r="DL33" s="1"/>
  <c r="DL34" s="1"/>
  <c r="DL35" s="1"/>
  <c r="DL37" s="1"/>
  <c r="DL38" s="1"/>
  <c r="DL39" s="1"/>
  <c r="DL40" s="1"/>
  <c r="DL41" s="1"/>
  <c r="DL42" s="1"/>
  <c r="DL44" s="1"/>
  <c r="DL45" s="1"/>
  <c r="DL46" s="1"/>
  <c r="DL47" s="1"/>
  <c r="DL48" s="1"/>
  <c r="DL49" s="1"/>
  <c r="DK7"/>
  <c r="DU5"/>
  <c r="DT5"/>
  <c r="DS5"/>
  <c r="DR5"/>
  <c r="DQ5"/>
  <c r="DP5"/>
  <c r="DO5"/>
  <c r="DN5"/>
  <c r="DF24"/>
  <c r="CV7"/>
  <c r="CV8" s="1"/>
  <c r="CV9" s="1"/>
  <c r="CV10" s="1"/>
  <c r="CV11" s="1"/>
  <c r="CV13" s="1"/>
  <c r="CV14" s="1"/>
  <c r="CV15" s="1"/>
  <c r="CV16" s="1"/>
  <c r="CV17" s="1"/>
  <c r="CV19" s="1"/>
  <c r="CV20" s="1"/>
  <c r="CV21" s="1"/>
  <c r="CV22" s="1"/>
  <c r="CV23" s="1"/>
  <c r="CV25" s="1"/>
  <c r="CV26" s="1"/>
  <c r="CV27" s="1"/>
  <c r="CV28" s="1"/>
  <c r="CV29" s="1"/>
  <c r="CV31" s="1"/>
  <c r="CV32" s="1"/>
  <c r="CV33" s="1"/>
  <c r="CV34" s="1"/>
  <c r="CV35" s="1"/>
  <c r="CV37" s="1"/>
  <c r="CV38" s="1"/>
  <c r="CV39" s="1"/>
  <c r="CV40" s="1"/>
  <c r="CV41" s="1"/>
  <c r="CV42" s="1"/>
  <c r="CV44" s="1"/>
  <c r="CV45" s="1"/>
  <c r="CV46" s="1"/>
  <c r="CV47" s="1"/>
  <c r="CV48" s="1"/>
  <c r="CV49" s="1"/>
  <c r="CU7"/>
  <c r="DE5"/>
  <c r="DD5"/>
  <c r="DC5"/>
  <c r="DB5"/>
  <c r="DA5"/>
  <c r="CZ5"/>
  <c r="CY5"/>
  <c r="CX5"/>
  <c r="P7"/>
  <c r="CP24"/>
  <c r="CF7"/>
  <c r="CF8" s="1"/>
  <c r="CF9" s="1"/>
  <c r="CF10" s="1"/>
  <c r="CF11" s="1"/>
  <c r="CF13" s="1"/>
  <c r="CF14" s="1"/>
  <c r="CF15" s="1"/>
  <c r="CF16" s="1"/>
  <c r="CF17" s="1"/>
  <c r="CF19" s="1"/>
  <c r="CF20" s="1"/>
  <c r="CF21" s="1"/>
  <c r="CF22" s="1"/>
  <c r="CF23" s="1"/>
  <c r="CF25" s="1"/>
  <c r="CF26" s="1"/>
  <c r="CF27" s="1"/>
  <c r="CF28" s="1"/>
  <c r="CF29" s="1"/>
  <c r="CF31" s="1"/>
  <c r="CF32" s="1"/>
  <c r="CF33" s="1"/>
  <c r="CF34" s="1"/>
  <c r="CF35" s="1"/>
  <c r="CF37" s="1"/>
  <c r="CF38" s="1"/>
  <c r="CF39" s="1"/>
  <c r="CF40" s="1"/>
  <c r="CF41" s="1"/>
  <c r="CF42" s="1"/>
  <c r="CF44" s="1"/>
  <c r="CF45" s="1"/>
  <c r="CF46" s="1"/>
  <c r="CF47" s="1"/>
  <c r="CF48" s="1"/>
  <c r="CF49" s="1"/>
  <c r="CE7"/>
  <c r="CO5"/>
  <c r="CN5"/>
  <c r="CM5"/>
  <c r="CL5"/>
  <c r="CK5"/>
  <c r="CJ5"/>
  <c r="CI5"/>
  <c r="CH5"/>
  <c r="BZ24"/>
  <c r="BP7"/>
  <c r="BP8" s="1"/>
  <c r="BP9" s="1"/>
  <c r="BP10" s="1"/>
  <c r="BP11" s="1"/>
  <c r="BP13" s="1"/>
  <c r="BP14" s="1"/>
  <c r="BP15" s="1"/>
  <c r="BP16" s="1"/>
  <c r="BP17" s="1"/>
  <c r="BP19" s="1"/>
  <c r="BP20" s="1"/>
  <c r="BP21" s="1"/>
  <c r="BP22" s="1"/>
  <c r="BP23" s="1"/>
  <c r="BP25" s="1"/>
  <c r="BP26" s="1"/>
  <c r="BP27" s="1"/>
  <c r="BP28" s="1"/>
  <c r="BP29" s="1"/>
  <c r="BP31" s="1"/>
  <c r="BP32" s="1"/>
  <c r="BP33" s="1"/>
  <c r="BP34" s="1"/>
  <c r="BP35" s="1"/>
  <c r="BP37" s="1"/>
  <c r="BP38" s="1"/>
  <c r="BP39" s="1"/>
  <c r="BP40" s="1"/>
  <c r="BP41" s="1"/>
  <c r="BP42" s="1"/>
  <c r="BP44" s="1"/>
  <c r="BP45" s="1"/>
  <c r="BP46" s="1"/>
  <c r="BP47" s="1"/>
  <c r="BP48" s="1"/>
  <c r="BP49" s="1"/>
  <c r="BO7"/>
  <c r="BY5"/>
  <c r="BX5"/>
  <c r="BW5"/>
  <c r="BV5"/>
  <c r="BU5"/>
  <c r="BT5"/>
  <c r="BS5"/>
  <c r="BR5"/>
  <c r="BI5"/>
  <c r="BH5"/>
  <c r="BG5"/>
  <c r="BF5"/>
  <c r="BE5"/>
  <c r="BD5"/>
  <c r="BC5"/>
  <c r="BB5"/>
  <c r="AY7"/>
  <c r="AZ7"/>
  <c r="AZ8" s="1"/>
  <c r="AT30"/>
  <c r="GZ43" l="1"/>
  <c r="GR48"/>
  <c r="GZ48" s="1"/>
  <c r="GN9"/>
  <c r="HQ1"/>
  <c r="BJ3"/>
  <c r="AV3"/>
  <c r="HN6"/>
  <c r="GK1"/>
  <c r="HE1" s="1"/>
  <c r="HT2" s="1"/>
  <c r="HC2"/>
  <c r="HE35" s="1"/>
  <c r="HJ6"/>
  <c r="HK6"/>
  <c r="AY8"/>
  <c r="BA8" s="1"/>
  <c r="DK8"/>
  <c r="DM8" s="1"/>
  <c r="DR8" s="1"/>
  <c r="CE8"/>
  <c r="CG8" s="1"/>
  <c r="EQ8"/>
  <c r="FV9"/>
  <c r="FX9" s="1"/>
  <c r="EA9"/>
  <c r="EC9" s="1"/>
  <c r="CU9"/>
  <c r="CW9" s="1"/>
  <c r="EQ9"/>
  <c r="FB9" s="1"/>
  <c r="DK9"/>
  <c r="DM9" s="1"/>
  <c r="BO9"/>
  <c r="BQ9" s="1"/>
  <c r="AY9"/>
  <c r="FF9"/>
  <c r="FH9" s="1"/>
  <c r="CE9"/>
  <c r="CG9" s="1"/>
  <c r="CU8"/>
  <c r="CW8" s="1"/>
  <c r="EA8"/>
  <c r="EC8" s="1"/>
  <c r="EF8" s="1"/>
  <c r="FF8"/>
  <c r="FH8" s="1"/>
  <c r="FV8"/>
  <c r="FX8" s="1"/>
  <c r="GC8" s="1"/>
  <c r="GO9"/>
  <c r="GO13"/>
  <c r="FH7"/>
  <c r="FK7" s="1"/>
  <c r="EY7"/>
  <c r="EZ7"/>
  <c r="FX7"/>
  <c r="GC7" s="1"/>
  <c r="ER7"/>
  <c r="ES7" s="1"/>
  <c r="EC7"/>
  <c r="EH7" s="1"/>
  <c r="DM7"/>
  <c r="DR7" s="1"/>
  <c r="CW7"/>
  <c r="DB7" s="1"/>
  <c r="CG7"/>
  <c r="CL7" s="1"/>
  <c r="BQ7"/>
  <c r="BV7" s="1"/>
  <c r="BQ8"/>
  <c r="AZ9"/>
  <c r="BA7"/>
  <c r="BF7" s="1"/>
  <c r="AT24"/>
  <c r="AS5"/>
  <c r="AR5"/>
  <c r="AQ5"/>
  <c r="AP5"/>
  <c r="AO5"/>
  <c r="AN5"/>
  <c r="AM5"/>
  <c r="AL5"/>
  <c r="EZ9" l="1"/>
  <c r="EY9"/>
  <c r="GN10"/>
  <c r="GO10" s="1"/>
  <c r="II10"/>
  <c r="HT1"/>
  <c r="IE10" s="1"/>
  <c r="IG11"/>
  <c r="ER8"/>
  <c r="FB8"/>
  <c r="HH9"/>
  <c r="FA7"/>
  <c r="FC7" s="1"/>
  <c r="FD7" s="1"/>
  <c r="HH13"/>
  <c r="BL3"/>
  <c r="BZ3"/>
  <c r="ES8"/>
  <c r="EU8" s="1"/>
  <c r="ET7"/>
  <c r="FA9"/>
  <c r="FC9" s="1"/>
  <c r="FY7"/>
  <c r="FZ7" s="1"/>
  <c r="GB7"/>
  <c r="GA8"/>
  <c r="GA7"/>
  <c r="ER9"/>
  <c r="ES9" s="1"/>
  <c r="EY8"/>
  <c r="EZ8" s="1"/>
  <c r="FK8"/>
  <c r="FM8"/>
  <c r="EQ10"/>
  <c r="FB10" s="1"/>
  <c r="DK10"/>
  <c r="DM10" s="1"/>
  <c r="DU10" s="1"/>
  <c r="BO10"/>
  <c r="BQ10" s="1"/>
  <c r="BX10" s="1"/>
  <c r="AY10"/>
  <c r="FV10"/>
  <c r="FX10" s="1"/>
  <c r="GC10" s="1"/>
  <c r="FF10"/>
  <c r="FH10" s="1"/>
  <c r="FI10" s="1"/>
  <c r="FJ10" s="1"/>
  <c r="EA10"/>
  <c r="EC10" s="1"/>
  <c r="EI10" s="1"/>
  <c r="CU10"/>
  <c r="CW10" s="1"/>
  <c r="DD10" s="1"/>
  <c r="CE10"/>
  <c r="CG10" s="1"/>
  <c r="CH10" s="1"/>
  <c r="FM7"/>
  <c r="FY9"/>
  <c r="FZ9" s="1"/>
  <c r="DU8"/>
  <c r="FO8"/>
  <c r="FN8"/>
  <c r="FI7"/>
  <c r="FJ7" s="1"/>
  <c r="FL7"/>
  <c r="FP7"/>
  <c r="GF9"/>
  <c r="GF8"/>
  <c r="GE8"/>
  <c r="GD7"/>
  <c r="GF7"/>
  <c r="GE7"/>
  <c r="GD8"/>
  <c r="FI8"/>
  <c r="FJ8" s="1"/>
  <c r="FL8"/>
  <c r="FP8"/>
  <c r="FO7"/>
  <c r="FN7"/>
  <c r="GB9"/>
  <c r="GB8"/>
  <c r="FY8"/>
  <c r="FZ8" s="1"/>
  <c r="GD9"/>
  <c r="GC9"/>
  <c r="GA9"/>
  <c r="GE9"/>
  <c r="FP9"/>
  <c r="FN9"/>
  <c r="FL9"/>
  <c r="FO9"/>
  <c r="FM9"/>
  <c r="FK9"/>
  <c r="FI9"/>
  <c r="CZ7"/>
  <c r="DC7"/>
  <c r="DP7"/>
  <c r="CH7"/>
  <c r="DQ7"/>
  <c r="CJ7"/>
  <c r="EJ7"/>
  <c r="EI8"/>
  <c r="EI7"/>
  <c r="ED7"/>
  <c r="EE7" s="1"/>
  <c r="DT7"/>
  <c r="DQ8"/>
  <c r="EJ8"/>
  <c r="EG7"/>
  <c r="EK7"/>
  <c r="EF7"/>
  <c r="EK8"/>
  <c r="ED8"/>
  <c r="EH8"/>
  <c r="EG8"/>
  <c r="EJ9"/>
  <c r="EH9"/>
  <c r="EF9"/>
  <c r="ED9"/>
  <c r="EK9"/>
  <c r="EI9"/>
  <c r="EG9"/>
  <c r="BU7"/>
  <c r="BT7"/>
  <c r="CK7"/>
  <c r="CX7"/>
  <c r="CY7" s="1"/>
  <c r="DE7"/>
  <c r="BR7"/>
  <c r="BY7"/>
  <c r="CO7"/>
  <c r="DA7"/>
  <c r="DN8"/>
  <c r="DU7"/>
  <c r="BX7"/>
  <c r="BW7"/>
  <c r="CN7"/>
  <c r="CM7"/>
  <c r="DD7"/>
  <c r="DS7"/>
  <c r="DN7"/>
  <c r="DS8"/>
  <c r="DP8"/>
  <c r="DT8"/>
  <c r="DT9"/>
  <c r="DR9"/>
  <c r="DP9"/>
  <c r="DN9"/>
  <c r="DU9"/>
  <c r="DS9"/>
  <c r="DQ9"/>
  <c r="DD8"/>
  <c r="DB8"/>
  <c r="CZ8"/>
  <c r="CX8"/>
  <c r="DE8"/>
  <c r="DC8"/>
  <c r="DA8"/>
  <c r="DE9"/>
  <c r="DC9"/>
  <c r="DA9"/>
  <c r="DD9"/>
  <c r="DB9"/>
  <c r="CZ9"/>
  <c r="CX9"/>
  <c r="CL8"/>
  <c r="CH8"/>
  <c r="CO8"/>
  <c r="CM8"/>
  <c r="CK8"/>
  <c r="CN8"/>
  <c r="CJ8"/>
  <c r="CN9"/>
  <c r="CH9"/>
  <c r="CO9"/>
  <c r="CM9"/>
  <c r="CK9"/>
  <c r="CL9"/>
  <c r="CJ9"/>
  <c r="BX8"/>
  <c r="BV8"/>
  <c r="BT8"/>
  <c r="BR8"/>
  <c r="BY8"/>
  <c r="BW8"/>
  <c r="BU8"/>
  <c r="BX9"/>
  <c r="BV9"/>
  <c r="BT9"/>
  <c r="BR9"/>
  <c r="BY9"/>
  <c r="BW9"/>
  <c r="BU9"/>
  <c r="BI8"/>
  <c r="BD8"/>
  <c r="BH8"/>
  <c r="BG7"/>
  <c r="BI7"/>
  <c r="BE8"/>
  <c r="BF8"/>
  <c r="BB8"/>
  <c r="BC8" s="1"/>
  <c r="BG8"/>
  <c r="BB7"/>
  <c r="BH7"/>
  <c r="BD7"/>
  <c r="BE7"/>
  <c r="BA9"/>
  <c r="AZ10"/>
  <c r="GN11" l="1"/>
  <c r="GO11" s="1"/>
  <c r="FE7"/>
  <c r="DB10"/>
  <c r="ET8"/>
  <c r="HH10"/>
  <c r="HH11"/>
  <c r="FA8"/>
  <c r="HH14"/>
  <c r="DC10"/>
  <c r="DS10"/>
  <c r="FN10"/>
  <c r="CX10"/>
  <c r="CY10" s="1"/>
  <c r="DP10"/>
  <c r="CB3"/>
  <c r="CP3"/>
  <c r="CL10"/>
  <c r="BV10"/>
  <c r="DA10"/>
  <c r="DE10"/>
  <c r="CZ10"/>
  <c r="DT10"/>
  <c r="EV8"/>
  <c r="EW8" s="1"/>
  <c r="BW10"/>
  <c r="CK10"/>
  <c r="EU9"/>
  <c r="FC8"/>
  <c r="EU7"/>
  <c r="BR10"/>
  <c r="BS10" s="1"/>
  <c r="CJ10"/>
  <c r="CO10"/>
  <c r="EH10"/>
  <c r="EF10"/>
  <c r="EJ10"/>
  <c r="EK10"/>
  <c r="GF10"/>
  <c r="ET9"/>
  <c r="FD9"/>
  <c r="BU10"/>
  <c r="BY10"/>
  <c r="BT10"/>
  <c r="CN10"/>
  <c r="CM10"/>
  <c r="EG10"/>
  <c r="ED10"/>
  <c r="EE10" s="1"/>
  <c r="FE9"/>
  <c r="DN10"/>
  <c r="DO10" s="1"/>
  <c r="DR10"/>
  <c r="DQ10"/>
  <c r="FF13"/>
  <c r="FH13" s="1"/>
  <c r="AY13"/>
  <c r="AI14"/>
  <c r="FV13"/>
  <c r="FX13" s="1"/>
  <c r="EQ13"/>
  <c r="EA13"/>
  <c r="EC13" s="1"/>
  <c r="CE13"/>
  <c r="CG13" s="1"/>
  <c r="BO13"/>
  <c r="BQ13" s="1"/>
  <c r="DK13"/>
  <c r="DM13" s="1"/>
  <c r="CU13"/>
  <c r="CW13" s="1"/>
  <c r="GA10"/>
  <c r="GB10"/>
  <c r="GE10"/>
  <c r="GD10"/>
  <c r="FY10"/>
  <c r="FZ10" s="1"/>
  <c r="FL10"/>
  <c r="EY10"/>
  <c r="EZ10" s="1"/>
  <c r="ER10"/>
  <c r="ES10" s="1"/>
  <c r="EA11"/>
  <c r="EC11" s="1"/>
  <c r="FV11"/>
  <c r="FX11" s="1"/>
  <c r="FO10"/>
  <c r="FP10"/>
  <c r="FK10"/>
  <c r="FM10"/>
  <c r="FR7"/>
  <c r="FR8"/>
  <c r="FQ7"/>
  <c r="GH7"/>
  <c r="GG9"/>
  <c r="GH8"/>
  <c r="CI7"/>
  <c r="CQ7" s="1"/>
  <c r="DO7"/>
  <c r="DW7" s="1"/>
  <c r="DO8"/>
  <c r="DW8" s="1"/>
  <c r="BS7"/>
  <c r="CA7" s="1"/>
  <c r="EE8"/>
  <c r="EM8" s="1"/>
  <c r="DG7"/>
  <c r="EM7"/>
  <c r="GG8"/>
  <c r="GH9"/>
  <c r="GG7"/>
  <c r="FQ8"/>
  <c r="FJ9"/>
  <c r="FR9" s="1"/>
  <c r="BC7"/>
  <c r="BK7" s="1"/>
  <c r="BK8"/>
  <c r="EL7"/>
  <c r="EE9"/>
  <c r="EL9" s="1"/>
  <c r="BI9"/>
  <c r="DO9"/>
  <c r="DW9" s="1"/>
  <c r="CY8"/>
  <c r="DG8" s="1"/>
  <c r="DF7"/>
  <c r="CY9"/>
  <c r="DG9" s="1"/>
  <c r="CI9"/>
  <c r="CQ9" s="1"/>
  <c r="CI10"/>
  <c r="CI8"/>
  <c r="CP8" s="1"/>
  <c r="BS9"/>
  <c r="CA9" s="1"/>
  <c r="BS8"/>
  <c r="BZ8" s="1"/>
  <c r="BJ8"/>
  <c r="AZ11"/>
  <c r="BA10"/>
  <c r="BI10" s="1"/>
  <c r="BD9"/>
  <c r="BE9"/>
  <c r="BB9"/>
  <c r="BF9"/>
  <c r="BG9"/>
  <c r="BH9"/>
  <c r="AJ7"/>
  <c r="AJ8" s="1"/>
  <c r="AI13"/>
  <c r="AI10"/>
  <c r="AI9"/>
  <c r="AI8"/>
  <c r="AI7"/>
  <c r="GN12" l="1"/>
  <c r="GO12" s="1"/>
  <c r="AI11"/>
  <c r="DK11"/>
  <c r="DM11" s="1"/>
  <c r="DR11" s="1"/>
  <c r="BO11"/>
  <c r="BQ11" s="1"/>
  <c r="BR11" s="1"/>
  <c r="BS11" s="1"/>
  <c r="AY11"/>
  <c r="BA11" s="1"/>
  <c r="BI11" s="1"/>
  <c r="EQ11"/>
  <c r="FB11" s="1"/>
  <c r="CE11"/>
  <c r="CG11" s="1"/>
  <c r="CM11" s="1"/>
  <c r="CU11"/>
  <c r="CW11" s="1"/>
  <c r="DA11" s="1"/>
  <c r="FF11"/>
  <c r="FH11" s="1"/>
  <c r="FN11" s="1"/>
  <c r="HH15"/>
  <c r="FA10"/>
  <c r="CR3"/>
  <c r="DF3"/>
  <c r="FE8"/>
  <c r="CP10"/>
  <c r="DV10"/>
  <c r="FC10"/>
  <c r="FD10" s="1"/>
  <c r="EV9"/>
  <c r="EX9" s="1"/>
  <c r="EV7"/>
  <c r="EW7" s="1"/>
  <c r="EX8"/>
  <c r="DF10"/>
  <c r="FD8"/>
  <c r="CA10"/>
  <c r="EU10"/>
  <c r="EM10"/>
  <c r="EW9"/>
  <c r="CP7"/>
  <c r="DV8"/>
  <c r="ET10"/>
  <c r="EL10"/>
  <c r="CP9"/>
  <c r="DB13"/>
  <c r="CX13"/>
  <c r="CY13" s="1"/>
  <c r="DC13"/>
  <c r="CZ13"/>
  <c r="DA13"/>
  <c r="DD13"/>
  <c r="DE13"/>
  <c r="BT13"/>
  <c r="BV13"/>
  <c r="BR13"/>
  <c r="BS13" s="1"/>
  <c r="BW13"/>
  <c r="BX13"/>
  <c r="BY13"/>
  <c r="BU13"/>
  <c r="EY13"/>
  <c r="EZ13" s="1"/>
  <c r="ER13"/>
  <c r="ES13"/>
  <c r="CE14"/>
  <c r="CG14" s="1"/>
  <c r="BO14"/>
  <c r="BQ14" s="1"/>
  <c r="FF14"/>
  <c r="FH14" s="1"/>
  <c r="CU14"/>
  <c r="CW14" s="1"/>
  <c r="AY14"/>
  <c r="EA14"/>
  <c r="EC14" s="1"/>
  <c r="DK14"/>
  <c r="DM14" s="1"/>
  <c r="FV14"/>
  <c r="FX14" s="1"/>
  <c r="EQ14"/>
  <c r="FB14" s="1"/>
  <c r="FM13"/>
  <c r="FK13"/>
  <c r="FN13"/>
  <c r="FL13"/>
  <c r="FO13"/>
  <c r="FI13"/>
  <c r="FP13"/>
  <c r="DV7"/>
  <c r="DT13"/>
  <c r="DP13"/>
  <c r="DU13"/>
  <c r="DQ13"/>
  <c r="DR13"/>
  <c r="DN13"/>
  <c r="DO13" s="1"/>
  <c r="DS13"/>
  <c r="CL13"/>
  <c r="CH13"/>
  <c r="CI13" s="1"/>
  <c r="CM13"/>
  <c r="CN13"/>
  <c r="CJ13"/>
  <c r="CO13"/>
  <c r="CK13"/>
  <c r="EF13"/>
  <c r="EJ13"/>
  <c r="EK13"/>
  <c r="ED13"/>
  <c r="EG13"/>
  <c r="EI13"/>
  <c r="EH13"/>
  <c r="GC13"/>
  <c r="GB13"/>
  <c r="GA13"/>
  <c r="GD13"/>
  <c r="FY13"/>
  <c r="GF13"/>
  <c r="GE13"/>
  <c r="GG10"/>
  <c r="GH10"/>
  <c r="DV9"/>
  <c r="FR10"/>
  <c r="FY11"/>
  <c r="GB11"/>
  <c r="GA11"/>
  <c r="GF11"/>
  <c r="GD11"/>
  <c r="GC11"/>
  <c r="GE11"/>
  <c r="EJ11"/>
  <c r="EF11"/>
  <c r="EK11"/>
  <c r="EG11"/>
  <c r="EH11"/>
  <c r="ED11"/>
  <c r="EE11" s="1"/>
  <c r="EI11"/>
  <c r="EL8"/>
  <c r="FQ10"/>
  <c r="FP11"/>
  <c r="BZ7"/>
  <c r="BJ7"/>
  <c r="DG10"/>
  <c r="DW10"/>
  <c r="CQ8"/>
  <c r="CQ10"/>
  <c r="CA8"/>
  <c r="CB8" s="1"/>
  <c r="CC8" s="1"/>
  <c r="EM9"/>
  <c r="FQ9"/>
  <c r="BC9"/>
  <c r="BK9" s="1"/>
  <c r="AK7"/>
  <c r="AN7" s="1"/>
  <c r="BZ10"/>
  <c r="BZ9"/>
  <c r="DX8"/>
  <c r="DY8" s="1"/>
  <c r="DH8"/>
  <c r="DI8" s="1"/>
  <c r="BL8"/>
  <c r="BM8" s="1"/>
  <c r="DX7"/>
  <c r="DH7"/>
  <c r="BL7"/>
  <c r="BM7" s="1"/>
  <c r="CB7"/>
  <c r="DF9"/>
  <c r="DF8"/>
  <c r="AK8"/>
  <c r="BB10"/>
  <c r="BF10"/>
  <c r="BG10"/>
  <c r="BD10"/>
  <c r="BH10"/>
  <c r="BE10"/>
  <c r="AZ13"/>
  <c r="AJ9"/>
  <c r="AJ10" s="1"/>
  <c r="AJ11" s="1"/>
  <c r="AJ13" s="1"/>
  <c r="AJ14" s="1"/>
  <c r="AJ15" s="1"/>
  <c r="AJ16" s="1"/>
  <c r="AJ17" s="1"/>
  <c r="AJ19" s="1"/>
  <c r="C19"/>
  <c r="C18"/>
  <c r="C17"/>
  <c r="C16"/>
  <c r="C15"/>
  <c r="C14"/>
  <c r="C13"/>
  <c r="B13"/>
  <c r="B14" s="1"/>
  <c r="B15" s="1"/>
  <c r="B16" s="1"/>
  <c r="B17" s="1"/>
  <c r="B18" s="1"/>
  <c r="B19" s="1"/>
  <c r="DY7" l="1"/>
  <c r="DZ7" s="1"/>
  <c r="AA7" s="1"/>
  <c r="AB7" s="1"/>
  <c r="DT11"/>
  <c r="BX11"/>
  <c r="CL11"/>
  <c r="BW11"/>
  <c r="CJ11"/>
  <c r="BU11"/>
  <c r="FM11"/>
  <c r="FO11"/>
  <c r="CO11"/>
  <c r="BV11"/>
  <c r="BY11"/>
  <c r="FI11"/>
  <c r="FJ11" s="1"/>
  <c r="FL11"/>
  <c r="FK11"/>
  <c r="CK11"/>
  <c r="CN11"/>
  <c r="CC7"/>
  <c r="CD7" s="1"/>
  <c r="U7" s="1"/>
  <c r="V7" s="1"/>
  <c r="BT11"/>
  <c r="FA13"/>
  <c r="DI7"/>
  <c r="DJ7" s="1"/>
  <c r="Y7" s="1"/>
  <c r="Z7" s="1"/>
  <c r="GN14"/>
  <c r="GO14" s="1"/>
  <c r="DB11"/>
  <c r="DU11"/>
  <c r="DN11"/>
  <c r="DO11" s="1"/>
  <c r="DQ11"/>
  <c r="DP11"/>
  <c r="DS11"/>
  <c r="CZ11"/>
  <c r="DC11"/>
  <c r="DE11"/>
  <c r="ER11"/>
  <c r="ES11" s="1"/>
  <c r="DD11"/>
  <c r="CX11"/>
  <c r="CY11" s="1"/>
  <c r="EY11"/>
  <c r="EZ11" s="1"/>
  <c r="FA11" s="1"/>
  <c r="CH11"/>
  <c r="CI11" s="1"/>
  <c r="DJ8"/>
  <c r="Y8" s="1"/>
  <c r="Z8" s="1"/>
  <c r="CD8"/>
  <c r="U8" s="1"/>
  <c r="V8" s="1"/>
  <c r="HH17"/>
  <c r="HH16"/>
  <c r="DZ8"/>
  <c r="AA8" s="1"/>
  <c r="AB8" s="1"/>
  <c r="EX7"/>
  <c r="HL7"/>
  <c r="HK7"/>
  <c r="HI7"/>
  <c r="HL8"/>
  <c r="HK8"/>
  <c r="HI8"/>
  <c r="DH3"/>
  <c r="DV3"/>
  <c r="FE10"/>
  <c r="CP13"/>
  <c r="FC11"/>
  <c r="FB13"/>
  <c r="FC13" s="1"/>
  <c r="EV10"/>
  <c r="EX10" s="1"/>
  <c r="ET11"/>
  <c r="EU11" s="1"/>
  <c r="ET13"/>
  <c r="BZ13"/>
  <c r="DG13"/>
  <c r="DW13"/>
  <c r="DV13"/>
  <c r="FJ13"/>
  <c r="FR13" s="1"/>
  <c r="ER14"/>
  <c r="ES14" s="1"/>
  <c r="ET14" s="1"/>
  <c r="EY14"/>
  <c r="EZ14" s="1"/>
  <c r="DS14"/>
  <c r="DT14"/>
  <c r="DP14"/>
  <c r="DU14"/>
  <c r="DQ14"/>
  <c r="DR14"/>
  <c r="DN14"/>
  <c r="DE14"/>
  <c r="DA14"/>
  <c r="DB14"/>
  <c r="CX14"/>
  <c r="CZ14"/>
  <c r="DD14"/>
  <c r="DC14"/>
  <c r="BX14"/>
  <c r="BU14"/>
  <c r="BV14"/>
  <c r="BR14"/>
  <c r="BW14"/>
  <c r="BT14"/>
  <c r="BY14"/>
  <c r="FV15"/>
  <c r="FX15" s="1"/>
  <c r="BO15"/>
  <c r="BQ15" s="1"/>
  <c r="EA15"/>
  <c r="EC15" s="1"/>
  <c r="EQ15"/>
  <c r="FB15" s="1"/>
  <c r="CE15"/>
  <c r="CG15" s="1"/>
  <c r="FF15"/>
  <c r="FH15" s="1"/>
  <c r="CU15"/>
  <c r="CW15" s="1"/>
  <c r="DK15"/>
  <c r="DM15" s="1"/>
  <c r="AY15"/>
  <c r="AI15"/>
  <c r="AK15" s="1"/>
  <c r="CQ13"/>
  <c r="FZ13"/>
  <c r="GH13" s="1"/>
  <c r="EE13"/>
  <c r="EM13" s="1"/>
  <c r="GD14"/>
  <c r="GB14"/>
  <c r="GC14"/>
  <c r="GE14"/>
  <c r="FY14"/>
  <c r="GF14"/>
  <c r="GA14"/>
  <c r="EH14"/>
  <c r="ED14"/>
  <c r="EI14"/>
  <c r="EJ14"/>
  <c r="EF14"/>
  <c r="EK14"/>
  <c r="EG14"/>
  <c r="FN14"/>
  <c r="FO14"/>
  <c r="FK14"/>
  <c r="FP14"/>
  <c r="FL14"/>
  <c r="FM14"/>
  <c r="FI14"/>
  <c r="CN14"/>
  <c r="CK14"/>
  <c r="CL14"/>
  <c r="CH14"/>
  <c r="CM14"/>
  <c r="CJ14"/>
  <c r="CO14"/>
  <c r="CA13"/>
  <c r="DF13"/>
  <c r="EM11"/>
  <c r="EL11"/>
  <c r="FZ11"/>
  <c r="GH11" s="1"/>
  <c r="AP7"/>
  <c r="AS7"/>
  <c r="AQ7"/>
  <c r="AL7"/>
  <c r="AM7" s="1"/>
  <c r="BJ9"/>
  <c r="AO7"/>
  <c r="AR7"/>
  <c r="DX9"/>
  <c r="DH9"/>
  <c r="BL9"/>
  <c r="CB9"/>
  <c r="CR7"/>
  <c r="BN7"/>
  <c r="S7" s="1"/>
  <c r="CR8"/>
  <c r="AK11"/>
  <c r="AR11" s="1"/>
  <c r="AK13"/>
  <c r="AR13" s="1"/>
  <c r="AN8"/>
  <c r="AS8"/>
  <c r="AP8"/>
  <c r="AL8"/>
  <c r="AM8" s="1"/>
  <c r="AR8"/>
  <c r="AO8"/>
  <c r="AQ8"/>
  <c r="AK10"/>
  <c r="AK14"/>
  <c r="AK9"/>
  <c r="BE11"/>
  <c r="BB11"/>
  <c r="BF11"/>
  <c r="BG11"/>
  <c r="BD11"/>
  <c r="BH11"/>
  <c r="BC10"/>
  <c r="BJ10" s="1"/>
  <c r="BA13"/>
  <c r="BI13" s="1"/>
  <c r="AZ14"/>
  <c r="AJ20"/>
  <c r="BM9" l="1"/>
  <c r="HL9"/>
  <c r="FQ11"/>
  <c r="FR11"/>
  <c r="BZ11"/>
  <c r="CA11"/>
  <c r="CQ11"/>
  <c r="CS7"/>
  <c r="CT7" s="1"/>
  <c r="W7" s="1"/>
  <c r="X7" s="1"/>
  <c r="CC9"/>
  <c r="CD9" s="1"/>
  <c r="U9" s="1"/>
  <c r="V9" s="1"/>
  <c r="DI9"/>
  <c r="DJ9" s="1"/>
  <c r="Y9" s="1"/>
  <c r="Z9" s="1"/>
  <c r="FA14"/>
  <c r="CS8"/>
  <c r="CT8" s="1"/>
  <c r="W8" s="1"/>
  <c r="X8" s="1"/>
  <c r="DY9"/>
  <c r="DZ9" s="1"/>
  <c r="AA9" s="1"/>
  <c r="AB9" s="1"/>
  <c r="GN15"/>
  <c r="GO15" s="1"/>
  <c r="DV11"/>
  <c r="DW11"/>
  <c r="FE13"/>
  <c r="DG11"/>
  <c r="DF11"/>
  <c r="CP11"/>
  <c r="HK9"/>
  <c r="HI9"/>
  <c r="HJ8"/>
  <c r="DX3"/>
  <c r="EL3"/>
  <c r="HJ7"/>
  <c r="FD13"/>
  <c r="EV11"/>
  <c r="EW11" s="1"/>
  <c r="FD11"/>
  <c r="FE11"/>
  <c r="FC14"/>
  <c r="EX11"/>
  <c r="EU14"/>
  <c r="EV14" s="1"/>
  <c r="EU13"/>
  <c r="EW10"/>
  <c r="FQ13"/>
  <c r="EL13"/>
  <c r="GG13"/>
  <c r="CI14"/>
  <c r="CQ14" s="1"/>
  <c r="FJ14"/>
  <c r="FR14" s="1"/>
  <c r="EE14"/>
  <c r="EM14" s="1"/>
  <c r="DT15"/>
  <c r="DP15"/>
  <c r="DU15"/>
  <c r="DQ15"/>
  <c r="DR15"/>
  <c r="DN15"/>
  <c r="DO15" s="1"/>
  <c r="DS15"/>
  <c r="FM15"/>
  <c r="FK15"/>
  <c r="FN15"/>
  <c r="FI15"/>
  <c r="FP15"/>
  <c r="FO15"/>
  <c r="FL15"/>
  <c r="EQ16"/>
  <c r="FB16" s="1"/>
  <c r="BO16"/>
  <c r="BQ16" s="1"/>
  <c r="EA16"/>
  <c r="EC16" s="1"/>
  <c r="FF16"/>
  <c r="FH16" s="1"/>
  <c r="FV16"/>
  <c r="FX16" s="1"/>
  <c r="DK16"/>
  <c r="DM16" s="1"/>
  <c r="CE16"/>
  <c r="CG16" s="1"/>
  <c r="AY16"/>
  <c r="CU16"/>
  <c r="CW16" s="1"/>
  <c r="AI16"/>
  <c r="AK16" s="1"/>
  <c r="AS16" s="1"/>
  <c r="EY15"/>
  <c r="ER15"/>
  <c r="ES15" s="1"/>
  <c r="EZ15"/>
  <c r="BT15"/>
  <c r="BU15"/>
  <c r="BV15"/>
  <c r="BR15"/>
  <c r="BS15" s="1"/>
  <c r="BW15"/>
  <c r="BX15"/>
  <c r="BY15"/>
  <c r="CY14"/>
  <c r="DF14" s="1"/>
  <c r="DO14"/>
  <c r="DW14" s="1"/>
  <c r="FZ14"/>
  <c r="GH14" s="1"/>
  <c r="DD15"/>
  <c r="CZ15"/>
  <c r="DE15"/>
  <c r="DA15"/>
  <c r="DB15"/>
  <c r="CX15"/>
  <c r="CY15" s="1"/>
  <c r="DC15"/>
  <c r="CL15"/>
  <c r="CH15"/>
  <c r="CI15" s="1"/>
  <c r="CM15"/>
  <c r="CJ15"/>
  <c r="CN15"/>
  <c r="CO15"/>
  <c r="CK15"/>
  <c r="EK15"/>
  <c r="EJ15"/>
  <c r="EF15"/>
  <c r="EH15"/>
  <c r="EI15"/>
  <c r="ED15"/>
  <c r="EE15" s="1"/>
  <c r="EG15"/>
  <c r="GC15"/>
  <c r="GF15"/>
  <c r="GB15"/>
  <c r="GA15"/>
  <c r="FY15"/>
  <c r="GD15"/>
  <c r="GE15"/>
  <c r="BS14"/>
  <c r="CA14" s="1"/>
  <c r="GG11"/>
  <c r="BN8"/>
  <c r="S8" s="1"/>
  <c r="AU7"/>
  <c r="AV7" s="1"/>
  <c r="AW7" s="1"/>
  <c r="AS13"/>
  <c r="AO13"/>
  <c r="BK10"/>
  <c r="AP13"/>
  <c r="AQ13"/>
  <c r="AL13"/>
  <c r="AM13" s="1"/>
  <c r="AN13"/>
  <c r="AS11"/>
  <c r="AN11"/>
  <c r="AT7"/>
  <c r="AQ11"/>
  <c r="AP11"/>
  <c r="AR16"/>
  <c r="AO11"/>
  <c r="AL11"/>
  <c r="AM11" s="1"/>
  <c r="CR9"/>
  <c r="AS14"/>
  <c r="AR14"/>
  <c r="AO14"/>
  <c r="AN14"/>
  <c r="AQ14"/>
  <c r="AL14"/>
  <c r="AP14"/>
  <c r="AS15"/>
  <c r="AR15"/>
  <c r="AL15"/>
  <c r="AP15"/>
  <c r="AO15"/>
  <c r="AN15"/>
  <c r="AQ15"/>
  <c r="AS9"/>
  <c r="AN9"/>
  <c r="AR9"/>
  <c r="AP9"/>
  <c r="AL9"/>
  <c r="AO9"/>
  <c r="AQ9"/>
  <c r="AR10"/>
  <c r="AS10"/>
  <c r="AP10"/>
  <c r="AL10"/>
  <c r="AM10" s="1"/>
  <c r="AN10"/>
  <c r="AO10"/>
  <c r="AQ10"/>
  <c r="AT8"/>
  <c r="AU8"/>
  <c r="BE13"/>
  <c r="BG13"/>
  <c r="BB13"/>
  <c r="BF13"/>
  <c r="BD13"/>
  <c r="BH13"/>
  <c r="BC11"/>
  <c r="BJ11" s="1"/>
  <c r="AZ15"/>
  <c r="BA14"/>
  <c r="BI14" s="1"/>
  <c r="AJ21"/>
  <c r="CS9" l="1"/>
  <c r="CT9" s="1"/>
  <c r="W9" s="1"/>
  <c r="X9" s="1"/>
  <c r="GN16"/>
  <c r="GO16" s="1"/>
  <c r="FA15"/>
  <c r="FC15" s="1"/>
  <c r="FE15" s="1"/>
  <c r="HJ9"/>
  <c r="EN3"/>
  <c r="FB3"/>
  <c r="EW14"/>
  <c r="EX14"/>
  <c r="FD14"/>
  <c r="FE14"/>
  <c r="AO16"/>
  <c r="EV13"/>
  <c r="EX13" s="1"/>
  <c r="ET15"/>
  <c r="EL15"/>
  <c r="AQ16"/>
  <c r="AP16"/>
  <c r="AL16"/>
  <c r="AM16" s="1"/>
  <c r="AN16"/>
  <c r="BZ14"/>
  <c r="BZ15"/>
  <c r="DV15"/>
  <c r="FQ14"/>
  <c r="CP14"/>
  <c r="EM15"/>
  <c r="CP15"/>
  <c r="DV14"/>
  <c r="DG14"/>
  <c r="DW15"/>
  <c r="DF15"/>
  <c r="FZ15"/>
  <c r="GG15" s="1"/>
  <c r="DU16"/>
  <c r="DQ16"/>
  <c r="DR16"/>
  <c r="DN16"/>
  <c r="DO16" s="1"/>
  <c r="DS16"/>
  <c r="DT16"/>
  <c r="DP16"/>
  <c r="FN16"/>
  <c r="FO16"/>
  <c r="FK16"/>
  <c r="FP16"/>
  <c r="FL16"/>
  <c r="FM16"/>
  <c r="FI16"/>
  <c r="FJ16" s="1"/>
  <c r="BR16"/>
  <c r="BS16" s="1"/>
  <c r="BX16"/>
  <c r="BT16"/>
  <c r="BY16"/>
  <c r="BU16"/>
  <c r="BV16"/>
  <c r="BW16"/>
  <c r="ES16"/>
  <c r="ER16"/>
  <c r="EY16"/>
  <c r="EZ16" s="1"/>
  <c r="FJ15"/>
  <c r="FQ15" s="1"/>
  <c r="CA15"/>
  <c r="EL14"/>
  <c r="GG14"/>
  <c r="DC16"/>
  <c r="DD16"/>
  <c r="CZ16"/>
  <c r="DA16"/>
  <c r="CX16"/>
  <c r="CY16" s="1"/>
  <c r="DE16"/>
  <c r="DB16"/>
  <c r="CN16"/>
  <c r="CJ16"/>
  <c r="CO16"/>
  <c r="CK16"/>
  <c r="CH16"/>
  <c r="CI16" s="1"/>
  <c r="CL16"/>
  <c r="CM16"/>
  <c r="FY16"/>
  <c r="GA16"/>
  <c r="GF16"/>
  <c r="GC16"/>
  <c r="GB16"/>
  <c r="GE16"/>
  <c r="GD16"/>
  <c r="EJ16"/>
  <c r="EF16"/>
  <c r="EK16"/>
  <c r="EG16"/>
  <c r="EH16"/>
  <c r="ED16"/>
  <c r="EE16" s="1"/>
  <c r="EI16"/>
  <c r="BO17"/>
  <c r="BQ17" s="1"/>
  <c r="EA17"/>
  <c r="EC17" s="1"/>
  <c r="EQ17"/>
  <c r="FB17" s="1"/>
  <c r="AY17"/>
  <c r="FV17"/>
  <c r="FX17" s="1"/>
  <c r="FF17"/>
  <c r="FH17" s="1"/>
  <c r="CU17"/>
  <c r="CW17" s="1"/>
  <c r="DK17"/>
  <c r="DM17" s="1"/>
  <c r="CE17"/>
  <c r="CG17" s="1"/>
  <c r="AI17"/>
  <c r="AK17" s="1"/>
  <c r="CQ15"/>
  <c r="DG15"/>
  <c r="T8"/>
  <c r="AT13"/>
  <c r="EN8"/>
  <c r="EO8" s="1"/>
  <c r="EP8" s="1"/>
  <c r="FS8"/>
  <c r="FT8" s="1"/>
  <c r="AX7"/>
  <c r="Q7" s="1"/>
  <c r="R7" s="1"/>
  <c r="GI7"/>
  <c r="GJ7" s="1"/>
  <c r="FS7"/>
  <c r="FT7" s="1"/>
  <c r="EN7"/>
  <c r="BN9"/>
  <c r="S9" s="1"/>
  <c r="BK11"/>
  <c r="AV8"/>
  <c r="AW8" s="1"/>
  <c r="AT11"/>
  <c r="DX10"/>
  <c r="DH10"/>
  <c r="BL10"/>
  <c r="CB10"/>
  <c r="AT10"/>
  <c r="AM9"/>
  <c r="AU9" s="1"/>
  <c r="AM15"/>
  <c r="AU15" s="1"/>
  <c r="AM14"/>
  <c r="AU14" s="1"/>
  <c r="AU10"/>
  <c r="AU13"/>
  <c r="AU11"/>
  <c r="BA15"/>
  <c r="BI15" s="1"/>
  <c r="AZ16"/>
  <c r="BG14"/>
  <c r="BE14"/>
  <c r="BB14"/>
  <c r="BF14"/>
  <c r="BD14"/>
  <c r="BH14"/>
  <c r="BC13"/>
  <c r="BJ13" s="1"/>
  <c r="AJ22"/>
  <c r="BM10" l="1"/>
  <c r="HL10"/>
  <c r="DY10"/>
  <c r="DZ10" s="1"/>
  <c r="AA10" s="1"/>
  <c r="AB10" s="1"/>
  <c r="CC10"/>
  <c r="CD10" s="1"/>
  <c r="U10" s="1"/>
  <c r="V10" s="1"/>
  <c r="DI10"/>
  <c r="DJ10" s="1"/>
  <c r="Y10" s="1"/>
  <c r="Z10" s="1"/>
  <c r="EO7"/>
  <c r="EP7" s="1"/>
  <c r="AC7" s="1"/>
  <c r="AD7" s="1"/>
  <c r="GN17"/>
  <c r="GO17" s="1"/>
  <c r="ET16"/>
  <c r="FA16"/>
  <c r="FD15"/>
  <c r="HK10"/>
  <c r="HI10"/>
  <c r="HM7"/>
  <c r="HN7"/>
  <c r="FD3"/>
  <c r="FQ3"/>
  <c r="HO7"/>
  <c r="HN8"/>
  <c r="AC8"/>
  <c r="AD8" s="1"/>
  <c r="HM8"/>
  <c r="FU8"/>
  <c r="AE8" s="1"/>
  <c r="AF8" s="1"/>
  <c r="FU7"/>
  <c r="AE7" s="1"/>
  <c r="FC16"/>
  <c r="EU15"/>
  <c r="EV15" s="1"/>
  <c r="EU16"/>
  <c r="EW13"/>
  <c r="DV16"/>
  <c r="EL16"/>
  <c r="AU16"/>
  <c r="AV16" s="1"/>
  <c r="AW16" s="1"/>
  <c r="AT16"/>
  <c r="CP16"/>
  <c r="DF16"/>
  <c r="EM16"/>
  <c r="EN16" s="1"/>
  <c r="EO16" s="1"/>
  <c r="FR16"/>
  <c r="AS17"/>
  <c r="AL17"/>
  <c r="AP17"/>
  <c r="AQ17"/>
  <c r="AN17"/>
  <c r="AR17"/>
  <c r="AO17"/>
  <c r="DT17"/>
  <c r="DU17"/>
  <c r="DR17"/>
  <c r="DS17"/>
  <c r="DP17"/>
  <c r="DQ17"/>
  <c r="DN17"/>
  <c r="FM17"/>
  <c r="FP17"/>
  <c r="FN17"/>
  <c r="FO17"/>
  <c r="FI17"/>
  <c r="FJ17" s="1"/>
  <c r="FK17"/>
  <c r="FL17"/>
  <c r="EY17"/>
  <c r="ER17"/>
  <c r="EU17" s="1"/>
  <c r="EZ17"/>
  <c r="ES17"/>
  <c r="ET17" s="1"/>
  <c r="BX17"/>
  <c r="BY17"/>
  <c r="BV17"/>
  <c r="BW17"/>
  <c r="BT17"/>
  <c r="BU17"/>
  <c r="BR17"/>
  <c r="CA16"/>
  <c r="CN17"/>
  <c r="CO17"/>
  <c r="CL17"/>
  <c r="CM17"/>
  <c r="CJ17"/>
  <c r="CK17"/>
  <c r="CH17"/>
  <c r="CZ17"/>
  <c r="DA17"/>
  <c r="CX17"/>
  <c r="DD17"/>
  <c r="DE17"/>
  <c r="DB17"/>
  <c r="DC17"/>
  <c r="GE17"/>
  <c r="GA17"/>
  <c r="GF17"/>
  <c r="GC17"/>
  <c r="GB17"/>
  <c r="GD17"/>
  <c r="FY17"/>
  <c r="ED17"/>
  <c r="EE17" s="1"/>
  <c r="EI17"/>
  <c r="EK17"/>
  <c r="EF17"/>
  <c r="EG17"/>
  <c r="EJ17"/>
  <c r="EH17"/>
  <c r="FV19"/>
  <c r="FX19" s="1"/>
  <c r="FF19"/>
  <c r="FH19" s="1"/>
  <c r="EA19"/>
  <c r="EC19" s="1"/>
  <c r="DK19"/>
  <c r="DM19" s="1"/>
  <c r="CE19"/>
  <c r="CG19" s="1"/>
  <c r="BO19"/>
  <c r="BQ19" s="1"/>
  <c r="EQ19"/>
  <c r="FB19" s="1"/>
  <c r="CU19"/>
  <c r="CW19" s="1"/>
  <c r="AY19"/>
  <c r="AI19"/>
  <c r="AK19" s="1"/>
  <c r="FZ16"/>
  <c r="GG16" s="1"/>
  <c r="CQ16"/>
  <c r="DG16"/>
  <c r="FR15"/>
  <c r="FS15" s="1"/>
  <c r="FT15" s="1"/>
  <c r="BZ16"/>
  <c r="FQ16"/>
  <c r="DW16"/>
  <c r="GH15"/>
  <c r="T9"/>
  <c r="EN13"/>
  <c r="EO13" s="1"/>
  <c r="EP13" s="1"/>
  <c r="FS13"/>
  <c r="FT13" s="1"/>
  <c r="EN10"/>
  <c r="EO10" s="1"/>
  <c r="EP10" s="1"/>
  <c r="FS10"/>
  <c r="FT10" s="1"/>
  <c r="EN15"/>
  <c r="EO15" s="1"/>
  <c r="AX8"/>
  <c r="Q8" s="1"/>
  <c r="GI8"/>
  <c r="GJ8" s="1"/>
  <c r="GK7"/>
  <c r="AG7" s="1"/>
  <c r="AH7" s="1"/>
  <c r="FS11"/>
  <c r="FT11" s="1"/>
  <c r="EN11"/>
  <c r="EO11" s="1"/>
  <c r="EP11" s="1"/>
  <c r="FS14"/>
  <c r="FT14" s="1"/>
  <c r="EN14"/>
  <c r="EO14" s="1"/>
  <c r="EP14" s="1"/>
  <c r="FS9"/>
  <c r="FT9" s="1"/>
  <c r="EN9"/>
  <c r="EO9" s="1"/>
  <c r="EP9" s="1"/>
  <c r="BK13"/>
  <c r="AV10"/>
  <c r="AW10" s="1"/>
  <c r="AV15"/>
  <c r="AW15" s="1"/>
  <c r="AV11"/>
  <c r="AW11" s="1"/>
  <c r="AV13"/>
  <c r="AW13" s="1"/>
  <c r="AV14"/>
  <c r="AW14" s="1"/>
  <c r="AV9"/>
  <c r="AW9" s="1"/>
  <c r="DX11"/>
  <c r="DH11"/>
  <c r="BL11"/>
  <c r="BM11" s="1"/>
  <c r="CB11"/>
  <c r="CR10"/>
  <c r="AT14"/>
  <c r="AT9"/>
  <c r="AT15"/>
  <c r="BA16"/>
  <c r="BI16" s="1"/>
  <c r="AZ17"/>
  <c r="BC14"/>
  <c r="BJ14" s="1"/>
  <c r="BE15"/>
  <c r="BG15"/>
  <c r="BB15"/>
  <c r="BF15"/>
  <c r="BD15"/>
  <c r="BH15"/>
  <c r="AJ23"/>
  <c r="DI11" l="1"/>
  <c r="DJ11" s="1"/>
  <c r="Y11" s="1"/>
  <c r="Z11" s="1"/>
  <c r="CS10"/>
  <c r="CT10" s="1"/>
  <c r="W10" s="1"/>
  <c r="X10" s="1"/>
  <c r="DY11"/>
  <c r="DZ11" s="1"/>
  <c r="AA11" s="1"/>
  <c r="AB11" s="1"/>
  <c r="EV16"/>
  <c r="EW16" s="1"/>
  <c r="CC11"/>
  <c r="CD11" s="1"/>
  <c r="U11" s="1"/>
  <c r="V11" s="1"/>
  <c r="GN19"/>
  <c r="GO19"/>
  <c r="FD16"/>
  <c r="FA17"/>
  <c r="HL11"/>
  <c r="HK11"/>
  <c r="HI11"/>
  <c r="HJ10"/>
  <c r="GG3"/>
  <c r="GI3" s="1"/>
  <c r="FS3"/>
  <c r="HO8"/>
  <c r="FU11"/>
  <c r="AE11" s="1"/>
  <c r="AF11" s="1"/>
  <c r="HN11"/>
  <c r="AC9"/>
  <c r="AD9" s="1"/>
  <c r="HM9"/>
  <c r="AC14"/>
  <c r="AD14" s="1"/>
  <c r="HM14"/>
  <c r="AC11"/>
  <c r="AD11" s="1"/>
  <c r="HM11"/>
  <c r="HM15"/>
  <c r="AC10"/>
  <c r="AD10" s="1"/>
  <c r="HM10"/>
  <c r="AC13"/>
  <c r="AD13" s="1"/>
  <c r="HM13"/>
  <c r="HM16"/>
  <c r="FU9"/>
  <c r="AE9" s="1"/>
  <c r="HN9"/>
  <c r="FU14"/>
  <c r="AE14" s="1"/>
  <c r="AF14" s="1"/>
  <c r="HN14"/>
  <c r="HN15"/>
  <c r="FU10"/>
  <c r="AE10" s="1"/>
  <c r="HN10"/>
  <c r="FU13"/>
  <c r="AE13" s="1"/>
  <c r="HN13"/>
  <c r="FS16"/>
  <c r="FT16" s="1"/>
  <c r="FE16"/>
  <c r="AF7"/>
  <c r="FC17"/>
  <c r="EV17"/>
  <c r="EW17" s="1"/>
  <c r="EW15"/>
  <c r="EX15"/>
  <c r="EP15" s="1"/>
  <c r="AR19"/>
  <c r="AL19"/>
  <c r="AS19"/>
  <c r="AQ19"/>
  <c r="AO19"/>
  <c r="AP19"/>
  <c r="AN19"/>
  <c r="DC19"/>
  <c r="DD19"/>
  <c r="CZ19"/>
  <c r="DA19"/>
  <c r="CX19"/>
  <c r="CY19" s="1"/>
  <c r="DE19"/>
  <c r="DB19"/>
  <c r="BV19"/>
  <c r="BX19"/>
  <c r="BT19"/>
  <c r="BY19"/>
  <c r="BU19"/>
  <c r="BR19"/>
  <c r="BS19" s="1"/>
  <c r="BW19"/>
  <c r="EJ19"/>
  <c r="EF19"/>
  <c r="EK19"/>
  <c r="EG19"/>
  <c r="EH19"/>
  <c r="ED19"/>
  <c r="EE19" s="1"/>
  <c r="EI19"/>
  <c r="FY19"/>
  <c r="GC19"/>
  <c r="GA19"/>
  <c r="GF19"/>
  <c r="GD19"/>
  <c r="GE19"/>
  <c r="GB19"/>
  <c r="GH16"/>
  <c r="GI16" s="1"/>
  <c r="GJ16" s="1"/>
  <c r="EL17"/>
  <c r="FQ17"/>
  <c r="ER19"/>
  <c r="ET19" s="1"/>
  <c r="ES19"/>
  <c r="EY19"/>
  <c r="EZ19" s="1"/>
  <c r="FA19"/>
  <c r="EU19"/>
  <c r="CN19"/>
  <c r="CJ19"/>
  <c r="CO19"/>
  <c r="CK19"/>
  <c r="CL19"/>
  <c r="CM19"/>
  <c r="CH19"/>
  <c r="CI19" s="1"/>
  <c r="DR19"/>
  <c r="DN19"/>
  <c r="DO19" s="1"/>
  <c r="DS19"/>
  <c r="DT19"/>
  <c r="DP19"/>
  <c r="DU19"/>
  <c r="DQ19"/>
  <c r="FP19"/>
  <c r="FL19"/>
  <c r="FM19"/>
  <c r="FI19"/>
  <c r="FJ19" s="1"/>
  <c r="FN19"/>
  <c r="FO19"/>
  <c r="FK19"/>
  <c r="BO20"/>
  <c r="BQ20" s="1"/>
  <c r="AY20"/>
  <c r="CE20"/>
  <c r="CG20" s="1"/>
  <c r="DK20"/>
  <c r="DM20" s="1"/>
  <c r="EQ20"/>
  <c r="FB20" s="1"/>
  <c r="CU20"/>
  <c r="CW20" s="1"/>
  <c r="EA20"/>
  <c r="EC20" s="1"/>
  <c r="FV20"/>
  <c r="FX20" s="1"/>
  <c r="FF20"/>
  <c r="FH20" s="1"/>
  <c r="AI20"/>
  <c r="AK20" s="1"/>
  <c r="FZ17"/>
  <c r="GG17" s="1"/>
  <c r="CY17"/>
  <c r="DG17" s="1"/>
  <c r="CI17"/>
  <c r="CP17" s="1"/>
  <c r="BS17"/>
  <c r="BZ17" s="1"/>
  <c r="DO17"/>
  <c r="DW17" s="1"/>
  <c r="AM17"/>
  <c r="AT17" s="1"/>
  <c r="EM17"/>
  <c r="FR17"/>
  <c r="R8"/>
  <c r="AX14"/>
  <c r="Q14" s="1"/>
  <c r="GI14"/>
  <c r="GJ14" s="1"/>
  <c r="AX13"/>
  <c r="Q13" s="1"/>
  <c r="GI13"/>
  <c r="GJ13" s="1"/>
  <c r="GI15"/>
  <c r="GJ15" s="1"/>
  <c r="AX9"/>
  <c r="Q9" s="1"/>
  <c r="GI9"/>
  <c r="GJ9" s="1"/>
  <c r="AX11"/>
  <c r="Q11" s="1"/>
  <c r="R11" s="1"/>
  <c r="GI11"/>
  <c r="GJ11" s="1"/>
  <c r="AX10"/>
  <c r="Q10" s="1"/>
  <c r="GI10"/>
  <c r="GJ10" s="1"/>
  <c r="GK8"/>
  <c r="AG8" s="1"/>
  <c r="BN10"/>
  <c r="S10" s="1"/>
  <c r="BK14"/>
  <c r="DX13"/>
  <c r="DH13"/>
  <c r="BL13"/>
  <c r="BM13" s="1"/>
  <c r="CB13"/>
  <c r="CR11"/>
  <c r="AZ19"/>
  <c r="BA17"/>
  <c r="BI17" s="1"/>
  <c r="BC15"/>
  <c r="BJ15" s="1"/>
  <c r="BE16"/>
  <c r="BB16"/>
  <c r="BF16"/>
  <c r="BG16"/>
  <c r="BD16"/>
  <c r="BH16"/>
  <c r="AJ25"/>
  <c r="EX16" l="1"/>
  <c r="EP16" s="1"/>
  <c r="AC16" s="1"/>
  <c r="AD16" s="1"/>
  <c r="DY13"/>
  <c r="DZ13" s="1"/>
  <c r="AA13" s="1"/>
  <c r="AB13" s="1"/>
  <c r="CC13"/>
  <c r="CD13" s="1"/>
  <c r="U13" s="1"/>
  <c r="V13" s="1"/>
  <c r="DI13"/>
  <c r="DJ13" s="1"/>
  <c r="Y13" s="1"/>
  <c r="Z13" s="1"/>
  <c r="CS11"/>
  <c r="CT11" s="1"/>
  <c r="W11" s="1"/>
  <c r="X11" s="1"/>
  <c r="GN20"/>
  <c r="GO20" s="1"/>
  <c r="FD17"/>
  <c r="AX15"/>
  <c r="Q15" s="1"/>
  <c r="R15" s="1"/>
  <c r="FE17"/>
  <c r="HJ11"/>
  <c r="HL13"/>
  <c r="HK13"/>
  <c r="HI13"/>
  <c r="HO10"/>
  <c r="HO9"/>
  <c r="FU15"/>
  <c r="AE15" s="1"/>
  <c r="AF15" s="1"/>
  <c r="HO13"/>
  <c r="HO16"/>
  <c r="HO14"/>
  <c r="HO15"/>
  <c r="HO11"/>
  <c r="FU16"/>
  <c r="AE16" s="1"/>
  <c r="HN16"/>
  <c r="EX17"/>
  <c r="AC15"/>
  <c r="AF13"/>
  <c r="AF9"/>
  <c r="AF10"/>
  <c r="EV19"/>
  <c r="EX19" s="1"/>
  <c r="R9"/>
  <c r="FQ19"/>
  <c r="CQ19"/>
  <c r="AU17"/>
  <c r="EN17" s="1"/>
  <c r="EO17" s="1"/>
  <c r="GH17"/>
  <c r="DV19"/>
  <c r="EL19"/>
  <c r="BZ19"/>
  <c r="FM20"/>
  <c r="FO20"/>
  <c r="FL20"/>
  <c r="FK20"/>
  <c r="FP20"/>
  <c r="FN20"/>
  <c r="FI20"/>
  <c r="EF20"/>
  <c r="ED20"/>
  <c r="EE20" s="1"/>
  <c r="EG20"/>
  <c r="EK20"/>
  <c r="EJ20"/>
  <c r="EI20"/>
  <c r="EH20"/>
  <c r="EY20"/>
  <c r="ER20"/>
  <c r="ES20" s="1"/>
  <c r="EZ20"/>
  <c r="CN20"/>
  <c r="CJ20"/>
  <c r="CO20"/>
  <c r="CK20"/>
  <c r="CH20"/>
  <c r="CI20" s="1"/>
  <c r="CL20"/>
  <c r="CM20"/>
  <c r="EQ21"/>
  <c r="FB21" s="1"/>
  <c r="CE21"/>
  <c r="CG21" s="1"/>
  <c r="EA21"/>
  <c r="EC21" s="1"/>
  <c r="AY21"/>
  <c r="FF21"/>
  <c r="FH21" s="1"/>
  <c r="DK21"/>
  <c r="DM21" s="1"/>
  <c r="FV21"/>
  <c r="FX21" s="1"/>
  <c r="CU21"/>
  <c r="CW21" s="1"/>
  <c r="BO21"/>
  <c r="BQ21" s="1"/>
  <c r="AI21"/>
  <c r="AK21" s="1"/>
  <c r="FZ19"/>
  <c r="GH19" s="1"/>
  <c r="AM19"/>
  <c r="AT19" s="1"/>
  <c r="DG19"/>
  <c r="DV17"/>
  <c r="DF17"/>
  <c r="AS20"/>
  <c r="AL20"/>
  <c r="AO20"/>
  <c r="AR20"/>
  <c r="AQ20"/>
  <c r="AP20"/>
  <c r="AN20"/>
  <c r="GC20"/>
  <c r="GF20"/>
  <c r="FY20"/>
  <c r="GD20"/>
  <c r="GB20"/>
  <c r="GA20"/>
  <c r="GE20"/>
  <c r="DB20"/>
  <c r="CX20"/>
  <c r="CY20" s="1"/>
  <c r="DC20"/>
  <c r="CZ20"/>
  <c r="DA20"/>
  <c r="DD20"/>
  <c r="DE20"/>
  <c r="DU20"/>
  <c r="DQ20"/>
  <c r="DR20"/>
  <c r="DN20"/>
  <c r="DO20" s="1"/>
  <c r="DS20"/>
  <c r="DT20"/>
  <c r="DP20"/>
  <c r="BR20"/>
  <c r="BS20" s="1"/>
  <c r="BX20"/>
  <c r="BT20"/>
  <c r="BY20"/>
  <c r="BU20"/>
  <c r="BV20"/>
  <c r="BW20"/>
  <c r="CA17"/>
  <c r="CQ17"/>
  <c r="FR19"/>
  <c r="DW19"/>
  <c r="CP19"/>
  <c r="EM19"/>
  <c r="CA19"/>
  <c r="DF19"/>
  <c r="T10"/>
  <c r="AH8"/>
  <c r="R10"/>
  <c r="GK11"/>
  <c r="AG11" s="1"/>
  <c r="AH11" s="1"/>
  <c r="GK9"/>
  <c r="AG9" s="1"/>
  <c r="GK15"/>
  <c r="AG15" s="1"/>
  <c r="GK13"/>
  <c r="AG13" s="1"/>
  <c r="GK10"/>
  <c r="AG10" s="1"/>
  <c r="GK14"/>
  <c r="AG14" s="1"/>
  <c r="BN11"/>
  <c r="S11" s="1"/>
  <c r="R13"/>
  <c r="R14"/>
  <c r="BK15"/>
  <c r="CR13"/>
  <c r="DH14"/>
  <c r="BL14"/>
  <c r="BM14" s="1"/>
  <c r="CB14"/>
  <c r="DX14"/>
  <c r="BC16"/>
  <c r="BJ16" s="1"/>
  <c r="BG17"/>
  <c r="BB17"/>
  <c r="BF17"/>
  <c r="BE17"/>
  <c r="BD17"/>
  <c r="BH17"/>
  <c r="BA19"/>
  <c r="BI19" s="1"/>
  <c r="AZ20"/>
  <c r="AJ26"/>
  <c r="GK16" l="1"/>
  <c r="AG16" s="1"/>
  <c r="FA20"/>
  <c r="FC20" s="1"/>
  <c r="AX16"/>
  <c r="Q16" s="1"/>
  <c r="R16" s="1"/>
  <c r="EP17"/>
  <c r="DY14"/>
  <c r="DZ14" s="1"/>
  <c r="AA14" s="1"/>
  <c r="AB14" s="1"/>
  <c r="CC14"/>
  <c r="CD14" s="1"/>
  <c r="U14" s="1"/>
  <c r="V14" s="1"/>
  <c r="DI14"/>
  <c r="DJ14" s="1"/>
  <c r="Y14" s="1"/>
  <c r="Z14" s="1"/>
  <c r="CS13"/>
  <c r="CT13" s="1"/>
  <c r="W13" s="1"/>
  <c r="X13" s="1"/>
  <c r="GN21"/>
  <c r="GO21" s="1"/>
  <c r="HL14"/>
  <c r="HK14"/>
  <c r="HI14"/>
  <c r="HJ13"/>
  <c r="AC17"/>
  <c r="AD17" s="1"/>
  <c r="EW19"/>
  <c r="AV17"/>
  <c r="AD15"/>
  <c r="AF16"/>
  <c r="T11"/>
  <c r="FS17"/>
  <c r="FT17" s="1"/>
  <c r="FC19"/>
  <c r="FD19" s="1"/>
  <c r="ET20"/>
  <c r="CA20"/>
  <c r="DF20"/>
  <c r="GG19"/>
  <c r="DV20"/>
  <c r="EL20"/>
  <c r="AM20"/>
  <c r="AT20" s="1"/>
  <c r="AR21"/>
  <c r="AN21"/>
  <c r="AL21"/>
  <c r="AS21"/>
  <c r="AQ21"/>
  <c r="AO21"/>
  <c r="AP21"/>
  <c r="DE21"/>
  <c r="DA21"/>
  <c r="DB21"/>
  <c r="CX21"/>
  <c r="CY21" s="1"/>
  <c r="DD21"/>
  <c r="DC21"/>
  <c r="CZ21"/>
  <c r="DR21"/>
  <c r="DN21"/>
  <c r="DO21" s="1"/>
  <c r="DS21"/>
  <c r="DT21"/>
  <c r="DP21"/>
  <c r="DU21"/>
  <c r="DQ21"/>
  <c r="EH21"/>
  <c r="ED21"/>
  <c r="EI21"/>
  <c r="EJ21"/>
  <c r="EF21"/>
  <c r="EK21"/>
  <c r="EG21"/>
  <c r="EY21"/>
  <c r="FA21" s="1"/>
  <c r="EZ21"/>
  <c r="ER21"/>
  <c r="ES21" s="1"/>
  <c r="BZ20"/>
  <c r="DW20"/>
  <c r="DG20"/>
  <c r="AU19"/>
  <c r="CP20"/>
  <c r="EM20"/>
  <c r="FZ20"/>
  <c r="GG20" s="1"/>
  <c r="BX21"/>
  <c r="BU21"/>
  <c r="BV21"/>
  <c r="BR21"/>
  <c r="BS21" s="1"/>
  <c r="BW21"/>
  <c r="BT21"/>
  <c r="BY21"/>
  <c r="GD21"/>
  <c r="GB21"/>
  <c r="GA21"/>
  <c r="GF21"/>
  <c r="GC21"/>
  <c r="FY21"/>
  <c r="GE21"/>
  <c r="FP21"/>
  <c r="FL21"/>
  <c r="FM21"/>
  <c r="FI21"/>
  <c r="FJ21" s="1"/>
  <c r="FN21"/>
  <c r="FO21"/>
  <c r="FK21"/>
  <c r="CL21"/>
  <c r="CH21"/>
  <c r="CM21"/>
  <c r="CO21"/>
  <c r="CJ21"/>
  <c r="CK21"/>
  <c r="CN21"/>
  <c r="FV22"/>
  <c r="FX22" s="1"/>
  <c r="CU22"/>
  <c r="CW22" s="1"/>
  <c r="EQ22"/>
  <c r="FB22" s="1"/>
  <c r="CE22"/>
  <c r="CG22" s="1"/>
  <c r="BO22"/>
  <c r="BQ22" s="1"/>
  <c r="EA22"/>
  <c r="EC22" s="1"/>
  <c r="FF22"/>
  <c r="FH22" s="1"/>
  <c r="DK22"/>
  <c r="DM22" s="1"/>
  <c r="AY22"/>
  <c r="AI22"/>
  <c r="AK22" s="1"/>
  <c r="FJ20"/>
  <c r="FQ20" s="1"/>
  <c r="GI17"/>
  <c r="CQ20"/>
  <c r="AH13"/>
  <c r="AH16"/>
  <c r="AH14"/>
  <c r="AH15"/>
  <c r="AH10"/>
  <c r="AH9"/>
  <c r="BN13"/>
  <c r="S13" s="1"/>
  <c r="BC17"/>
  <c r="BK17" s="1"/>
  <c r="BK16"/>
  <c r="DX15"/>
  <c r="DH15"/>
  <c r="BL15"/>
  <c r="BM15" s="1"/>
  <c r="CB15"/>
  <c r="CR14"/>
  <c r="AZ21"/>
  <c r="BA20"/>
  <c r="BI20" s="1"/>
  <c r="BE19"/>
  <c r="BG19"/>
  <c r="BB19"/>
  <c r="BF19"/>
  <c r="BD19"/>
  <c r="BH19"/>
  <c r="AJ27"/>
  <c r="FE20" l="1"/>
  <c r="FD20"/>
  <c r="CC15"/>
  <c r="CD15" s="1"/>
  <c r="U15" s="1"/>
  <c r="V15" s="1"/>
  <c r="CS14"/>
  <c r="CT14" s="1"/>
  <c r="W14" s="1"/>
  <c r="X14" s="1"/>
  <c r="DY15"/>
  <c r="DZ15" s="1"/>
  <c r="AA15" s="1"/>
  <c r="AB15" s="1"/>
  <c r="DI15"/>
  <c r="DJ15" s="1"/>
  <c r="Y15" s="1"/>
  <c r="Z15" s="1"/>
  <c r="GJ17"/>
  <c r="GK17" s="1"/>
  <c r="AG17" s="1"/>
  <c r="AH17" s="1"/>
  <c r="AW17"/>
  <c r="AX17" s="1"/>
  <c r="Q17" s="1"/>
  <c r="R17" s="1"/>
  <c r="GN22"/>
  <c r="GO22" s="1"/>
  <c r="HL15"/>
  <c r="HK15"/>
  <c r="HI15"/>
  <c r="HO17"/>
  <c r="HM17"/>
  <c r="HJ14"/>
  <c r="HN17"/>
  <c r="FU17"/>
  <c r="AE17" s="1"/>
  <c r="FE19"/>
  <c r="FC21"/>
  <c r="FE21" s="1"/>
  <c r="EU20"/>
  <c r="EV20" s="1"/>
  <c r="DF21"/>
  <c r="AU20"/>
  <c r="AV20" s="1"/>
  <c r="AW20" s="1"/>
  <c r="ET21"/>
  <c r="EU21" s="1"/>
  <c r="FQ21"/>
  <c r="FR20"/>
  <c r="DV21"/>
  <c r="BZ21"/>
  <c r="FM22"/>
  <c r="FL22"/>
  <c r="FO22"/>
  <c r="FK22"/>
  <c r="FI22"/>
  <c r="FN22"/>
  <c r="FP22"/>
  <c r="EF22"/>
  <c r="EH22"/>
  <c r="EI22"/>
  <c r="EJ22"/>
  <c r="EK22"/>
  <c r="ED22"/>
  <c r="EG22"/>
  <c r="CL22"/>
  <c r="CH22"/>
  <c r="CI22" s="1"/>
  <c r="CM22"/>
  <c r="CJ22"/>
  <c r="CK22"/>
  <c r="CN22"/>
  <c r="CO22"/>
  <c r="EQ23"/>
  <c r="FB23" s="1"/>
  <c r="CE23"/>
  <c r="CG23" s="1"/>
  <c r="EA23"/>
  <c r="EC23" s="1"/>
  <c r="AY23"/>
  <c r="FF23"/>
  <c r="FH23" s="1"/>
  <c r="DK23"/>
  <c r="DM23" s="1"/>
  <c r="FV23"/>
  <c r="FX23" s="1"/>
  <c r="CU23"/>
  <c r="CW23" s="1"/>
  <c r="BO23"/>
  <c r="BQ23" s="1"/>
  <c r="AI23"/>
  <c r="AK23" s="1"/>
  <c r="GC22"/>
  <c r="GA22"/>
  <c r="GF22"/>
  <c r="FY22"/>
  <c r="GD22"/>
  <c r="GB22"/>
  <c r="GE22"/>
  <c r="CI21"/>
  <c r="CP21" s="1"/>
  <c r="FZ21"/>
  <c r="GG21" s="1"/>
  <c r="FS19"/>
  <c r="FT19" s="1"/>
  <c r="EN19"/>
  <c r="EO19" s="1"/>
  <c r="EP19" s="1"/>
  <c r="AV19"/>
  <c r="AW19" s="1"/>
  <c r="EE21"/>
  <c r="EL21" s="1"/>
  <c r="AM21"/>
  <c r="AT21" s="1"/>
  <c r="FR21"/>
  <c r="CA21"/>
  <c r="GH20"/>
  <c r="DW21"/>
  <c r="DG21"/>
  <c r="AL22"/>
  <c r="AS22"/>
  <c r="AQ22"/>
  <c r="AP22"/>
  <c r="AN22"/>
  <c r="AR22"/>
  <c r="AO22"/>
  <c r="DS22"/>
  <c r="DT22"/>
  <c r="DP22"/>
  <c r="DU22"/>
  <c r="DQ22"/>
  <c r="DR22"/>
  <c r="DN22"/>
  <c r="DO22" s="1"/>
  <c r="BV22"/>
  <c r="BX22"/>
  <c r="BT22"/>
  <c r="BY22"/>
  <c r="BU22"/>
  <c r="BR22"/>
  <c r="BS22" s="1"/>
  <c r="BW22"/>
  <c r="ER22"/>
  <c r="ET22" s="1"/>
  <c r="EY22"/>
  <c r="EZ22" s="1"/>
  <c r="DD22"/>
  <c r="CZ22"/>
  <c r="DE22"/>
  <c r="DA22"/>
  <c r="DB22"/>
  <c r="DC22"/>
  <c r="CX22"/>
  <c r="CY22" s="1"/>
  <c r="T13"/>
  <c r="BN14"/>
  <c r="S14" s="1"/>
  <c r="BJ17"/>
  <c r="DH16"/>
  <c r="BL16"/>
  <c r="BM16" s="1"/>
  <c r="DX16"/>
  <c r="CB16"/>
  <c r="DX17"/>
  <c r="CB17"/>
  <c r="DH17"/>
  <c r="BL17"/>
  <c r="BM17" s="1"/>
  <c r="CR15"/>
  <c r="BD20"/>
  <c r="BE20"/>
  <c r="BB20"/>
  <c r="BH20"/>
  <c r="BG20"/>
  <c r="BF20"/>
  <c r="BC19"/>
  <c r="BJ19" s="1"/>
  <c r="BA21"/>
  <c r="BI21" s="1"/>
  <c r="AZ22"/>
  <c r="AJ28"/>
  <c r="CS15" l="1"/>
  <c r="CT15" s="1"/>
  <c r="W15" s="1"/>
  <c r="X15" s="1"/>
  <c r="DY17"/>
  <c r="DZ17" s="1"/>
  <c r="AA17" s="1"/>
  <c r="AB17" s="1"/>
  <c r="DI16"/>
  <c r="DJ16" s="1"/>
  <c r="Y16" s="1"/>
  <c r="Z16" s="1"/>
  <c r="CC17"/>
  <c r="CD17" s="1"/>
  <c r="U17" s="1"/>
  <c r="V17" s="1"/>
  <c r="CC16"/>
  <c r="CD16" s="1"/>
  <c r="U16" s="1"/>
  <c r="V16" s="1"/>
  <c r="FA22"/>
  <c r="DI17"/>
  <c r="DJ17" s="1"/>
  <c r="Y17" s="1"/>
  <c r="Z17" s="1"/>
  <c r="DY16"/>
  <c r="DZ16" s="1"/>
  <c r="AA16" s="1"/>
  <c r="AB16" s="1"/>
  <c r="GN23"/>
  <c r="GO23" s="1"/>
  <c r="FD21"/>
  <c r="HL17"/>
  <c r="HK17"/>
  <c r="HI17"/>
  <c r="HL16"/>
  <c r="HK16"/>
  <c r="HI16"/>
  <c r="HJ15"/>
  <c r="AC19"/>
  <c r="AD19" s="1"/>
  <c r="HM19"/>
  <c r="FU19"/>
  <c r="AE19" s="1"/>
  <c r="AF19" s="1"/>
  <c r="HN19"/>
  <c r="AF17"/>
  <c r="FS20"/>
  <c r="FT20" s="1"/>
  <c r="EN20"/>
  <c r="EO20" s="1"/>
  <c r="EW20"/>
  <c r="EX20"/>
  <c r="EV21"/>
  <c r="EX21" s="1"/>
  <c r="FC22"/>
  <c r="ES22"/>
  <c r="EU22" s="1"/>
  <c r="CA22"/>
  <c r="DV22"/>
  <c r="GH21"/>
  <c r="CQ21"/>
  <c r="CP22"/>
  <c r="BZ22"/>
  <c r="DF22"/>
  <c r="GI20"/>
  <c r="GJ20" s="1"/>
  <c r="AM22"/>
  <c r="AT22" s="1"/>
  <c r="GI19"/>
  <c r="AX19"/>
  <c r="Q19" s="1"/>
  <c r="BT23"/>
  <c r="BU23"/>
  <c r="BR23"/>
  <c r="BX23"/>
  <c r="BY23"/>
  <c r="BV23"/>
  <c r="BW23"/>
  <c r="GB23"/>
  <c r="GE23"/>
  <c r="GF23"/>
  <c r="GD23"/>
  <c r="GC23"/>
  <c r="FY23"/>
  <c r="GA23"/>
  <c r="FO23"/>
  <c r="FP23"/>
  <c r="FM23"/>
  <c r="FN23"/>
  <c r="FK23"/>
  <c r="FL23"/>
  <c r="FI23"/>
  <c r="CJ23"/>
  <c r="CK23"/>
  <c r="CH23"/>
  <c r="CN23"/>
  <c r="CO23"/>
  <c r="CL23"/>
  <c r="CM23"/>
  <c r="EA25"/>
  <c r="EC25" s="1"/>
  <c r="CU25"/>
  <c r="CW25" s="1"/>
  <c r="BO25"/>
  <c r="BQ25" s="1"/>
  <c r="FV25"/>
  <c r="FX25" s="1"/>
  <c r="FF25"/>
  <c r="FH25" s="1"/>
  <c r="EQ25"/>
  <c r="FB25" s="1"/>
  <c r="DK25"/>
  <c r="DM25" s="1"/>
  <c r="CE25"/>
  <c r="CG25" s="1"/>
  <c r="AY25"/>
  <c r="AI25"/>
  <c r="AK25" s="1"/>
  <c r="FJ22"/>
  <c r="FQ22" s="1"/>
  <c r="DG22"/>
  <c r="DW22"/>
  <c r="AU21"/>
  <c r="EM21"/>
  <c r="FZ22"/>
  <c r="GG22" s="1"/>
  <c r="AR23"/>
  <c r="AN23"/>
  <c r="AL23"/>
  <c r="AS23"/>
  <c r="AQ23"/>
  <c r="AO23"/>
  <c r="AP23"/>
  <c r="DC23"/>
  <c r="CZ23"/>
  <c r="DA23"/>
  <c r="CX23"/>
  <c r="CY23" s="1"/>
  <c r="DD23"/>
  <c r="DE23"/>
  <c r="DB23"/>
  <c r="DR23"/>
  <c r="DS23"/>
  <c r="DP23"/>
  <c r="DQ23"/>
  <c r="DN23"/>
  <c r="DT23"/>
  <c r="DU23"/>
  <c r="EJ23"/>
  <c r="EK23"/>
  <c r="EH23"/>
  <c r="EI23"/>
  <c r="EF23"/>
  <c r="EG23"/>
  <c r="ED23"/>
  <c r="EY23"/>
  <c r="ER23"/>
  <c r="ES23" s="1"/>
  <c r="EZ23"/>
  <c r="FC23" s="1"/>
  <c r="FA23"/>
  <c r="ET23"/>
  <c r="EE22"/>
  <c r="EL22" s="1"/>
  <c r="CQ22"/>
  <c r="T14"/>
  <c r="BN15"/>
  <c r="S15" s="1"/>
  <c r="BK19"/>
  <c r="CR17"/>
  <c r="CR16"/>
  <c r="AZ23"/>
  <c r="BA22"/>
  <c r="BI22" s="1"/>
  <c r="BD21"/>
  <c r="BB21"/>
  <c r="BF21"/>
  <c r="BG21"/>
  <c r="BH21"/>
  <c r="BE21"/>
  <c r="BC20"/>
  <c r="BJ20" s="1"/>
  <c r="AJ29"/>
  <c r="CS16" l="1"/>
  <c r="CT16" s="1"/>
  <c r="W16" s="1"/>
  <c r="X16" s="1"/>
  <c r="GJ19"/>
  <c r="GK19" s="1"/>
  <c r="AG19" s="1"/>
  <c r="AH19" s="1"/>
  <c r="CS17"/>
  <c r="CT17" s="1"/>
  <c r="W17" s="1"/>
  <c r="X17" s="1"/>
  <c r="EP20"/>
  <c r="GN24"/>
  <c r="GO24" s="1"/>
  <c r="FE22"/>
  <c r="HO20"/>
  <c r="HO19"/>
  <c r="HJ17"/>
  <c r="HJ16"/>
  <c r="FU20"/>
  <c r="AE20" s="1"/>
  <c r="HN20"/>
  <c r="HM20"/>
  <c r="AC20"/>
  <c r="FD22"/>
  <c r="AX20"/>
  <c r="Q20" s="1"/>
  <c r="R20" s="1"/>
  <c r="EU23"/>
  <c r="EV23" s="1"/>
  <c r="GK20"/>
  <c r="AG20" s="1"/>
  <c r="AH20" s="1"/>
  <c r="EV22"/>
  <c r="EX22" s="1"/>
  <c r="EW21"/>
  <c r="EM22"/>
  <c r="DG23"/>
  <c r="FR22"/>
  <c r="AU22"/>
  <c r="AV22" s="1"/>
  <c r="AW22" s="1"/>
  <c r="FD23"/>
  <c r="EN21"/>
  <c r="EO21" s="1"/>
  <c r="EP21" s="1"/>
  <c r="FS21"/>
  <c r="FT21" s="1"/>
  <c r="AV21"/>
  <c r="AW21" s="1"/>
  <c r="EE23"/>
  <c r="EL23" s="1"/>
  <c r="DO23"/>
  <c r="DV23" s="1"/>
  <c r="DS25"/>
  <c r="DT25"/>
  <c r="DP25"/>
  <c r="DU25"/>
  <c r="DQ25"/>
  <c r="DR25"/>
  <c r="DN25"/>
  <c r="DO25" s="1"/>
  <c r="ER25"/>
  <c r="EY25"/>
  <c r="EZ25" s="1"/>
  <c r="GD25"/>
  <c r="GC25"/>
  <c r="GE25"/>
  <c r="GF25"/>
  <c r="FY25"/>
  <c r="FZ25" s="1"/>
  <c r="GB25"/>
  <c r="GA25"/>
  <c r="BW25"/>
  <c r="BY25"/>
  <c r="BU25"/>
  <c r="BV25"/>
  <c r="BR25"/>
  <c r="BS25" s="1"/>
  <c r="BX25"/>
  <c r="BT25"/>
  <c r="EJ25"/>
  <c r="EF25"/>
  <c r="EK25"/>
  <c r="EG25"/>
  <c r="EH25"/>
  <c r="ED25"/>
  <c r="EE25" s="1"/>
  <c r="EI25"/>
  <c r="CI23"/>
  <c r="CP23" s="1"/>
  <c r="FJ23"/>
  <c r="FQ23" s="1"/>
  <c r="BS23"/>
  <c r="BZ23" s="1"/>
  <c r="DF23"/>
  <c r="FE23"/>
  <c r="GH22"/>
  <c r="AM23"/>
  <c r="AT23" s="1"/>
  <c r="AR25"/>
  <c r="AP25"/>
  <c r="AN25"/>
  <c r="AO25"/>
  <c r="AS25"/>
  <c r="AL25"/>
  <c r="AM25" s="1"/>
  <c r="AQ25"/>
  <c r="CO25"/>
  <c r="CK25"/>
  <c r="CL25"/>
  <c r="CH25"/>
  <c r="CI25" s="1"/>
  <c r="CM25"/>
  <c r="CJ25"/>
  <c r="CN25"/>
  <c r="FM25"/>
  <c r="FI25"/>
  <c r="FJ25" s="1"/>
  <c r="FN25"/>
  <c r="FO25"/>
  <c r="FK25"/>
  <c r="FP25"/>
  <c r="FL25"/>
  <c r="EQ26"/>
  <c r="FB26" s="1"/>
  <c r="EA26"/>
  <c r="EC26" s="1"/>
  <c r="CU26"/>
  <c r="CW26" s="1"/>
  <c r="CE26"/>
  <c r="CG26" s="1"/>
  <c r="BO26"/>
  <c r="BQ26" s="1"/>
  <c r="DK26"/>
  <c r="DM26" s="1"/>
  <c r="FV26"/>
  <c r="FX26" s="1"/>
  <c r="FF26"/>
  <c r="FH26" s="1"/>
  <c r="AY26"/>
  <c r="AI26"/>
  <c r="AK26" s="1"/>
  <c r="DC25"/>
  <c r="DD25"/>
  <c r="CZ25"/>
  <c r="DA25"/>
  <c r="DE25"/>
  <c r="DB25"/>
  <c r="CX25"/>
  <c r="CY25" s="1"/>
  <c r="FZ23"/>
  <c r="GG23" s="1"/>
  <c r="R19"/>
  <c r="T15"/>
  <c r="BN16"/>
  <c r="S16" s="1"/>
  <c r="BN17"/>
  <c r="S17" s="1"/>
  <c r="BK20"/>
  <c r="DH19"/>
  <c r="BL19"/>
  <c r="BM19" s="1"/>
  <c r="DX19"/>
  <c r="CB19"/>
  <c r="BE22"/>
  <c r="BD22"/>
  <c r="BG22"/>
  <c r="BF22"/>
  <c r="BH22"/>
  <c r="BB22"/>
  <c r="BC21"/>
  <c r="BJ21" s="1"/>
  <c r="BA23"/>
  <c r="BI23" s="1"/>
  <c r="AZ25"/>
  <c r="AJ31"/>
  <c r="DY19" l="1"/>
  <c r="DZ19" s="1"/>
  <c r="AA19" s="1"/>
  <c r="AB19" s="1"/>
  <c r="DI19"/>
  <c r="DJ19" s="1"/>
  <c r="Y19" s="1"/>
  <c r="Z19" s="1"/>
  <c r="CC19"/>
  <c r="CD19" s="1"/>
  <c r="U19" s="1"/>
  <c r="V19" s="1"/>
  <c r="FA25"/>
  <c r="GN25"/>
  <c r="GO25" s="1"/>
  <c r="HL19"/>
  <c r="HK19"/>
  <c r="HI19"/>
  <c r="AD20"/>
  <c r="AC21"/>
  <c r="AD21" s="1"/>
  <c r="HM21"/>
  <c r="HN21"/>
  <c r="EN22"/>
  <c r="EO22" s="1"/>
  <c r="EP22" s="1"/>
  <c r="T17"/>
  <c r="FU21"/>
  <c r="AE21" s="1"/>
  <c r="FS22"/>
  <c r="FT22" s="1"/>
  <c r="FC25"/>
  <c r="AF20"/>
  <c r="EW23"/>
  <c r="EX23"/>
  <c r="EW22"/>
  <c r="CP25"/>
  <c r="AU25"/>
  <c r="AV25" s="1"/>
  <c r="AW25" s="1"/>
  <c r="AU23"/>
  <c r="AV23" s="1"/>
  <c r="AW23" s="1"/>
  <c r="EL25"/>
  <c r="DW25"/>
  <c r="FQ25"/>
  <c r="GH23"/>
  <c r="DF25"/>
  <c r="FR25"/>
  <c r="CA23"/>
  <c r="FR23"/>
  <c r="FS23" s="1"/>
  <c r="FT23" s="1"/>
  <c r="CQ23"/>
  <c r="EM25"/>
  <c r="BZ25"/>
  <c r="GG25"/>
  <c r="AX22"/>
  <c r="Q22" s="1"/>
  <c r="R22" s="1"/>
  <c r="GI22"/>
  <c r="AL26"/>
  <c r="AS26"/>
  <c r="AP26"/>
  <c r="AN26"/>
  <c r="AO26"/>
  <c r="AR26"/>
  <c r="AQ26"/>
  <c r="DT26"/>
  <c r="DP26"/>
  <c r="DU26"/>
  <c r="DQ26"/>
  <c r="DR26"/>
  <c r="DN26"/>
  <c r="DO26" s="1"/>
  <c r="DS26"/>
  <c r="EK26"/>
  <c r="EF26"/>
  <c r="ED26"/>
  <c r="EE26" s="1"/>
  <c r="EG26"/>
  <c r="EJ26"/>
  <c r="EI26"/>
  <c r="EH26"/>
  <c r="GF26"/>
  <c r="GB26"/>
  <c r="GA26"/>
  <c r="FY26"/>
  <c r="FZ26" s="1"/>
  <c r="GD26"/>
  <c r="GE26"/>
  <c r="GC26"/>
  <c r="BY26"/>
  <c r="BR26"/>
  <c r="BS26" s="1"/>
  <c r="BW26"/>
  <c r="BX26"/>
  <c r="BT26"/>
  <c r="BU26"/>
  <c r="BV26"/>
  <c r="DD26"/>
  <c r="CZ26"/>
  <c r="DE26"/>
  <c r="DA26"/>
  <c r="CX26"/>
  <c r="CY26" s="1"/>
  <c r="DB26"/>
  <c r="DC26"/>
  <c r="DK27"/>
  <c r="DM27" s="1"/>
  <c r="EQ27"/>
  <c r="FB27" s="1"/>
  <c r="CU27"/>
  <c r="CW27" s="1"/>
  <c r="BO27"/>
  <c r="BQ27" s="1"/>
  <c r="FV27"/>
  <c r="FX27" s="1"/>
  <c r="EA27"/>
  <c r="EC27" s="1"/>
  <c r="CE27"/>
  <c r="CG27" s="1"/>
  <c r="FF27"/>
  <c r="FH27" s="1"/>
  <c r="AY27"/>
  <c r="AI27"/>
  <c r="AK27" s="1"/>
  <c r="GI21"/>
  <c r="AX21"/>
  <c r="Q21" s="1"/>
  <c r="DG25"/>
  <c r="CA25"/>
  <c r="GH25"/>
  <c r="DV25"/>
  <c r="DW23"/>
  <c r="EM23"/>
  <c r="EN23" s="1"/>
  <c r="EO23" s="1"/>
  <c r="FM26"/>
  <c r="FN26"/>
  <c r="FL26"/>
  <c r="FK26"/>
  <c r="FO26"/>
  <c r="FI26"/>
  <c r="FP26"/>
  <c r="CM26"/>
  <c r="CN26"/>
  <c r="CJ26"/>
  <c r="CL26"/>
  <c r="CK26"/>
  <c r="CH26"/>
  <c r="CO26"/>
  <c r="ER26"/>
  <c r="EY26"/>
  <c r="EZ26" s="1"/>
  <c r="FA26" s="1"/>
  <c r="ES25"/>
  <c r="CQ25"/>
  <c r="AT25"/>
  <c r="T16"/>
  <c r="BK21"/>
  <c r="BC22"/>
  <c r="BK22" s="1"/>
  <c r="DX20"/>
  <c r="CB20"/>
  <c r="DH20"/>
  <c r="BL20"/>
  <c r="BM20" s="1"/>
  <c r="CR19"/>
  <c r="AZ26"/>
  <c r="BA25"/>
  <c r="BI25" s="1"/>
  <c r="BB23"/>
  <c r="BF23"/>
  <c r="BG23"/>
  <c r="BD23"/>
  <c r="BH23"/>
  <c r="BE23"/>
  <c r="AJ32"/>
  <c r="EP23" l="1"/>
  <c r="DI20"/>
  <c r="DJ20" s="1"/>
  <c r="Y20" s="1"/>
  <c r="Z20" s="1"/>
  <c r="CC20"/>
  <c r="CD20" s="1"/>
  <c r="U20" s="1"/>
  <c r="V20" s="1"/>
  <c r="GJ21"/>
  <c r="GK21" s="1"/>
  <c r="AG21" s="1"/>
  <c r="AH21" s="1"/>
  <c r="GJ22"/>
  <c r="GK22" s="1"/>
  <c r="AG22" s="1"/>
  <c r="AH22" s="1"/>
  <c r="CS19"/>
  <c r="CT19" s="1"/>
  <c r="W19" s="1"/>
  <c r="X19" s="1"/>
  <c r="DY20"/>
  <c r="DZ20" s="1"/>
  <c r="AA20" s="1"/>
  <c r="AB20" s="1"/>
  <c r="GN26"/>
  <c r="GO26" s="1"/>
  <c r="HL20"/>
  <c r="HK20"/>
  <c r="HI20"/>
  <c r="HO21"/>
  <c r="HO22"/>
  <c r="HJ19"/>
  <c r="AC22"/>
  <c r="HM22"/>
  <c r="AC23"/>
  <c r="AD23" s="1"/>
  <c r="HM23"/>
  <c r="FU23"/>
  <c r="AE23" s="1"/>
  <c r="AF23" s="1"/>
  <c r="HN23"/>
  <c r="FU22"/>
  <c r="AE22" s="1"/>
  <c r="AF22" s="1"/>
  <c r="HN22"/>
  <c r="EN25"/>
  <c r="EO25" s="1"/>
  <c r="FD25"/>
  <c r="AF21"/>
  <c r="FE25"/>
  <c r="FC26"/>
  <c r="FD26" s="1"/>
  <c r="ET25"/>
  <c r="DV26"/>
  <c r="EL26"/>
  <c r="DW26"/>
  <c r="FS25"/>
  <c r="FT25" s="1"/>
  <c r="DG26"/>
  <c r="GG26"/>
  <c r="BZ26"/>
  <c r="GI23"/>
  <c r="AX23"/>
  <c r="Q23" s="1"/>
  <c r="ES26"/>
  <c r="FJ26"/>
  <c r="FR26" s="1"/>
  <c r="CM27"/>
  <c r="CN27"/>
  <c r="CJ27"/>
  <c r="CK27"/>
  <c r="CO27"/>
  <c r="CL27"/>
  <c r="CH27"/>
  <c r="CI27" s="1"/>
  <c r="BU27"/>
  <c r="BW27"/>
  <c r="BX27"/>
  <c r="BT27"/>
  <c r="BY27"/>
  <c r="BV27"/>
  <c r="BR27"/>
  <c r="EZ27"/>
  <c r="EY27"/>
  <c r="ER27"/>
  <c r="AY28"/>
  <c r="BO28"/>
  <c r="BQ28" s="1"/>
  <c r="FV28"/>
  <c r="FX28" s="1"/>
  <c r="DK28"/>
  <c r="DM28" s="1"/>
  <c r="EQ28"/>
  <c r="FB28" s="1"/>
  <c r="CU28"/>
  <c r="CW28" s="1"/>
  <c r="FF28"/>
  <c r="FH28" s="1"/>
  <c r="EA28"/>
  <c r="EC28" s="1"/>
  <c r="CE28"/>
  <c r="CG28" s="1"/>
  <c r="AI28"/>
  <c r="AK28" s="1"/>
  <c r="R21"/>
  <c r="AR27"/>
  <c r="AS27"/>
  <c r="AL27"/>
  <c r="AM27" s="1"/>
  <c r="AN27"/>
  <c r="AO27"/>
  <c r="AP27"/>
  <c r="AQ27"/>
  <c r="FM27"/>
  <c r="FI27"/>
  <c r="FJ27" s="1"/>
  <c r="FN27"/>
  <c r="FO27"/>
  <c r="FK27"/>
  <c r="FP27"/>
  <c r="FL27"/>
  <c r="EH27"/>
  <c r="ED27"/>
  <c r="EI27"/>
  <c r="EJ27"/>
  <c r="EF27"/>
  <c r="EK27"/>
  <c r="EG27"/>
  <c r="GD27"/>
  <c r="GC27"/>
  <c r="GB27"/>
  <c r="GE27"/>
  <c r="GF27"/>
  <c r="FY27"/>
  <c r="FZ27" s="1"/>
  <c r="GA27"/>
  <c r="DE27"/>
  <c r="DA27"/>
  <c r="DB27"/>
  <c r="CX27"/>
  <c r="CY27" s="1"/>
  <c r="DD27"/>
  <c r="DC27"/>
  <c r="CZ27"/>
  <c r="DU27"/>
  <c r="DQ27"/>
  <c r="DR27"/>
  <c r="DN27"/>
  <c r="DO27" s="1"/>
  <c r="DS27"/>
  <c r="DT27"/>
  <c r="DP27"/>
  <c r="GI25"/>
  <c r="GJ25" s="1"/>
  <c r="AM26"/>
  <c r="AT26" s="1"/>
  <c r="DF26"/>
  <c r="CA26"/>
  <c r="GH26"/>
  <c r="EM26"/>
  <c r="CI26"/>
  <c r="CP26" s="1"/>
  <c r="BJ22"/>
  <c r="BN19"/>
  <c r="S19" s="1"/>
  <c r="DX22"/>
  <c r="CB22"/>
  <c r="DH22"/>
  <c r="BL22"/>
  <c r="BM22" s="1"/>
  <c r="DH21"/>
  <c r="BL21"/>
  <c r="BM21" s="1"/>
  <c r="DX21"/>
  <c r="CB21"/>
  <c r="CR20"/>
  <c r="BF25"/>
  <c r="BB25"/>
  <c r="BG25"/>
  <c r="BE25"/>
  <c r="BH25"/>
  <c r="BD25"/>
  <c r="BC23"/>
  <c r="BJ23" s="1"/>
  <c r="AZ27"/>
  <c r="BA26"/>
  <c r="BI26" s="1"/>
  <c r="AJ33"/>
  <c r="FA27" l="1"/>
  <c r="CS20"/>
  <c r="CT20" s="1"/>
  <c r="W20" s="1"/>
  <c r="X20" s="1"/>
  <c r="DY21"/>
  <c r="DZ21" s="1"/>
  <c r="AA21" s="1"/>
  <c r="AB21" s="1"/>
  <c r="DI21"/>
  <c r="DJ21" s="1"/>
  <c r="Y21" s="1"/>
  <c r="Z21" s="1"/>
  <c r="DI22"/>
  <c r="DJ22" s="1"/>
  <c r="Y22" s="1"/>
  <c r="Z22" s="1"/>
  <c r="DY22"/>
  <c r="DZ22" s="1"/>
  <c r="AA22" s="1"/>
  <c r="AB22" s="1"/>
  <c r="GJ23"/>
  <c r="GK23" s="1"/>
  <c r="AG23" s="1"/>
  <c r="AH23" s="1"/>
  <c r="CC21"/>
  <c r="CD21" s="1"/>
  <c r="U21" s="1"/>
  <c r="V21" s="1"/>
  <c r="CC22"/>
  <c r="CD22" s="1"/>
  <c r="U22" s="1"/>
  <c r="V22" s="1"/>
  <c r="GN27"/>
  <c r="GO27" s="1"/>
  <c r="HL21"/>
  <c r="HK21"/>
  <c r="HI21"/>
  <c r="HL22"/>
  <c r="HK22"/>
  <c r="HI22"/>
  <c r="HO25"/>
  <c r="HO23"/>
  <c r="HJ20"/>
  <c r="HM25"/>
  <c r="AD22"/>
  <c r="HN25"/>
  <c r="FE26"/>
  <c r="FC27"/>
  <c r="DF27"/>
  <c r="EU25"/>
  <c r="ET27"/>
  <c r="ET26"/>
  <c r="FQ26"/>
  <c r="ES27"/>
  <c r="DW27"/>
  <c r="FQ27"/>
  <c r="CQ26"/>
  <c r="AU26"/>
  <c r="AV26" s="1"/>
  <c r="AW26" s="1"/>
  <c r="GH27"/>
  <c r="AU27"/>
  <c r="AV27" s="1"/>
  <c r="AW27" s="1"/>
  <c r="CQ27"/>
  <c r="FM28"/>
  <c r="FP28"/>
  <c r="FO28"/>
  <c r="FI28"/>
  <c r="FL28"/>
  <c r="FN28"/>
  <c r="FK28"/>
  <c r="EE27"/>
  <c r="EL27" s="1"/>
  <c r="CO28"/>
  <c r="CK28"/>
  <c r="CL28"/>
  <c r="CH28"/>
  <c r="CI28" s="1"/>
  <c r="CM28"/>
  <c r="CJ28"/>
  <c r="CN28"/>
  <c r="EQ29"/>
  <c r="FB29" s="1"/>
  <c r="CU29"/>
  <c r="CW29" s="1"/>
  <c r="BO29"/>
  <c r="BQ29" s="1"/>
  <c r="DK29"/>
  <c r="DM29" s="1"/>
  <c r="AY29"/>
  <c r="FV29"/>
  <c r="FX29" s="1"/>
  <c r="EA29"/>
  <c r="EC29" s="1"/>
  <c r="CE29"/>
  <c r="CG29" s="1"/>
  <c r="FF29"/>
  <c r="FH29" s="1"/>
  <c r="AI29"/>
  <c r="AK29" s="1"/>
  <c r="ER28"/>
  <c r="EY28"/>
  <c r="EZ28" s="1"/>
  <c r="ES28"/>
  <c r="ET28" s="1"/>
  <c r="GF28"/>
  <c r="GD28"/>
  <c r="GC28"/>
  <c r="GE28"/>
  <c r="GA28"/>
  <c r="FY28"/>
  <c r="GB28"/>
  <c r="FR27"/>
  <c r="AT27"/>
  <c r="CP27"/>
  <c r="AO28"/>
  <c r="AR28"/>
  <c r="AL28"/>
  <c r="AQ28"/>
  <c r="AS28"/>
  <c r="AP28"/>
  <c r="AN28"/>
  <c r="EF28"/>
  <c r="EK28"/>
  <c r="ED28"/>
  <c r="EE28" s="1"/>
  <c r="EG28"/>
  <c r="EI28"/>
  <c r="EJ28"/>
  <c r="EH28"/>
  <c r="DD28"/>
  <c r="CZ28"/>
  <c r="DE28"/>
  <c r="DB28"/>
  <c r="CX28"/>
  <c r="CY28" s="1"/>
  <c r="DC28"/>
  <c r="DA28"/>
  <c r="DT28"/>
  <c r="DP28"/>
  <c r="DU28"/>
  <c r="DQ28"/>
  <c r="DR28"/>
  <c r="DN28"/>
  <c r="DO28" s="1"/>
  <c r="DS28"/>
  <c r="BY28"/>
  <c r="BV28"/>
  <c r="BW28"/>
  <c r="BX28"/>
  <c r="BT28"/>
  <c r="BU28"/>
  <c r="BR28"/>
  <c r="BS28" s="1"/>
  <c r="BS27"/>
  <c r="BZ27" s="1"/>
  <c r="R23"/>
  <c r="DV27"/>
  <c r="DG27"/>
  <c r="GG27"/>
  <c r="T19"/>
  <c r="BN20"/>
  <c r="S20" s="1"/>
  <c r="BK23"/>
  <c r="CR21"/>
  <c r="CR22"/>
  <c r="BB26"/>
  <c r="BH26"/>
  <c r="BF26"/>
  <c r="BD26"/>
  <c r="BG26"/>
  <c r="BE26"/>
  <c r="BC25"/>
  <c r="BK25" s="1"/>
  <c r="AZ28"/>
  <c r="BA27"/>
  <c r="BI27" s="1"/>
  <c r="AJ34"/>
  <c r="EU27" l="1"/>
  <c r="FD27"/>
  <c r="CS22"/>
  <c r="CT22" s="1"/>
  <c r="W22" s="1"/>
  <c r="X22" s="1"/>
  <c r="FA28"/>
  <c r="CS21"/>
  <c r="CT21" s="1"/>
  <c r="W21" s="1"/>
  <c r="X21" s="1"/>
  <c r="GN28"/>
  <c r="GR8"/>
  <c r="GO28"/>
  <c r="HJ22"/>
  <c r="HJ21"/>
  <c r="FE27"/>
  <c r="EV27"/>
  <c r="FC28"/>
  <c r="EU26"/>
  <c r="EV26" s="1"/>
  <c r="EU28"/>
  <c r="EV28" s="1"/>
  <c r="EV25"/>
  <c r="EX25" s="1"/>
  <c r="FS27"/>
  <c r="FT27" s="1"/>
  <c r="FS26"/>
  <c r="FT26" s="1"/>
  <c r="CA28"/>
  <c r="EN26"/>
  <c r="EO26" s="1"/>
  <c r="CP28"/>
  <c r="DV28"/>
  <c r="EM28"/>
  <c r="EM27"/>
  <c r="EN27" s="1"/>
  <c r="EO27" s="1"/>
  <c r="AM28"/>
  <c r="AU28" s="1"/>
  <c r="FZ28"/>
  <c r="GG28" s="1"/>
  <c r="CN29"/>
  <c r="CO29"/>
  <c r="CL29"/>
  <c r="CM29"/>
  <c r="CJ29"/>
  <c r="CK29"/>
  <c r="CH29"/>
  <c r="GB29"/>
  <c r="GA29"/>
  <c r="GC29"/>
  <c r="GF29"/>
  <c r="FY29"/>
  <c r="GD29"/>
  <c r="GE29"/>
  <c r="DU29"/>
  <c r="DR29"/>
  <c r="DS29"/>
  <c r="DP29"/>
  <c r="DQ29"/>
  <c r="DN29"/>
  <c r="DT29"/>
  <c r="DC29"/>
  <c r="CZ29"/>
  <c r="DA29"/>
  <c r="CX29"/>
  <c r="DD29"/>
  <c r="DE29"/>
  <c r="DB29"/>
  <c r="FF31"/>
  <c r="FH31" s="1"/>
  <c r="CE31"/>
  <c r="CG31" s="1"/>
  <c r="BO31"/>
  <c r="BQ31" s="1"/>
  <c r="EQ31"/>
  <c r="FB31" s="1"/>
  <c r="EA31"/>
  <c r="EC31" s="1"/>
  <c r="DK31"/>
  <c r="DM31" s="1"/>
  <c r="P31"/>
  <c r="FV31"/>
  <c r="FX31" s="1"/>
  <c r="CU31"/>
  <c r="CW31" s="1"/>
  <c r="AY31"/>
  <c r="AI31"/>
  <c r="AK31" s="1"/>
  <c r="GI27"/>
  <c r="GJ27" s="1"/>
  <c r="GI26"/>
  <c r="GJ26" s="1"/>
  <c r="DG28"/>
  <c r="CA27"/>
  <c r="BZ28"/>
  <c r="DW28"/>
  <c r="DF28"/>
  <c r="EL28"/>
  <c r="AR29"/>
  <c r="AS29"/>
  <c r="AL29"/>
  <c r="AM29" s="1"/>
  <c r="AN29"/>
  <c r="AO29"/>
  <c r="AP29"/>
  <c r="AQ29"/>
  <c r="FO29"/>
  <c r="FP29"/>
  <c r="FM29"/>
  <c r="FN29"/>
  <c r="FK29"/>
  <c r="FL29"/>
  <c r="FI29"/>
  <c r="FJ29" s="1"/>
  <c r="EJ29"/>
  <c r="EK29"/>
  <c r="EH29"/>
  <c r="EI29"/>
  <c r="EF29"/>
  <c r="EG29"/>
  <c r="ED29"/>
  <c r="BU29"/>
  <c r="BR29"/>
  <c r="BX29"/>
  <c r="BY29"/>
  <c r="BV29"/>
  <c r="BW29"/>
  <c r="BT29"/>
  <c r="EY29"/>
  <c r="FA29" s="1"/>
  <c r="ER29"/>
  <c r="FJ28"/>
  <c r="FQ28" s="1"/>
  <c r="CQ28"/>
  <c r="T20"/>
  <c r="BN22"/>
  <c r="S22" s="1"/>
  <c r="BN21"/>
  <c r="S21" s="1"/>
  <c r="BC26"/>
  <c r="BK26" s="1"/>
  <c r="DX25"/>
  <c r="CB25"/>
  <c r="DH25"/>
  <c r="BL25"/>
  <c r="BM25" s="1"/>
  <c r="DH23"/>
  <c r="BL23"/>
  <c r="BM23" s="1"/>
  <c r="DX23"/>
  <c r="CB23"/>
  <c r="BE27"/>
  <c r="BH27"/>
  <c r="BF27"/>
  <c r="BD27"/>
  <c r="BB27"/>
  <c r="BG27"/>
  <c r="BJ25"/>
  <c r="AZ29"/>
  <c r="BA28"/>
  <c r="BI28" s="1"/>
  <c r="AJ35"/>
  <c r="EX27" l="1"/>
  <c r="EP27" s="1"/>
  <c r="AC27" s="1"/>
  <c r="AD27" s="1"/>
  <c r="EZ29"/>
  <c r="DY23"/>
  <c r="DZ23" s="1"/>
  <c r="AA23" s="1"/>
  <c r="AB23" s="1"/>
  <c r="DI23"/>
  <c r="DJ23" s="1"/>
  <c r="Y23" s="1"/>
  <c r="Z23" s="1"/>
  <c r="DI25"/>
  <c r="DJ25" s="1"/>
  <c r="Y25" s="1"/>
  <c r="Z25" s="1"/>
  <c r="DY25"/>
  <c r="DZ25" s="1"/>
  <c r="AA25" s="1"/>
  <c r="AB25" s="1"/>
  <c r="FU25"/>
  <c r="AE25" s="1"/>
  <c r="AF25" s="1"/>
  <c r="EP25"/>
  <c r="AC25" s="1"/>
  <c r="AD25" s="1"/>
  <c r="CC23"/>
  <c r="CD23" s="1"/>
  <c r="U23" s="1"/>
  <c r="V23" s="1"/>
  <c r="CC25"/>
  <c r="CD25" s="1"/>
  <c r="U25" s="1"/>
  <c r="V25" s="1"/>
  <c r="AT28"/>
  <c r="HL23"/>
  <c r="HK23"/>
  <c r="HI23"/>
  <c r="HL25"/>
  <c r="HK25"/>
  <c r="HI25"/>
  <c r="HO26"/>
  <c r="HO27"/>
  <c r="HM27"/>
  <c r="HM26"/>
  <c r="HN26"/>
  <c r="FU27"/>
  <c r="AE27" s="1"/>
  <c r="AF27" s="1"/>
  <c r="HN27"/>
  <c r="EW28"/>
  <c r="FC29"/>
  <c r="FE29" s="1"/>
  <c r="FD28"/>
  <c r="FE28"/>
  <c r="EX26"/>
  <c r="AX26" s="1"/>
  <c r="Q26" s="1"/>
  <c r="AX25"/>
  <c r="Q25" s="1"/>
  <c r="R25" s="1"/>
  <c r="GK25"/>
  <c r="AG25" s="1"/>
  <c r="AH25" s="1"/>
  <c r="GK27"/>
  <c r="AG27" s="1"/>
  <c r="AH27" s="1"/>
  <c r="EW26"/>
  <c r="EW27"/>
  <c r="EX28"/>
  <c r="EU29"/>
  <c r="AX27"/>
  <c r="Q27" s="1"/>
  <c r="R27" s="1"/>
  <c r="EW25"/>
  <c r="ES29"/>
  <c r="ET29" s="1"/>
  <c r="FR29"/>
  <c r="FR28"/>
  <c r="FS28" s="1"/>
  <c r="FT28" s="1"/>
  <c r="AU29"/>
  <c r="AV29" s="1"/>
  <c r="AW29" s="1"/>
  <c r="GH28"/>
  <c r="BS29"/>
  <c r="BZ29" s="1"/>
  <c r="GE31"/>
  <c r="GA31"/>
  <c r="GD31"/>
  <c r="GB31"/>
  <c r="GC31"/>
  <c r="GF31"/>
  <c r="FY31"/>
  <c r="FZ31" s="1"/>
  <c r="DS31"/>
  <c r="DT31"/>
  <c r="DP31"/>
  <c r="DU31"/>
  <c r="DQ31"/>
  <c r="DR31"/>
  <c r="DN31"/>
  <c r="DO31" s="1"/>
  <c r="EY31"/>
  <c r="EZ31" s="1"/>
  <c r="FA31" s="1"/>
  <c r="ER31"/>
  <c r="CO31"/>
  <c r="CK31"/>
  <c r="CL31"/>
  <c r="CH31"/>
  <c r="CI31" s="1"/>
  <c r="CM31"/>
  <c r="CJ31"/>
  <c r="CN31"/>
  <c r="EA32"/>
  <c r="EC32" s="1"/>
  <c r="FV32"/>
  <c r="FX32" s="1"/>
  <c r="FF32"/>
  <c r="FH32" s="1"/>
  <c r="CU32"/>
  <c r="CW32" s="1"/>
  <c r="CE32"/>
  <c r="CG32" s="1"/>
  <c r="EQ32"/>
  <c r="FB32" s="1"/>
  <c r="P32"/>
  <c r="BO32"/>
  <c r="BQ32" s="1"/>
  <c r="DK32"/>
  <c r="DM32" s="1"/>
  <c r="AY32"/>
  <c r="AI32"/>
  <c r="AK32" s="1"/>
  <c r="DO29"/>
  <c r="DW29" s="1"/>
  <c r="CI29"/>
  <c r="CQ29" s="1"/>
  <c r="FQ29"/>
  <c r="AT29"/>
  <c r="EE29"/>
  <c r="EL29" s="1"/>
  <c r="AR31"/>
  <c r="AQ31"/>
  <c r="AS31"/>
  <c r="AO31"/>
  <c r="AP31"/>
  <c r="AN31"/>
  <c r="AL31"/>
  <c r="DB31"/>
  <c r="CX31"/>
  <c r="CY31" s="1"/>
  <c r="DC31"/>
  <c r="DD31"/>
  <c r="DE31"/>
  <c r="CZ31"/>
  <c r="DA31"/>
  <c r="EJ31"/>
  <c r="EF31"/>
  <c r="EK31"/>
  <c r="EG31"/>
  <c r="EH31"/>
  <c r="ED31"/>
  <c r="EI31"/>
  <c r="BW31"/>
  <c r="BY31"/>
  <c r="BU31"/>
  <c r="BV31"/>
  <c r="BR31"/>
  <c r="BX31"/>
  <c r="BT31"/>
  <c r="FP31"/>
  <c r="FL31"/>
  <c r="FM31"/>
  <c r="FI31"/>
  <c r="FJ31" s="1"/>
  <c r="FN31"/>
  <c r="FO31"/>
  <c r="FK31"/>
  <c r="CY29"/>
  <c r="DF29" s="1"/>
  <c r="FZ29"/>
  <c r="GG29" s="1"/>
  <c r="AV28"/>
  <c r="AW28" s="1"/>
  <c r="EN28"/>
  <c r="EO28" s="1"/>
  <c r="T22"/>
  <c r="T21"/>
  <c r="BJ26"/>
  <c r="CR23"/>
  <c r="CR25"/>
  <c r="DH26"/>
  <c r="BL26"/>
  <c r="BM26" s="1"/>
  <c r="DX26"/>
  <c r="CB26"/>
  <c r="BF28"/>
  <c r="BG28"/>
  <c r="BE28"/>
  <c r="BB28"/>
  <c r="BH28"/>
  <c r="BD28"/>
  <c r="BC27"/>
  <c r="BK27" s="1"/>
  <c r="AZ31"/>
  <c r="BA29"/>
  <c r="BI29" s="1"/>
  <c r="AJ37"/>
  <c r="FD29" l="1"/>
  <c r="EP28"/>
  <c r="AC28" s="1"/>
  <c r="AD28" s="1"/>
  <c r="DY26"/>
  <c r="DZ26" s="1"/>
  <c r="AA26" s="1"/>
  <c r="AB26" s="1"/>
  <c r="DI26"/>
  <c r="DJ26" s="1"/>
  <c r="Y26" s="1"/>
  <c r="Z26" s="1"/>
  <c r="CS23"/>
  <c r="CT23" s="1"/>
  <c r="W23" s="1"/>
  <c r="X23" s="1"/>
  <c r="EP26"/>
  <c r="CC26"/>
  <c r="CD26" s="1"/>
  <c r="U26" s="1"/>
  <c r="V26" s="1"/>
  <c r="CS25"/>
  <c r="CT25" s="1"/>
  <c r="W25" s="1"/>
  <c r="X25" s="1"/>
  <c r="GK26"/>
  <c r="AG26" s="1"/>
  <c r="HL26"/>
  <c r="HK26"/>
  <c r="HI26"/>
  <c r="AH26"/>
  <c r="HJ25"/>
  <c r="HJ23"/>
  <c r="HM28"/>
  <c r="FU28"/>
  <c r="AE28" s="1"/>
  <c r="AF28" s="1"/>
  <c r="HN28"/>
  <c r="R26"/>
  <c r="FU26"/>
  <c r="AE26" s="1"/>
  <c r="FS29"/>
  <c r="FT29" s="1"/>
  <c r="AC26"/>
  <c r="EV29"/>
  <c r="EX29" s="1"/>
  <c r="FC31"/>
  <c r="FD31" s="1"/>
  <c r="FR31"/>
  <c r="GH29"/>
  <c r="GI29" s="1"/>
  <c r="GJ29" s="1"/>
  <c r="DG29"/>
  <c r="DG31"/>
  <c r="CP29"/>
  <c r="DV31"/>
  <c r="GG31"/>
  <c r="CA29"/>
  <c r="FQ31"/>
  <c r="CP31"/>
  <c r="BS31"/>
  <c r="BZ31" s="1"/>
  <c r="AR32"/>
  <c r="AN32"/>
  <c r="AL32"/>
  <c r="AS32"/>
  <c r="AO32"/>
  <c r="AQ32"/>
  <c r="AP32"/>
  <c r="DR32"/>
  <c r="DN32"/>
  <c r="DO32" s="1"/>
  <c r="DS32"/>
  <c r="DT32"/>
  <c r="DP32"/>
  <c r="DU32"/>
  <c r="DQ32"/>
  <c r="CO32"/>
  <c r="CK32"/>
  <c r="CL32"/>
  <c r="CH32"/>
  <c r="CI32" s="1"/>
  <c r="CN32"/>
  <c r="CM32"/>
  <c r="CJ32"/>
  <c r="FM32"/>
  <c r="FK32"/>
  <c r="FN32"/>
  <c r="FL32"/>
  <c r="FP32"/>
  <c r="FO32"/>
  <c r="FI32"/>
  <c r="EJ32"/>
  <c r="EF32"/>
  <c r="ED32"/>
  <c r="EE32" s="1"/>
  <c r="EG32"/>
  <c r="EK32"/>
  <c r="EI32"/>
  <c r="EH32"/>
  <c r="EM29"/>
  <c r="EN29" s="1"/>
  <c r="EO29" s="1"/>
  <c r="DV29"/>
  <c r="CQ31"/>
  <c r="DW31"/>
  <c r="GH31"/>
  <c r="AX28"/>
  <c r="Q28" s="1"/>
  <c r="GI28"/>
  <c r="EE31"/>
  <c r="EL31" s="1"/>
  <c r="AM31"/>
  <c r="AT31" s="1"/>
  <c r="BX32"/>
  <c r="BY32"/>
  <c r="BU32"/>
  <c r="BV32"/>
  <c r="BR32"/>
  <c r="BW32"/>
  <c r="BT32"/>
  <c r="EY32"/>
  <c r="FA32" s="1"/>
  <c r="FC32"/>
  <c r="EZ32"/>
  <c r="ER32"/>
  <c r="DC32"/>
  <c r="DD32"/>
  <c r="CZ32"/>
  <c r="DE32"/>
  <c r="DB32"/>
  <c r="DA32"/>
  <c r="CX32"/>
  <c r="CY32" s="1"/>
  <c r="GC32"/>
  <c r="GE32"/>
  <c r="GB32"/>
  <c r="FY32"/>
  <c r="GD32"/>
  <c r="GA32"/>
  <c r="GF32"/>
  <c r="FV33"/>
  <c r="FX33" s="1"/>
  <c r="EQ33"/>
  <c r="FB33" s="1"/>
  <c r="CU33"/>
  <c r="CW33" s="1"/>
  <c r="CE33"/>
  <c r="CG33" s="1"/>
  <c r="DK33"/>
  <c r="DM33" s="1"/>
  <c r="FF33"/>
  <c r="FH33" s="1"/>
  <c r="EA33"/>
  <c r="EC33" s="1"/>
  <c r="P33"/>
  <c r="BO33"/>
  <c r="BQ33" s="1"/>
  <c r="AY33"/>
  <c r="AI33"/>
  <c r="AK33" s="1"/>
  <c r="ES31"/>
  <c r="DF31"/>
  <c r="BN25"/>
  <c r="S25" s="1"/>
  <c r="BN23"/>
  <c r="S23" s="1"/>
  <c r="BC28"/>
  <c r="BK28" s="1"/>
  <c r="DX27"/>
  <c r="CB27"/>
  <c r="DH27"/>
  <c r="BL27"/>
  <c r="BM27" s="1"/>
  <c r="CR26"/>
  <c r="BF29"/>
  <c r="BG29"/>
  <c r="BE29"/>
  <c r="BH29"/>
  <c r="BD29"/>
  <c r="BB29"/>
  <c r="BJ27"/>
  <c r="AZ32"/>
  <c r="BA31"/>
  <c r="BI31" s="1"/>
  <c r="AJ38"/>
  <c r="EP29" l="1"/>
  <c r="AC29" s="1"/>
  <c r="AD29" s="1"/>
  <c r="CS26"/>
  <c r="CT26" s="1"/>
  <c r="W26" s="1"/>
  <c r="X26" s="1"/>
  <c r="DI27"/>
  <c r="DJ27" s="1"/>
  <c r="Y27" s="1"/>
  <c r="Z27" s="1"/>
  <c r="DY27"/>
  <c r="DZ27" s="1"/>
  <c r="AA27" s="1"/>
  <c r="AB27" s="1"/>
  <c r="GJ28"/>
  <c r="GK28" s="1"/>
  <c r="AG28" s="1"/>
  <c r="AH28" s="1"/>
  <c r="CC27"/>
  <c r="CD27" s="1"/>
  <c r="U27" s="1"/>
  <c r="V27" s="1"/>
  <c r="HL27"/>
  <c r="HK27"/>
  <c r="HI27"/>
  <c r="HO28"/>
  <c r="HO29"/>
  <c r="HJ26"/>
  <c r="HN29"/>
  <c r="HM29"/>
  <c r="EW29"/>
  <c r="FE31"/>
  <c r="AD26"/>
  <c r="AF26"/>
  <c r="FU29"/>
  <c r="AE29" s="1"/>
  <c r="GK29"/>
  <c r="AG29" s="1"/>
  <c r="AH29" s="1"/>
  <c r="AX29"/>
  <c r="Q29" s="1"/>
  <c r="R29" s="1"/>
  <c r="DG32"/>
  <c r="EU32"/>
  <c r="FD32"/>
  <c r="AU31"/>
  <c r="AV31" s="1"/>
  <c r="AW31" s="1"/>
  <c r="EM31"/>
  <c r="ET31"/>
  <c r="CP32"/>
  <c r="DV32"/>
  <c r="AY34"/>
  <c r="DK34"/>
  <c r="DM34" s="1"/>
  <c r="FV34"/>
  <c r="FX34" s="1"/>
  <c r="EQ34"/>
  <c r="FB34" s="1"/>
  <c r="CU34"/>
  <c r="CW34" s="1"/>
  <c r="CE34"/>
  <c r="CG34" s="1"/>
  <c r="BO34"/>
  <c r="BQ34" s="1"/>
  <c r="FF34"/>
  <c r="FH34" s="1"/>
  <c r="EA34"/>
  <c r="EC34" s="1"/>
  <c r="P34"/>
  <c r="AI34"/>
  <c r="AK34" s="1"/>
  <c r="DB33"/>
  <c r="CX33"/>
  <c r="CY33" s="1"/>
  <c r="DC33"/>
  <c r="DD33"/>
  <c r="CZ33"/>
  <c r="DE33"/>
  <c r="DA33"/>
  <c r="ES32"/>
  <c r="ET32" s="1"/>
  <c r="AS33"/>
  <c r="AO33"/>
  <c r="AP33"/>
  <c r="AN33"/>
  <c r="AR33"/>
  <c r="AL33"/>
  <c r="AQ33"/>
  <c r="BW33"/>
  <c r="BY33"/>
  <c r="BU33"/>
  <c r="BV33"/>
  <c r="BR33"/>
  <c r="BS33" s="1"/>
  <c r="BX33"/>
  <c r="BT33"/>
  <c r="FP33"/>
  <c r="FL33"/>
  <c r="FM33"/>
  <c r="FI33"/>
  <c r="FJ33" s="1"/>
  <c r="FN33"/>
  <c r="FO33"/>
  <c r="FK33"/>
  <c r="CM33"/>
  <c r="CN33"/>
  <c r="CJ33"/>
  <c r="CK33"/>
  <c r="CO33"/>
  <c r="CL33"/>
  <c r="CH33"/>
  <c r="CI33" s="1"/>
  <c r="ER33"/>
  <c r="EY33"/>
  <c r="FZ32"/>
  <c r="GG32" s="1"/>
  <c r="BS32"/>
  <c r="BZ32" s="1"/>
  <c r="R28"/>
  <c r="DF32"/>
  <c r="FE32"/>
  <c r="EL32"/>
  <c r="CQ32"/>
  <c r="DW32"/>
  <c r="CA31"/>
  <c r="EH33"/>
  <c r="ED33"/>
  <c r="EI33"/>
  <c r="EJ33"/>
  <c r="EF33"/>
  <c r="EK33"/>
  <c r="EG33"/>
  <c r="DU33"/>
  <c r="DQ33"/>
  <c r="DR33"/>
  <c r="DN33"/>
  <c r="DO33" s="1"/>
  <c r="DS33"/>
  <c r="DT33"/>
  <c r="DP33"/>
  <c r="GC33"/>
  <c r="FY33"/>
  <c r="FZ33" s="1"/>
  <c r="GF33"/>
  <c r="GE33"/>
  <c r="GA33"/>
  <c r="GD33"/>
  <c r="GB33"/>
  <c r="FJ32"/>
  <c r="FQ32" s="1"/>
  <c r="AM32"/>
  <c r="AT32" s="1"/>
  <c r="EM32"/>
  <c r="T25"/>
  <c r="T23"/>
  <c r="BN26"/>
  <c r="S26" s="1"/>
  <c r="BJ28"/>
  <c r="DH28"/>
  <c r="BL28"/>
  <c r="BM28" s="1"/>
  <c r="DX28"/>
  <c r="CB28"/>
  <c r="CR27"/>
  <c r="BC29"/>
  <c r="BK29" s="1"/>
  <c r="BF31"/>
  <c r="BB31"/>
  <c r="BG31"/>
  <c r="BE31"/>
  <c r="BH31"/>
  <c r="BD31"/>
  <c r="AZ33"/>
  <c r="BA32"/>
  <c r="BI32" s="1"/>
  <c r="AJ39"/>
  <c r="CS27" l="1"/>
  <c r="CT27" s="1"/>
  <c r="W27" s="1"/>
  <c r="X27" s="1"/>
  <c r="DY28"/>
  <c r="DZ28" s="1"/>
  <c r="AA28" s="1"/>
  <c r="AB28" s="1"/>
  <c r="DI28"/>
  <c r="DJ28" s="1"/>
  <c r="Y28" s="1"/>
  <c r="Z28" s="1"/>
  <c r="CC28"/>
  <c r="CD28" s="1"/>
  <c r="U28" s="1"/>
  <c r="V28" s="1"/>
  <c r="HJ27"/>
  <c r="HL28"/>
  <c r="HK28"/>
  <c r="HI28"/>
  <c r="FS31"/>
  <c r="FT31" s="1"/>
  <c r="AF29"/>
  <c r="FQ33"/>
  <c r="EN31"/>
  <c r="EO31" s="1"/>
  <c r="EV32"/>
  <c r="EW32" s="1"/>
  <c r="DF33"/>
  <c r="AU32"/>
  <c r="FR32"/>
  <c r="DV33"/>
  <c r="CP33"/>
  <c r="BZ33"/>
  <c r="EU31"/>
  <c r="CA32"/>
  <c r="GH32"/>
  <c r="EX32"/>
  <c r="EZ33"/>
  <c r="FA33" s="1"/>
  <c r="GG33"/>
  <c r="GI31"/>
  <c r="GJ31" s="1"/>
  <c r="ES33"/>
  <c r="AM33"/>
  <c r="AT33" s="1"/>
  <c r="FM34"/>
  <c r="FO34"/>
  <c r="FI34"/>
  <c r="FJ34" s="1"/>
  <c r="FK34"/>
  <c r="FP34"/>
  <c r="FN34"/>
  <c r="FL34"/>
  <c r="FV35"/>
  <c r="FX35" s="1"/>
  <c r="EQ35"/>
  <c r="FB35" s="1"/>
  <c r="CU35"/>
  <c r="CW35" s="1"/>
  <c r="CE35"/>
  <c r="CG35" s="1"/>
  <c r="BO35"/>
  <c r="BQ35" s="1"/>
  <c r="FF35"/>
  <c r="FH35" s="1"/>
  <c r="EA35"/>
  <c r="EC35" s="1"/>
  <c r="P35"/>
  <c r="DK35"/>
  <c r="DM35" s="1"/>
  <c r="AY35"/>
  <c r="AI35"/>
  <c r="AK35" s="1"/>
  <c r="DE34"/>
  <c r="DA34"/>
  <c r="DB34"/>
  <c r="CX34"/>
  <c r="DC34"/>
  <c r="CZ34"/>
  <c r="DD34"/>
  <c r="GC34"/>
  <c r="FY34"/>
  <c r="GA34"/>
  <c r="GB34"/>
  <c r="GD34"/>
  <c r="GE34"/>
  <c r="GF34"/>
  <c r="GH33"/>
  <c r="DW33"/>
  <c r="CQ33"/>
  <c r="CA33"/>
  <c r="EE33"/>
  <c r="EL33" s="1"/>
  <c r="AR34"/>
  <c r="AN34"/>
  <c r="AL34"/>
  <c r="AM34" s="1"/>
  <c r="AS34"/>
  <c r="AO34"/>
  <c r="AQ34"/>
  <c r="AP34"/>
  <c r="EF34"/>
  <c r="EH34"/>
  <c r="EI34"/>
  <c r="EJ34"/>
  <c r="EK34"/>
  <c r="ED34"/>
  <c r="EE34" s="1"/>
  <c r="EG34"/>
  <c r="BU34"/>
  <c r="BW34"/>
  <c r="BX34"/>
  <c r="BT34"/>
  <c r="BY34"/>
  <c r="BV34"/>
  <c r="BR34"/>
  <c r="CM34"/>
  <c r="CN34"/>
  <c r="CJ34"/>
  <c r="CK34"/>
  <c r="CO34"/>
  <c r="CL34"/>
  <c r="CH34"/>
  <c r="CI34" s="1"/>
  <c r="EZ34"/>
  <c r="EY34"/>
  <c r="FA34"/>
  <c r="ER34"/>
  <c r="ES34" s="1"/>
  <c r="DR34"/>
  <c r="DN34"/>
  <c r="DO34" s="1"/>
  <c r="DS34"/>
  <c r="DT34"/>
  <c r="DP34"/>
  <c r="DU34"/>
  <c r="DQ34"/>
  <c r="FR33"/>
  <c r="DG33"/>
  <c r="T26"/>
  <c r="GR9"/>
  <c r="GS8"/>
  <c r="BN27"/>
  <c r="S27" s="1"/>
  <c r="DX29"/>
  <c r="CB29"/>
  <c r="DH29"/>
  <c r="BL29"/>
  <c r="BM29" s="1"/>
  <c r="CR28"/>
  <c r="BC31"/>
  <c r="BK31" s="1"/>
  <c r="DH31" s="1"/>
  <c r="DI31" s="1"/>
  <c r="BG32"/>
  <c r="BB32"/>
  <c r="BH32"/>
  <c r="BF32"/>
  <c r="BD32"/>
  <c r="BE32"/>
  <c r="BJ29"/>
  <c r="AZ34"/>
  <c r="BA33"/>
  <c r="BI33" s="1"/>
  <c r="AJ40"/>
  <c r="CC29" l="1"/>
  <c r="CD29" s="1"/>
  <c r="U29" s="1"/>
  <c r="V29" s="1"/>
  <c r="CS28"/>
  <c r="CT28" s="1"/>
  <c r="W28" s="1"/>
  <c r="X28" s="1"/>
  <c r="DI29"/>
  <c r="DJ29" s="1"/>
  <c r="Y29" s="1"/>
  <c r="Z29" s="1"/>
  <c r="DY29"/>
  <c r="DZ29" s="1"/>
  <c r="AA29" s="1"/>
  <c r="AB29" s="1"/>
  <c r="HJ28"/>
  <c r="HL29"/>
  <c r="HK29"/>
  <c r="HI29"/>
  <c r="HO31"/>
  <c r="HN31"/>
  <c r="HM31"/>
  <c r="FS32"/>
  <c r="FT32" s="1"/>
  <c r="FC34"/>
  <c r="FD34" s="1"/>
  <c r="AV32"/>
  <c r="EN32"/>
  <c r="EO32" s="1"/>
  <c r="EV31"/>
  <c r="EW31" s="1"/>
  <c r="ET33"/>
  <c r="ET34"/>
  <c r="CQ34"/>
  <c r="FQ34"/>
  <c r="AU33"/>
  <c r="AV33" s="1"/>
  <c r="AW33" s="1"/>
  <c r="DV34"/>
  <c r="EM34"/>
  <c r="AT34"/>
  <c r="EM33"/>
  <c r="BS34"/>
  <c r="BZ34" s="1"/>
  <c r="FZ34"/>
  <c r="GG34" s="1"/>
  <c r="FP35"/>
  <c r="FM35"/>
  <c r="FN35"/>
  <c r="FK35"/>
  <c r="FL35"/>
  <c r="FI35"/>
  <c r="FO35"/>
  <c r="CO35"/>
  <c r="CL35"/>
  <c r="CM35"/>
  <c r="CJ35"/>
  <c r="CK35"/>
  <c r="CH35"/>
  <c r="CN35"/>
  <c r="EY35"/>
  <c r="ER35"/>
  <c r="FF37"/>
  <c r="FH37" s="1"/>
  <c r="EA37"/>
  <c r="EC37" s="1"/>
  <c r="P37"/>
  <c r="DK37"/>
  <c r="DM37" s="1"/>
  <c r="CE37"/>
  <c r="CG37" s="1"/>
  <c r="EQ37"/>
  <c r="FB37" s="1"/>
  <c r="BO37"/>
  <c r="BQ37" s="1"/>
  <c r="CU37"/>
  <c r="CW37" s="1"/>
  <c r="FV37"/>
  <c r="FX37" s="1"/>
  <c r="AY37"/>
  <c r="AI37"/>
  <c r="AK37" s="1"/>
  <c r="EL34"/>
  <c r="DW34"/>
  <c r="CP34"/>
  <c r="AU34"/>
  <c r="FR34"/>
  <c r="CY34"/>
  <c r="DF34" s="1"/>
  <c r="AR35"/>
  <c r="AL35"/>
  <c r="AQ35"/>
  <c r="AS35"/>
  <c r="AO35"/>
  <c r="AP35"/>
  <c r="AN35"/>
  <c r="DS35"/>
  <c r="DP35"/>
  <c r="DQ35"/>
  <c r="DN35"/>
  <c r="DT35"/>
  <c r="DU35"/>
  <c r="DR35"/>
  <c r="EF35"/>
  <c r="EG35"/>
  <c r="ED35"/>
  <c r="EE35" s="1"/>
  <c r="EJ35"/>
  <c r="EK35"/>
  <c r="EH35"/>
  <c r="EI35"/>
  <c r="BU35"/>
  <c r="BR35"/>
  <c r="BX35"/>
  <c r="BY35"/>
  <c r="BV35"/>
  <c r="BW35"/>
  <c r="BT35"/>
  <c r="CX35"/>
  <c r="DD35"/>
  <c r="DE35"/>
  <c r="DB35"/>
  <c r="DC35"/>
  <c r="CZ35"/>
  <c r="DA35"/>
  <c r="GA35"/>
  <c r="GB35"/>
  <c r="FY35"/>
  <c r="FZ35" s="1"/>
  <c r="GE35"/>
  <c r="GD35"/>
  <c r="GC35"/>
  <c r="GF35"/>
  <c r="T27"/>
  <c r="GR10"/>
  <c r="GS9"/>
  <c r="BN28"/>
  <c r="S28" s="1"/>
  <c r="DJ31"/>
  <c r="Y31" s="1"/>
  <c r="BL31"/>
  <c r="BM31" s="1"/>
  <c r="DX31"/>
  <c r="CB31"/>
  <c r="CR29"/>
  <c r="BC32"/>
  <c r="BJ32" s="1"/>
  <c r="BG33"/>
  <c r="BE33"/>
  <c r="BH33"/>
  <c r="BF33"/>
  <c r="BD33"/>
  <c r="BB33"/>
  <c r="BJ31"/>
  <c r="AZ35"/>
  <c r="BA34"/>
  <c r="BI34" s="1"/>
  <c r="AJ41"/>
  <c r="AJ42" s="1"/>
  <c r="AJ44" s="1"/>
  <c r="AJ45" s="1"/>
  <c r="AJ46" s="1"/>
  <c r="AJ47" s="1"/>
  <c r="AJ48" s="1"/>
  <c r="AJ49" s="1"/>
  <c r="CS29" l="1"/>
  <c r="CT29" s="1"/>
  <c r="W29" s="1"/>
  <c r="X29" s="1"/>
  <c r="CC31"/>
  <c r="CD31" s="1"/>
  <c r="U31" s="1"/>
  <c r="V31" s="1"/>
  <c r="AW32"/>
  <c r="AX32" s="1"/>
  <c r="Q32" s="1"/>
  <c r="R32" s="1"/>
  <c r="DY31"/>
  <c r="DZ31" s="1"/>
  <c r="AA31" s="1"/>
  <c r="AB31" s="1"/>
  <c r="HL31"/>
  <c r="HK31"/>
  <c r="HI31"/>
  <c r="GI32"/>
  <c r="HJ29"/>
  <c r="FU32"/>
  <c r="AE32" s="1"/>
  <c r="AF32" s="1"/>
  <c r="HN32"/>
  <c r="EP32"/>
  <c r="AC32" s="1"/>
  <c r="AD32" s="1"/>
  <c r="HM32"/>
  <c r="FS33"/>
  <c r="FT33" s="1"/>
  <c r="FE34"/>
  <c r="FC33"/>
  <c r="FD33" s="1"/>
  <c r="EU34"/>
  <c r="EV34" s="1"/>
  <c r="EN33"/>
  <c r="EO33" s="1"/>
  <c r="EX31"/>
  <c r="FU31" s="1"/>
  <c r="EU33"/>
  <c r="EV33" s="1"/>
  <c r="EZ35"/>
  <c r="FA35" s="1"/>
  <c r="GI33"/>
  <c r="GJ33" s="1"/>
  <c r="BS35"/>
  <c r="BZ35" s="1"/>
  <c r="AM35"/>
  <c r="AT35" s="1"/>
  <c r="EN34"/>
  <c r="EO34" s="1"/>
  <c r="AV34"/>
  <c r="AW34" s="1"/>
  <c r="FS34"/>
  <c r="FT34" s="1"/>
  <c r="DE37"/>
  <c r="DA37"/>
  <c r="DB37"/>
  <c r="CX37"/>
  <c r="CY37" s="1"/>
  <c r="CZ37"/>
  <c r="DD37"/>
  <c r="DC37"/>
  <c r="EY37"/>
  <c r="ER37"/>
  <c r="EU37" s="1"/>
  <c r="EZ37"/>
  <c r="ES37"/>
  <c r="ET37" s="1"/>
  <c r="DS37"/>
  <c r="DT37"/>
  <c r="DP37"/>
  <c r="DU37"/>
  <c r="DQ37"/>
  <c r="DR37"/>
  <c r="DN37"/>
  <c r="DO37" s="1"/>
  <c r="EK37"/>
  <c r="EJ37"/>
  <c r="ED37"/>
  <c r="EE37" s="1"/>
  <c r="EG37"/>
  <c r="EF37"/>
  <c r="EI37"/>
  <c r="EH37"/>
  <c r="FM37"/>
  <c r="FK37"/>
  <c r="FN37"/>
  <c r="FL37"/>
  <c r="FP37"/>
  <c r="FO37"/>
  <c r="FI37"/>
  <c r="ES35"/>
  <c r="CI35"/>
  <c r="CP35" s="1"/>
  <c r="GG35"/>
  <c r="EL35"/>
  <c r="DG34"/>
  <c r="CY35"/>
  <c r="DF35" s="1"/>
  <c r="DO35"/>
  <c r="DV35" s="1"/>
  <c r="AN37"/>
  <c r="AQ37"/>
  <c r="AL37"/>
  <c r="AR37"/>
  <c r="AS37"/>
  <c r="AO37"/>
  <c r="AP37"/>
  <c r="GC37"/>
  <c r="GB37"/>
  <c r="GD37"/>
  <c r="FY37"/>
  <c r="GF37"/>
  <c r="GA37"/>
  <c r="GE37"/>
  <c r="BV37"/>
  <c r="BW37"/>
  <c r="BX37"/>
  <c r="BT37"/>
  <c r="BY37"/>
  <c r="BU37"/>
  <c r="BR37"/>
  <c r="BS37" s="1"/>
  <c r="CM37"/>
  <c r="CN37"/>
  <c r="CJ37"/>
  <c r="CL37"/>
  <c r="CK37"/>
  <c r="CH37"/>
  <c r="CO37"/>
  <c r="P38"/>
  <c r="BO38"/>
  <c r="BQ38" s="1"/>
  <c r="FF38"/>
  <c r="FH38" s="1"/>
  <c r="AY38"/>
  <c r="DK38"/>
  <c r="DM38" s="1"/>
  <c r="CE38"/>
  <c r="CG38" s="1"/>
  <c r="CU38"/>
  <c r="CW38" s="1"/>
  <c r="FV38"/>
  <c r="FX38" s="1"/>
  <c r="EQ38"/>
  <c r="FB38" s="1"/>
  <c r="EA38"/>
  <c r="EC38" s="1"/>
  <c r="AI38"/>
  <c r="AK38" s="1"/>
  <c r="FJ35"/>
  <c r="FR35" s="1"/>
  <c r="GH35"/>
  <c r="EM35"/>
  <c r="GH34"/>
  <c r="CA34"/>
  <c r="Z31"/>
  <c r="T28"/>
  <c r="GR11"/>
  <c r="GS10"/>
  <c r="BN29"/>
  <c r="S29" s="1"/>
  <c r="BK32"/>
  <c r="DH32" s="1"/>
  <c r="DI32" s="1"/>
  <c r="CR31"/>
  <c r="BC33"/>
  <c r="BK33" s="1"/>
  <c r="DH33" s="1"/>
  <c r="DI33" s="1"/>
  <c r="BH34"/>
  <c r="BF34"/>
  <c r="BD34"/>
  <c r="BG34"/>
  <c r="BE34"/>
  <c r="BB34"/>
  <c r="AZ37"/>
  <c r="BA35"/>
  <c r="BI35" s="1"/>
  <c r="CS31" l="1"/>
  <c r="CT31" s="1"/>
  <c r="W31" s="1"/>
  <c r="X31" s="1"/>
  <c r="GJ32"/>
  <c r="GK32" s="1"/>
  <c r="AG32" s="1"/>
  <c r="AH32" s="1"/>
  <c r="HO32"/>
  <c r="HO33"/>
  <c r="HJ31"/>
  <c r="HN34"/>
  <c r="HM34"/>
  <c r="HM33"/>
  <c r="HN33"/>
  <c r="T29"/>
  <c r="DF37"/>
  <c r="EV37"/>
  <c r="EW37" s="1"/>
  <c r="EW33"/>
  <c r="EX33"/>
  <c r="FE33"/>
  <c r="AE31"/>
  <c r="EP31"/>
  <c r="AC31" s="1"/>
  <c r="AX31"/>
  <c r="Q31" s="1"/>
  <c r="GK31"/>
  <c r="AG31" s="1"/>
  <c r="EX34"/>
  <c r="EW34"/>
  <c r="ET35"/>
  <c r="BZ37"/>
  <c r="DW37"/>
  <c r="AP38"/>
  <c r="AQ38"/>
  <c r="AR38"/>
  <c r="AN38"/>
  <c r="AS38"/>
  <c r="AL38"/>
  <c r="AO38"/>
  <c r="EY38"/>
  <c r="ER38"/>
  <c r="ES38" s="1"/>
  <c r="EZ38"/>
  <c r="EU38"/>
  <c r="DD38"/>
  <c r="CZ38"/>
  <c r="DE38"/>
  <c r="DA38"/>
  <c r="DB38"/>
  <c r="CX38"/>
  <c r="CY38" s="1"/>
  <c r="DC38"/>
  <c r="DT38"/>
  <c r="DP38"/>
  <c r="DU38"/>
  <c r="DQ38"/>
  <c r="DR38"/>
  <c r="DN38"/>
  <c r="DO38" s="1"/>
  <c r="DS38"/>
  <c r="FN38"/>
  <c r="FO38"/>
  <c r="FK38"/>
  <c r="FP38"/>
  <c r="FL38"/>
  <c r="FM38"/>
  <c r="FI38"/>
  <c r="FJ38" s="1"/>
  <c r="FA37"/>
  <c r="GI34"/>
  <c r="GJ34" s="1"/>
  <c r="FQ35"/>
  <c r="CA37"/>
  <c r="DW35"/>
  <c r="DG35"/>
  <c r="CQ35"/>
  <c r="EL37"/>
  <c r="DV37"/>
  <c r="AU35"/>
  <c r="CA35"/>
  <c r="EJ38"/>
  <c r="EF38"/>
  <c r="EK38"/>
  <c r="EG38"/>
  <c r="EH38"/>
  <c r="ED38"/>
  <c r="EI38"/>
  <c r="GE38"/>
  <c r="GA38"/>
  <c r="GD38"/>
  <c r="GB38"/>
  <c r="GC38"/>
  <c r="FY38"/>
  <c r="FZ38" s="1"/>
  <c r="GF38"/>
  <c r="CO38"/>
  <c r="CK38"/>
  <c r="CL38"/>
  <c r="CH38"/>
  <c r="CI38" s="1"/>
  <c r="CN38"/>
  <c r="CM38"/>
  <c r="CJ38"/>
  <c r="BY38"/>
  <c r="BV38"/>
  <c r="BW38"/>
  <c r="BX38"/>
  <c r="BT38"/>
  <c r="BU38"/>
  <c r="BR38"/>
  <c r="BS38" s="1"/>
  <c r="CE39"/>
  <c r="CG39" s="1"/>
  <c r="BO39"/>
  <c r="BQ39" s="1"/>
  <c r="P39"/>
  <c r="EA39"/>
  <c r="EC39" s="1"/>
  <c r="CU39"/>
  <c r="CW39" s="1"/>
  <c r="AY39"/>
  <c r="DK39"/>
  <c r="DM39" s="1"/>
  <c r="FF39"/>
  <c r="FH39" s="1"/>
  <c r="FV39"/>
  <c r="FX39" s="1"/>
  <c r="EQ39"/>
  <c r="FB39" s="1"/>
  <c r="AI39"/>
  <c r="AK39" s="1"/>
  <c r="CI37"/>
  <c r="CP37" s="1"/>
  <c r="FZ37"/>
  <c r="GG37" s="1"/>
  <c r="AM37"/>
  <c r="AT37" s="1"/>
  <c r="FJ37"/>
  <c r="FQ37" s="1"/>
  <c r="EM37"/>
  <c r="DG37"/>
  <c r="GR12"/>
  <c r="GS11"/>
  <c r="BN31"/>
  <c r="S31" s="1"/>
  <c r="DX32"/>
  <c r="CB32"/>
  <c r="DJ32"/>
  <c r="Y32" s="1"/>
  <c r="BL32"/>
  <c r="BM32" s="1"/>
  <c r="BL33"/>
  <c r="BM33" s="1"/>
  <c r="DX33"/>
  <c r="DY33" s="1"/>
  <c r="CB33"/>
  <c r="CC33" s="1"/>
  <c r="BH35"/>
  <c r="BF35"/>
  <c r="BD35"/>
  <c r="BG35"/>
  <c r="BE35"/>
  <c r="BB35"/>
  <c r="BC34"/>
  <c r="BJ34" s="1"/>
  <c r="BJ33"/>
  <c r="AZ38"/>
  <c r="BA37"/>
  <c r="BI37" s="1"/>
  <c r="CC32" l="1"/>
  <c r="CD32" s="1"/>
  <c r="U32" s="1"/>
  <c r="V32" s="1"/>
  <c r="DY32"/>
  <c r="DZ32" s="1"/>
  <c r="AA32" s="1"/>
  <c r="AB32" s="1"/>
  <c r="HO34"/>
  <c r="HL33"/>
  <c r="HK33"/>
  <c r="HI33"/>
  <c r="HL32"/>
  <c r="HK32"/>
  <c r="HI32"/>
  <c r="ET38"/>
  <c r="EV38" s="1"/>
  <c r="EP34"/>
  <c r="AC34" s="1"/>
  <c r="CD33"/>
  <c r="U33" s="1"/>
  <c r="V33" s="1"/>
  <c r="EX37"/>
  <c r="FU33"/>
  <c r="AE33" s="1"/>
  <c r="GK34"/>
  <c r="AG34" s="1"/>
  <c r="AH34" s="1"/>
  <c r="GK33"/>
  <c r="AG33" s="1"/>
  <c r="FU34"/>
  <c r="AE34" s="1"/>
  <c r="EP33"/>
  <c r="AC33" s="1"/>
  <c r="DZ33"/>
  <c r="AA33" s="1"/>
  <c r="AB33" s="1"/>
  <c r="DJ33"/>
  <c r="Y33" s="1"/>
  <c r="Z33" s="1"/>
  <c r="AX33"/>
  <c r="Q33" s="1"/>
  <c r="FC35"/>
  <c r="FD35" s="1"/>
  <c r="AD34"/>
  <c r="AH31"/>
  <c r="AD31"/>
  <c r="AX34"/>
  <c r="Q34" s="1"/>
  <c r="R34" s="1"/>
  <c r="R31"/>
  <c r="AF31"/>
  <c r="EU35"/>
  <c r="GG38"/>
  <c r="DV38"/>
  <c r="CP38"/>
  <c r="DF38"/>
  <c r="FR37"/>
  <c r="AU37"/>
  <c r="EN37" s="1"/>
  <c r="EO37" s="1"/>
  <c r="GH37"/>
  <c r="CQ37"/>
  <c r="BZ38"/>
  <c r="GH38"/>
  <c r="FQ38"/>
  <c r="DW38"/>
  <c r="DG38"/>
  <c r="EY39"/>
  <c r="ER39"/>
  <c r="EZ39"/>
  <c r="ES39"/>
  <c r="FA39"/>
  <c r="FO39"/>
  <c r="FP39"/>
  <c r="FM39"/>
  <c r="FN39"/>
  <c r="FK39"/>
  <c r="FL39"/>
  <c r="FI39"/>
  <c r="EI39"/>
  <c r="EK39"/>
  <c r="ED39"/>
  <c r="EE39" s="1"/>
  <c r="EG39"/>
  <c r="EF39"/>
  <c r="EJ39"/>
  <c r="EH39"/>
  <c r="BW39"/>
  <c r="BT39"/>
  <c r="BY39"/>
  <c r="BU39"/>
  <c r="BV39"/>
  <c r="BR39"/>
  <c r="BX39"/>
  <c r="DK40"/>
  <c r="DM40" s="1"/>
  <c r="EA40"/>
  <c r="EC40" s="1"/>
  <c r="AY40"/>
  <c r="CU40"/>
  <c r="CW40" s="1"/>
  <c r="EQ40"/>
  <c r="FB40" s="1"/>
  <c r="P40"/>
  <c r="CE40"/>
  <c r="CG40" s="1"/>
  <c r="BO40"/>
  <c r="BQ40" s="1"/>
  <c r="FV40"/>
  <c r="FX40" s="1"/>
  <c r="FF40"/>
  <c r="FH40" s="1"/>
  <c r="AI40"/>
  <c r="AK40" s="1"/>
  <c r="EE38"/>
  <c r="EL38" s="1"/>
  <c r="FA38"/>
  <c r="FC38" s="1"/>
  <c r="AM38"/>
  <c r="AT38" s="1"/>
  <c r="CA38"/>
  <c r="FR38"/>
  <c r="AP39"/>
  <c r="AQ39"/>
  <c r="AL39"/>
  <c r="AS39"/>
  <c r="AO39"/>
  <c r="AR39"/>
  <c r="AN39"/>
  <c r="GC39"/>
  <c r="GF39"/>
  <c r="GA39"/>
  <c r="GB39"/>
  <c r="FY39"/>
  <c r="GE39"/>
  <c r="GD39"/>
  <c r="DU39"/>
  <c r="DT39"/>
  <c r="DP39"/>
  <c r="DR39"/>
  <c r="DS39"/>
  <c r="DN39"/>
  <c r="DQ39"/>
  <c r="DC39"/>
  <c r="DD39"/>
  <c r="CZ39"/>
  <c r="DE39"/>
  <c r="DB39"/>
  <c r="DA39"/>
  <c r="CX39"/>
  <c r="CY39" s="1"/>
  <c r="CO39"/>
  <c r="CK39"/>
  <c r="CL39"/>
  <c r="CH39"/>
  <c r="CI39" s="1"/>
  <c r="CN39"/>
  <c r="CM39"/>
  <c r="CJ39"/>
  <c r="EN35"/>
  <c r="EO35" s="1"/>
  <c r="FS35"/>
  <c r="FT35" s="1"/>
  <c r="AV35"/>
  <c r="AW35" s="1"/>
  <c r="CQ38"/>
  <c r="T31"/>
  <c r="Z32"/>
  <c r="GR13"/>
  <c r="GS12"/>
  <c r="BK34"/>
  <c r="DH34" s="1"/>
  <c r="DI34" s="1"/>
  <c r="CR33"/>
  <c r="CR32"/>
  <c r="BH37"/>
  <c r="BF37"/>
  <c r="BD37"/>
  <c r="BB37"/>
  <c r="BG37"/>
  <c r="BE37"/>
  <c r="BC35"/>
  <c r="AZ39"/>
  <c r="BA38"/>
  <c r="BI38" s="1"/>
  <c r="CS33" l="1"/>
  <c r="CT33" s="1"/>
  <c r="W33" s="1"/>
  <c r="X33" s="1"/>
  <c r="CS32"/>
  <c r="CT32" s="1"/>
  <c r="W32" s="1"/>
  <c r="X32" s="1"/>
  <c r="EX38"/>
  <c r="EW38"/>
  <c r="HJ32"/>
  <c r="HJ33"/>
  <c r="HM35"/>
  <c r="HN35"/>
  <c r="EP37"/>
  <c r="AC37" s="1"/>
  <c r="AD37" s="1"/>
  <c r="AU38"/>
  <c r="AV38" s="1"/>
  <c r="AW38" s="1"/>
  <c r="AD33"/>
  <c r="AF33"/>
  <c r="AH33"/>
  <c r="FE38"/>
  <c r="FD38"/>
  <c r="R33"/>
  <c r="FE35"/>
  <c r="FC37"/>
  <c r="FD37" s="1"/>
  <c r="EV35"/>
  <c r="EW35" s="1"/>
  <c r="AF34"/>
  <c r="CP39"/>
  <c r="FS37"/>
  <c r="FT37" s="1"/>
  <c r="AV37"/>
  <c r="AW37" s="1"/>
  <c r="DG39"/>
  <c r="EM38"/>
  <c r="DO39"/>
  <c r="DV39" s="1"/>
  <c r="AX37"/>
  <c r="Q37" s="1"/>
  <c r="R37" s="1"/>
  <c r="FN40"/>
  <c r="FP40"/>
  <c r="FO40"/>
  <c r="FK40"/>
  <c r="FL40"/>
  <c r="FM40"/>
  <c r="FI40"/>
  <c r="FJ40" s="1"/>
  <c r="EA41"/>
  <c r="EC41" s="1"/>
  <c r="DK41"/>
  <c r="DM41" s="1"/>
  <c r="CE41"/>
  <c r="CG41" s="1"/>
  <c r="EQ41"/>
  <c r="FB41" s="1"/>
  <c r="P41"/>
  <c r="CU41"/>
  <c r="CW41" s="1"/>
  <c r="BO41"/>
  <c r="BQ41" s="1"/>
  <c r="FF41"/>
  <c r="FH41" s="1"/>
  <c r="FV41"/>
  <c r="FX41" s="1"/>
  <c r="AY41"/>
  <c r="AI41"/>
  <c r="AK41" s="1"/>
  <c r="CM40"/>
  <c r="CN40"/>
  <c r="CJ40"/>
  <c r="CH40"/>
  <c r="CO40"/>
  <c r="CL40"/>
  <c r="CK40"/>
  <c r="ER40"/>
  <c r="ES40" s="1"/>
  <c r="EU40" s="1"/>
  <c r="EY40"/>
  <c r="DT40"/>
  <c r="DP40"/>
  <c r="DU40"/>
  <c r="DQ40"/>
  <c r="DR40"/>
  <c r="DN40"/>
  <c r="DO40" s="1"/>
  <c r="DS40"/>
  <c r="BS39"/>
  <c r="BZ39" s="1"/>
  <c r="FC39"/>
  <c r="FE39" s="1"/>
  <c r="CQ39"/>
  <c r="DF39"/>
  <c r="EL39"/>
  <c r="GI35"/>
  <c r="GJ35" s="1"/>
  <c r="FZ39"/>
  <c r="GG39" s="1"/>
  <c r="AM39"/>
  <c r="AT39" s="1"/>
  <c r="AR40"/>
  <c r="AO40"/>
  <c r="AP40"/>
  <c r="AQ40"/>
  <c r="AS40"/>
  <c r="AN40"/>
  <c r="AL40"/>
  <c r="GC40"/>
  <c r="FY40"/>
  <c r="FZ40" s="1"/>
  <c r="GF40"/>
  <c r="GE40"/>
  <c r="GD40"/>
  <c r="GA40"/>
  <c r="GB40"/>
  <c r="BU40"/>
  <c r="BW40"/>
  <c r="BX40"/>
  <c r="BT40"/>
  <c r="BY40"/>
  <c r="BV40"/>
  <c r="BR40"/>
  <c r="BS40" s="1"/>
  <c r="DD40"/>
  <c r="CZ40"/>
  <c r="DE40"/>
  <c r="DA40"/>
  <c r="DB40"/>
  <c r="CX40"/>
  <c r="CY40" s="1"/>
  <c r="DC40"/>
  <c r="EH40"/>
  <c r="ED40"/>
  <c r="EI40"/>
  <c r="EJ40"/>
  <c r="EF40"/>
  <c r="EK40"/>
  <c r="EG40"/>
  <c r="FJ39"/>
  <c r="FQ39" s="1"/>
  <c r="ET39"/>
  <c r="EM39"/>
  <c r="GR14"/>
  <c r="GS13"/>
  <c r="BN32"/>
  <c r="S32" s="1"/>
  <c r="BN33"/>
  <c r="S33" s="1"/>
  <c r="BK35"/>
  <c r="DX34"/>
  <c r="CB34"/>
  <c r="DJ34"/>
  <c r="Y34" s="1"/>
  <c r="BL34"/>
  <c r="BM34" s="1"/>
  <c r="BJ35"/>
  <c r="BG38"/>
  <c r="BE38"/>
  <c r="BB38"/>
  <c r="BH38"/>
  <c r="BF38"/>
  <c r="BD38"/>
  <c r="BC37"/>
  <c r="AZ40"/>
  <c r="BA39"/>
  <c r="BI39" s="1"/>
  <c r="DY34" l="1"/>
  <c r="DZ34" s="1"/>
  <c r="AA34" s="1"/>
  <c r="AB34" s="1"/>
  <c r="CC34"/>
  <c r="CD34" s="1"/>
  <c r="U34" s="1"/>
  <c r="V34" s="1"/>
  <c r="CB35"/>
  <c r="CC35" s="1"/>
  <c r="DH35"/>
  <c r="DI35" s="1"/>
  <c r="CD35"/>
  <c r="U35" s="1"/>
  <c r="V35" s="1"/>
  <c r="GI37"/>
  <c r="HM37"/>
  <c r="HO35"/>
  <c r="HL34"/>
  <c r="HK34"/>
  <c r="HI34"/>
  <c r="HN37"/>
  <c r="ET40"/>
  <c r="EV40" s="1"/>
  <c r="FS38"/>
  <c r="FT38" s="1"/>
  <c r="EN38"/>
  <c r="EO38" s="1"/>
  <c r="FU37"/>
  <c r="AE37" s="1"/>
  <c r="EX35"/>
  <c r="EP35" s="1"/>
  <c r="AC35" s="1"/>
  <c r="FE37"/>
  <c r="EU39"/>
  <c r="EV39" s="1"/>
  <c r="DV40"/>
  <c r="FD39"/>
  <c r="GG40"/>
  <c r="CA39"/>
  <c r="DW40"/>
  <c r="FQ40"/>
  <c r="DW39"/>
  <c r="DF40"/>
  <c r="FR39"/>
  <c r="CA40"/>
  <c r="EE40"/>
  <c r="EL40" s="1"/>
  <c r="AM40"/>
  <c r="AU40" s="1"/>
  <c r="AX38"/>
  <c r="Q38" s="1"/>
  <c r="GI38"/>
  <c r="FO41"/>
  <c r="FK41"/>
  <c r="FI41"/>
  <c r="FM41"/>
  <c r="FL41"/>
  <c r="FN41"/>
  <c r="FP41"/>
  <c r="BW41"/>
  <c r="BU41"/>
  <c r="BY41"/>
  <c r="BR41"/>
  <c r="BV41"/>
  <c r="BX41"/>
  <c r="BT41"/>
  <c r="CM41"/>
  <c r="CK41"/>
  <c r="CH41"/>
  <c r="CI41" s="1"/>
  <c r="CO41"/>
  <c r="CL41"/>
  <c r="CN41"/>
  <c r="CJ41"/>
  <c r="EK41"/>
  <c r="EJ41"/>
  <c r="ED41"/>
  <c r="EE41" s="1"/>
  <c r="EH41"/>
  <c r="EF41"/>
  <c r="EI41"/>
  <c r="EG41"/>
  <c r="DG40"/>
  <c r="BZ40"/>
  <c r="GH40"/>
  <c r="AU39"/>
  <c r="GH39"/>
  <c r="FR40"/>
  <c r="EZ40"/>
  <c r="FA40" s="1"/>
  <c r="CI40"/>
  <c r="CP40" s="1"/>
  <c r="AO41"/>
  <c r="AP41"/>
  <c r="AQ41"/>
  <c r="AL41"/>
  <c r="AN41"/>
  <c r="AS41"/>
  <c r="AR41"/>
  <c r="GC41"/>
  <c r="GD41"/>
  <c r="GA41"/>
  <c r="GB41"/>
  <c r="FY41"/>
  <c r="GE41"/>
  <c r="GF41"/>
  <c r="EA42"/>
  <c r="EC42" s="1"/>
  <c r="AY42"/>
  <c r="DK42"/>
  <c r="DM42" s="1"/>
  <c r="EQ42"/>
  <c r="FB42" s="1"/>
  <c r="P42"/>
  <c r="CE42"/>
  <c r="CG42" s="1"/>
  <c r="AI42"/>
  <c r="AK42" s="1"/>
  <c r="CU42"/>
  <c r="CW42" s="1"/>
  <c r="BO42"/>
  <c r="BQ42" s="1"/>
  <c r="FV42"/>
  <c r="FX42" s="1"/>
  <c r="FF42"/>
  <c r="FH42" s="1"/>
  <c r="DE41"/>
  <c r="CX41"/>
  <c r="DC41"/>
  <c r="DD41"/>
  <c r="DB41"/>
  <c r="CZ41"/>
  <c r="DA41"/>
  <c r="EY41"/>
  <c r="EZ41" s="1"/>
  <c r="ER41"/>
  <c r="ES41" s="1"/>
  <c r="ET41" s="1"/>
  <c r="DS41"/>
  <c r="DQ41"/>
  <c r="DN41"/>
  <c r="DU41"/>
  <c r="DR41"/>
  <c r="DT41"/>
  <c r="DP41"/>
  <c r="T33"/>
  <c r="Z34"/>
  <c r="T32"/>
  <c r="GR15"/>
  <c r="GS14"/>
  <c r="BL35"/>
  <c r="BM35" s="1"/>
  <c r="DX35"/>
  <c r="DJ35"/>
  <c r="Y35" s="1"/>
  <c r="Z35" s="1"/>
  <c r="BK37"/>
  <c r="BL37" s="1"/>
  <c r="BM37" s="1"/>
  <c r="CR34"/>
  <c r="BG39"/>
  <c r="BE39"/>
  <c r="BH39"/>
  <c r="BF39"/>
  <c r="BD39"/>
  <c r="BB39"/>
  <c r="BJ37"/>
  <c r="BC38"/>
  <c r="BJ38" s="1"/>
  <c r="AZ41"/>
  <c r="AZ42" s="1"/>
  <c r="AZ44" s="1"/>
  <c r="AZ45" s="1"/>
  <c r="AZ46" s="1"/>
  <c r="AZ47" s="1"/>
  <c r="AZ48" s="1"/>
  <c r="AZ49" s="1"/>
  <c r="BA40"/>
  <c r="BI40" s="1"/>
  <c r="CS34" l="1"/>
  <c r="CT34" s="1"/>
  <c r="W34" s="1"/>
  <c r="X34" s="1"/>
  <c r="DY35"/>
  <c r="DZ35" s="1"/>
  <c r="AA35" s="1"/>
  <c r="AB35" s="1"/>
  <c r="GJ38"/>
  <c r="GK38" s="1"/>
  <c r="AG38" s="1"/>
  <c r="AH38" s="1"/>
  <c r="GJ37"/>
  <c r="GK37" s="1"/>
  <c r="AG37" s="1"/>
  <c r="AH37" s="1"/>
  <c r="GK35"/>
  <c r="AG35" s="1"/>
  <c r="HO37"/>
  <c r="HO38"/>
  <c r="HJ34"/>
  <c r="CR35"/>
  <c r="HL35"/>
  <c r="HK35"/>
  <c r="HI35"/>
  <c r="HJ35"/>
  <c r="FU38"/>
  <c r="AE38" s="1"/>
  <c r="AF38" s="1"/>
  <c r="HN38"/>
  <c r="EP38"/>
  <c r="AC38" s="1"/>
  <c r="HM38"/>
  <c r="EX40"/>
  <c r="EW40"/>
  <c r="AF37"/>
  <c r="FU35"/>
  <c r="AE35" s="1"/>
  <c r="EW39"/>
  <c r="AX35"/>
  <c r="Q35" s="1"/>
  <c r="AD35"/>
  <c r="EX39"/>
  <c r="FC40"/>
  <c r="FD40" s="1"/>
  <c r="EU41"/>
  <c r="EV41" s="1"/>
  <c r="AT40"/>
  <c r="EM40"/>
  <c r="EN40" s="1"/>
  <c r="EO40" s="1"/>
  <c r="BA42"/>
  <c r="BF42" s="1"/>
  <c r="CQ40"/>
  <c r="CP41"/>
  <c r="DO41"/>
  <c r="DV41" s="1"/>
  <c r="CY41"/>
  <c r="DF41" s="1"/>
  <c r="FO42"/>
  <c r="FP42"/>
  <c r="FM42"/>
  <c r="FN42"/>
  <c r="FK42"/>
  <c r="FL42"/>
  <c r="FI42"/>
  <c r="FJ42" s="1"/>
  <c r="BY42"/>
  <c r="BV42"/>
  <c r="BW42"/>
  <c r="BX42"/>
  <c r="BU42"/>
  <c r="BR42"/>
  <c r="BS42" s="1"/>
  <c r="BT42"/>
  <c r="AP42"/>
  <c r="AS42"/>
  <c r="AR42"/>
  <c r="AL42"/>
  <c r="AO42"/>
  <c r="AN42"/>
  <c r="AQ42"/>
  <c r="DT42"/>
  <c r="DU42"/>
  <c r="DR42"/>
  <c r="DS42"/>
  <c r="DP42"/>
  <c r="DQ42"/>
  <c r="DN42"/>
  <c r="DO42" s="1"/>
  <c r="EH42"/>
  <c r="EI42"/>
  <c r="EF42"/>
  <c r="EG42"/>
  <c r="ED42"/>
  <c r="EJ42"/>
  <c r="EK42"/>
  <c r="FS39"/>
  <c r="FT39" s="1"/>
  <c r="AV39"/>
  <c r="AW39" s="1"/>
  <c r="EN39"/>
  <c r="EO39" s="1"/>
  <c r="BS41"/>
  <c r="BZ41" s="1"/>
  <c r="FJ41"/>
  <c r="FQ41" s="1"/>
  <c r="R38"/>
  <c r="FS40"/>
  <c r="FT40" s="1"/>
  <c r="AV40"/>
  <c r="AW40" s="1"/>
  <c r="EL41"/>
  <c r="FA41"/>
  <c r="FY42"/>
  <c r="FZ42" s="1"/>
  <c r="GE42"/>
  <c r="GF42"/>
  <c r="GC42"/>
  <c r="GD42"/>
  <c r="GA42"/>
  <c r="GB42"/>
  <c r="CX42"/>
  <c r="CY42" s="1"/>
  <c r="DD42"/>
  <c r="DE42"/>
  <c r="DB42"/>
  <c r="DC42"/>
  <c r="CZ42"/>
  <c r="DA42"/>
  <c r="CO42"/>
  <c r="CL42"/>
  <c r="CM42"/>
  <c r="CJ42"/>
  <c r="CK42"/>
  <c r="CH42"/>
  <c r="CI42" s="1"/>
  <c r="CN42"/>
  <c r="EY42"/>
  <c r="EZ42" s="1"/>
  <c r="ER42"/>
  <c r="ES42" s="1"/>
  <c r="FV44"/>
  <c r="FX44" s="1"/>
  <c r="FF44"/>
  <c r="FH44" s="1"/>
  <c r="P44"/>
  <c r="EQ44"/>
  <c r="FB44" s="1"/>
  <c r="EA44"/>
  <c r="EC44" s="1"/>
  <c r="DK44"/>
  <c r="DM44" s="1"/>
  <c r="CU44"/>
  <c r="CW44" s="1"/>
  <c r="CE44"/>
  <c r="CG44" s="1"/>
  <c r="BO44"/>
  <c r="BQ44" s="1"/>
  <c r="AY44"/>
  <c r="BA44" s="1"/>
  <c r="AI44"/>
  <c r="AK44" s="1"/>
  <c r="FZ41"/>
  <c r="GG41" s="1"/>
  <c r="AM41"/>
  <c r="AT41" s="1"/>
  <c r="EM41"/>
  <c r="CQ41"/>
  <c r="GR16"/>
  <c r="GS15"/>
  <c r="BN35"/>
  <c r="S35" s="1"/>
  <c r="BN34"/>
  <c r="S34" s="1"/>
  <c r="CB37"/>
  <c r="BK38"/>
  <c r="DH37"/>
  <c r="DX37"/>
  <c r="CR37"/>
  <c r="BC39"/>
  <c r="BH40"/>
  <c r="BF40"/>
  <c r="BD40"/>
  <c r="BG40"/>
  <c r="BE40"/>
  <c r="BB40"/>
  <c r="BA41"/>
  <c r="BI41" s="1"/>
  <c r="CS37" l="1"/>
  <c r="CT37" s="1"/>
  <c r="W37" s="1"/>
  <c r="X37" s="1"/>
  <c r="CC37"/>
  <c r="CD37" s="1"/>
  <c r="U37" s="1"/>
  <c r="V37" s="1"/>
  <c r="DY37"/>
  <c r="DZ37" s="1"/>
  <c r="AA37" s="1"/>
  <c r="AB37" s="1"/>
  <c r="CS35"/>
  <c r="CT35" s="1"/>
  <c r="W35" s="1"/>
  <c r="X35" s="1"/>
  <c r="DI37"/>
  <c r="DJ37" s="1"/>
  <c r="Y37" s="1"/>
  <c r="Z37" s="1"/>
  <c r="BI42"/>
  <c r="AH35"/>
  <c r="HK37"/>
  <c r="HJ37"/>
  <c r="HI37"/>
  <c r="HL37"/>
  <c r="FU40"/>
  <c r="AE40" s="1"/>
  <c r="AF40" s="1"/>
  <c r="HN40"/>
  <c r="EP40"/>
  <c r="AC40" s="1"/>
  <c r="AD40" s="1"/>
  <c r="HM40"/>
  <c r="AD38"/>
  <c r="HM39"/>
  <c r="FU39"/>
  <c r="AE39" s="1"/>
  <c r="HN39"/>
  <c r="ET42"/>
  <c r="BG42"/>
  <c r="BB42"/>
  <c r="BC42" s="1"/>
  <c r="BE42"/>
  <c r="EP39"/>
  <c r="AC39" s="1"/>
  <c r="AD39" s="1"/>
  <c r="R35"/>
  <c r="AF35"/>
  <c r="T35"/>
  <c r="FE40"/>
  <c r="EX41"/>
  <c r="EW41"/>
  <c r="EU42"/>
  <c r="EV42" s="1"/>
  <c r="CP42"/>
  <c r="BH42"/>
  <c r="BD42"/>
  <c r="CQ42"/>
  <c r="DF42"/>
  <c r="GG42"/>
  <c r="DV42"/>
  <c r="FR42"/>
  <c r="FR41"/>
  <c r="CA41"/>
  <c r="BZ42"/>
  <c r="AR44"/>
  <c r="AN44"/>
  <c r="AS44"/>
  <c r="AO44"/>
  <c r="AP44"/>
  <c r="AL44"/>
  <c r="AM44" s="1"/>
  <c r="AQ44"/>
  <c r="BX44"/>
  <c r="BT44"/>
  <c r="BY44"/>
  <c r="BU44"/>
  <c r="BV44"/>
  <c r="BR44"/>
  <c r="BS44" s="1"/>
  <c r="BW44"/>
  <c r="DD44"/>
  <c r="CZ44"/>
  <c r="DE44"/>
  <c r="DA44"/>
  <c r="DB44"/>
  <c r="CX44"/>
  <c r="CY44" s="1"/>
  <c r="DC44"/>
  <c r="EJ44"/>
  <c r="EF44"/>
  <c r="EK44"/>
  <c r="EG44"/>
  <c r="EH44"/>
  <c r="ED44"/>
  <c r="EE44" s="1"/>
  <c r="EI44"/>
  <c r="GF44"/>
  <c r="GB44"/>
  <c r="GC44"/>
  <c r="FY44"/>
  <c r="FZ44" s="1"/>
  <c r="GD44"/>
  <c r="GE44"/>
  <c r="GA44"/>
  <c r="FA42"/>
  <c r="GI39"/>
  <c r="AX39"/>
  <c r="Q39" s="1"/>
  <c r="EE42"/>
  <c r="EL42" s="1"/>
  <c r="AM42"/>
  <c r="AT42" s="1"/>
  <c r="AU41"/>
  <c r="GH41"/>
  <c r="DG42"/>
  <c r="GH42"/>
  <c r="DW42"/>
  <c r="CA42"/>
  <c r="FQ42"/>
  <c r="DG41"/>
  <c r="DW41"/>
  <c r="BF44"/>
  <c r="BB44"/>
  <c r="BC44" s="1"/>
  <c r="BG44"/>
  <c r="BH44"/>
  <c r="BD44"/>
  <c r="BI44"/>
  <c r="BE44"/>
  <c r="CL44"/>
  <c r="CH44"/>
  <c r="CI44" s="1"/>
  <c r="CM44"/>
  <c r="CN44"/>
  <c r="CJ44"/>
  <c r="CO44"/>
  <c r="CK44"/>
  <c r="DR44"/>
  <c r="DN44"/>
  <c r="DO44" s="1"/>
  <c r="DS44"/>
  <c r="DT44"/>
  <c r="DP44"/>
  <c r="DU44"/>
  <c r="DQ44"/>
  <c r="ER44"/>
  <c r="ES44" s="1"/>
  <c r="EY44"/>
  <c r="EZ44" s="1"/>
  <c r="FA44"/>
  <c r="FN44"/>
  <c r="FO44"/>
  <c r="FK44"/>
  <c r="FP44"/>
  <c r="FL44"/>
  <c r="FM44"/>
  <c r="FI44"/>
  <c r="FJ44" s="1"/>
  <c r="FV45"/>
  <c r="FX45" s="1"/>
  <c r="AI45"/>
  <c r="AK45" s="1"/>
  <c r="CU45"/>
  <c r="CW45" s="1"/>
  <c r="EA45"/>
  <c r="EC45" s="1"/>
  <c r="AY45"/>
  <c r="BA45" s="1"/>
  <c r="DK45"/>
  <c r="DM45" s="1"/>
  <c r="FF45"/>
  <c r="FH45" s="1"/>
  <c r="BO45"/>
  <c r="BQ45" s="1"/>
  <c r="P45"/>
  <c r="CE45"/>
  <c r="CG45" s="1"/>
  <c r="EQ45"/>
  <c r="FB45" s="1"/>
  <c r="GI40"/>
  <c r="AX40"/>
  <c r="Q40" s="1"/>
  <c r="R40" s="1"/>
  <c r="T34"/>
  <c r="GR17"/>
  <c r="GS16"/>
  <c r="BN37"/>
  <c r="S37" s="1"/>
  <c r="BK39"/>
  <c r="DH38"/>
  <c r="BL38"/>
  <c r="BM38" s="1"/>
  <c r="DX38"/>
  <c r="CB38"/>
  <c r="BH41"/>
  <c r="BF41"/>
  <c r="BD41"/>
  <c r="BB41"/>
  <c r="BG41"/>
  <c r="BE41"/>
  <c r="BJ39"/>
  <c r="BC40"/>
  <c r="BJ40" s="1"/>
  <c r="CC38" l="1"/>
  <c r="CD38" s="1"/>
  <c r="U38" s="1"/>
  <c r="V38" s="1"/>
  <c r="DY38"/>
  <c r="DZ38" s="1"/>
  <c r="AA38" s="1"/>
  <c r="AB38" s="1"/>
  <c r="DI38"/>
  <c r="DJ38" s="1"/>
  <c r="Y38" s="1"/>
  <c r="Z38" s="1"/>
  <c r="GJ39"/>
  <c r="GK39" s="1"/>
  <c r="AG39" s="1"/>
  <c r="AH39" s="1"/>
  <c r="GJ40"/>
  <c r="GK40" s="1"/>
  <c r="AG40" s="1"/>
  <c r="AH40" s="1"/>
  <c r="BK42"/>
  <c r="DH42" s="1"/>
  <c r="DI42" s="1"/>
  <c r="HL38"/>
  <c r="HK38"/>
  <c r="HI38"/>
  <c r="HO39"/>
  <c r="HO40"/>
  <c r="ET44"/>
  <c r="GG44"/>
  <c r="EL44"/>
  <c r="DF44"/>
  <c r="EM44"/>
  <c r="AF39"/>
  <c r="DV44"/>
  <c r="CP44"/>
  <c r="BJ44"/>
  <c r="FC44"/>
  <c r="FD44" s="1"/>
  <c r="FC41"/>
  <c r="FD41" s="1"/>
  <c r="EX42"/>
  <c r="EW42"/>
  <c r="BZ44"/>
  <c r="FQ44"/>
  <c r="DG44"/>
  <c r="CA44"/>
  <c r="AT44"/>
  <c r="AU44"/>
  <c r="AU42"/>
  <c r="FS42" s="1"/>
  <c r="FT42" s="1"/>
  <c r="EM42"/>
  <c r="EY45"/>
  <c r="ER45"/>
  <c r="FM45"/>
  <c r="FI45"/>
  <c r="FJ45" s="1"/>
  <c r="FP45"/>
  <c r="FO45"/>
  <c r="FK45"/>
  <c r="FN45"/>
  <c r="FL45"/>
  <c r="DD45"/>
  <c r="CZ45"/>
  <c r="DE45"/>
  <c r="DA45"/>
  <c r="DB45"/>
  <c r="CX45"/>
  <c r="CY45" s="1"/>
  <c r="DC45"/>
  <c r="CN45"/>
  <c r="CJ45"/>
  <c r="CO45"/>
  <c r="CK45"/>
  <c r="CL45"/>
  <c r="CH45"/>
  <c r="CI45" s="1"/>
  <c r="CM45"/>
  <c r="BV45"/>
  <c r="BR45"/>
  <c r="BS45" s="1"/>
  <c r="BW45"/>
  <c r="BX45"/>
  <c r="BT45"/>
  <c r="BY45"/>
  <c r="BU45"/>
  <c r="DU45"/>
  <c r="DQ45"/>
  <c r="DN45"/>
  <c r="DO45" s="1"/>
  <c r="DP45"/>
  <c r="DS45"/>
  <c r="DR45"/>
  <c r="DT45"/>
  <c r="EK45"/>
  <c r="EG45"/>
  <c r="EF45"/>
  <c r="ED45"/>
  <c r="EE45" s="1"/>
  <c r="EI45"/>
  <c r="EJ45"/>
  <c r="EH45"/>
  <c r="AP45"/>
  <c r="AL45"/>
  <c r="AM45" s="1"/>
  <c r="AQ45"/>
  <c r="AR45"/>
  <c r="AN45"/>
  <c r="AS45"/>
  <c r="AO45"/>
  <c r="CU46"/>
  <c r="CW46" s="1"/>
  <c r="AI46"/>
  <c r="AK46" s="1"/>
  <c r="FF46"/>
  <c r="FH46" s="1"/>
  <c r="DK46"/>
  <c r="DM46" s="1"/>
  <c r="AY46"/>
  <c r="BA46" s="1"/>
  <c r="EA46"/>
  <c r="EC46" s="1"/>
  <c r="BO46"/>
  <c r="BQ46" s="1"/>
  <c r="FV46"/>
  <c r="FX46" s="1"/>
  <c r="EQ46"/>
  <c r="FB46" s="1"/>
  <c r="CE46"/>
  <c r="CG46" s="1"/>
  <c r="P46"/>
  <c r="EU44"/>
  <c r="FS41"/>
  <c r="FT41" s="1"/>
  <c r="EN41"/>
  <c r="EO41" s="1"/>
  <c r="AV41"/>
  <c r="AW41" s="1"/>
  <c r="FR44"/>
  <c r="BF45"/>
  <c r="BB45"/>
  <c r="BC45" s="1"/>
  <c r="BG45"/>
  <c r="BH45"/>
  <c r="BD45"/>
  <c r="BI45"/>
  <c r="BE45"/>
  <c r="GC45"/>
  <c r="FY45"/>
  <c r="FZ45" s="1"/>
  <c r="GF45"/>
  <c r="GE45"/>
  <c r="GA45"/>
  <c r="GD45"/>
  <c r="GB45"/>
  <c r="R39"/>
  <c r="DW44"/>
  <c r="CQ44"/>
  <c r="BK44"/>
  <c r="GH44"/>
  <c r="T37"/>
  <c r="GR19"/>
  <c r="GS17"/>
  <c r="BL39"/>
  <c r="BM39" s="1"/>
  <c r="CB39"/>
  <c r="DH39"/>
  <c r="DX39"/>
  <c r="BK40"/>
  <c r="CR38"/>
  <c r="BJ42"/>
  <c r="BC41"/>
  <c r="BK41" s="1"/>
  <c r="CB42" l="1"/>
  <c r="CC42" s="1"/>
  <c r="BL42"/>
  <c r="BM42" s="1"/>
  <c r="DX42"/>
  <c r="DY42" s="1"/>
  <c r="CS38"/>
  <c r="CT38" s="1"/>
  <c r="W38" s="1"/>
  <c r="X38" s="1"/>
  <c r="DY39"/>
  <c r="DZ39" s="1"/>
  <c r="AA39" s="1"/>
  <c r="AB39" s="1"/>
  <c r="CC39"/>
  <c r="CD39" s="1"/>
  <c r="U39" s="1"/>
  <c r="V39" s="1"/>
  <c r="DI39"/>
  <c r="DJ39" s="1"/>
  <c r="Y39" s="1"/>
  <c r="Z39" s="1"/>
  <c r="AV42"/>
  <c r="EN44"/>
  <c r="EO44" s="1"/>
  <c r="HK42"/>
  <c r="BN39"/>
  <c r="S39" s="1"/>
  <c r="HL39"/>
  <c r="HK39"/>
  <c r="HI39"/>
  <c r="HJ38"/>
  <c r="EP41"/>
  <c r="AC41" s="1"/>
  <c r="HM41"/>
  <c r="FU42"/>
  <c r="AE42" s="1"/>
  <c r="AF42" s="1"/>
  <c r="FU41"/>
  <c r="AE41" s="1"/>
  <c r="HN41"/>
  <c r="AV44"/>
  <c r="EZ45"/>
  <c r="FA45" s="1"/>
  <c r="FE44"/>
  <c r="FE41"/>
  <c r="FC42"/>
  <c r="FE42" s="1"/>
  <c r="FS44"/>
  <c r="FT44" s="1"/>
  <c r="FC45"/>
  <c r="EV44"/>
  <c r="EW44" s="1"/>
  <c r="AT45"/>
  <c r="FQ45"/>
  <c r="DF45"/>
  <c r="EN42"/>
  <c r="EO42" s="1"/>
  <c r="CQ45"/>
  <c r="DG45"/>
  <c r="BZ45"/>
  <c r="ES45"/>
  <c r="GG45"/>
  <c r="AU45"/>
  <c r="AV45" s="1"/>
  <c r="AW45" s="1"/>
  <c r="BJ45"/>
  <c r="EM45"/>
  <c r="DV45"/>
  <c r="AD41"/>
  <c r="EY46"/>
  <c r="EZ46" s="1"/>
  <c r="ER46"/>
  <c r="ES46" s="1"/>
  <c r="BY46"/>
  <c r="BU46"/>
  <c r="BR46"/>
  <c r="BS46" s="1"/>
  <c r="BT46"/>
  <c r="BW46"/>
  <c r="BV46"/>
  <c r="BX46"/>
  <c r="BG46"/>
  <c r="BH46"/>
  <c r="BF46"/>
  <c r="BI46"/>
  <c r="BE46"/>
  <c r="BD46"/>
  <c r="BB46"/>
  <c r="BC46" s="1"/>
  <c r="DE46"/>
  <c r="DA46"/>
  <c r="CX46"/>
  <c r="CY46" s="1"/>
  <c r="CZ46"/>
  <c r="DC46"/>
  <c r="DB46"/>
  <c r="DD46"/>
  <c r="DX44"/>
  <c r="DY44" s="1"/>
  <c r="CB44"/>
  <c r="CC44" s="1"/>
  <c r="DH44"/>
  <c r="DI44" s="1"/>
  <c r="BL44"/>
  <c r="BM44" s="1"/>
  <c r="GI42"/>
  <c r="GI41"/>
  <c r="AX41"/>
  <c r="Q41" s="1"/>
  <c r="CM46"/>
  <c r="CN46"/>
  <c r="CL46"/>
  <c r="CO46"/>
  <c r="CK46"/>
  <c r="CJ46"/>
  <c r="CH46"/>
  <c r="CI46" s="1"/>
  <c r="GD46"/>
  <c r="GA46"/>
  <c r="GE46"/>
  <c r="GB46"/>
  <c r="GC46"/>
  <c r="GF46"/>
  <c r="FY46"/>
  <c r="FZ46" s="1"/>
  <c r="EK46"/>
  <c r="EG46"/>
  <c r="ED46"/>
  <c r="EE46" s="1"/>
  <c r="EF46"/>
  <c r="EI46"/>
  <c r="EH46"/>
  <c r="EJ46"/>
  <c r="DU46"/>
  <c r="DQ46"/>
  <c r="DP46"/>
  <c r="DN46"/>
  <c r="DO46" s="1"/>
  <c r="DS46"/>
  <c r="DT46"/>
  <c r="DR46"/>
  <c r="AQ46"/>
  <c r="AP46"/>
  <c r="AR46"/>
  <c r="AS46"/>
  <c r="AO46"/>
  <c r="AL46"/>
  <c r="AM46" s="1"/>
  <c r="AN46"/>
  <c r="EA47"/>
  <c r="EC47" s="1"/>
  <c r="BO47"/>
  <c r="BQ47" s="1"/>
  <c r="FV47"/>
  <c r="FX47" s="1"/>
  <c r="DK47"/>
  <c r="DM47" s="1"/>
  <c r="AY47"/>
  <c r="BA47" s="1"/>
  <c r="FF47"/>
  <c r="FH47" s="1"/>
  <c r="CU47"/>
  <c r="CW47" s="1"/>
  <c r="AI47"/>
  <c r="AK47" s="1"/>
  <c r="EQ47"/>
  <c r="FB47" s="1"/>
  <c r="CE47"/>
  <c r="CG47" s="1"/>
  <c r="P47"/>
  <c r="CR39"/>
  <c r="GH45"/>
  <c r="BK45"/>
  <c r="DW45"/>
  <c r="FN46"/>
  <c r="FM46"/>
  <c r="FP46"/>
  <c r="FL46"/>
  <c r="FO46"/>
  <c r="FI46"/>
  <c r="FK46"/>
  <c r="EL45"/>
  <c r="CA45"/>
  <c r="CP45"/>
  <c r="FR45"/>
  <c r="GR20"/>
  <c r="GS19"/>
  <c r="BN38"/>
  <c r="S38" s="1"/>
  <c r="DX41"/>
  <c r="CB41"/>
  <c r="CC41" s="1"/>
  <c r="DH41"/>
  <c r="BL41"/>
  <c r="BM41" s="1"/>
  <c r="DH40"/>
  <c r="BL40"/>
  <c r="BM40" s="1"/>
  <c r="DX40"/>
  <c r="CB40"/>
  <c r="CR42"/>
  <c r="CS42" s="1"/>
  <c r="BJ41"/>
  <c r="HI42" l="1"/>
  <c r="HL42"/>
  <c r="DY40"/>
  <c r="DZ40" s="1"/>
  <c r="AA40" s="1"/>
  <c r="AB40" s="1"/>
  <c r="DI40"/>
  <c r="DJ40" s="1"/>
  <c r="Y40" s="1"/>
  <c r="Z40" s="1"/>
  <c r="DI41"/>
  <c r="DJ41" s="1"/>
  <c r="Y41" s="1"/>
  <c r="Z41" s="1"/>
  <c r="DY41"/>
  <c r="DZ41" s="1"/>
  <c r="AA41" s="1"/>
  <c r="AB41" s="1"/>
  <c r="CS39"/>
  <c r="CT39" s="1"/>
  <c r="W39" s="1"/>
  <c r="X39" s="1"/>
  <c r="HN42"/>
  <c r="AW42"/>
  <c r="AX42" s="1"/>
  <c r="Q42" s="1"/>
  <c r="R42" s="1"/>
  <c r="CC40"/>
  <c r="CD40" s="1"/>
  <c r="U40" s="1"/>
  <c r="V40" s="1"/>
  <c r="GI44"/>
  <c r="GJ44" s="1"/>
  <c r="AW44"/>
  <c r="GJ42"/>
  <c r="GK42" s="1"/>
  <c r="AG42" s="1"/>
  <c r="AH42" s="1"/>
  <c r="GJ41"/>
  <c r="GK41" s="1"/>
  <c r="AG41" s="1"/>
  <c r="AH41" s="1"/>
  <c r="FA46"/>
  <c r="HM44"/>
  <c r="HL40"/>
  <c r="HK40"/>
  <c r="HI40"/>
  <c r="HL41"/>
  <c r="HK41"/>
  <c r="HI41"/>
  <c r="HO44"/>
  <c r="HO41"/>
  <c r="HL44"/>
  <c r="HK44"/>
  <c r="HI44"/>
  <c r="HO42"/>
  <c r="HJ39"/>
  <c r="HJ42"/>
  <c r="EP42"/>
  <c r="AC42" s="1"/>
  <c r="AD42" s="1"/>
  <c r="HM42"/>
  <c r="HN44"/>
  <c r="ET46"/>
  <c r="EU46" s="1"/>
  <c r="FD45"/>
  <c r="FC46"/>
  <c r="CD41"/>
  <c r="U41" s="1"/>
  <c r="V41" s="1"/>
  <c r="FE45"/>
  <c r="CD44"/>
  <c r="U44" s="1"/>
  <c r="V44" s="1"/>
  <c r="DJ44"/>
  <c r="Y44" s="1"/>
  <c r="Z44" s="1"/>
  <c r="DZ44"/>
  <c r="AA44" s="1"/>
  <c r="AB44" s="1"/>
  <c r="FD42"/>
  <c r="CD42"/>
  <c r="U42" s="1"/>
  <c r="V42" s="1"/>
  <c r="DZ42"/>
  <c r="AA42" s="1"/>
  <c r="AB42" s="1"/>
  <c r="CT42"/>
  <c r="W42" s="1"/>
  <c r="X42" s="1"/>
  <c r="AF41"/>
  <c r="EN45"/>
  <c r="EO45" s="1"/>
  <c r="EX44"/>
  <c r="EP44" s="1"/>
  <c r="AC44" s="1"/>
  <c r="AD44" s="1"/>
  <c r="DJ42"/>
  <c r="Y42" s="1"/>
  <c r="Z42" s="1"/>
  <c r="ET45"/>
  <c r="EU45" s="1"/>
  <c r="AT46"/>
  <c r="CQ46"/>
  <c r="DF46"/>
  <c r="BJ46"/>
  <c r="BZ46"/>
  <c r="EM46"/>
  <c r="FS45"/>
  <c r="FT45" s="1"/>
  <c r="DV46"/>
  <c r="GH46"/>
  <c r="GI45"/>
  <c r="GJ45" s="1"/>
  <c r="FJ46"/>
  <c r="FQ46" s="1"/>
  <c r="AR47"/>
  <c r="AN47"/>
  <c r="AS47"/>
  <c r="AQ47"/>
  <c r="AP47"/>
  <c r="AL47"/>
  <c r="AM47" s="1"/>
  <c r="AO47"/>
  <c r="FP47"/>
  <c r="FL47"/>
  <c r="FI47"/>
  <c r="FJ47" s="1"/>
  <c r="FK47"/>
  <c r="FN47"/>
  <c r="FM47"/>
  <c r="FO47"/>
  <c r="BV47"/>
  <c r="BR47"/>
  <c r="BS47" s="1"/>
  <c r="BU47"/>
  <c r="BX47"/>
  <c r="BT47"/>
  <c r="BY47"/>
  <c r="BW47"/>
  <c r="FV48"/>
  <c r="FX48" s="1"/>
  <c r="DK48"/>
  <c r="DM48" s="1"/>
  <c r="AY48"/>
  <c r="BA48" s="1"/>
  <c r="EA48"/>
  <c r="EC48" s="1"/>
  <c r="BO48"/>
  <c r="BQ48" s="1"/>
  <c r="EQ48"/>
  <c r="CE48"/>
  <c r="CG48" s="1"/>
  <c r="P48"/>
  <c r="FF48"/>
  <c r="FH48" s="1"/>
  <c r="CU48"/>
  <c r="CW48" s="1"/>
  <c r="AI48"/>
  <c r="AK48" s="1"/>
  <c r="EY47"/>
  <c r="EZ47" s="1"/>
  <c r="ER47"/>
  <c r="ES47" s="1"/>
  <c r="FA47"/>
  <c r="ET47"/>
  <c r="DD47"/>
  <c r="CZ47"/>
  <c r="DC47"/>
  <c r="DA47"/>
  <c r="DB47"/>
  <c r="CX47"/>
  <c r="CY47" s="1"/>
  <c r="DE47"/>
  <c r="BF47"/>
  <c r="BB47"/>
  <c r="BC47" s="1"/>
  <c r="BE47"/>
  <c r="BH47"/>
  <c r="BD47"/>
  <c r="BI47"/>
  <c r="BG47"/>
  <c r="GD47"/>
  <c r="GE47"/>
  <c r="GC47"/>
  <c r="GF47"/>
  <c r="GB47"/>
  <c r="GA47"/>
  <c r="FY47"/>
  <c r="FZ47" s="1"/>
  <c r="EH47"/>
  <c r="ED47"/>
  <c r="EE47" s="1"/>
  <c r="EK47"/>
  <c r="EJ47"/>
  <c r="EF47"/>
  <c r="EI47"/>
  <c r="EG47"/>
  <c r="AU46"/>
  <c r="DW46"/>
  <c r="EL46"/>
  <c r="GG46"/>
  <c r="CP46"/>
  <c r="DG46"/>
  <c r="BK46"/>
  <c r="CA46"/>
  <c r="CB45"/>
  <c r="CC45" s="1"/>
  <c r="DX45"/>
  <c r="DY45" s="1"/>
  <c r="DH45"/>
  <c r="DI45" s="1"/>
  <c r="BL45"/>
  <c r="BM45" s="1"/>
  <c r="CN47"/>
  <c r="CJ47"/>
  <c r="CO47"/>
  <c r="CM47"/>
  <c r="CL47"/>
  <c r="CH47"/>
  <c r="CI47" s="1"/>
  <c r="CK47"/>
  <c r="DR47"/>
  <c r="DN47"/>
  <c r="DO47" s="1"/>
  <c r="DU47"/>
  <c r="DT47"/>
  <c r="DP47"/>
  <c r="DS47"/>
  <c r="DQ47"/>
  <c r="R41"/>
  <c r="BN44"/>
  <c r="S44" s="1"/>
  <c r="CR44"/>
  <c r="T38"/>
  <c r="T39"/>
  <c r="GR21"/>
  <c r="GS20"/>
  <c r="BN42"/>
  <c r="S42" s="1"/>
  <c r="T42" s="1"/>
  <c r="CR40"/>
  <c r="CR41"/>
  <c r="T7"/>
  <c r="FD46" l="1"/>
  <c r="FE46"/>
  <c r="CS44"/>
  <c r="CT44" s="1"/>
  <c r="W44" s="1"/>
  <c r="X44" s="1"/>
  <c r="CS41"/>
  <c r="CT41" s="1"/>
  <c r="W41" s="1"/>
  <c r="X41" s="1"/>
  <c r="CS40"/>
  <c r="CT40" s="1"/>
  <c r="W40" s="1"/>
  <c r="X40" s="1"/>
  <c r="EV46"/>
  <c r="EX46" s="1"/>
  <c r="HL45"/>
  <c r="HK45"/>
  <c r="HI45"/>
  <c r="HO45"/>
  <c r="HJ41"/>
  <c r="HJ44"/>
  <c r="HJ40"/>
  <c r="HM45"/>
  <c r="HN45"/>
  <c r="DZ45"/>
  <c r="AA45" s="1"/>
  <c r="DJ45"/>
  <c r="Y45" s="1"/>
  <c r="CD45"/>
  <c r="U45" s="1"/>
  <c r="FU44"/>
  <c r="AE44" s="1"/>
  <c r="AF44" s="1"/>
  <c r="GK44"/>
  <c r="AG44" s="1"/>
  <c r="AH44" s="1"/>
  <c r="AX44"/>
  <c r="Q44" s="1"/>
  <c r="R44" s="1"/>
  <c r="EV45"/>
  <c r="EX45" s="1"/>
  <c r="EU47"/>
  <c r="EV47" s="1"/>
  <c r="GH47"/>
  <c r="DV47"/>
  <c r="CQ47"/>
  <c r="AT47"/>
  <c r="DF47"/>
  <c r="BZ47"/>
  <c r="EL47"/>
  <c r="BJ47"/>
  <c r="T44"/>
  <c r="BL46"/>
  <c r="BM46" s="1"/>
  <c r="CB46"/>
  <c r="DX46"/>
  <c r="DH46"/>
  <c r="AV46"/>
  <c r="AW46" s="1"/>
  <c r="EN46"/>
  <c r="EO46" s="1"/>
  <c r="AP48"/>
  <c r="AL48"/>
  <c r="AM48" s="1"/>
  <c r="AS48"/>
  <c r="AR48"/>
  <c r="AN48"/>
  <c r="AQ48"/>
  <c r="AO48"/>
  <c r="FP48"/>
  <c r="FM48"/>
  <c r="FN48"/>
  <c r="FO48"/>
  <c r="FI48"/>
  <c r="FK48"/>
  <c r="FL48"/>
  <c r="CN48"/>
  <c r="CL48"/>
  <c r="CO48"/>
  <c r="CH48"/>
  <c r="CK48"/>
  <c r="CJ48"/>
  <c r="CM48"/>
  <c r="BX48"/>
  <c r="BT48"/>
  <c r="BW48"/>
  <c r="BU48"/>
  <c r="BV48"/>
  <c r="BR48"/>
  <c r="BS48" s="1"/>
  <c r="BY48"/>
  <c r="FF49"/>
  <c r="FH49" s="1"/>
  <c r="CU49"/>
  <c r="CW49" s="1"/>
  <c r="AI49"/>
  <c r="AK49" s="1"/>
  <c r="EQ49"/>
  <c r="CE49"/>
  <c r="CG49" s="1"/>
  <c r="P49"/>
  <c r="EA49"/>
  <c r="EC49" s="1"/>
  <c r="BO49"/>
  <c r="BQ49" s="1"/>
  <c r="FV49"/>
  <c r="FX49" s="1"/>
  <c r="DK49"/>
  <c r="DM49" s="1"/>
  <c r="AY49"/>
  <c r="BA49" s="1"/>
  <c r="DT48"/>
  <c r="DP48"/>
  <c r="DS48"/>
  <c r="DQ48"/>
  <c r="DR48"/>
  <c r="DN48"/>
  <c r="DO48" s="1"/>
  <c r="DU48"/>
  <c r="EM47"/>
  <c r="GG47"/>
  <c r="BK47"/>
  <c r="DG47"/>
  <c r="CA47"/>
  <c r="FQ47"/>
  <c r="AU47"/>
  <c r="FR46"/>
  <c r="FS46" s="1"/>
  <c r="FT46" s="1"/>
  <c r="CR45"/>
  <c r="BN45"/>
  <c r="S45" s="1"/>
  <c r="DD48"/>
  <c r="CZ48"/>
  <c r="DC48"/>
  <c r="DA48"/>
  <c r="DB48"/>
  <c r="CX48"/>
  <c r="CY48" s="1"/>
  <c r="DE48"/>
  <c r="EY48"/>
  <c r="EZ48" s="1"/>
  <c r="ER48"/>
  <c r="EH48"/>
  <c r="ED48"/>
  <c r="EE48" s="1"/>
  <c r="EK48"/>
  <c r="EJ48"/>
  <c r="EF48"/>
  <c r="EI48"/>
  <c r="EG48"/>
  <c r="BF48"/>
  <c r="BB48"/>
  <c r="BC48" s="1"/>
  <c r="BI48"/>
  <c r="BH48"/>
  <c r="BD48"/>
  <c r="BG48"/>
  <c r="BE48"/>
  <c r="GD48"/>
  <c r="GE48"/>
  <c r="GC48"/>
  <c r="GF48"/>
  <c r="GB48"/>
  <c r="GA48"/>
  <c r="FY48"/>
  <c r="FZ48" s="1"/>
  <c r="DW47"/>
  <c r="CP47"/>
  <c r="FR47"/>
  <c r="GR22"/>
  <c r="GS21"/>
  <c r="BN41"/>
  <c r="S41" s="1"/>
  <c r="BN40"/>
  <c r="S40" s="1"/>
  <c r="CS45" l="1"/>
  <c r="CT45" s="1"/>
  <c r="W45" s="1"/>
  <c r="X45" s="1"/>
  <c r="DY46"/>
  <c r="DZ46" s="1"/>
  <c r="AA46" s="1"/>
  <c r="AB46" s="1"/>
  <c r="DI46"/>
  <c r="DJ46" s="1"/>
  <c r="Y46" s="1"/>
  <c r="Z46" s="1"/>
  <c r="CC46"/>
  <c r="CD46" s="1"/>
  <c r="U46" s="1"/>
  <c r="V46" s="1"/>
  <c r="EW46"/>
  <c r="Z45"/>
  <c r="AB45"/>
  <c r="FU45"/>
  <c r="AE45" s="1"/>
  <c r="AF45" s="1"/>
  <c r="V45"/>
  <c r="HL46"/>
  <c r="HK46"/>
  <c r="HI46"/>
  <c r="HJ45"/>
  <c r="EP46"/>
  <c r="AC46" s="1"/>
  <c r="AD46" s="1"/>
  <c r="HM46"/>
  <c r="FU46"/>
  <c r="AE46" s="1"/>
  <c r="AF46" s="1"/>
  <c r="HN46"/>
  <c r="EP45"/>
  <c r="AC45" s="1"/>
  <c r="EW45"/>
  <c r="GK45"/>
  <c r="AG45" s="1"/>
  <c r="FC47"/>
  <c r="FD47" s="1"/>
  <c r="EW47"/>
  <c r="EX47"/>
  <c r="AX45"/>
  <c r="Q45" s="1"/>
  <c r="EL48"/>
  <c r="BZ48"/>
  <c r="BJ48"/>
  <c r="AT48"/>
  <c r="GG48"/>
  <c r="ES48"/>
  <c r="CA48"/>
  <c r="DF48"/>
  <c r="DV48"/>
  <c r="FA48"/>
  <c r="FB48" s="1"/>
  <c r="DH47"/>
  <c r="DI47" s="1"/>
  <c r="BL47"/>
  <c r="BM47" s="1"/>
  <c r="DX47"/>
  <c r="DY47" s="1"/>
  <c r="CB47"/>
  <c r="CC47" s="1"/>
  <c r="DT49"/>
  <c r="DS49"/>
  <c r="DR49"/>
  <c r="DU49"/>
  <c r="DP49"/>
  <c r="DQ49"/>
  <c r="DN49"/>
  <c r="DO49" s="1"/>
  <c r="BV49"/>
  <c r="BY49"/>
  <c r="BT49"/>
  <c r="BU49"/>
  <c r="BR49"/>
  <c r="BX49"/>
  <c r="BW49"/>
  <c r="EY49"/>
  <c r="EZ49" s="1"/>
  <c r="ER49"/>
  <c r="ES49" s="1"/>
  <c r="CX49"/>
  <c r="DD49"/>
  <c r="DC49"/>
  <c r="DB49"/>
  <c r="DE49"/>
  <c r="CZ49"/>
  <c r="DA49"/>
  <c r="CI48"/>
  <c r="CP48" s="1"/>
  <c r="BN46"/>
  <c r="S46" s="1"/>
  <c r="CR46"/>
  <c r="T45"/>
  <c r="AV47"/>
  <c r="AW47" s="1"/>
  <c r="EN47"/>
  <c r="EO47" s="1"/>
  <c r="FS47"/>
  <c r="FT47" s="1"/>
  <c r="BB49"/>
  <c r="BH49"/>
  <c r="BG49"/>
  <c r="BF49"/>
  <c r="BI49"/>
  <c r="BD49"/>
  <c r="BE49"/>
  <c r="GE49"/>
  <c r="GF49"/>
  <c r="GA49"/>
  <c r="GD49"/>
  <c r="GC49"/>
  <c r="GB49"/>
  <c r="FY49"/>
  <c r="FZ49" s="1"/>
  <c r="EF49"/>
  <c r="EG49"/>
  <c r="ED49"/>
  <c r="EE49" s="1"/>
  <c r="EJ49"/>
  <c r="EI49"/>
  <c r="EH49"/>
  <c r="EK49"/>
  <c r="CJ49"/>
  <c r="CK49"/>
  <c r="CH49"/>
  <c r="CN49"/>
  <c r="CM49"/>
  <c r="CL49"/>
  <c r="CO49"/>
  <c r="AR49"/>
  <c r="AQ49"/>
  <c r="AP49"/>
  <c r="AS49"/>
  <c r="AN49"/>
  <c r="AO49"/>
  <c r="AL49"/>
  <c r="AM49" s="1"/>
  <c r="FP49"/>
  <c r="FI49"/>
  <c r="FN49"/>
  <c r="FO49"/>
  <c r="FL49"/>
  <c r="FK49"/>
  <c r="FM49"/>
  <c r="FJ48"/>
  <c r="FQ48" s="1"/>
  <c r="AX46"/>
  <c r="Q46" s="1"/>
  <c r="GI46"/>
  <c r="BK48"/>
  <c r="EM48"/>
  <c r="AU48"/>
  <c r="GH48"/>
  <c r="DG48"/>
  <c r="DW48"/>
  <c r="T40"/>
  <c r="T41"/>
  <c r="GR23"/>
  <c r="GS22"/>
  <c r="CS46" l="1"/>
  <c r="CT46" s="1"/>
  <c r="W46" s="1"/>
  <c r="X46" s="1"/>
  <c r="GJ46"/>
  <c r="GK46" s="1"/>
  <c r="AG46" s="1"/>
  <c r="AH46" s="1"/>
  <c r="HJ46"/>
  <c r="HL47"/>
  <c r="HK47"/>
  <c r="HI47"/>
  <c r="HO46"/>
  <c r="FU47"/>
  <c r="AE47" s="1"/>
  <c r="HN47"/>
  <c r="EP47"/>
  <c r="AC47" s="1"/>
  <c r="HM47"/>
  <c r="AD45"/>
  <c r="FE47"/>
  <c r="DJ47" s="1"/>
  <c r="Y47" s="1"/>
  <c r="AH45"/>
  <c r="R45"/>
  <c r="ET49"/>
  <c r="ET48"/>
  <c r="EU48" s="1"/>
  <c r="GH49"/>
  <c r="AU49"/>
  <c r="AV49" s="1"/>
  <c r="AW49" s="1"/>
  <c r="DV49"/>
  <c r="EN48"/>
  <c r="EO48" s="1"/>
  <c r="AV48"/>
  <c r="AW48" s="1"/>
  <c r="R46"/>
  <c r="CI49"/>
  <c r="CQ49" s="1"/>
  <c r="BC49"/>
  <c r="BK49" s="1"/>
  <c r="CY49"/>
  <c r="DG49" s="1"/>
  <c r="FA49"/>
  <c r="FB49" s="1"/>
  <c r="CR47"/>
  <c r="CS47" s="1"/>
  <c r="DH48"/>
  <c r="DI48" s="1"/>
  <c r="BL48"/>
  <c r="BM48" s="1"/>
  <c r="DX48"/>
  <c r="DY48" s="1"/>
  <c r="CB48"/>
  <c r="CC48" s="1"/>
  <c r="FJ49"/>
  <c r="FQ49" s="1"/>
  <c r="GI47"/>
  <c r="AX47"/>
  <c r="Q47" s="1"/>
  <c r="T46"/>
  <c r="BS49"/>
  <c r="CA49" s="1"/>
  <c r="EM49"/>
  <c r="FR48"/>
  <c r="FS48" s="1"/>
  <c r="FT48" s="1"/>
  <c r="AT49"/>
  <c r="EL49"/>
  <c r="GG49"/>
  <c r="CQ48"/>
  <c r="DW49"/>
  <c r="GR24"/>
  <c r="GS23"/>
  <c r="EN49" l="1"/>
  <c r="EO49" s="1"/>
  <c r="GJ47"/>
  <c r="GK47" s="1"/>
  <c r="AG47" s="1"/>
  <c r="AH47" s="1"/>
  <c r="HJ47"/>
  <c r="AF47"/>
  <c r="HL48"/>
  <c r="HK48"/>
  <c r="HI48"/>
  <c r="HO47"/>
  <c r="AD47"/>
  <c r="HM48"/>
  <c r="HN48"/>
  <c r="BJ49"/>
  <c r="BN47"/>
  <c r="S47" s="1"/>
  <c r="T47" s="1"/>
  <c r="Z47"/>
  <c r="DZ47"/>
  <c r="AA47" s="1"/>
  <c r="CT47"/>
  <c r="W47" s="1"/>
  <c r="X47" s="1"/>
  <c r="CD47"/>
  <c r="U47" s="1"/>
  <c r="FC48"/>
  <c r="FE48" s="1"/>
  <c r="DJ48" s="1"/>
  <c r="Y48" s="1"/>
  <c r="EU49"/>
  <c r="EV49" s="1"/>
  <c r="EV48"/>
  <c r="EX48" s="1"/>
  <c r="DF49"/>
  <c r="CP49"/>
  <c r="CR48"/>
  <c r="CS48" s="1"/>
  <c r="DX49"/>
  <c r="DY49" s="1"/>
  <c r="BL49"/>
  <c r="BM49" s="1"/>
  <c r="DH49"/>
  <c r="DI49" s="1"/>
  <c r="CB49"/>
  <c r="CC49" s="1"/>
  <c r="GI48"/>
  <c r="GJ48" s="1"/>
  <c r="R47"/>
  <c r="GI49"/>
  <c r="GJ49" s="1"/>
  <c r="BZ49"/>
  <c r="FR49"/>
  <c r="FS49" s="1"/>
  <c r="FT49" s="1"/>
  <c r="GR25"/>
  <c r="GS24"/>
  <c r="FU48" l="1"/>
  <c r="HO48"/>
  <c r="HJ48"/>
  <c r="CT48"/>
  <c r="W48" s="1"/>
  <c r="CD48"/>
  <c r="U48" s="1"/>
  <c r="V48" s="1"/>
  <c r="DZ48"/>
  <c r="AA48" s="1"/>
  <c r="EW48"/>
  <c r="GK48"/>
  <c r="AG48" s="1"/>
  <c r="AH48" s="1"/>
  <c r="BN48"/>
  <c r="S48" s="1"/>
  <c r="FD48"/>
  <c r="AE48"/>
  <c r="V47"/>
  <c r="AB47"/>
  <c r="AX48"/>
  <c r="Q48" s="1"/>
  <c r="FC49"/>
  <c r="FE49" s="1"/>
  <c r="EW49"/>
  <c r="EX49"/>
  <c r="EP49" s="1"/>
  <c r="AC49" s="1"/>
  <c r="EP48"/>
  <c r="AC48" s="1"/>
  <c r="Z48"/>
  <c r="CR49"/>
  <c r="CS49" s="1"/>
  <c r="GR26"/>
  <c r="GS25"/>
  <c r="X48" l="1"/>
  <c r="R48"/>
  <c r="T48"/>
  <c r="AF48"/>
  <c r="AB48"/>
  <c r="AX49"/>
  <c r="Q49" s="1"/>
  <c r="FU49"/>
  <c r="AE49" s="1"/>
  <c r="CD49"/>
  <c r="U49" s="1"/>
  <c r="DJ49"/>
  <c r="Y49" s="1"/>
  <c r="DZ49"/>
  <c r="AA49" s="1"/>
  <c r="BN49"/>
  <c r="S49" s="1"/>
  <c r="FD49"/>
  <c r="AD49"/>
  <c r="CT49"/>
  <c r="W49" s="1"/>
  <c r="GK49"/>
  <c r="AG49" s="1"/>
  <c r="AD48"/>
  <c r="GR27"/>
  <c r="GS26"/>
  <c r="X49" l="1"/>
  <c r="T49"/>
  <c r="R49"/>
  <c r="V49"/>
  <c r="AB49"/>
  <c r="AH49"/>
  <c r="Z49"/>
  <c r="AF49"/>
  <c r="GR28"/>
  <c r="GS27"/>
  <c r="GV8" l="1"/>
  <c r="GS28"/>
  <c r="GV9" l="1"/>
  <c r="GW8"/>
  <c r="GV10" l="1"/>
  <c r="GW9"/>
  <c r="GV11" l="1"/>
  <c r="GW10"/>
  <c r="GV12" l="1"/>
  <c r="GW11"/>
  <c r="GV13" l="1"/>
  <c r="GW12"/>
  <c r="GV14" l="1"/>
  <c r="GW13"/>
  <c r="GV15" l="1"/>
  <c r="GW14"/>
  <c r="GV16" l="1"/>
  <c r="GW15"/>
  <c r="GV17" l="1"/>
  <c r="GW16"/>
  <c r="GV19" l="1"/>
  <c r="GW17"/>
  <c r="GV20" l="1"/>
  <c r="GW19"/>
  <c r="GV21" l="1"/>
  <c r="GW20"/>
  <c r="GV22" l="1"/>
  <c r="GW21"/>
  <c r="GV23" l="1"/>
  <c r="GW22"/>
  <c r="GV24" l="1"/>
  <c r="GW23"/>
  <c r="GV25" l="1"/>
  <c r="GW24"/>
  <c r="GV26" l="1"/>
  <c r="GW25"/>
  <c r="GV27" l="1"/>
  <c r="GW26"/>
  <c r="GV28" l="1"/>
  <c r="GW27"/>
  <c r="GZ8" l="1"/>
  <c r="GW28"/>
  <c r="HA8" l="1"/>
  <c r="GZ9"/>
  <c r="GZ10" l="1"/>
  <c r="HA9"/>
  <c r="GZ11" l="1"/>
  <c r="HA10"/>
  <c r="GZ12" l="1"/>
  <c r="HA11"/>
  <c r="GZ13" l="1"/>
  <c r="HA12"/>
  <c r="GZ14" l="1"/>
  <c r="HA13"/>
  <c r="GZ15" l="1"/>
  <c r="HA14"/>
  <c r="GZ16" l="1"/>
  <c r="HA15"/>
  <c r="GZ17" l="1"/>
  <c r="HA16"/>
  <c r="GZ19" l="1"/>
  <c r="HA17"/>
  <c r="GZ20" l="1"/>
  <c r="HA19"/>
  <c r="GZ21" l="1"/>
  <c r="HA20"/>
  <c r="GZ22" l="1"/>
  <c r="HA21"/>
  <c r="GZ23" l="1"/>
  <c r="HA22"/>
  <c r="GZ24" l="1"/>
  <c r="HA23"/>
  <c r="GZ25" l="1"/>
  <c r="HA24"/>
  <c r="GZ26" l="1"/>
  <c r="HA25"/>
  <c r="GZ27" l="1"/>
  <c r="HA26"/>
  <c r="GZ28" l="1"/>
  <c r="HA27"/>
  <c r="HD8" l="1"/>
  <c r="HA28"/>
  <c r="HD9" l="1"/>
  <c r="HE8"/>
  <c r="HD10" l="1"/>
  <c r="HE9"/>
  <c r="HD11" l="1"/>
  <c r="HE10"/>
  <c r="HD12" l="1"/>
  <c r="HE11"/>
  <c r="HD13" l="1"/>
  <c r="HE12"/>
  <c r="HD14" l="1"/>
  <c r="HE13"/>
  <c r="HD15" l="1"/>
  <c r="HE14"/>
  <c r="HD16" l="1"/>
  <c r="HE15"/>
  <c r="HD17" l="1"/>
  <c r="HE16"/>
  <c r="HD19" l="1"/>
  <c r="HE17"/>
  <c r="HD20" l="1"/>
  <c r="HE19"/>
  <c r="HD21" l="1"/>
  <c r="HE20"/>
  <c r="HD22" l="1"/>
  <c r="HE21"/>
  <c r="HD23" l="1"/>
  <c r="HE22"/>
  <c r="HD24" l="1"/>
  <c r="HE23"/>
  <c r="HD25" l="1"/>
  <c r="HE24"/>
  <c r="HD26" l="1"/>
  <c r="HE25"/>
  <c r="HD27" l="1"/>
  <c r="HE26"/>
  <c r="HD28" l="1"/>
  <c r="HE27"/>
  <c r="HE28" l="1"/>
</calcChain>
</file>

<file path=xl/sharedStrings.xml><?xml version="1.0" encoding="utf-8"?>
<sst xmlns="http://schemas.openxmlformats.org/spreadsheetml/2006/main" count="488" uniqueCount="214">
  <si>
    <t>MONTANT IMPOT SUR LE REVENU DES PERSONNES PHYSIQUES - REVENUS PERCUS EN</t>
  </si>
  <si>
    <t>Tranche</t>
  </si>
  <si>
    <t>de</t>
  </si>
  <si>
    <t>à</t>
  </si>
  <si>
    <t>Taux</t>
  </si>
  <si>
    <t>imposition</t>
  </si>
  <si>
    <t>IMPOSABLE</t>
  </si>
  <si>
    <t>1 Part</t>
  </si>
  <si>
    <t>Rev Impos</t>
  </si>
  <si>
    <t>Sans enfant à charge :</t>
  </si>
  <si>
    <t>N Part</t>
  </si>
  <si>
    <t xml:space="preserve">              Ventilaton du Revenu Imposable pour 1 Part  :</t>
  </si>
  <si>
    <t xml:space="preserve">      Montant par tranche de revenu</t>
  </si>
  <si>
    <t>décote</t>
  </si>
  <si>
    <t>Impôt après</t>
  </si>
  <si>
    <t>M   A   R   I   E   ( E S )   -   P   A   C   S   E  ( E S )   -          1    ENFANT A CHARGE</t>
  </si>
  <si>
    <t>M   A   R   I   E   ( E S )   -   P   A   C   S   E  ( E S )   -          2    ENFANTS A CHARGE</t>
  </si>
  <si>
    <t>Montant pour  1/2 part  (0,50) :</t>
  </si>
  <si>
    <t>M   A   R   I   E   ( E S )   -   P   A   C   S   E  ( E S )   -          3    ENFANTS A CHARGE</t>
  </si>
  <si>
    <t>Impôt</t>
  </si>
  <si>
    <t>brut</t>
  </si>
  <si>
    <t>plafonnement</t>
  </si>
  <si>
    <t>M   A   R   I   E   ( E S )   -   P   A   C   S   E  ( E S )   -           4   ENFANTS A CHARGE</t>
  </si>
  <si>
    <t xml:space="preserve">   M   A   R   I   E   ( E   S )         ou        P   A   C   S   E   ( E   S )</t>
  </si>
  <si>
    <t>Enfant à charge :</t>
  </si>
  <si>
    <t>impôt</t>
  </si>
  <si>
    <t xml:space="preserve">        BAREME CONTRIBUTION des HAUTS REVENUS</t>
  </si>
  <si>
    <t>Impôt avec</t>
  </si>
  <si>
    <t>Contribution</t>
  </si>
  <si>
    <t>Montant pour le 1er enfant</t>
  </si>
  <si>
    <t>contribution</t>
  </si>
  <si>
    <t>%</t>
  </si>
  <si>
    <t>€</t>
  </si>
  <si>
    <t xml:space="preserve">         Sans Enfant</t>
  </si>
  <si>
    <t>Vérification</t>
  </si>
  <si>
    <t xml:space="preserve">         Sans  Enfant</t>
  </si>
  <si>
    <t xml:space="preserve">      3 Enfants</t>
  </si>
  <si>
    <t xml:space="preserve">        4 Enfants</t>
  </si>
  <si>
    <t xml:space="preserve">           2  Enfants</t>
  </si>
  <si>
    <t xml:space="preserve">           1   Enfant</t>
  </si>
  <si>
    <t xml:space="preserve">                CELIBATAIRE   :   Ventilaton du Revenu Imposable et CONTRIBUTION</t>
  </si>
  <si>
    <t xml:space="preserve">            COUPLE MARIE ou PACSE    :    Ventilaton du Revenu Imposable et CONTRIBUTION</t>
  </si>
  <si>
    <t>1 Enfant</t>
  </si>
  <si>
    <t xml:space="preserve">       2 Enfants</t>
  </si>
  <si>
    <t xml:space="preserve">                      Parent   isole</t>
  </si>
  <si>
    <t>IMPOT A PAYER EN</t>
  </si>
  <si>
    <t xml:space="preserve">    VEUF   ou   VEUVE</t>
  </si>
  <si>
    <t>Ayant élevé Enfant</t>
  </si>
  <si>
    <t xml:space="preserve"> V   E   U  F   ou    V   E   U   V   E        A   Y   A   N   T       E   L   E   V   E      au       M   O   I   N    S       1        E   N   F   A   N   T  </t>
  </si>
  <si>
    <t>Montant</t>
  </si>
  <si>
    <t>IMPOT sur le REVENU des PERSONNES PHYSIQUES      -      REVENUS PERCUS en</t>
  </si>
  <si>
    <t xml:space="preserve"> -      IMPOT A PAYER EN</t>
  </si>
  <si>
    <t>PAGE</t>
  </si>
  <si>
    <t>avant</t>
  </si>
  <si>
    <t>payer</t>
  </si>
  <si>
    <t xml:space="preserve">  :</t>
  </si>
  <si>
    <t>net à</t>
  </si>
  <si>
    <t>CALCUL   de   la    DECOTE   au   TITRE   des   REVENUS    PERCUS   en</t>
  </si>
  <si>
    <t>IB</t>
  </si>
  <si>
    <t>IN</t>
  </si>
  <si>
    <t>On a :</t>
  </si>
  <si>
    <t>IMPOT REVENU PERSONNES PHYSIQUES  +  CONTRIBUTION sur  REVENUS PERCUS en</t>
  </si>
  <si>
    <t>On est en présence des variables suivantes :</t>
  </si>
  <si>
    <t>Formule de la décote :</t>
  </si>
  <si>
    <t>euros</t>
  </si>
  <si>
    <t>Pour les revenus percus en</t>
  </si>
  <si>
    <t>A PAYER EN</t>
  </si>
  <si>
    <t>à   P AYER  en</t>
  </si>
  <si>
    <t>1)</t>
  </si>
  <si>
    <t>2)</t>
  </si>
  <si>
    <t>3)</t>
  </si>
  <si>
    <t>4)</t>
  </si>
  <si>
    <t>5)</t>
  </si>
  <si>
    <t>6)</t>
  </si>
  <si>
    <t xml:space="preserve"> de la loi des finances</t>
  </si>
  <si>
    <t>Vous devez indiquer le montant de l'avantage fiscal</t>
  </si>
  <si>
    <t xml:space="preserve">lié à la part des enfants dans le foyer fiscal </t>
  </si>
  <si>
    <t>de la loi des finances</t>
  </si>
  <si>
    <t>Vous devez indiquer le montant de l'avantage fiscal lié à la</t>
  </si>
  <si>
    <t>part du premier enfant dans un foyer fiscal mono-parental</t>
  </si>
  <si>
    <t>Vous devez indiquer le montant de l'avantage fiscal lié à</t>
  </si>
  <si>
    <t>2 Enfants</t>
  </si>
  <si>
    <t>3 Enfants</t>
  </si>
  <si>
    <t>4 Enfants</t>
  </si>
  <si>
    <t xml:space="preserve">               PARENT   ISOLE</t>
  </si>
  <si>
    <t>VEUF - VEUVE</t>
  </si>
  <si>
    <t xml:space="preserve">      C  O  U  P  L  E     M  A  R  I  E      OU     P  A  C  S  E</t>
  </si>
  <si>
    <t>Ayant élevé</t>
  </si>
  <si>
    <t>Page</t>
  </si>
  <si>
    <t>IMPOT SUR LE REVENU DES PERSONNES PHYSIQUES</t>
  </si>
  <si>
    <t>ET</t>
  </si>
  <si>
    <t>INFORMATIONS A PARAMETRER</t>
  </si>
  <si>
    <t>* SANS ENFANT</t>
  </si>
  <si>
    <t>* 1 ENFANT</t>
  </si>
  <si>
    <t>* 4 ENFANTS</t>
  </si>
  <si>
    <t>PARENT ISOLE</t>
  </si>
  <si>
    <t>INCIDENCE du PLAFONNEMENT sur le REVENU des PERSONNES PHYSIQUES     -   REVENUS PERCUS en</t>
  </si>
  <si>
    <t xml:space="preserve">SUIVANT  la  LOI  de  FINANCES  de  l'ANNEE </t>
  </si>
  <si>
    <t xml:space="preserve"> VOTEE  au  COURS  du   4e  TRIMESTRE</t>
  </si>
  <si>
    <t>B  A  R  E  M  E</t>
  </si>
  <si>
    <t>* 2 ENFANTS</t>
  </si>
  <si>
    <t>* 3 ENFANTS</t>
  </si>
  <si>
    <t>l'état de veuf ou veuve ayant élevé au moins  1 enfant</t>
  </si>
  <si>
    <t>CONTRIBUTION sur les HAUTS REVENUS</t>
  </si>
  <si>
    <t>INCIDENCES du PLAFONNEMENT de l'IRPP sur le FOYER FISCAL</t>
  </si>
  <si>
    <t xml:space="preserve">               CONTRIBUTION sur les HAUTS REVENUS</t>
  </si>
  <si>
    <t>TABLEAU RECAPITULATIF de L'IMPOT sur le REVENU des PERSONNES PHYSIQUES (I R P P)</t>
  </si>
  <si>
    <t xml:space="preserve"> et de la CONTRIBUTION sur les HAUTS REVENUS (C H R)</t>
  </si>
  <si>
    <t>CALCUL de la CONTRIBUTION sur les HAUTS REVENUS</t>
  </si>
  <si>
    <t>P   A   R   E   N   T      I   S   O   L   E         -            1        E   N   F   A   N   T      A     C   H   A   R   G   E</t>
  </si>
  <si>
    <t>P   A   R   E   N   T      I   S   O   L   E        -        2         E   N   F   A   N   T  S     A     C   H   A   R   G   E</t>
  </si>
  <si>
    <t xml:space="preserve">REMARQUE PRELIMINAIRE : Toutes les CASES en "JAUNE" sont MODIFIABLES, les autres CASES sont NON MODIFIABLES </t>
  </si>
  <si>
    <t>Vous devez compléter les cases "JAUNE" dans les  barèmes de l'impôt et de la contribution des hauts revenus ci-dessous :</t>
  </si>
  <si>
    <t>Gain</t>
  </si>
  <si>
    <t>Maxima</t>
  </si>
  <si>
    <t>7)</t>
  </si>
  <si>
    <t>CONCERNANT  les  REVENUS  ENCAISSES  en</t>
  </si>
  <si>
    <t>Le document figurant en page 3 et intitulé "IMPOT sur le REVENU des PERSONNES PHYSIQUES et CONTRIBUTION sur les HAUTS REVENUS  "</t>
  </si>
  <si>
    <t>Pour modifier certaines informations figurant sur ce document il est nécessaire :</t>
  </si>
  <si>
    <t xml:space="preserve"> - que l'utilisateur utilise le logiciel "EXCEL 2007" ou version ultérieure,</t>
  </si>
  <si>
    <t>FAIRE une COPIE de cette APPLICATION et ne JAMAIS TRAVAILLER sur cette COPIE</t>
  </si>
  <si>
    <t>CONSEIL PRELIMINAIRE :</t>
  </si>
  <si>
    <t>Le présent document comporte 15 pages.</t>
  </si>
  <si>
    <t>4) la décote</t>
  </si>
  <si>
    <t>6) le montant lié pour le 1er enfant dans un foyer fiscal mono-parental</t>
  </si>
  <si>
    <t>L'utilisateur aura constaté que toutes les modications ci-dessus énumérées  1 à 7, sont à faire dans des cases à fond "JAUNE". En conséquence,</t>
  </si>
  <si>
    <t>Cette rubrique permet à l'utilisateur de choisir les revenus compris entre 1 € et 9 999 999 €, sans aucune décimale.</t>
  </si>
  <si>
    <t xml:space="preserve"> - comprend les revenus suivants :</t>
  </si>
  <si>
    <t xml:space="preserve"> - salaires APRES déduction des frais professionnels forfaitaires ou réels,</t>
  </si>
  <si>
    <t xml:space="preserve"> - les bénéfices industriels et commerciaux, les bénéfices non commerciaux,</t>
  </si>
  <si>
    <t xml:space="preserve"> - les revenus mobilers,</t>
  </si>
  <si>
    <t xml:space="preserve"> - les revenus immobilers,</t>
  </si>
  <si>
    <t xml:space="preserve"> - les etc … (compris dans les imprimés fiscaux 2042 et suivants !!!!!!!!!  La liste est trop longue)</t>
  </si>
  <si>
    <t>L'IRPP est un impôt permanent.</t>
  </si>
  <si>
    <t>La CONTRIBUTION sur les HAUTS REVENUS est une contribution exceptionnelle  applicable à compter des revenus perçus de l'année 2011</t>
  </si>
  <si>
    <t>(!!!!!!!!!!!!!)</t>
  </si>
  <si>
    <t xml:space="preserve">B   I   E   N   V   E   N   U   E </t>
  </si>
  <si>
    <t>BIENVENUE</t>
  </si>
  <si>
    <r>
      <t xml:space="preserve">Les modifications à apporter sont uniquement des modifications numériques ; vous devrez donc indiquer un chiffre entier </t>
    </r>
    <r>
      <rPr>
        <b/>
        <u/>
        <sz val="11"/>
        <color theme="1"/>
        <rFont val="Calibri"/>
        <family val="2"/>
        <scheme val="minor"/>
      </rPr>
      <t>SANS DECIMALE</t>
    </r>
    <r>
      <rPr>
        <sz val="11"/>
        <color theme="1"/>
        <rFont val="Calibri"/>
        <family val="2"/>
        <scheme val="minor"/>
      </rPr>
      <t>.</t>
    </r>
  </si>
  <si>
    <t>5) l'avantage fiscal pour une 1/2 part</t>
  </si>
  <si>
    <t>7) l'avantage fiscal lié à l'état de veuf ou de veuve ayant élevé au moins 1 enfant</t>
  </si>
  <si>
    <t>REVENU</t>
  </si>
  <si>
    <t>Vous devez compléter l'année dans la  case "JAUNE" de la rubrique   "REVENUS PERCUS en"   figurant sur la première ligne ci-dessus.</t>
  </si>
  <si>
    <t>Vous devez compléter les cases "JAUNE" de la rubrique "REVENU IMPOSABLE" suivant les revenus que vous désirez connaitre ………………………………………………………..</t>
  </si>
  <si>
    <t>BAREME IMPOT sur REVENU des PERSONNES PHYSIQUES</t>
  </si>
  <si>
    <t>Pour CELIBATAIRE</t>
  </si>
  <si>
    <t>3) le barème de l'IMPOT sur le REVENU des PERSONNES PHYSIQUES  (IRPP) et de la CONTRIBUTION sur les HAUTS REVENUS (CHR)</t>
  </si>
  <si>
    <t>2) la rubrique "REVENU IMPOSABLE"</t>
  </si>
  <si>
    <t>Il a été rajouté des tranches supplémentaires dans les barèmes de l'IRPP et de la CHR pour tenir compte des éventuelles augmentations</t>
  </si>
  <si>
    <t>Il est rappelé, ici, que l'expression "REVENU IMPOSABLE :</t>
  </si>
  <si>
    <t>L'utilisateur pourra modifier UNIQUEMENT dans la page 2, les 7 éléments suivants :</t>
  </si>
  <si>
    <t>et cette contribution sera maintenue jusqu'à l'imposition des revenus au titre de laquelle le déficit public des</t>
  </si>
  <si>
    <t xml:space="preserve"> - les pensions après abattement,</t>
  </si>
  <si>
    <t>1) la date : l'année</t>
  </si>
  <si>
    <t xml:space="preserve">COUPLE MARIE ou PACSE </t>
  </si>
  <si>
    <t xml:space="preserve">CELIBATAIRE ou DIVORCE-DIVORCEE ou VEUF-VEUVE  vivant seul </t>
  </si>
  <si>
    <t>dans ce présent document, toutes les cases à fond "BLANC" sont "NON MODIFIABLES" et sont protégées contre toute modification.</t>
  </si>
  <si>
    <t>BONNE  LECTURE</t>
  </si>
  <si>
    <t>M   A   R   I   E   ( E S )   -   P   A   C   S   E  ( E S )   -           SANS   ENFANT   A    CHARGE</t>
  </si>
  <si>
    <t xml:space="preserve"> C   E   L   I   B   A   T   A   I   R   E     -   D  I  V  O  R  C  E  (E)   -  V  E  U  F   (VE)     S A N S   ENFANT   A     C H A R G E</t>
  </si>
  <si>
    <t>CELIBATAIRE-DIVORCE-VEUF</t>
  </si>
  <si>
    <t xml:space="preserve">Pour COUPLE   MARIE  - PACSE </t>
  </si>
  <si>
    <t>et  l'impôt  sur  le  revenu  des  personnes  physiques   payable   en</t>
  </si>
  <si>
    <t>euros seront exonérées de paiement grâce à la décote.</t>
  </si>
  <si>
    <t>à  un  montant  de</t>
  </si>
  <si>
    <t xml:space="preserve">DETAIL de l'IRPP et de la CHR par FOYER FISCAL </t>
  </si>
  <si>
    <t>VEUF ou VEUVE AYANT ELEVE AU MOINS 1 ENFANT NON A CHARGE</t>
  </si>
  <si>
    <t xml:space="preserve"> - se rapporte au chiffre qui figure sur "L'AVIS D'IMPOT" que chaque foyer fiscal français assujetti à l'IRPP reçoit,</t>
  </si>
  <si>
    <t>D</t>
  </si>
  <si>
    <t xml:space="preserve">La décote est égale à la différence entre d'une part la somme de </t>
  </si>
  <si>
    <t>euros et d'autre part la moitié du montant de l'impôt brut</t>
  </si>
  <si>
    <t>D  - IB/2</t>
  </si>
  <si>
    <t>IN   =   IB  - ( D  - IB/2 )</t>
  </si>
  <si>
    <t>Première question :</t>
  </si>
  <si>
    <t>soit  0 = 3 IB/2  -  D</t>
  </si>
  <si>
    <t>soit  3 IB/2  =</t>
  </si>
  <si>
    <t>soit   IB  =</t>
  </si>
  <si>
    <t>x 2 / 3</t>
  </si>
  <si>
    <t>IB  =</t>
  </si>
  <si>
    <t>, les impositions (brutes) inférieures</t>
  </si>
  <si>
    <t>Deuxième question :</t>
  </si>
  <si>
    <t>et on sait que   IN = 0</t>
  </si>
  <si>
    <t xml:space="preserve"> 0    =   IB  - ( D  - IB/2 )</t>
  </si>
  <si>
    <t>D  - IB/2 = 0</t>
  </si>
  <si>
    <t>soit    D  =  IB/2</t>
  </si>
  <si>
    <t>soit  IB/2  =</t>
  </si>
  <si>
    <t>, les impositions (brutes) supérieures</t>
  </si>
  <si>
    <t>euros ne bénéficient plus de la décote.</t>
  </si>
  <si>
    <t>Impôt net (à payer après décote) :</t>
  </si>
  <si>
    <t>soit    IB =</t>
  </si>
  <si>
    <t>A partir de quel impôt (brut), en appliquant la décote, le contribuable commence à payer un impôt (net) ?</t>
  </si>
  <si>
    <t>A partir de quel impôt (brut), en appliquant la décote, le contribuable ne bénéficie plus de la décote ?</t>
  </si>
  <si>
    <t>CALCUL de la  DECOTE  suivant  la  loi  de  finances  de :</t>
  </si>
  <si>
    <t>de l'IRPP et de la CHR pour tenir compte des éventuelles augmentations</t>
  </si>
  <si>
    <t xml:space="preserve">NOTA BENE : Il a été rajouté des tranches supplémentaires dans les barèmes </t>
  </si>
  <si>
    <t>CALCUL de la DECOTE - LES LIMITES DE LA DECOTE</t>
  </si>
  <si>
    <r>
      <t xml:space="preserve">administrations publiques sera </t>
    </r>
    <r>
      <rPr>
        <b/>
        <sz val="11"/>
        <color theme="1"/>
        <rFont val="Calibri"/>
        <family val="2"/>
        <scheme val="minor"/>
      </rPr>
      <t>NUL.</t>
    </r>
  </si>
  <si>
    <t>On a, dans le cas, une décote égale à zéro, d'où :</t>
  </si>
  <si>
    <t>L  F</t>
  </si>
  <si>
    <t>L'utilisateur modifiera les informations 1, 3, 4, 5, 6 et 7 en fonction de la loi de finances de la République Française applicable, dénommée dans le jagon parlementaire loi "LF nn"</t>
  </si>
  <si>
    <t>pour la loi de finances de</t>
  </si>
  <si>
    <t xml:space="preserve">                  avec  ici D égal à</t>
  </si>
  <si>
    <t>base décote :</t>
  </si>
  <si>
    <t>impôt brut (avant décote) :</t>
  </si>
  <si>
    <t>Base de la décote</t>
  </si>
  <si>
    <t>Base de la décote :</t>
  </si>
  <si>
    <t>Vous devez indiquer la "base" de la décote</t>
  </si>
  <si>
    <t>à venir, (cases sur fond "VERT").</t>
  </si>
  <si>
    <t>BONNE LECTURE</t>
  </si>
  <si>
    <t>à venir dans les LOIS de FINANCES ultérieures.</t>
  </si>
  <si>
    <t xml:space="preserve"> - que l'utilisateur se réfère à la loi de finances de la République Française qui est votée chaque année au cours du 4e trimestre.</t>
  </si>
  <si>
    <t>Fait mi-novembre 2014</t>
  </si>
  <si>
    <t>(par exemple  "LF 14"  se rapporte à la Loi de Finances pour l'année 2014, votée au cours du 4e trimestre 2013).</t>
  </si>
  <si>
    <t>est destiné à être consulté par chaque contribuable Français.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</si>
</sst>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\ _€_-;\-* #,##0.0\ _€_-;_-* &quot;-&quot;??\ _€_-;_-@_-"/>
    <numFmt numFmtId="166" formatCode="0.0%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5" borderId="16" applyNumberFormat="0" applyFont="0" applyAlignment="0" applyProtection="0"/>
  </cellStyleXfs>
  <cellXfs count="188">
    <xf numFmtId="0" fontId="0" fillId="0" borderId="0" xfId="0"/>
    <xf numFmtId="164" fontId="0" fillId="0" borderId="0" xfId="1" applyNumberFormat="1" applyFont="1"/>
    <xf numFmtId="0" fontId="0" fillId="0" borderId="0" xfId="0" applyAlignment="1">
      <alignment horizontal="center"/>
    </xf>
    <xf numFmtId="164" fontId="0" fillId="0" borderId="0" xfId="1" applyNumberFormat="1" applyFont="1" applyBorder="1"/>
    <xf numFmtId="0" fontId="0" fillId="0" borderId="2" xfId="0" applyBorder="1"/>
    <xf numFmtId="0" fontId="0" fillId="0" borderId="5" xfId="0" applyBorder="1" applyAlignment="1">
      <alignment horizontal="center"/>
    </xf>
    <xf numFmtId="164" fontId="0" fillId="0" borderId="4" xfId="1" applyNumberFormat="1" applyFont="1" applyBorder="1"/>
    <xf numFmtId="0" fontId="0" fillId="0" borderId="5" xfId="0" applyBorder="1"/>
    <xf numFmtId="0" fontId="3" fillId="0" borderId="0" xfId="0" applyFont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2" fillId="3" borderId="0" xfId="0" applyFont="1" applyFill="1" applyAlignment="1">
      <alignment horizontal="center"/>
    </xf>
    <xf numFmtId="0" fontId="2" fillId="0" borderId="0" xfId="0" applyFont="1"/>
    <xf numFmtId="0" fontId="0" fillId="0" borderId="0" xfId="0" applyFill="1" applyBorder="1" applyAlignment="1">
      <alignment horizontal="center"/>
    </xf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3" fillId="0" borderId="0" xfId="0" applyFont="1" applyBorder="1"/>
    <xf numFmtId="0" fontId="0" fillId="0" borderId="9" xfId="0" applyBorder="1"/>
    <xf numFmtId="0" fontId="0" fillId="0" borderId="8" xfId="0" applyBorder="1"/>
    <xf numFmtId="1" fontId="0" fillId="0" borderId="0" xfId="1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0" xfId="0" applyNumberFormat="1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64" fontId="0" fillId="0" borderId="8" xfId="1" applyNumberFormat="1" applyFont="1" applyBorder="1"/>
    <xf numFmtId="0" fontId="0" fillId="0" borderId="10" xfId="0" applyBorder="1"/>
    <xf numFmtId="0" fontId="0" fillId="0" borderId="11" xfId="0" applyBorder="1"/>
    <xf numFmtId="165" fontId="0" fillId="0" borderId="0" xfId="0" applyNumberFormat="1" applyBorder="1"/>
    <xf numFmtId="0" fontId="0" fillId="0" borderId="1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" xfId="0" applyBorder="1"/>
    <xf numFmtId="164" fontId="0" fillId="0" borderId="4" xfId="0" applyNumberFormat="1" applyBorder="1"/>
    <xf numFmtId="0" fontId="2" fillId="0" borderId="0" xfId="0" applyFont="1" applyFill="1"/>
    <xf numFmtId="0" fontId="0" fillId="0" borderId="0" xfId="0" applyFill="1" applyBorder="1"/>
    <xf numFmtId="164" fontId="2" fillId="0" borderId="0" xfId="1" applyNumberFormat="1" applyFont="1" applyFill="1" applyBorder="1"/>
    <xf numFmtId="164" fontId="0" fillId="0" borderId="0" xfId="1" applyNumberFormat="1" applyFont="1" applyFill="1" applyBorder="1"/>
    <xf numFmtId="10" fontId="2" fillId="0" borderId="0" xfId="1" applyNumberFormat="1" applyFont="1" applyFill="1" applyBorder="1" applyAlignment="1">
      <alignment horizontal="center"/>
    </xf>
    <xf numFmtId="164" fontId="0" fillId="0" borderId="2" xfId="1" applyNumberFormat="1" applyFont="1" applyBorder="1"/>
    <xf numFmtId="164" fontId="0" fillId="0" borderId="5" xfId="1" applyNumberFormat="1" applyFont="1" applyBorder="1"/>
    <xf numFmtId="0" fontId="0" fillId="0" borderId="6" xfId="0" applyFill="1" applyBorder="1"/>
    <xf numFmtId="0" fontId="0" fillId="0" borderId="8" xfId="0" applyFill="1" applyBorder="1"/>
    <xf numFmtId="164" fontId="0" fillId="0" borderId="4" xfId="1" applyNumberFormat="1" applyFont="1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6" xfId="0" applyFill="1" applyBorder="1" applyAlignment="1">
      <alignment horizontal="center"/>
    </xf>
    <xf numFmtId="164" fontId="0" fillId="0" borderId="6" xfId="1" applyNumberFormat="1" applyFont="1" applyFill="1" applyBorder="1"/>
    <xf numFmtId="164" fontId="0" fillId="0" borderId="7" xfId="1" applyNumberFormat="1" applyFont="1" applyFill="1" applyBorder="1"/>
    <xf numFmtId="1" fontId="0" fillId="0" borderId="0" xfId="1" applyNumberFormat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Fill="1" applyBorder="1" applyAlignment="1">
      <alignment horizontal="center"/>
    </xf>
    <xf numFmtId="164" fontId="0" fillId="0" borderId="10" xfId="0" applyNumberFormat="1" applyBorder="1"/>
    <xf numFmtId="164" fontId="0" fillId="0" borderId="2" xfId="0" applyNumberFormat="1" applyBorder="1"/>
    <xf numFmtId="164" fontId="0" fillId="0" borderId="9" xfId="1" applyNumberFormat="1" applyFont="1" applyBorder="1"/>
    <xf numFmtId="0" fontId="0" fillId="0" borderId="1" xfId="0" applyBorder="1" applyAlignment="1">
      <alignment horizontal="center"/>
    </xf>
    <xf numFmtId="165" fontId="0" fillId="0" borderId="2" xfId="1" applyNumberFormat="1" applyFont="1" applyBorder="1"/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164" fontId="2" fillId="3" borderId="0" xfId="1" applyNumberFormat="1" applyFont="1" applyFill="1" applyBorder="1"/>
    <xf numFmtId="164" fontId="2" fillId="3" borderId="2" xfId="1" applyNumberFormat="1" applyFont="1" applyFill="1" applyBorder="1"/>
    <xf numFmtId="0" fontId="6" fillId="0" borderId="0" xfId="0" applyFont="1" applyFill="1"/>
    <xf numFmtId="0" fontId="6" fillId="0" borderId="0" xfId="0" applyFont="1"/>
    <xf numFmtId="0" fontId="7" fillId="0" borderId="0" xfId="0" applyFont="1"/>
    <xf numFmtId="0" fontId="3" fillId="0" borderId="0" xfId="0" applyFont="1" applyAlignment="1">
      <alignment horizontal="center"/>
    </xf>
    <xf numFmtId="166" fontId="0" fillId="0" borderId="0" xfId="2" applyNumberFormat="1" applyFont="1" applyBorder="1" applyAlignment="1">
      <alignment horizontal="center"/>
    </xf>
    <xf numFmtId="0" fontId="0" fillId="0" borderId="0" xfId="0" applyBorder="1" applyAlignment="1"/>
    <xf numFmtId="166" fontId="0" fillId="0" borderId="0" xfId="2" applyNumberFormat="1" applyFont="1" applyBorder="1"/>
    <xf numFmtId="164" fontId="0" fillId="0" borderId="5" xfId="0" applyNumberFormat="1" applyBorder="1"/>
    <xf numFmtId="166" fontId="0" fillId="0" borderId="2" xfId="2" applyNumberFormat="1" applyFont="1" applyBorder="1" applyAlignment="1">
      <alignment horizontal="center"/>
    </xf>
    <xf numFmtId="164" fontId="0" fillId="0" borderId="10" xfId="1" applyNumberFormat="1" applyFont="1" applyBorder="1"/>
    <xf numFmtId="166" fontId="0" fillId="0" borderId="0" xfId="2" applyNumberFormat="1" applyFont="1" applyBorder="1" applyAlignment="1"/>
    <xf numFmtId="166" fontId="0" fillId="0" borderId="2" xfId="2" applyNumberFormat="1" applyFont="1" applyBorder="1" applyAlignment="1"/>
    <xf numFmtId="166" fontId="0" fillId="0" borderId="9" xfId="2" applyNumberFormat="1" applyFont="1" applyBorder="1" applyAlignment="1">
      <alignment horizontal="center"/>
    </xf>
    <xf numFmtId="166" fontId="0" fillId="0" borderId="11" xfId="2" applyNumberFormat="1" applyFont="1" applyBorder="1" applyAlignment="1">
      <alignment horizontal="center"/>
    </xf>
    <xf numFmtId="165" fontId="0" fillId="0" borderId="2" xfId="0" applyNumberFormat="1" applyBorder="1"/>
    <xf numFmtId="164" fontId="0" fillId="0" borderId="11" xfId="1" applyNumberFormat="1" applyFont="1" applyBorder="1"/>
    <xf numFmtId="164" fontId="0" fillId="0" borderId="13" xfId="0" applyNumberFormat="1" applyBorder="1"/>
    <xf numFmtId="0" fontId="4" fillId="0" borderId="5" xfId="0" applyFont="1" applyBorder="1" applyAlignment="1">
      <alignment horizontal="center"/>
    </xf>
    <xf numFmtId="164" fontId="0" fillId="3" borderId="0" xfId="0" applyNumberFormat="1" applyFill="1" applyBorder="1"/>
    <xf numFmtId="164" fontId="0" fillId="3" borderId="2" xfId="0" applyNumberFormat="1" applyFill="1" applyBorder="1"/>
    <xf numFmtId="165" fontId="0" fillId="0" borderId="5" xfId="1" applyNumberFormat="1" applyFont="1" applyBorder="1"/>
    <xf numFmtId="0" fontId="0" fillId="0" borderId="15" xfId="0" applyBorder="1"/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164" fontId="2" fillId="2" borderId="0" xfId="1" applyNumberFormat="1" applyFont="1" applyFill="1" applyBorder="1" applyProtection="1">
      <protection locked="0"/>
    </xf>
    <xf numFmtId="10" fontId="2" fillId="2" borderId="4" xfId="1" applyNumberFormat="1" applyFont="1" applyFill="1" applyBorder="1" applyAlignment="1" applyProtection="1">
      <alignment horizontal="center"/>
      <protection locked="0"/>
    </xf>
    <xf numFmtId="10" fontId="2" fillId="2" borderId="5" xfId="1" applyNumberFormat="1" applyFont="1" applyFill="1" applyBorder="1" applyAlignment="1" applyProtection="1">
      <alignment horizontal="center"/>
      <protection locked="0"/>
    </xf>
    <xf numFmtId="164" fontId="2" fillId="2" borderId="4" xfId="1" applyNumberFormat="1" applyFont="1" applyFill="1" applyBorder="1" applyProtection="1">
      <protection locked="0"/>
    </xf>
    <xf numFmtId="164" fontId="0" fillId="3" borderId="4" xfId="1" applyNumberFormat="1" applyFont="1" applyFill="1" applyBorder="1" applyProtection="1"/>
    <xf numFmtId="164" fontId="0" fillId="0" borderId="4" xfId="1" applyNumberFormat="1" applyFont="1" applyBorder="1" applyProtection="1"/>
    <xf numFmtId="0" fontId="0" fillId="0" borderId="4" xfId="0" applyBorder="1" applyProtection="1"/>
    <xf numFmtId="0" fontId="0" fillId="3" borderId="0" xfId="0" applyFill="1"/>
    <xf numFmtId="164" fontId="0" fillId="0" borderId="0" xfId="0" applyNumberFormat="1"/>
    <xf numFmtId="0" fontId="8" fillId="0" borderId="6" xfId="0" applyFont="1" applyBorder="1"/>
    <xf numFmtId="0" fontId="0" fillId="3" borderId="10" xfId="0" applyFill="1" applyBorder="1" applyAlignment="1">
      <alignment horizontal="center"/>
    </xf>
    <xf numFmtId="0" fontId="0" fillId="0" borderId="12" xfId="0" applyFill="1" applyBorder="1"/>
    <xf numFmtId="164" fontId="5" fillId="0" borderId="0" xfId="0" applyNumberFormat="1" applyFont="1" applyBorder="1"/>
    <xf numFmtId="0" fontId="5" fillId="0" borderId="0" xfId="0" applyFont="1"/>
    <xf numFmtId="0" fontId="5" fillId="0" borderId="0" xfId="0" applyFont="1" applyBorder="1"/>
    <xf numFmtId="164" fontId="0" fillId="0" borderId="14" xfId="0" applyNumberFormat="1" applyBorder="1"/>
    <xf numFmtId="164" fontId="0" fillId="0" borderId="0" xfId="0" applyNumberFormat="1" applyAlignment="1">
      <alignment horizontal="center"/>
    </xf>
    <xf numFmtId="43" fontId="0" fillId="0" borderId="0" xfId="1" applyFont="1"/>
    <xf numFmtId="164" fontId="2" fillId="0" borderId="0" xfId="1" applyNumberFormat="1" applyFont="1" applyFill="1" applyBorder="1" applyAlignment="1">
      <alignment horizontal="center"/>
    </xf>
    <xf numFmtId="0" fontId="7" fillId="2" borderId="0" xfId="0" applyFont="1" applyFill="1" applyAlignment="1" applyProtection="1">
      <alignment horizontal="center"/>
      <protection locked="0"/>
    </xf>
    <xf numFmtId="164" fontId="2" fillId="2" borderId="5" xfId="1" applyNumberFormat="1" applyFont="1" applyFill="1" applyBorder="1" applyProtection="1">
      <protection locked="0"/>
    </xf>
    <xf numFmtId="0" fontId="3" fillId="0" borderId="8" xfId="0" applyFont="1" applyBorder="1"/>
    <xf numFmtId="0" fontId="0" fillId="0" borderId="0" xfId="0" applyAlignment="1">
      <alignment horizontal="right"/>
    </xf>
    <xf numFmtId="164" fontId="0" fillId="2" borderId="14" xfId="1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/>
    <xf numFmtId="0" fontId="0" fillId="0" borderId="0" xfId="0" applyFont="1" applyFill="1" applyBorder="1"/>
    <xf numFmtId="0" fontId="0" fillId="0" borderId="0" xfId="0" applyFont="1" applyFill="1"/>
    <xf numFmtId="0" fontId="0" fillId="0" borderId="0" xfId="0" applyFont="1"/>
    <xf numFmtId="0" fontId="5" fillId="0" borderId="0" xfId="0" applyFont="1" applyAlignment="1">
      <alignment horizontal="center"/>
    </xf>
    <xf numFmtId="0" fontId="5" fillId="3" borderId="0" xfId="0" applyFont="1" applyFill="1" applyAlignment="1" applyProtection="1">
      <alignment horizontal="center"/>
    </xf>
    <xf numFmtId="0" fontId="0" fillId="0" borderId="13" xfId="0" applyBorder="1" applyProtection="1"/>
    <xf numFmtId="0" fontId="3" fillId="0" borderId="10" xfId="0" applyFont="1" applyBorder="1"/>
    <xf numFmtId="0" fontId="3" fillId="0" borderId="2" xfId="0" applyFont="1" applyBorder="1"/>
    <xf numFmtId="0" fontId="4" fillId="0" borderId="3" xfId="0" applyFont="1" applyBorder="1"/>
    <xf numFmtId="165" fontId="0" fillId="0" borderId="11" xfId="1" applyNumberFormat="1" applyFont="1" applyBorder="1"/>
    <xf numFmtId="164" fontId="2" fillId="3" borderId="4" xfId="1" applyNumberFormat="1" applyFont="1" applyFill="1" applyBorder="1" applyProtection="1"/>
    <xf numFmtId="0" fontId="0" fillId="4" borderId="0" xfId="0" applyFill="1"/>
    <xf numFmtId="0" fontId="0" fillId="4" borderId="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0" fillId="4" borderId="2" xfId="1" applyNumberFormat="1" applyFont="1" applyFill="1" applyBorder="1" applyAlignment="1">
      <alignment horizontal="center"/>
    </xf>
    <xf numFmtId="164" fontId="0" fillId="4" borderId="10" xfId="1" applyNumberFormat="1" applyFont="1" applyFill="1" applyBorder="1"/>
    <xf numFmtId="164" fontId="0" fillId="4" borderId="11" xfId="1" applyNumberFormat="1" applyFont="1" applyFill="1" applyBorder="1"/>
    <xf numFmtId="164" fontId="0" fillId="4" borderId="5" xfId="1" applyNumberFormat="1" applyFont="1" applyFill="1" applyBorder="1"/>
    <xf numFmtId="0" fontId="0" fillId="4" borderId="0" xfId="0" applyFont="1" applyFill="1" applyBorder="1"/>
    <xf numFmtId="0" fontId="0" fillId="4" borderId="0" xfId="0" applyFont="1" applyFill="1" applyBorder="1" applyAlignment="1">
      <alignment horizontal="center"/>
    </xf>
    <xf numFmtId="0" fontId="0" fillId="4" borderId="0" xfId="0" applyFont="1" applyFill="1"/>
    <xf numFmtId="0" fontId="2" fillId="4" borderId="0" xfId="0" applyFont="1" applyFill="1"/>
    <xf numFmtId="0" fontId="10" fillId="0" borderId="0" xfId="0" applyFont="1"/>
    <xf numFmtId="164" fontId="11" fillId="0" borderId="12" xfId="1" applyNumberFormat="1" applyFont="1" applyFill="1" applyBorder="1"/>
    <xf numFmtId="164" fontId="11" fillId="0" borderId="13" xfId="1" applyNumberFormat="1" applyFont="1" applyFill="1" applyBorder="1"/>
    <xf numFmtId="164" fontId="12" fillId="0" borderId="14" xfId="1" applyNumberFormat="1" applyFont="1" applyFill="1" applyBorder="1"/>
    <xf numFmtId="0" fontId="0" fillId="0" borderId="0" xfId="0" applyFill="1" applyBorder="1" applyAlignment="1">
      <alignment horizontal="left"/>
    </xf>
    <xf numFmtId="0" fontId="13" fillId="0" borderId="0" xfId="0" applyFont="1"/>
    <xf numFmtId="0" fontId="9" fillId="0" borderId="0" xfId="0" applyFont="1"/>
    <xf numFmtId="0" fontId="0" fillId="3" borderId="0" xfId="3" applyFont="1" applyFill="1" applyBorder="1"/>
    <xf numFmtId="0" fontId="0" fillId="3" borderId="0" xfId="0" applyFill="1" applyBorder="1"/>
    <xf numFmtId="164" fontId="2" fillId="0" borderId="0" xfId="1" applyNumberFormat="1" applyFont="1" applyBorder="1"/>
    <xf numFmtId="164" fontId="2" fillId="0" borderId="2" xfId="1" applyNumberFormat="1" applyFont="1" applyBorder="1"/>
    <xf numFmtId="0" fontId="2" fillId="3" borderId="1" xfId="0" applyFont="1" applyFill="1" applyBorder="1"/>
    <xf numFmtId="0" fontId="2" fillId="0" borderId="5" xfId="0" applyFont="1" applyBorder="1" applyAlignment="1">
      <alignment horizontal="center"/>
    </xf>
    <xf numFmtId="0" fontId="2" fillId="0" borderId="1" xfId="0" applyFont="1" applyBorder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right"/>
    </xf>
    <xf numFmtId="164" fontId="14" fillId="0" borderId="14" xfId="0" applyNumberFormat="1" applyFont="1" applyBorder="1"/>
    <xf numFmtId="165" fontId="0" fillId="0" borderId="1" xfId="0" applyNumberFormat="1" applyBorder="1"/>
    <xf numFmtId="2" fontId="0" fillId="0" borderId="1" xfId="0" applyNumberFormat="1" applyBorder="1"/>
    <xf numFmtId="164" fontId="2" fillId="3" borderId="9" xfId="1" applyNumberFormat="1" applyFont="1" applyFill="1" applyBorder="1"/>
    <xf numFmtId="164" fontId="2" fillId="3" borderId="11" xfId="1" applyNumberFormat="1" applyFont="1" applyFill="1" applyBorder="1"/>
    <xf numFmtId="164" fontId="0" fillId="0" borderId="1" xfId="1" applyNumberFormat="1" applyFont="1" applyBorder="1"/>
    <xf numFmtId="0" fontId="5" fillId="0" borderId="0" xfId="0" applyFont="1" applyBorder="1" applyAlignment="1">
      <alignment horizontal="left"/>
    </xf>
    <xf numFmtId="0" fontId="5" fillId="0" borderId="15" xfId="0" applyFont="1" applyBorder="1" applyAlignment="1">
      <alignment horizontal="center"/>
    </xf>
    <xf numFmtId="164" fontId="0" fillId="6" borderId="4" xfId="1" applyNumberFormat="1" applyFont="1" applyFill="1" applyBorder="1"/>
    <xf numFmtId="164" fontId="0" fillId="6" borderId="0" xfId="1" applyNumberFormat="1" applyFont="1" applyFill="1" applyBorder="1"/>
    <xf numFmtId="164" fontId="2" fillId="6" borderId="0" xfId="1" applyNumberFormat="1" applyFont="1" applyFill="1" applyBorder="1"/>
    <xf numFmtId="164" fontId="0" fillId="6" borderId="5" xfId="1" applyNumberFormat="1" applyFont="1" applyFill="1" applyBorder="1"/>
    <xf numFmtId="164" fontId="0" fillId="6" borderId="2" xfId="1" applyNumberFormat="1" applyFont="1" applyFill="1" applyBorder="1"/>
    <xf numFmtId="164" fontId="2" fillId="6" borderId="2" xfId="1" applyNumberFormat="1" applyFont="1" applyFill="1" applyBorder="1" applyProtection="1"/>
    <xf numFmtId="164" fontId="2" fillId="6" borderId="2" xfId="1" applyNumberFormat="1" applyFont="1" applyFill="1" applyBorder="1"/>
    <xf numFmtId="0" fontId="0" fillId="6" borderId="0" xfId="0" applyFill="1"/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 applyAlignment="1">
      <alignment horizontal="left"/>
    </xf>
  </cellXfs>
  <cellStyles count="4">
    <cellStyle name="Commentaire" xfId="3" builtinId="10"/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B50"/>
  <sheetViews>
    <sheetView tabSelected="1" topLeftCell="IL1" zoomScaleNormal="100" workbookViewId="0">
      <selection activeCell="IN1" sqref="IN1"/>
    </sheetView>
  </sheetViews>
  <sheetFormatPr baseColWidth="10" defaultRowHeight="15"/>
  <cols>
    <col min="2" max="2" width="8.7109375" customWidth="1"/>
    <col min="3" max="4" width="11.7109375" customWidth="1"/>
    <col min="7" max="7" width="12.85546875" bestFit="1" customWidth="1"/>
    <col min="9" max="9" width="12.7109375" bestFit="1" customWidth="1"/>
    <col min="13" max="13" width="12.85546875" bestFit="1" customWidth="1"/>
    <col min="14" max="14" width="12.85546875" customWidth="1"/>
    <col min="16" max="16" width="14.28515625" bestFit="1" customWidth="1"/>
    <col min="17" max="17" width="11.7109375" bestFit="1" customWidth="1"/>
    <col min="18" max="18" width="6.7109375" customWidth="1"/>
    <col min="19" max="19" width="11.7109375" bestFit="1" customWidth="1"/>
    <col min="20" max="20" width="6.7109375" customWidth="1"/>
    <col min="21" max="21" width="11.7109375" bestFit="1" customWidth="1"/>
    <col min="22" max="22" width="6.7109375" customWidth="1"/>
    <col min="23" max="23" width="11.7109375" bestFit="1" customWidth="1"/>
    <col min="24" max="24" width="6.7109375" customWidth="1"/>
    <col min="25" max="25" width="11.7109375" bestFit="1" customWidth="1"/>
    <col min="26" max="26" width="6.7109375" customWidth="1"/>
    <col min="27" max="27" width="11.7109375" customWidth="1"/>
    <col min="28" max="28" width="6.7109375" customWidth="1"/>
    <col min="29" max="29" width="11.7109375" customWidth="1"/>
    <col min="30" max="30" width="6.7109375" customWidth="1"/>
    <col min="31" max="31" width="11.7109375" customWidth="1"/>
    <col min="32" max="32" width="6.7109375" customWidth="1"/>
    <col min="33" max="33" width="11.7109375" customWidth="1"/>
    <col min="34" max="34" width="6.7109375" customWidth="1"/>
    <col min="35" max="35" width="11.7109375" customWidth="1"/>
    <col min="36" max="36" width="6.7109375" customWidth="1"/>
    <col min="37" max="51" width="11.7109375" customWidth="1"/>
    <col min="52" max="52" width="6.7109375" customWidth="1"/>
    <col min="53" max="67" width="11.7109375" customWidth="1"/>
    <col min="68" max="68" width="6.7109375" customWidth="1"/>
    <col min="69" max="83" width="11.7109375" customWidth="1"/>
    <col min="84" max="84" width="6.7109375" customWidth="1"/>
    <col min="85" max="99" width="11.7109375" customWidth="1"/>
    <col min="100" max="100" width="6.7109375" customWidth="1"/>
    <col min="101" max="114" width="11.7109375" customWidth="1"/>
    <col min="130" max="130" width="11.7109375" bestFit="1" customWidth="1"/>
    <col min="131" max="131" width="11.7109375" customWidth="1"/>
    <col min="132" max="132" width="6.7109375" customWidth="1"/>
    <col min="133" max="162" width="11.7109375" customWidth="1"/>
    <col min="163" max="163" width="6.7109375" customWidth="1"/>
    <col min="164" max="178" width="11.7109375" customWidth="1"/>
    <col min="179" max="179" width="6.7109375" customWidth="1"/>
    <col min="180" max="193" width="11.7109375" customWidth="1"/>
    <col min="194" max="194" width="1.7109375" customWidth="1"/>
    <col min="198" max="198" width="1.7109375" customWidth="1"/>
    <col min="202" max="202" width="1.7109375" customWidth="1"/>
    <col min="206" max="206" width="1.7109375" customWidth="1"/>
    <col min="210" max="210" width="1.7109375" customWidth="1"/>
    <col min="238" max="238" width="4.7109375" customWidth="1"/>
    <col min="239" max="239" width="5.7109375" customWidth="1"/>
    <col min="240" max="240" width="17.7109375" customWidth="1"/>
    <col min="241" max="241" width="5.7109375" customWidth="1"/>
    <col min="242" max="242" width="10.7109375" customWidth="1"/>
    <col min="243" max="243" width="5.7109375" customWidth="1"/>
  </cols>
  <sheetData>
    <row r="1" spans="1:262" ht="15.75" thickBot="1">
      <c r="I1" s="12"/>
      <c r="M1" s="2"/>
      <c r="N1" t="s">
        <v>52</v>
      </c>
      <c r="O1" s="2">
        <f>JB1+1</f>
        <v>2</v>
      </c>
      <c r="AG1" t="s">
        <v>52</v>
      </c>
      <c r="AH1" s="2">
        <f>+O1+1</f>
        <v>3</v>
      </c>
      <c r="AI1" s="15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 t="s">
        <v>52</v>
      </c>
      <c r="AX1" s="60">
        <f>+AH1+1</f>
        <v>4</v>
      </c>
      <c r="AY1" s="15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 t="s">
        <v>52</v>
      </c>
      <c r="BN1" s="60">
        <f>+AX1+1</f>
        <v>5</v>
      </c>
      <c r="BO1" s="15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 t="s">
        <v>52</v>
      </c>
      <c r="CD1" s="60">
        <f>+BN1+1</f>
        <v>6</v>
      </c>
      <c r="CE1" s="15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 t="s">
        <v>52</v>
      </c>
      <c r="CT1" s="60">
        <f>+CD1+1</f>
        <v>7</v>
      </c>
      <c r="CU1" s="15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 t="s">
        <v>52</v>
      </c>
      <c r="DJ1" s="60">
        <f>+CT1+1</f>
        <v>8</v>
      </c>
      <c r="DK1" s="15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 t="s">
        <v>52</v>
      </c>
      <c r="DZ1" s="60">
        <f>+DJ1+1</f>
        <v>9</v>
      </c>
      <c r="EA1" s="15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 t="s">
        <v>52</v>
      </c>
      <c r="EP1" s="60">
        <f>+DZ1+1</f>
        <v>10</v>
      </c>
      <c r="EQ1" s="15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 t="s">
        <v>52</v>
      </c>
      <c r="FE1" s="60">
        <f>+EP1+4</f>
        <v>14</v>
      </c>
      <c r="FF1" s="15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 t="s">
        <v>52</v>
      </c>
      <c r="FU1" s="60">
        <f>+FE1-3</f>
        <v>11</v>
      </c>
      <c r="FV1" s="15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 t="s">
        <v>52</v>
      </c>
      <c r="GK1" s="60">
        <f>+FU1+1</f>
        <v>12</v>
      </c>
      <c r="HD1" t="s">
        <v>52</v>
      </c>
      <c r="HE1" s="2">
        <f>GK1+1</f>
        <v>13</v>
      </c>
      <c r="HF1" s="2"/>
      <c r="HI1" s="127" t="s">
        <v>96</v>
      </c>
      <c r="HJ1" s="128"/>
      <c r="HK1" s="128"/>
      <c r="HL1" s="128"/>
      <c r="HM1" s="128"/>
      <c r="HN1" s="129"/>
      <c r="HO1" s="130"/>
      <c r="HP1" s="12"/>
      <c r="HQ1" s="132">
        <f>+GY2*1</f>
        <v>2013</v>
      </c>
      <c r="HR1" s="116" t="s">
        <v>51</v>
      </c>
      <c r="HS1" s="130"/>
      <c r="HT1" s="131">
        <f>+HQ1+1</f>
        <v>2014</v>
      </c>
      <c r="HU1" s="131"/>
      <c r="JA1" t="s">
        <v>52</v>
      </c>
      <c r="JB1" s="2">
        <v>1</v>
      </c>
    </row>
    <row r="2" spans="1:262" ht="27" thickBot="1">
      <c r="B2" s="75" t="s">
        <v>50</v>
      </c>
      <c r="C2" s="39"/>
      <c r="D2" s="39"/>
      <c r="E2" s="39"/>
      <c r="F2" s="39"/>
      <c r="G2" s="48"/>
      <c r="I2" s="12"/>
      <c r="K2" s="122">
        <v>2013</v>
      </c>
      <c r="L2" s="76" t="s">
        <v>51</v>
      </c>
      <c r="O2" s="78">
        <f>+K2+1</f>
        <v>2014</v>
      </c>
      <c r="P2" s="75" t="s">
        <v>61</v>
      </c>
      <c r="Q2" s="39"/>
      <c r="R2" s="39"/>
      <c r="S2" s="39"/>
      <c r="T2" s="39"/>
      <c r="U2" s="48"/>
      <c r="W2" s="12"/>
      <c r="Y2" s="77"/>
      <c r="Z2" s="76"/>
      <c r="AA2" s="78">
        <f>+K2*1</f>
        <v>2013</v>
      </c>
      <c r="AB2" s="76"/>
      <c r="AC2" s="76" t="s">
        <v>45</v>
      </c>
      <c r="AE2" s="78"/>
      <c r="AG2" s="78">
        <f>O2*1</f>
        <v>2014</v>
      </c>
      <c r="AI2" s="18" t="s">
        <v>159</v>
      </c>
      <c r="AJ2" s="11"/>
      <c r="AK2" s="18"/>
      <c r="AL2" s="18"/>
      <c r="AM2" s="18"/>
      <c r="AN2" s="18"/>
      <c r="AO2" s="11"/>
      <c r="AP2" s="11"/>
      <c r="AQ2" s="11"/>
      <c r="AR2" s="11"/>
      <c r="AS2" s="11"/>
      <c r="AT2" s="11"/>
      <c r="AU2" s="11"/>
      <c r="AV2" s="11"/>
      <c r="AW2" s="11"/>
      <c r="AX2" s="19"/>
      <c r="AY2" s="20"/>
      <c r="AZ2" s="11"/>
      <c r="BA2" s="18" t="s">
        <v>158</v>
      </c>
      <c r="BB2" s="18"/>
      <c r="BC2" s="18"/>
      <c r="BD2" s="18"/>
      <c r="BE2" s="11"/>
      <c r="BF2" s="11"/>
      <c r="BG2" s="11"/>
      <c r="BH2" s="11"/>
      <c r="BI2" s="11"/>
      <c r="BJ2" s="11"/>
      <c r="BK2" s="11"/>
      <c r="BL2" s="11"/>
      <c r="BM2" s="11"/>
      <c r="BN2" s="19"/>
      <c r="BO2" s="20"/>
      <c r="BP2" s="11"/>
      <c r="BQ2" s="18" t="s">
        <v>15</v>
      </c>
      <c r="BR2" s="18"/>
      <c r="BS2" s="18"/>
      <c r="BT2" s="18"/>
      <c r="BU2" s="11"/>
      <c r="BV2" s="11"/>
      <c r="BW2" s="11"/>
      <c r="BX2" s="11"/>
      <c r="BY2" s="11"/>
      <c r="BZ2" s="11"/>
      <c r="CA2" s="11"/>
      <c r="CB2" s="11"/>
      <c r="CC2" s="11"/>
      <c r="CD2" s="19"/>
      <c r="CE2" s="20"/>
      <c r="CF2" s="11"/>
      <c r="CG2" s="18" t="s">
        <v>16</v>
      </c>
      <c r="CH2" s="18"/>
      <c r="CI2" s="18"/>
      <c r="CJ2" s="18"/>
      <c r="CK2" s="11"/>
      <c r="CL2" s="11"/>
      <c r="CM2" s="11"/>
      <c r="CN2" s="11"/>
      <c r="CO2" s="11"/>
      <c r="CP2" s="11"/>
      <c r="CQ2" s="11"/>
      <c r="CR2" s="11"/>
      <c r="CS2" s="11"/>
      <c r="CT2" s="19"/>
      <c r="CU2" s="20"/>
      <c r="CV2" s="11"/>
      <c r="CW2" s="18" t="s">
        <v>18</v>
      </c>
      <c r="CX2" s="18"/>
      <c r="CY2" s="18"/>
      <c r="CZ2" s="18"/>
      <c r="DA2" s="11"/>
      <c r="DB2" s="11"/>
      <c r="DC2" s="11"/>
      <c r="DD2" s="11"/>
      <c r="DE2" s="11"/>
      <c r="DF2" s="11"/>
      <c r="DG2" s="11"/>
      <c r="DH2" s="11"/>
      <c r="DI2" s="11"/>
      <c r="DJ2" s="19"/>
      <c r="DK2" s="20"/>
      <c r="DL2" s="11"/>
      <c r="DM2" s="18" t="s">
        <v>22</v>
      </c>
      <c r="DN2" s="18"/>
      <c r="DO2" s="18"/>
      <c r="DP2" s="18"/>
      <c r="DQ2" s="11"/>
      <c r="DR2" s="11"/>
      <c r="DS2" s="11"/>
      <c r="DT2" s="11"/>
      <c r="DU2" s="11"/>
      <c r="DV2" s="11"/>
      <c r="DW2" s="11"/>
      <c r="DX2" s="11"/>
      <c r="DY2" s="11"/>
      <c r="DZ2" s="19"/>
      <c r="EA2" s="20"/>
      <c r="EB2" s="11"/>
      <c r="EC2" s="18" t="s">
        <v>109</v>
      </c>
      <c r="ED2" s="18"/>
      <c r="EE2" s="18"/>
      <c r="EF2" s="18"/>
      <c r="EG2" s="11"/>
      <c r="EH2" s="11"/>
      <c r="EI2" s="11"/>
      <c r="EJ2" s="11"/>
      <c r="EK2" s="11"/>
      <c r="EL2" s="11"/>
      <c r="EM2" s="11"/>
      <c r="EN2" s="11"/>
      <c r="EO2" s="11"/>
      <c r="EP2" s="19"/>
      <c r="EQ2" s="134"/>
      <c r="ER2" s="135"/>
      <c r="ES2" s="135"/>
      <c r="ET2" s="135"/>
      <c r="EU2" s="135" t="s">
        <v>103</v>
      </c>
      <c r="EV2" s="135"/>
      <c r="EW2" s="135"/>
      <c r="EX2" s="4"/>
      <c r="EY2" s="4"/>
      <c r="EZ2" s="4"/>
      <c r="FA2" s="4"/>
      <c r="FB2" s="4"/>
      <c r="FC2" s="4"/>
      <c r="FD2" s="4"/>
      <c r="FE2" s="28"/>
      <c r="FF2" s="27"/>
      <c r="FG2" s="4"/>
      <c r="FH2" s="135" t="s">
        <v>110</v>
      </c>
      <c r="FI2" s="135"/>
      <c r="FJ2" s="135"/>
      <c r="FK2" s="135"/>
      <c r="FL2" s="4"/>
      <c r="FM2" s="4"/>
      <c r="FN2" s="4"/>
      <c r="FO2" s="4"/>
      <c r="FP2" s="4"/>
      <c r="FQ2" s="4"/>
      <c r="FR2" s="4"/>
      <c r="FS2" s="4"/>
      <c r="FT2" s="4"/>
      <c r="FU2" s="28"/>
      <c r="FV2" s="124" t="s">
        <v>48</v>
      </c>
      <c r="FW2" s="18"/>
      <c r="FX2" s="18"/>
      <c r="FY2" s="18"/>
      <c r="FZ2" s="18"/>
      <c r="GA2" s="18"/>
      <c r="GB2" s="11"/>
      <c r="GC2" s="11"/>
      <c r="GD2" s="11"/>
      <c r="GE2" s="11"/>
      <c r="GF2" s="11"/>
      <c r="GG2" s="11"/>
      <c r="GH2" s="11"/>
      <c r="GI2" s="11"/>
      <c r="GJ2" s="11"/>
      <c r="GK2" s="19"/>
      <c r="GM2" s="8" t="s">
        <v>57</v>
      </c>
      <c r="GN2" s="8"/>
      <c r="GY2" s="78">
        <f>K2*1</f>
        <v>2013</v>
      </c>
      <c r="GZ2" s="8" t="s">
        <v>67</v>
      </c>
      <c r="HC2" s="8">
        <f>GY2+1</f>
        <v>2014</v>
      </c>
      <c r="HH2" s="36"/>
      <c r="HI2" s="71" t="s">
        <v>86</v>
      </c>
      <c r="HJ2" s="71"/>
      <c r="HK2" s="71"/>
      <c r="HL2" s="72"/>
      <c r="HM2" s="70" t="s">
        <v>84</v>
      </c>
      <c r="HN2" s="72"/>
      <c r="HO2" s="136" t="s">
        <v>85</v>
      </c>
      <c r="HS2" s="70" t="s">
        <v>52</v>
      </c>
      <c r="HT2" s="35">
        <f>HE1+2</f>
        <v>15</v>
      </c>
      <c r="HZ2" s="8"/>
      <c r="ID2" s="8" t="s">
        <v>99</v>
      </c>
      <c r="IE2" s="8"/>
      <c r="IF2" s="8"/>
      <c r="IT2" s="8" t="s">
        <v>136</v>
      </c>
      <c r="IU2" s="8"/>
    </row>
    <row r="3" spans="1:262" ht="15.75" thickBot="1">
      <c r="B3" s="139" t="s">
        <v>111</v>
      </c>
      <c r="C3" s="148"/>
      <c r="D3" s="149"/>
      <c r="E3" s="148"/>
      <c r="F3" s="148"/>
      <c r="G3" s="150"/>
      <c r="H3" s="151"/>
      <c r="I3" s="151"/>
      <c r="J3" s="151"/>
      <c r="K3" s="151"/>
      <c r="L3" s="13"/>
      <c r="P3" s="9" t="s">
        <v>141</v>
      </c>
      <c r="Q3" s="112" t="s">
        <v>160</v>
      </c>
      <c r="R3" s="56"/>
      <c r="S3" s="33"/>
      <c r="T3" s="34"/>
      <c r="U3" s="34"/>
      <c r="V3" s="34"/>
      <c r="W3" s="34" t="s">
        <v>23</v>
      </c>
      <c r="X3" s="34"/>
      <c r="Y3" s="34"/>
      <c r="Z3" s="34"/>
      <c r="AA3" s="34"/>
      <c r="AB3" s="35"/>
      <c r="AC3" s="70" t="s">
        <v>44</v>
      </c>
      <c r="AD3" s="71"/>
      <c r="AE3" s="71"/>
      <c r="AF3" s="71"/>
      <c r="AG3" s="15" t="s">
        <v>46</v>
      </c>
      <c r="AH3" s="17"/>
      <c r="AI3" s="70" t="s">
        <v>9</v>
      </c>
      <c r="AJ3" s="71"/>
      <c r="AK3" s="71"/>
      <c r="AL3" s="35">
        <v>0</v>
      </c>
      <c r="AM3" s="70" t="s">
        <v>0</v>
      </c>
      <c r="AN3" s="71"/>
      <c r="AO3" s="71"/>
      <c r="AP3" s="71"/>
      <c r="AQ3" s="71"/>
      <c r="AR3" s="71"/>
      <c r="AS3" s="71"/>
      <c r="AT3" s="34">
        <f>+AA2*1</f>
        <v>2013</v>
      </c>
      <c r="AU3" s="71" t="s">
        <v>66</v>
      </c>
      <c r="AV3" s="71">
        <f>+AT3+1</f>
        <v>2014</v>
      </c>
      <c r="AW3" s="34"/>
      <c r="AX3" s="72"/>
      <c r="AY3" s="70" t="s">
        <v>9</v>
      </c>
      <c r="AZ3" s="71"/>
      <c r="BA3" s="71"/>
      <c r="BB3" s="35">
        <v>0</v>
      </c>
      <c r="BC3" s="70" t="s">
        <v>0</v>
      </c>
      <c r="BD3" s="71"/>
      <c r="BE3" s="71"/>
      <c r="BF3" s="71"/>
      <c r="BG3" s="71"/>
      <c r="BH3" s="71"/>
      <c r="BI3" s="71"/>
      <c r="BJ3" s="34">
        <f>AT3*1</f>
        <v>2013</v>
      </c>
      <c r="BK3" s="71" t="s">
        <v>66</v>
      </c>
      <c r="BL3" s="71">
        <f>+BJ3+1</f>
        <v>2014</v>
      </c>
      <c r="BM3" s="34"/>
      <c r="BN3" s="72"/>
      <c r="BO3" s="70" t="s">
        <v>24</v>
      </c>
      <c r="BP3" s="71"/>
      <c r="BQ3" s="71"/>
      <c r="BR3" s="35">
        <v>1</v>
      </c>
      <c r="BS3" s="70" t="s">
        <v>0</v>
      </c>
      <c r="BT3" s="71"/>
      <c r="BU3" s="71"/>
      <c r="BV3" s="71"/>
      <c r="BW3" s="71"/>
      <c r="BX3" s="71"/>
      <c r="BY3" s="71"/>
      <c r="BZ3" s="34">
        <f>BJ3*1</f>
        <v>2013</v>
      </c>
      <c r="CA3" s="71" t="s">
        <v>66</v>
      </c>
      <c r="CB3" s="71">
        <f>+BZ3+1</f>
        <v>2014</v>
      </c>
      <c r="CC3" s="34"/>
      <c r="CD3" s="72"/>
      <c r="CE3" s="70" t="s">
        <v>24</v>
      </c>
      <c r="CF3" s="71"/>
      <c r="CG3" s="16"/>
      <c r="CH3" s="35">
        <v>2</v>
      </c>
      <c r="CI3" s="70" t="s">
        <v>0</v>
      </c>
      <c r="CJ3" s="71"/>
      <c r="CK3" s="71"/>
      <c r="CL3" s="71"/>
      <c r="CM3" s="71"/>
      <c r="CN3" s="71"/>
      <c r="CO3" s="71"/>
      <c r="CP3" s="34">
        <f>BZ3*1</f>
        <v>2013</v>
      </c>
      <c r="CQ3" s="71" t="s">
        <v>66</v>
      </c>
      <c r="CR3" s="71">
        <f>+CP3+1</f>
        <v>2014</v>
      </c>
      <c r="CS3" s="34"/>
      <c r="CT3" s="72"/>
      <c r="CU3" s="70" t="s">
        <v>24</v>
      </c>
      <c r="CV3" s="71"/>
      <c r="CW3" s="71"/>
      <c r="CX3" s="35">
        <v>3</v>
      </c>
      <c r="CY3" s="70" t="s">
        <v>0</v>
      </c>
      <c r="CZ3" s="71"/>
      <c r="DA3" s="71"/>
      <c r="DB3" s="71"/>
      <c r="DC3" s="71"/>
      <c r="DD3" s="71"/>
      <c r="DE3" s="71"/>
      <c r="DF3" s="34">
        <f>CP3*1</f>
        <v>2013</v>
      </c>
      <c r="DG3" s="71" t="s">
        <v>66</v>
      </c>
      <c r="DH3" s="71">
        <f>+DF3+1</f>
        <v>2014</v>
      </c>
      <c r="DI3" s="34"/>
      <c r="DJ3" s="72"/>
      <c r="DK3" s="70" t="s">
        <v>24</v>
      </c>
      <c r="DL3" s="71"/>
      <c r="DM3" s="71"/>
      <c r="DN3" s="35">
        <v>4</v>
      </c>
      <c r="DO3" s="70" t="s">
        <v>0</v>
      </c>
      <c r="DP3" s="71"/>
      <c r="DQ3" s="71"/>
      <c r="DR3" s="71"/>
      <c r="DS3" s="71"/>
      <c r="DT3" s="71"/>
      <c r="DU3" s="71"/>
      <c r="DV3" s="34">
        <f>DF3*1</f>
        <v>2013</v>
      </c>
      <c r="DW3" s="71" t="s">
        <v>66</v>
      </c>
      <c r="DX3" s="71">
        <f>+DV3+1</f>
        <v>2014</v>
      </c>
      <c r="DY3" s="34"/>
      <c r="DZ3" s="72"/>
      <c r="EA3" s="70" t="s">
        <v>24</v>
      </c>
      <c r="EB3" s="71"/>
      <c r="EC3" s="71"/>
      <c r="ED3" s="35">
        <v>1</v>
      </c>
      <c r="EE3" s="70" t="s">
        <v>0</v>
      </c>
      <c r="EF3" s="71"/>
      <c r="EG3" s="71"/>
      <c r="EH3" s="71"/>
      <c r="EI3" s="71"/>
      <c r="EJ3" s="71"/>
      <c r="EK3" s="71"/>
      <c r="EL3" s="34">
        <f>DV3*1</f>
        <v>2013</v>
      </c>
      <c r="EM3" s="71" t="s">
        <v>66</v>
      </c>
      <c r="EN3" s="71">
        <f>+EL3+1</f>
        <v>2014</v>
      </c>
      <c r="EO3" s="34"/>
      <c r="EP3" s="72"/>
      <c r="EQ3" s="70" t="s">
        <v>24</v>
      </c>
      <c r="ER3" s="71"/>
      <c r="ES3" s="71"/>
      <c r="ET3" s="34"/>
      <c r="EU3" s="70" t="s">
        <v>0</v>
      </c>
      <c r="EV3" s="71"/>
      <c r="EW3" s="71"/>
      <c r="EX3" s="71"/>
      <c r="EY3" s="71"/>
      <c r="EZ3" s="71"/>
      <c r="FA3" s="71"/>
      <c r="FB3" s="34">
        <f>EL3*1</f>
        <v>2013</v>
      </c>
      <c r="FC3" s="71" t="s">
        <v>66</v>
      </c>
      <c r="FD3" s="71">
        <f>+FB3+1</f>
        <v>2014</v>
      </c>
      <c r="FE3" s="35"/>
      <c r="FF3" s="70" t="s">
        <v>24</v>
      </c>
      <c r="FG3" s="71"/>
      <c r="FH3" s="71"/>
      <c r="FI3" s="35">
        <v>2</v>
      </c>
      <c r="FJ3" s="70" t="s">
        <v>0</v>
      </c>
      <c r="FK3" s="71"/>
      <c r="FL3" s="71"/>
      <c r="FM3" s="71"/>
      <c r="FN3" s="71"/>
      <c r="FO3" s="71"/>
      <c r="FP3" s="71"/>
      <c r="FQ3" s="34">
        <f>FB3*1</f>
        <v>2013</v>
      </c>
      <c r="FR3" s="71" t="s">
        <v>66</v>
      </c>
      <c r="FS3" s="71">
        <f>+FQ3+1</f>
        <v>2014</v>
      </c>
      <c r="FT3" s="34"/>
      <c r="FU3" s="72"/>
      <c r="FV3" s="70" t="s">
        <v>24</v>
      </c>
      <c r="FW3" s="71"/>
      <c r="FX3" s="71"/>
      <c r="FY3" s="35">
        <v>0</v>
      </c>
      <c r="FZ3" s="70" t="s">
        <v>0</v>
      </c>
      <c r="GA3" s="71"/>
      <c r="GB3" s="71"/>
      <c r="GC3" s="71"/>
      <c r="GD3" s="71"/>
      <c r="GE3" s="71"/>
      <c r="GF3" s="71"/>
      <c r="GG3" s="34">
        <f>FQ3*1</f>
        <v>2013</v>
      </c>
      <c r="GH3" s="71" t="s">
        <v>66</v>
      </c>
      <c r="GI3" s="71">
        <f>+GG3+1</f>
        <v>2014</v>
      </c>
      <c r="GJ3" s="34"/>
      <c r="GK3" s="72"/>
      <c r="GM3" s="70"/>
      <c r="GN3" s="71" t="s">
        <v>204</v>
      </c>
      <c r="GO3" s="71"/>
      <c r="GP3" s="71"/>
      <c r="GQ3" s="71"/>
      <c r="GR3" s="71"/>
      <c r="GS3" s="71"/>
      <c r="GT3" s="71"/>
      <c r="GU3" s="169">
        <f>E25*1</f>
        <v>508</v>
      </c>
      <c r="HH3" s="102" t="s">
        <v>141</v>
      </c>
      <c r="HI3" s="66" t="s">
        <v>42</v>
      </c>
      <c r="HJ3" s="66" t="s">
        <v>81</v>
      </c>
      <c r="HK3" s="66" t="s">
        <v>82</v>
      </c>
      <c r="HL3" s="66" t="s">
        <v>83</v>
      </c>
      <c r="HM3" s="55" t="s">
        <v>42</v>
      </c>
      <c r="HN3" s="60" t="s">
        <v>81</v>
      </c>
      <c r="HO3" s="102" t="s">
        <v>87</v>
      </c>
      <c r="IO3" t="s">
        <v>117</v>
      </c>
    </row>
    <row r="4" spans="1:262" ht="15.75" thickBot="1">
      <c r="A4" s="125" t="s">
        <v>68</v>
      </c>
      <c r="B4" s="38" t="s">
        <v>142</v>
      </c>
      <c r="C4" s="14"/>
      <c r="D4" s="14"/>
      <c r="E4" s="14"/>
      <c r="F4" s="14"/>
      <c r="G4" s="38"/>
      <c r="H4" s="38"/>
      <c r="I4" s="38"/>
      <c r="J4" s="38"/>
      <c r="K4" s="13"/>
      <c r="L4" s="13"/>
      <c r="M4" s="9" t="s">
        <v>141</v>
      </c>
      <c r="N4" s="24"/>
      <c r="P4" s="22"/>
      <c r="Q4" s="57" t="s">
        <v>33</v>
      </c>
      <c r="R4" s="58"/>
      <c r="S4" s="70" t="s">
        <v>35</v>
      </c>
      <c r="T4" s="62"/>
      <c r="U4" s="70" t="s">
        <v>39</v>
      </c>
      <c r="V4" s="62"/>
      <c r="W4" s="70" t="s">
        <v>38</v>
      </c>
      <c r="X4" s="62"/>
      <c r="Y4" s="30" t="s">
        <v>36</v>
      </c>
      <c r="Z4" s="31"/>
      <c r="AA4" s="113" t="s">
        <v>37</v>
      </c>
      <c r="AB4" s="32"/>
      <c r="AC4" s="50" t="s">
        <v>42</v>
      </c>
      <c r="AD4" s="17"/>
      <c r="AE4" s="114" t="s">
        <v>43</v>
      </c>
      <c r="AF4" s="71"/>
      <c r="AG4" s="27" t="s">
        <v>47</v>
      </c>
      <c r="AH4" s="28"/>
      <c r="AI4" s="9" t="s">
        <v>141</v>
      </c>
      <c r="AJ4" s="11" t="s">
        <v>10</v>
      </c>
      <c r="AK4" s="102" t="s">
        <v>8</v>
      </c>
      <c r="AL4" s="27" t="s">
        <v>11</v>
      </c>
      <c r="AM4" s="4"/>
      <c r="AN4" s="4"/>
      <c r="AO4" s="4"/>
      <c r="AP4" s="64" t="s">
        <v>12</v>
      </c>
      <c r="AQ4" s="64"/>
      <c r="AR4" s="64"/>
      <c r="AS4" s="4"/>
      <c r="AT4" s="61"/>
      <c r="AU4" s="24" t="s">
        <v>19</v>
      </c>
      <c r="AV4" s="102" t="s">
        <v>14</v>
      </c>
      <c r="AW4" s="24" t="s">
        <v>14</v>
      </c>
      <c r="AX4" s="9" t="s">
        <v>27</v>
      </c>
      <c r="AY4" s="9" t="s">
        <v>141</v>
      </c>
      <c r="AZ4" s="16" t="s">
        <v>10</v>
      </c>
      <c r="BA4" s="102" t="s">
        <v>8</v>
      </c>
      <c r="BB4" s="27" t="s">
        <v>11</v>
      </c>
      <c r="BC4" s="4"/>
      <c r="BD4" s="4"/>
      <c r="BE4" s="4"/>
      <c r="BF4" s="64" t="s">
        <v>12</v>
      </c>
      <c r="BG4" s="64"/>
      <c r="BH4" s="64"/>
      <c r="BI4" s="4"/>
      <c r="BJ4" s="61"/>
      <c r="BK4" s="102" t="s">
        <v>19</v>
      </c>
      <c r="BL4" s="66" t="s">
        <v>14</v>
      </c>
      <c r="BM4" s="9" t="s">
        <v>14</v>
      </c>
      <c r="BN4" s="9" t="s">
        <v>27</v>
      </c>
      <c r="BO4" s="9" t="s">
        <v>141</v>
      </c>
      <c r="BP4" s="36" t="s">
        <v>10</v>
      </c>
      <c r="BQ4" s="102" t="s">
        <v>8</v>
      </c>
      <c r="BR4" s="27" t="s">
        <v>11</v>
      </c>
      <c r="BS4" s="4"/>
      <c r="BT4" s="4"/>
      <c r="BU4" s="4"/>
      <c r="BV4" s="64" t="s">
        <v>12</v>
      </c>
      <c r="BW4" s="64"/>
      <c r="BX4" s="64"/>
      <c r="BY4" s="4"/>
      <c r="BZ4" s="68"/>
      <c r="CA4" s="102" t="s">
        <v>19</v>
      </c>
      <c r="CB4" s="24" t="s">
        <v>14</v>
      </c>
      <c r="CC4" s="22" t="s">
        <v>14</v>
      </c>
      <c r="CD4" s="9" t="s">
        <v>27</v>
      </c>
      <c r="CE4" s="9" t="s">
        <v>141</v>
      </c>
      <c r="CF4" s="16" t="s">
        <v>10</v>
      </c>
      <c r="CG4" s="9" t="s">
        <v>8</v>
      </c>
      <c r="CH4" s="4" t="s">
        <v>11</v>
      </c>
      <c r="CI4" s="4"/>
      <c r="CJ4" s="4"/>
      <c r="CK4" s="4"/>
      <c r="CL4" s="64" t="s">
        <v>12</v>
      </c>
      <c r="CM4" s="64"/>
      <c r="CN4" s="64"/>
      <c r="CO4" s="4"/>
      <c r="CP4" s="68"/>
      <c r="CQ4" s="102" t="s">
        <v>19</v>
      </c>
      <c r="CR4" s="66" t="s">
        <v>14</v>
      </c>
      <c r="CS4" s="55" t="s">
        <v>14</v>
      </c>
      <c r="CT4" s="9" t="s">
        <v>27</v>
      </c>
      <c r="CU4" s="9" t="s">
        <v>141</v>
      </c>
      <c r="CV4" s="16" t="s">
        <v>10</v>
      </c>
      <c r="CW4" s="102" t="s">
        <v>8</v>
      </c>
      <c r="CX4" s="27" t="s">
        <v>11</v>
      </c>
      <c r="CY4" s="4"/>
      <c r="CZ4" s="4"/>
      <c r="DA4" s="4"/>
      <c r="DB4" s="64" t="s">
        <v>12</v>
      </c>
      <c r="DC4" s="64"/>
      <c r="DD4" s="64"/>
      <c r="DE4" s="4"/>
      <c r="DF4" s="68"/>
      <c r="DG4" s="102" t="s">
        <v>19</v>
      </c>
      <c r="DH4" s="66" t="s">
        <v>14</v>
      </c>
      <c r="DI4" s="55" t="s">
        <v>14</v>
      </c>
      <c r="DJ4" s="9" t="s">
        <v>27</v>
      </c>
      <c r="DK4" s="9" t="s">
        <v>141</v>
      </c>
      <c r="DL4" s="66" t="s">
        <v>10</v>
      </c>
      <c r="DM4" s="9" t="s">
        <v>8</v>
      </c>
      <c r="DN4" s="70" t="s">
        <v>11</v>
      </c>
      <c r="DO4" s="71"/>
      <c r="DP4" s="71"/>
      <c r="DQ4" s="71"/>
      <c r="DR4" s="91" t="s">
        <v>12</v>
      </c>
      <c r="DS4" s="91"/>
      <c r="DT4" s="91"/>
      <c r="DU4" s="71"/>
      <c r="DV4" s="34"/>
      <c r="DW4" s="9" t="s">
        <v>19</v>
      </c>
      <c r="DX4" s="66" t="s">
        <v>14</v>
      </c>
      <c r="DY4" s="9" t="s">
        <v>14</v>
      </c>
      <c r="DZ4" s="9" t="s">
        <v>27</v>
      </c>
      <c r="EA4" s="9" t="s">
        <v>141</v>
      </c>
      <c r="EB4" s="60" t="s">
        <v>10</v>
      </c>
      <c r="EC4" s="102" t="s">
        <v>8</v>
      </c>
      <c r="ED4" s="27" t="s">
        <v>11</v>
      </c>
      <c r="EE4" s="4"/>
      <c r="EF4" s="4"/>
      <c r="EG4" s="4"/>
      <c r="EH4" s="64" t="s">
        <v>12</v>
      </c>
      <c r="EI4" s="64"/>
      <c r="EJ4" s="64"/>
      <c r="EK4" s="4"/>
      <c r="EL4" s="68"/>
      <c r="EM4" s="102" t="s">
        <v>19</v>
      </c>
      <c r="EN4" s="24" t="s">
        <v>14</v>
      </c>
      <c r="EO4" s="22" t="s">
        <v>14</v>
      </c>
      <c r="EP4" s="9" t="s">
        <v>27</v>
      </c>
      <c r="EQ4" s="9" t="s">
        <v>141</v>
      </c>
      <c r="ER4" s="71" t="s">
        <v>40</v>
      </c>
      <c r="ES4" s="71"/>
      <c r="ET4" s="71"/>
      <c r="EU4" s="4"/>
      <c r="EV4" s="4"/>
      <c r="EW4" s="4"/>
      <c r="EX4" s="28"/>
      <c r="EY4" s="27" t="s">
        <v>41</v>
      </c>
      <c r="EZ4" s="4"/>
      <c r="FA4" s="4"/>
      <c r="FB4" s="4"/>
      <c r="FC4" s="4"/>
      <c r="FD4" s="4"/>
      <c r="FE4" s="28"/>
      <c r="FF4" s="9" t="s">
        <v>141</v>
      </c>
      <c r="FG4" s="17" t="s">
        <v>10</v>
      </c>
      <c r="FH4" s="102" t="s">
        <v>8</v>
      </c>
      <c r="FI4" s="27" t="s">
        <v>11</v>
      </c>
      <c r="FJ4" s="4"/>
      <c r="FK4" s="4"/>
      <c r="FL4" s="4"/>
      <c r="FM4" s="64" t="s">
        <v>12</v>
      </c>
      <c r="FN4" s="64"/>
      <c r="FO4" s="64"/>
      <c r="FP4" s="4"/>
      <c r="FQ4" s="68"/>
      <c r="FR4" s="102" t="s">
        <v>19</v>
      </c>
      <c r="FS4" s="24" t="s">
        <v>14</v>
      </c>
      <c r="FT4" s="22" t="s">
        <v>14</v>
      </c>
      <c r="FU4" s="9" t="s">
        <v>27</v>
      </c>
      <c r="FV4" s="9" t="s">
        <v>141</v>
      </c>
      <c r="FW4" s="66" t="s">
        <v>10</v>
      </c>
      <c r="FX4" s="102" t="s">
        <v>8</v>
      </c>
      <c r="FY4" s="4" t="s">
        <v>11</v>
      </c>
      <c r="FZ4" s="4"/>
      <c r="GA4" s="4"/>
      <c r="GB4" s="4"/>
      <c r="GC4" s="64" t="s">
        <v>12</v>
      </c>
      <c r="GD4" s="64"/>
      <c r="GE4" s="64"/>
      <c r="GF4" s="4"/>
      <c r="GG4" s="68"/>
      <c r="GH4" s="102" t="s">
        <v>19</v>
      </c>
      <c r="GI4" s="24" t="s">
        <v>14</v>
      </c>
      <c r="GJ4" s="22" t="s">
        <v>14</v>
      </c>
      <c r="GK4" s="9" t="s">
        <v>27</v>
      </c>
      <c r="GM4" s="101" t="s">
        <v>19</v>
      </c>
      <c r="GN4" s="101" t="s">
        <v>49</v>
      </c>
      <c r="GO4" s="101" t="s">
        <v>19</v>
      </c>
      <c r="GQ4" s="98" t="s">
        <v>19</v>
      </c>
      <c r="GR4" s="101" t="s">
        <v>49</v>
      </c>
      <c r="GS4" s="99" t="s">
        <v>19</v>
      </c>
      <c r="GU4" s="98" t="s">
        <v>19</v>
      </c>
      <c r="GV4" s="100" t="s">
        <v>49</v>
      </c>
      <c r="GW4" s="97" t="s">
        <v>19</v>
      </c>
      <c r="GY4" s="50" t="s">
        <v>19</v>
      </c>
      <c r="GZ4" s="100" t="s">
        <v>49</v>
      </c>
      <c r="HA4" s="97" t="s">
        <v>19</v>
      </c>
      <c r="HC4" s="50" t="s">
        <v>19</v>
      </c>
      <c r="HD4" s="100" t="s">
        <v>49</v>
      </c>
      <c r="HE4" s="97" t="s">
        <v>19</v>
      </c>
      <c r="HF4" s="14"/>
      <c r="HH4" s="102"/>
      <c r="HI4" s="140" t="s">
        <v>113</v>
      </c>
      <c r="HJ4" s="140" t="s">
        <v>113</v>
      </c>
      <c r="HK4" s="140" t="s">
        <v>113</v>
      </c>
      <c r="HL4" s="140" t="s">
        <v>113</v>
      </c>
      <c r="HM4" s="141" t="s">
        <v>113</v>
      </c>
      <c r="HN4" s="142" t="s">
        <v>113</v>
      </c>
      <c r="HO4" s="143" t="s">
        <v>113</v>
      </c>
      <c r="IO4" t="s">
        <v>213</v>
      </c>
    </row>
    <row r="5" spans="1:262" ht="15.75" thickBot="1">
      <c r="A5" s="125" t="s">
        <v>69</v>
      </c>
      <c r="B5" s="48" t="s">
        <v>143</v>
      </c>
      <c r="C5" s="14"/>
      <c r="D5" s="14"/>
      <c r="E5" s="14"/>
      <c r="F5" s="14"/>
      <c r="G5" s="132"/>
      <c r="J5" s="13"/>
      <c r="K5" s="13"/>
      <c r="L5" s="13"/>
      <c r="M5" s="5" t="s">
        <v>6</v>
      </c>
      <c r="N5" s="14"/>
      <c r="P5" s="54" t="s">
        <v>6</v>
      </c>
      <c r="Q5" s="185" t="s">
        <v>32</v>
      </c>
      <c r="R5" s="186" t="s">
        <v>31</v>
      </c>
      <c r="S5" s="185" t="s">
        <v>32</v>
      </c>
      <c r="T5" s="186" t="s">
        <v>31</v>
      </c>
      <c r="U5" s="185" t="s">
        <v>32</v>
      </c>
      <c r="V5" s="186" t="s">
        <v>31</v>
      </c>
      <c r="W5" s="185" t="s">
        <v>32</v>
      </c>
      <c r="X5" s="186" t="s">
        <v>31</v>
      </c>
      <c r="Y5" s="185" t="s">
        <v>32</v>
      </c>
      <c r="Z5" s="186" t="s">
        <v>31</v>
      </c>
      <c r="AA5" s="185" t="s">
        <v>32</v>
      </c>
      <c r="AB5" s="68" t="s">
        <v>31</v>
      </c>
      <c r="AC5" s="59" t="s">
        <v>32</v>
      </c>
      <c r="AD5" s="34" t="s">
        <v>31</v>
      </c>
      <c r="AE5" s="59" t="s">
        <v>32</v>
      </c>
      <c r="AF5" s="34" t="s">
        <v>31</v>
      </c>
      <c r="AG5" s="59" t="s">
        <v>32</v>
      </c>
      <c r="AH5" s="35" t="s">
        <v>31</v>
      </c>
      <c r="AI5" s="5" t="s">
        <v>6</v>
      </c>
      <c r="AJ5" s="67">
        <v>1</v>
      </c>
      <c r="AK5" s="5" t="s">
        <v>7</v>
      </c>
      <c r="AL5" s="63">
        <f>$D12*1</f>
        <v>6011</v>
      </c>
      <c r="AM5" s="64">
        <f>$D13*1</f>
        <v>11991</v>
      </c>
      <c r="AN5" s="64">
        <f>$D14*1</f>
        <v>26631</v>
      </c>
      <c r="AO5" s="64">
        <f>$D15*1</f>
        <v>71397</v>
      </c>
      <c r="AP5" s="64">
        <f>$D16*1</f>
        <v>151200</v>
      </c>
      <c r="AQ5" s="64">
        <f>$D17*1</f>
        <v>9999999</v>
      </c>
      <c r="AR5" s="43">
        <f>$D18*1</f>
        <v>9999999</v>
      </c>
      <c r="AS5" s="64">
        <f>$D19*1</f>
        <v>9999999</v>
      </c>
      <c r="AT5" s="61" t="s">
        <v>34</v>
      </c>
      <c r="AU5" s="68" t="s">
        <v>20</v>
      </c>
      <c r="AV5" s="92" t="s">
        <v>21</v>
      </c>
      <c r="AW5" s="68" t="s">
        <v>13</v>
      </c>
      <c r="AX5" s="5" t="s">
        <v>28</v>
      </c>
      <c r="AY5" s="5" t="s">
        <v>6</v>
      </c>
      <c r="AZ5" s="67">
        <v>2</v>
      </c>
      <c r="BA5" s="5" t="s">
        <v>7</v>
      </c>
      <c r="BB5" s="64">
        <f>$D12*1</f>
        <v>6011</v>
      </c>
      <c r="BC5" s="64">
        <f>$D13*1</f>
        <v>11991</v>
      </c>
      <c r="BD5" s="64">
        <f>$D14*1</f>
        <v>26631</v>
      </c>
      <c r="BE5" s="64">
        <f>$D15*1</f>
        <v>71397</v>
      </c>
      <c r="BF5" s="64">
        <f>$D16*1</f>
        <v>151200</v>
      </c>
      <c r="BG5" s="64">
        <f>$D17*1</f>
        <v>9999999</v>
      </c>
      <c r="BH5" s="43">
        <f>$D18*1</f>
        <v>9999999</v>
      </c>
      <c r="BI5" s="64">
        <f>$D19*1</f>
        <v>9999999</v>
      </c>
      <c r="BJ5" s="68" t="s">
        <v>34</v>
      </c>
      <c r="BK5" s="5" t="s">
        <v>20</v>
      </c>
      <c r="BL5" s="69" t="s">
        <v>21</v>
      </c>
      <c r="BM5" s="5" t="s">
        <v>13</v>
      </c>
      <c r="BN5" s="5" t="s">
        <v>28</v>
      </c>
      <c r="BO5" s="54" t="s">
        <v>6</v>
      </c>
      <c r="BP5" s="95">
        <v>2.5</v>
      </c>
      <c r="BQ5" s="5" t="s">
        <v>7</v>
      </c>
      <c r="BR5" s="64">
        <f>$D12*1</f>
        <v>6011</v>
      </c>
      <c r="BS5" s="64">
        <f>$D13*1</f>
        <v>11991</v>
      </c>
      <c r="BT5" s="64">
        <f>$D14*1</f>
        <v>26631</v>
      </c>
      <c r="BU5" s="64">
        <f>$D15*1</f>
        <v>71397</v>
      </c>
      <c r="BV5" s="64">
        <f>$D16*1</f>
        <v>151200</v>
      </c>
      <c r="BW5" s="64">
        <f>$D17*1</f>
        <v>9999999</v>
      </c>
      <c r="BX5" s="43">
        <f>$D18*1</f>
        <v>9999999</v>
      </c>
      <c r="BY5" s="64">
        <f>$D19*1</f>
        <v>9999999</v>
      </c>
      <c r="BZ5" s="68" t="s">
        <v>34</v>
      </c>
      <c r="CA5" s="5" t="s">
        <v>20</v>
      </c>
      <c r="CB5" s="69" t="s">
        <v>21</v>
      </c>
      <c r="CC5" s="54" t="s">
        <v>13</v>
      </c>
      <c r="CD5" s="5" t="s">
        <v>28</v>
      </c>
      <c r="CE5" s="5" t="s">
        <v>6</v>
      </c>
      <c r="CF5" s="67">
        <v>3</v>
      </c>
      <c r="CG5" s="5" t="s">
        <v>7</v>
      </c>
      <c r="CH5" s="64">
        <f>$D12*1</f>
        <v>6011</v>
      </c>
      <c r="CI5" s="64">
        <f>$D13*1</f>
        <v>11991</v>
      </c>
      <c r="CJ5" s="64">
        <f>$D14*1</f>
        <v>26631</v>
      </c>
      <c r="CK5" s="64">
        <f>$D15*1</f>
        <v>71397</v>
      </c>
      <c r="CL5" s="64">
        <f>$D16*1</f>
        <v>151200</v>
      </c>
      <c r="CM5" s="64">
        <f>$D17*1</f>
        <v>9999999</v>
      </c>
      <c r="CN5" s="43">
        <f>$D18*1</f>
        <v>9999999</v>
      </c>
      <c r="CO5" s="64">
        <f>$D19*1</f>
        <v>9999999</v>
      </c>
      <c r="CP5" s="68" t="s">
        <v>34</v>
      </c>
      <c r="CQ5" s="5" t="s">
        <v>20</v>
      </c>
      <c r="CR5" s="69" t="s">
        <v>21</v>
      </c>
      <c r="CS5" s="54" t="s">
        <v>13</v>
      </c>
      <c r="CT5" s="5" t="s">
        <v>28</v>
      </c>
      <c r="CU5" s="5" t="s">
        <v>6</v>
      </c>
      <c r="CV5" s="67">
        <v>4</v>
      </c>
      <c r="CW5" s="5" t="s">
        <v>7</v>
      </c>
      <c r="CX5" s="64">
        <f>$D12*1</f>
        <v>6011</v>
      </c>
      <c r="CY5" s="64">
        <f>$D13*1</f>
        <v>11991</v>
      </c>
      <c r="CZ5" s="64">
        <f>$D14*1</f>
        <v>26631</v>
      </c>
      <c r="DA5" s="64">
        <f>$D15*1</f>
        <v>71397</v>
      </c>
      <c r="DB5" s="64">
        <f>$D16*1</f>
        <v>151200</v>
      </c>
      <c r="DC5" s="64">
        <f>$D17*1</f>
        <v>9999999</v>
      </c>
      <c r="DD5" s="43">
        <f>$D18*1</f>
        <v>9999999</v>
      </c>
      <c r="DE5" s="64">
        <f>$D19*1</f>
        <v>9999999</v>
      </c>
      <c r="DF5" s="68" t="s">
        <v>34</v>
      </c>
      <c r="DG5" s="5" t="s">
        <v>20</v>
      </c>
      <c r="DH5" s="69" t="s">
        <v>21</v>
      </c>
      <c r="DI5" s="54" t="s">
        <v>13</v>
      </c>
      <c r="DJ5" s="5" t="s">
        <v>28</v>
      </c>
      <c r="DK5" s="5" t="s">
        <v>6</v>
      </c>
      <c r="DL5" s="67">
        <v>5</v>
      </c>
      <c r="DM5" s="5" t="s">
        <v>7</v>
      </c>
      <c r="DN5" s="64">
        <f>$D12*1</f>
        <v>6011</v>
      </c>
      <c r="DO5" s="64">
        <f>$D13*1</f>
        <v>11991</v>
      </c>
      <c r="DP5" s="64">
        <f>$D14*1</f>
        <v>26631</v>
      </c>
      <c r="DQ5" s="64">
        <f>$D15*1</f>
        <v>71397</v>
      </c>
      <c r="DR5" s="64">
        <f>$D16*1</f>
        <v>151200</v>
      </c>
      <c r="DS5" s="64">
        <f>$D17*1</f>
        <v>9999999</v>
      </c>
      <c r="DT5" s="43">
        <f>$D18*1</f>
        <v>9999999</v>
      </c>
      <c r="DU5" s="64">
        <f>$D19*1</f>
        <v>9999999</v>
      </c>
      <c r="DV5" s="68" t="s">
        <v>34</v>
      </c>
      <c r="DW5" s="5" t="s">
        <v>20</v>
      </c>
      <c r="DX5" s="69" t="s">
        <v>21</v>
      </c>
      <c r="DY5" s="5" t="s">
        <v>13</v>
      </c>
      <c r="DZ5" s="5" t="s">
        <v>28</v>
      </c>
      <c r="EA5" s="5" t="s">
        <v>6</v>
      </c>
      <c r="EB5" s="137">
        <v>2</v>
      </c>
      <c r="EC5" s="5" t="s">
        <v>7</v>
      </c>
      <c r="ED5" s="64">
        <f>$D12*1</f>
        <v>6011</v>
      </c>
      <c r="EE5" s="64">
        <f>$D13*1</f>
        <v>11991</v>
      </c>
      <c r="EF5" s="64">
        <f>$D14*1</f>
        <v>26631</v>
      </c>
      <c r="EG5" s="64">
        <f>$D15*1</f>
        <v>71397</v>
      </c>
      <c r="EH5" s="64">
        <f>$D16*1</f>
        <v>151200</v>
      </c>
      <c r="EI5" s="64">
        <f>$D17*1</f>
        <v>9999999</v>
      </c>
      <c r="EJ5" s="43">
        <f>$D18*1</f>
        <v>9999999</v>
      </c>
      <c r="EK5" s="64">
        <f>$D19*1</f>
        <v>9999999</v>
      </c>
      <c r="EL5" s="68" t="s">
        <v>34</v>
      </c>
      <c r="EM5" s="5" t="s">
        <v>20</v>
      </c>
      <c r="EN5" s="69" t="s">
        <v>21</v>
      </c>
      <c r="EO5" s="54" t="s">
        <v>13</v>
      </c>
      <c r="EP5" s="5" t="s">
        <v>28</v>
      </c>
      <c r="EQ5" s="5" t="s">
        <v>6</v>
      </c>
      <c r="ER5" s="64">
        <f>I13*1</f>
        <v>250000</v>
      </c>
      <c r="ES5" s="64">
        <f>I14*1</f>
        <v>500000</v>
      </c>
      <c r="ET5" s="64">
        <f>I15*1</f>
        <v>9999999</v>
      </c>
      <c r="EU5" s="64">
        <f>I16*1</f>
        <v>9999999</v>
      </c>
      <c r="EV5" s="64">
        <f>I17*1</f>
        <v>9999999</v>
      </c>
      <c r="EW5" s="4" t="s">
        <v>34</v>
      </c>
      <c r="EX5" s="96" t="s">
        <v>28</v>
      </c>
      <c r="EY5" s="64">
        <f>+I23*1</f>
        <v>500000</v>
      </c>
      <c r="EZ5" s="64">
        <f>+I24*1</f>
        <v>1000000</v>
      </c>
      <c r="FA5" s="64">
        <f>+I25*1</f>
        <v>9999999</v>
      </c>
      <c r="FB5" s="64">
        <f>+I26*1</f>
        <v>9999999</v>
      </c>
      <c r="FC5" s="64">
        <f>+I27*1</f>
        <v>9999999</v>
      </c>
      <c r="FD5" s="4" t="s">
        <v>34</v>
      </c>
      <c r="FE5" s="96" t="s">
        <v>28</v>
      </c>
      <c r="FF5" s="5" t="s">
        <v>6</v>
      </c>
      <c r="FG5" s="137">
        <v>2.5</v>
      </c>
      <c r="FH5" s="5" t="s">
        <v>7</v>
      </c>
      <c r="FI5" s="64">
        <f>$D12*1</f>
        <v>6011</v>
      </c>
      <c r="FJ5" s="64">
        <f>$D13*1</f>
        <v>11991</v>
      </c>
      <c r="FK5" s="64">
        <f>$D14*1</f>
        <v>26631</v>
      </c>
      <c r="FL5" s="64">
        <f>$D15*1</f>
        <v>71397</v>
      </c>
      <c r="FM5" s="64">
        <f>$D16*1</f>
        <v>151200</v>
      </c>
      <c r="FN5" s="64">
        <f>$D17*1</f>
        <v>9999999</v>
      </c>
      <c r="FO5" s="43">
        <f>$D18*1</f>
        <v>9999999</v>
      </c>
      <c r="FP5" s="64">
        <f>$D19*1</f>
        <v>9999999</v>
      </c>
      <c r="FQ5" s="68" t="s">
        <v>34</v>
      </c>
      <c r="FR5" s="5" t="s">
        <v>20</v>
      </c>
      <c r="FS5" s="69" t="s">
        <v>21</v>
      </c>
      <c r="FT5" s="54" t="s">
        <v>13</v>
      </c>
      <c r="FU5" s="5" t="s">
        <v>28</v>
      </c>
      <c r="FV5" s="5" t="s">
        <v>6</v>
      </c>
      <c r="FW5" s="67">
        <v>1.5</v>
      </c>
      <c r="FX5" s="5" t="s">
        <v>7</v>
      </c>
      <c r="FY5" s="64">
        <f>$D12*1</f>
        <v>6011</v>
      </c>
      <c r="FZ5" s="64">
        <f>$D13*1</f>
        <v>11991</v>
      </c>
      <c r="GA5" s="64">
        <f>$D14*1</f>
        <v>26631</v>
      </c>
      <c r="GB5" s="64">
        <f>$D15*1</f>
        <v>71397</v>
      </c>
      <c r="GC5" s="64">
        <f>$D16*1</f>
        <v>151200</v>
      </c>
      <c r="GD5" s="64">
        <f>$D17*1</f>
        <v>9999999</v>
      </c>
      <c r="GE5" s="43">
        <f>$D18*1</f>
        <v>9999999</v>
      </c>
      <c r="GF5" s="64">
        <f>$D19*1</f>
        <v>9999999</v>
      </c>
      <c r="GG5" s="68" t="s">
        <v>34</v>
      </c>
      <c r="GH5" s="5" t="s">
        <v>20</v>
      </c>
      <c r="GI5" s="69" t="s">
        <v>21</v>
      </c>
      <c r="GJ5" s="54" t="s">
        <v>13</v>
      </c>
      <c r="GK5" s="5" t="s">
        <v>28</v>
      </c>
      <c r="GM5" s="101" t="s">
        <v>53</v>
      </c>
      <c r="GN5" s="102"/>
      <c r="GO5" s="101" t="s">
        <v>56</v>
      </c>
      <c r="GQ5" s="98" t="s">
        <v>53</v>
      </c>
      <c r="GR5" s="102"/>
      <c r="GS5" s="99" t="s">
        <v>56</v>
      </c>
      <c r="GU5" s="98" t="s">
        <v>53</v>
      </c>
      <c r="GV5" s="102"/>
      <c r="GW5" s="99" t="s">
        <v>56</v>
      </c>
      <c r="GY5" s="98" t="s">
        <v>53</v>
      </c>
      <c r="GZ5" s="102"/>
      <c r="HA5" s="99" t="s">
        <v>56</v>
      </c>
      <c r="HC5" s="98" t="s">
        <v>53</v>
      </c>
      <c r="HD5" s="102"/>
      <c r="HE5" s="99" t="s">
        <v>56</v>
      </c>
      <c r="HF5" s="14"/>
      <c r="HH5" s="102" t="s">
        <v>6</v>
      </c>
      <c r="HI5" s="140" t="s">
        <v>114</v>
      </c>
      <c r="HJ5" s="140" t="s">
        <v>114</v>
      </c>
      <c r="HK5" s="140" t="s">
        <v>114</v>
      </c>
      <c r="HL5" s="140" t="s">
        <v>114</v>
      </c>
      <c r="HM5" s="141" t="s">
        <v>114</v>
      </c>
      <c r="HN5" s="142" t="s">
        <v>114</v>
      </c>
      <c r="HO5" s="143" t="s">
        <v>114</v>
      </c>
      <c r="IC5" t="s">
        <v>89</v>
      </c>
    </row>
    <row r="6" spans="1:262" ht="15.75" thickBot="1">
      <c r="B6" s="48"/>
      <c r="C6" s="41"/>
      <c r="D6" s="41"/>
      <c r="E6" s="40"/>
      <c r="F6" s="121"/>
      <c r="G6" s="49"/>
      <c r="M6" s="109"/>
      <c r="N6" s="39"/>
      <c r="P6" s="15"/>
      <c r="Q6" s="10"/>
      <c r="R6" s="11"/>
      <c r="S6" s="36"/>
      <c r="T6" s="16"/>
      <c r="U6" s="36"/>
      <c r="V6" s="11"/>
      <c r="W6" s="36"/>
      <c r="X6" s="11"/>
      <c r="Y6" s="36"/>
      <c r="Z6" s="11"/>
      <c r="AA6" s="36"/>
      <c r="AB6" s="16"/>
      <c r="AC6" s="10"/>
      <c r="AD6" s="11"/>
      <c r="AE6" s="36"/>
      <c r="AF6" s="16"/>
      <c r="AG6" s="10"/>
      <c r="AH6" s="19"/>
      <c r="AI6" s="36"/>
      <c r="AJ6" s="170"/>
      <c r="AK6" s="16"/>
      <c r="AL6" s="16"/>
      <c r="AM6" s="16"/>
      <c r="AN6" s="16"/>
      <c r="AO6" s="16"/>
      <c r="AP6" s="16"/>
      <c r="AQ6" s="16"/>
      <c r="AR6" s="171"/>
      <c r="AS6" s="16"/>
      <c r="AT6" s="16"/>
      <c r="AU6" s="16"/>
      <c r="AV6" s="16"/>
      <c r="AW6" s="17"/>
      <c r="AX6" s="10"/>
      <c r="AY6" s="36"/>
      <c r="AZ6" s="170"/>
      <c r="BA6" s="16"/>
      <c r="BB6" s="16"/>
      <c r="BC6" s="16"/>
      <c r="BD6" s="16"/>
      <c r="BE6" s="16"/>
      <c r="BF6" s="16"/>
      <c r="BG6" s="16"/>
      <c r="BH6" s="171"/>
      <c r="BI6" s="16"/>
      <c r="BJ6" s="16"/>
      <c r="BK6" s="16"/>
      <c r="BL6" s="16"/>
      <c r="BM6" s="17"/>
      <c r="BN6" s="36"/>
      <c r="BO6" s="36"/>
      <c r="BP6" s="170"/>
      <c r="BQ6" s="16"/>
      <c r="BR6" s="16"/>
      <c r="BS6" s="16"/>
      <c r="BT6" s="16"/>
      <c r="BU6" s="16"/>
      <c r="BV6" s="16"/>
      <c r="BW6" s="16"/>
      <c r="BX6" s="171"/>
      <c r="BY6" s="16"/>
      <c r="BZ6" s="16"/>
      <c r="CA6" s="16"/>
      <c r="CB6" s="16"/>
      <c r="CC6" s="17"/>
      <c r="CD6" s="10"/>
      <c r="CE6" s="36"/>
      <c r="CF6" s="170"/>
      <c r="CG6" s="16"/>
      <c r="CH6" s="16"/>
      <c r="CI6" s="16"/>
      <c r="CJ6" s="16"/>
      <c r="CK6" s="16"/>
      <c r="CL6" s="16"/>
      <c r="CM6" s="16"/>
      <c r="CN6" s="171"/>
      <c r="CO6" s="16"/>
      <c r="CP6" s="16"/>
      <c r="CQ6" s="16"/>
      <c r="CR6" s="174"/>
      <c r="CS6" s="17"/>
      <c r="CT6" s="10"/>
      <c r="CU6" s="36"/>
      <c r="CV6" s="170"/>
      <c r="CW6" s="16"/>
      <c r="CX6" s="16"/>
      <c r="CY6" s="16"/>
      <c r="CZ6" s="16"/>
      <c r="DA6" s="16"/>
      <c r="DB6" s="16"/>
      <c r="DC6" s="16"/>
      <c r="DD6" s="171"/>
      <c r="DE6" s="16"/>
      <c r="DF6" s="16"/>
      <c r="DG6" s="16"/>
      <c r="DH6" s="16"/>
      <c r="DI6" s="17"/>
      <c r="DJ6" s="10"/>
      <c r="DK6" s="10"/>
      <c r="DL6" s="29"/>
      <c r="DM6" s="11"/>
      <c r="DN6" s="11"/>
      <c r="DO6" s="11"/>
      <c r="DP6" s="11"/>
      <c r="DQ6" s="11"/>
      <c r="DR6" s="11"/>
      <c r="DS6" s="11"/>
      <c r="DT6" s="25"/>
      <c r="DU6" s="11"/>
      <c r="DV6" s="11"/>
      <c r="DW6" s="11"/>
      <c r="DX6" s="11"/>
      <c r="DY6" s="19"/>
      <c r="DZ6" s="10"/>
      <c r="EA6" s="36"/>
      <c r="EB6" s="170"/>
      <c r="EC6" s="16"/>
      <c r="ED6" s="16"/>
      <c r="EE6" s="16"/>
      <c r="EF6" s="16"/>
      <c r="EG6" s="16"/>
      <c r="EH6" s="16"/>
      <c r="EI6" s="16"/>
      <c r="EJ6" s="171"/>
      <c r="EK6" s="16"/>
      <c r="EL6" s="16"/>
      <c r="EM6" s="16"/>
      <c r="EN6" s="16"/>
      <c r="EO6" s="17"/>
      <c r="EP6" s="10"/>
      <c r="EQ6" s="10"/>
      <c r="ER6" s="11"/>
      <c r="ES6" s="11"/>
      <c r="ET6" s="11"/>
      <c r="EU6" s="11"/>
      <c r="EV6" s="11"/>
      <c r="EW6" s="11"/>
      <c r="EX6" s="10"/>
      <c r="EY6" s="11"/>
      <c r="EZ6" s="11"/>
      <c r="FA6" s="11"/>
      <c r="FB6" s="11"/>
      <c r="FC6" s="11"/>
      <c r="FD6" s="11"/>
      <c r="FE6" s="10"/>
      <c r="FF6" s="36"/>
      <c r="FG6" s="170"/>
      <c r="FH6" s="16"/>
      <c r="FI6" s="16"/>
      <c r="FJ6" s="16"/>
      <c r="FK6" s="16"/>
      <c r="FL6" s="16"/>
      <c r="FM6" s="16"/>
      <c r="FN6" s="16"/>
      <c r="FO6" s="171"/>
      <c r="FP6" s="16"/>
      <c r="FQ6" s="16"/>
      <c r="FR6" s="16"/>
      <c r="FS6" s="16"/>
      <c r="FT6" s="17"/>
      <c r="FU6" s="10"/>
      <c r="FV6" s="36"/>
      <c r="FW6" s="170"/>
      <c r="FX6" s="16"/>
      <c r="FY6" s="16"/>
      <c r="FZ6" s="16"/>
      <c r="GA6" s="16"/>
      <c r="GB6" s="16"/>
      <c r="GC6" s="16"/>
      <c r="GD6" s="16"/>
      <c r="GE6" s="171"/>
      <c r="GF6" s="16"/>
      <c r="GG6" s="16"/>
      <c r="GH6" s="16"/>
      <c r="GI6" s="16"/>
      <c r="GJ6" s="17"/>
      <c r="GK6" s="10"/>
      <c r="GM6" s="5" t="s">
        <v>13</v>
      </c>
      <c r="GN6" s="5" t="s">
        <v>13</v>
      </c>
      <c r="GO6" s="5" t="s">
        <v>54</v>
      </c>
      <c r="GQ6" s="54" t="s">
        <v>13</v>
      </c>
      <c r="GR6" s="164" t="s">
        <v>13</v>
      </c>
      <c r="GS6" s="61" t="s">
        <v>54</v>
      </c>
      <c r="GU6" s="54" t="s">
        <v>13</v>
      </c>
      <c r="GV6" s="5" t="s">
        <v>13</v>
      </c>
      <c r="GW6" s="61" t="s">
        <v>54</v>
      </c>
      <c r="GY6" s="54" t="s">
        <v>13</v>
      </c>
      <c r="GZ6" s="5" t="s">
        <v>13</v>
      </c>
      <c r="HA6" s="61" t="s">
        <v>54</v>
      </c>
      <c r="HC6" s="54" t="s">
        <v>13</v>
      </c>
      <c r="HD6" s="5" t="s">
        <v>13</v>
      </c>
      <c r="HE6" s="61" t="s">
        <v>54</v>
      </c>
      <c r="HF6" s="24"/>
      <c r="HH6" s="7"/>
      <c r="HI6" s="144">
        <f>+E33*1</f>
        <v>1500</v>
      </c>
      <c r="HJ6" s="144">
        <f>+HI6*2</f>
        <v>3000</v>
      </c>
      <c r="HK6" s="144">
        <f>+HI6*4</f>
        <v>6000</v>
      </c>
      <c r="HL6" s="144">
        <f>HI6*6</f>
        <v>9000</v>
      </c>
      <c r="HM6" s="145">
        <f>E39*1</f>
        <v>3540</v>
      </c>
      <c r="HN6" s="146">
        <f>HM6+HI6</f>
        <v>5040</v>
      </c>
      <c r="HO6" s="147">
        <f>E44*1</f>
        <v>897</v>
      </c>
      <c r="IE6" s="125" t="s">
        <v>90</v>
      </c>
      <c r="IO6" t="s">
        <v>118</v>
      </c>
    </row>
    <row r="7" spans="1:262">
      <c r="A7" s="125" t="s">
        <v>70</v>
      </c>
      <c r="B7" s="48" t="s">
        <v>112</v>
      </c>
      <c r="C7" s="41"/>
      <c r="D7" s="41"/>
      <c r="E7" s="40"/>
      <c r="F7" s="42"/>
      <c r="G7" s="48"/>
      <c r="M7" s="106">
        <v>6000</v>
      </c>
      <c r="N7" s="40"/>
      <c r="P7" s="26">
        <f>+M7*1</f>
        <v>6000</v>
      </c>
      <c r="Q7" s="37">
        <f t="shared" ref="Q7:Q9" si="0">AX7*1</f>
        <v>0</v>
      </c>
      <c r="R7" s="85">
        <f t="shared" ref="R7:R10" si="1">Q7/P7</f>
        <v>0</v>
      </c>
      <c r="S7" s="37">
        <f t="shared" ref="S7:S9" si="2">BN7*1</f>
        <v>0</v>
      </c>
      <c r="T7" s="85">
        <f>S7/P7</f>
        <v>0</v>
      </c>
      <c r="U7" s="37">
        <f t="shared" ref="U7:U9" si="3">CD7*1</f>
        <v>0</v>
      </c>
      <c r="V7" s="79">
        <f t="shared" ref="V7:V9" si="4">U7/P7</f>
        <v>0</v>
      </c>
      <c r="W7" s="37">
        <f t="shared" ref="W7:W9" si="5">CT7*1</f>
        <v>0</v>
      </c>
      <c r="X7" s="79">
        <f t="shared" ref="X7:X9" si="6">W7/P7</f>
        <v>0</v>
      </c>
      <c r="Y7" s="37">
        <f t="shared" ref="Y7:Y9" si="7">DJ7*1</f>
        <v>0</v>
      </c>
      <c r="Z7" s="79">
        <f t="shared" ref="Z7:Z9" si="8">Y7/P7</f>
        <v>0</v>
      </c>
      <c r="AA7" s="6">
        <f t="shared" ref="AA7:AA9" si="9">+DZ7*1</f>
        <v>0</v>
      </c>
      <c r="AB7" s="79">
        <f t="shared" ref="AB7:AB9" si="10">AA7/P7</f>
        <v>0</v>
      </c>
      <c r="AC7" s="6">
        <f>+EP7*1</f>
        <v>0</v>
      </c>
      <c r="AD7" s="79">
        <f>+AC7/P7</f>
        <v>0</v>
      </c>
      <c r="AE7" s="37">
        <f t="shared" ref="AE7:AE23" si="11">FU7*1</f>
        <v>0</v>
      </c>
      <c r="AF7" s="79">
        <f t="shared" ref="AF7:AF11" si="12">AE7/P7</f>
        <v>0</v>
      </c>
      <c r="AG7" s="6">
        <f>+GK7*1</f>
        <v>0</v>
      </c>
      <c r="AH7" s="87">
        <f>+AG7/P7</f>
        <v>0</v>
      </c>
      <c r="AI7" s="37">
        <f>$M7*1</f>
        <v>6000</v>
      </c>
      <c r="AJ7" s="29">
        <f>AJ5*1</f>
        <v>1</v>
      </c>
      <c r="AK7" s="3">
        <f t="shared" ref="AK7:AK11" si="13">AI7/AJ7</f>
        <v>6000</v>
      </c>
      <c r="AL7" s="3">
        <f t="shared" ref="AL7:AL11" si="14">IF(AK7&lt;=$AL$5,AK7,$AL$5)</f>
        <v>6000</v>
      </c>
      <c r="AM7" s="3">
        <f t="shared" ref="AM7:AM11" si="15">IF(AL7&gt;=$AL$5,IF(AK7&lt;=$AM$5,AK7-$AL$5,$AM$5-$AL$5),0)</f>
        <v>0</v>
      </c>
      <c r="AN7" s="3">
        <f t="shared" ref="AN7:AN11" si="16">IF(AK7&gt;=11991,IF(AK7&lt;=$AN$5,AK7-$AM$5,$AN$5-$AM$5),0)</f>
        <v>0</v>
      </c>
      <c r="AO7" s="3">
        <f t="shared" ref="AO7:AO11" si="17">IF(AK7&gt;=$AN$5,IF(AK7&lt;=$AO$5,AK7-$AN$5,$AO$5-$AN$5),0)</f>
        <v>0</v>
      </c>
      <c r="AP7" s="3">
        <f t="shared" ref="AP7:AP11" si="18">IF(AK7&gt;=71397,IF(AK7&lt;=151200,AK7-71397,79803),0)</f>
        <v>0</v>
      </c>
      <c r="AQ7" s="3">
        <f t="shared" ref="AQ7:AQ11" si="19">IF(AK7&gt;=$AP$5,IF(AK7&lt;=$AQ$5,AK7-$AP$5,$AQ$5-$AP$5),0)</f>
        <v>0</v>
      </c>
      <c r="AR7" s="3">
        <f t="shared" ref="AR7:AR11" si="20">IF(AK7&gt;=$AQ$5,IF(AK7&lt;=$AR$5,AK7-$AQ$5,$AR$5-$AQ$5),0)</f>
        <v>0</v>
      </c>
      <c r="AS7" s="3">
        <f t="shared" ref="AS7:AS11" si="21">IF(AK7&gt;=$AR$5,IF(AK7&lt;=$AS$5,AK7-$AR$5,$AS$5-$AR$5),0)</f>
        <v>0</v>
      </c>
      <c r="AT7" s="3">
        <f t="shared" ref="AT7:AT11" si="22">AK7-AL7-AM7-AN7-AO7-AP7-AQ7-AR7-AS7</f>
        <v>0</v>
      </c>
      <c r="AU7" s="23">
        <f>(AL7*$E$12)+(AM7*$E$13)+(AN7*$E$14)+(AO7*$E$15)+(AP7*$E$16)+(AQ7*$E$17)+(AR7*$E$18)+(AS7*$E$19)</f>
        <v>0</v>
      </c>
      <c r="AV7" s="3">
        <f>AU7*1</f>
        <v>0</v>
      </c>
      <c r="AW7" s="172">
        <f t="shared" ref="AW7:AW49" si="23">AV7-(IF(0&lt;=($E$25-(AV7)/2),IF(AV7&lt;=($E$25-(AV7)/2),AV7,($E$25-(AV7)/2)),0))</f>
        <v>0</v>
      </c>
      <c r="AX7" s="6">
        <f t="shared" ref="AX7:AX9" si="24">AW7+EX7</f>
        <v>0</v>
      </c>
      <c r="AY7" s="37">
        <f>$M7*1</f>
        <v>6000</v>
      </c>
      <c r="AZ7" s="29">
        <f>AZ5*1</f>
        <v>2</v>
      </c>
      <c r="BA7" s="3">
        <f t="shared" ref="BA7:BA11" si="25">AY7/AZ7</f>
        <v>3000</v>
      </c>
      <c r="BB7" s="3">
        <f t="shared" ref="BB7:BB11" si="26">IF(BA7&lt;=$AL$5,BA7,$AL$5)</f>
        <v>3000</v>
      </c>
      <c r="BC7" s="3">
        <f t="shared" ref="BC7:BC11" si="27">IF(BB7&gt;=$AL$5,IF(BA7&lt;=$AM$5,BA7-$AL$5,$AM$5-$AL$5),0)</f>
        <v>0</v>
      </c>
      <c r="BD7" s="3">
        <f t="shared" ref="BD7:BD11" si="28">IF(BA7&gt;=11991,IF(BA7&lt;=$AN$5,BA7-$AM$5,$AN$5-$AM$5),0)</f>
        <v>0</v>
      </c>
      <c r="BE7" s="3">
        <f t="shared" ref="BE7:BE11" si="29">IF(BA7&gt;=$AN$5,IF(BA7&lt;=$AO$5,BA7-$AN$5,$AO$5-$AN$5),0)</f>
        <v>0</v>
      </c>
      <c r="BF7" s="3">
        <f t="shared" ref="BF7:BF11" si="30">IF(BA7&gt;=71397,IF(BA7&lt;=151200,BA7-71397,79803),0)</f>
        <v>0</v>
      </c>
      <c r="BG7" s="3">
        <f t="shared" ref="BG7:BG11" si="31">IF(BA7&gt;=$AP$5,IF(BA7&lt;=$AQ$5,BA7-$AP$5,$AQ$5-$AP$5),0)</f>
        <v>0</v>
      </c>
      <c r="BH7" s="3">
        <f t="shared" ref="BH7:BH11" si="32">IF(BA7&gt;=$AQ$5,IF(BA7&lt;=$AR$5,BA7-$AQ$5,$AR$5-$AQ$5),0)</f>
        <v>0</v>
      </c>
      <c r="BI7" s="3">
        <f t="shared" ref="BI7:BI11" si="33">IF(BA7&gt;=$AR$5,IF(BA7&lt;=$AS$5,BA7-$AR$5,$AS$5-$AR$5),0)</f>
        <v>0</v>
      </c>
      <c r="BJ7" s="3">
        <f t="shared" ref="BJ7:BJ11" si="34">BA7-BB7-BC7-BD7-BE7-BF7-BG7-BH7-BI7</f>
        <v>0</v>
      </c>
      <c r="BK7" s="93">
        <f t="shared" ref="BK7:BK11" si="35">((BB7*$E$12)+(BC7*$E$13)+(BD7*$E$14)+(BE7*$E$15)+(BF7*$E$16)+(BG7*$E$17)+(BH7*$E$18)+(BI7*$E$19))*AZ7</f>
        <v>0</v>
      </c>
      <c r="BL7" s="3">
        <f>BK7*1</f>
        <v>0</v>
      </c>
      <c r="BM7" s="172">
        <f t="shared" ref="BM7:BM49" si="36">BL7-(IF(0&lt;=($E$25-(BL7)/2),IF(BL7&lt;=($E$25-(BL7)/2),BL7,($E$25-(BL7)/2)),0))</f>
        <v>0</v>
      </c>
      <c r="BN7" s="6">
        <f t="shared" ref="BN7:BN9" si="37">BM7+FE7</f>
        <v>0</v>
      </c>
      <c r="BO7" s="37">
        <f>$M7*1</f>
        <v>6000</v>
      </c>
      <c r="BP7" s="29">
        <f>BP5*1</f>
        <v>2.5</v>
      </c>
      <c r="BQ7" s="3">
        <f t="shared" ref="BQ7:BQ11" si="38">BO7/BP7</f>
        <v>2400</v>
      </c>
      <c r="BR7" s="3">
        <f t="shared" ref="BR7:BR11" si="39">IF(BQ7&lt;=$AL$5,BQ7,$AL$5)</f>
        <v>2400</v>
      </c>
      <c r="BS7" s="3">
        <f t="shared" ref="BS7:BS11" si="40">IF(BR7&gt;=$AL$5,IF(BQ7&lt;=$AM$5,BQ7-$AL$5,$AM$5-$AL$5),0)</f>
        <v>0</v>
      </c>
      <c r="BT7" s="3">
        <f t="shared" ref="BT7:BT11" si="41">IF(BQ7&gt;=11991,IF(BQ7&lt;=$AN$5,BQ7-$AM$5,$AN$5-$AM$5),0)</f>
        <v>0</v>
      </c>
      <c r="BU7" s="3">
        <f t="shared" ref="BU7:BU11" si="42">IF(BQ7&gt;=$AN$5,IF(BQ7&lt;=$AO$5,BQ7-$AN$5,$AO$5-$AN$5),0)</f>
        <v>0</v>
      </c>
      <c r="BV7" s="3">
        <f t="shared" ref="BV7:BV11" si="43">IF(BQ7&gt;=71397,IF(BQ7&lt;=151200,BQ7-71397,79803),0)</f>
        <v>0</v>
      </c>
      <c r="BW7" s="3">
        <f t="shared" ref="BW7:BW11" si="44">IF(BQ7&gt;=$AP$5,IF(BQ7&lt;=$AQ$5,BQ7-$AP$5,$AQ$5-$AP$5),0)</f>
        <v>0</v>
      </c>
      <c r="BX7" s="3">
        <f t="shared" ref="BX7:BX11" si="45">IF(BQ7&gt;=$AQ$5,IF(BQ7&lt;=$AR$5,BQ7-$AQ$5,$AR$5-$AQ$5),0)</f>
        <v>0</v>
      </c>
      <c r="BY7" s="3">
        <f t="shared" ref="BY7:BY11" si="46">IF(BQ7&gt;=$AR$5,IF(BQ7&lt;=$AS$5,BQ7-$AR$5,$AS$5-$AR$5),0)</f>
        <v>0</v>
      </c>
      <c r="BZ7" s="3">
        <f t="shared" ref="BZ7:BZ11" si="47">BQ7-BR7-BS7-BT7-BU7-BV7-BW7-BX7-BY7</f>
        <v>0</v>
      </c>
      <c r="CA7" s="93">
        <f t="shared" ref="CA7:CA13" si="48">((BR7*$E$12)+(BS7*$E$13)+(BT7*$E$14)+(BU7*$E$15)+(BV7*$E$16)+(BW7*$E$17)+(BX7*$E$18)+(BY7*$E$19))*BP7</f>
        <v>0</v>
      </c>
      <c r="CB7" s="3">
        <f t="shared" ref="CB7:CB15" si="49">IF(BK7-($E$33*1)&gt;=CA7,IF(BK7&gt;=CA7-($E$33*1),BK7-($E$33*1),CA7),IF(CA7&lt;=($E$33*1),CA7,IF(BK7-($E$33*1)&lt;=(CA7),CA7,BK7-($E$33*1))))</f>
        <v>0</v>
      </c>
      <c r="CC7" s="172">
        <f t="shared" ref="CC7:CC49" si="50">CB7-(IF(0&lt;=($E$25-(CB7)/2),IF(CB7&lt;=($E$25-(CB7)/2),CB7,($E$25-(CB7)/2)),0))</f>
        <v>0</v>
      </c>
      <c r="CD7" s="6">
        <f t="shared" ref="CD7:CD9" si="51">CC7+FE7</f>
        <v>0</v>
      </c>
      <c r="CE7" s="37">
        <f>$M7*1</f>
        <v>6000</v>
      </c>
      <c r="CF7" s="29">
        <f>CF5*1</f>
        <v>3</v>
      </c>
      <c r="CG7" s="3">
        <f t="shared" ref="CG7:CG11" si="52">CE7/CF7</f>
        <v>2000</v>
      </c>
      <c r="CH7" s="3">
        <f t="shared" ref="CH7:CH11" si="53">IF(CG7&lt;=$AL$5,CG7,$AL$5)</f>
        <v>2000</v>
      </c>
      <c r="CI7" s="3">
        <f t="shared" ref="CI7:CI11" si="54">IF(CH7&gt;=$AL$5,IF(CG7&lt;=$AM$5,CG7-$AL$5,$AM$5-$AL$5),0)</f>
        <v>0</v>
      </c>
      <c r="CJ7" s="3">
        <f t="shared" ref="CJ7:CJ11" si="55">IF(CG7&gt;=11991,IF(CG7&lt;=$AN$5,CG7-$AM$5,$AN$5-$AM$5),0)</f>
        <v>0</v>
      </c>
      <c r="CK7" s="3">
        <f t="shared" ref="CK7:CK11" si="56">IF(CG7&gt;=$AN$5,IF(CG7&lt;=$AO$5,CG7-$AN$5,$AO$5-$AN$5),0)</f>
        <v>0</v>
      </c>
      <c r="CL7" s="3">
        <f t="shared" ref="CL7:CL11" si="57">IF(CG7&gt;=71397,IF(CG7&lt;=151200,CG7-71397,79803),0)</f>
        <v>0</v>
      </c>
      <c r="CM7" s="3">
        <f t="shared" ref="CM7:CM11" si="58">IF(CG7&gt;=$AP$5,IF(CG7&lt;=$AQ$5,CG7-$AP$5,$AQ$5-$AP$5),0)</f>
        <v>0</v>
      </c>
      <c r="CN7" s="3">
        <f t="shared" ref="CN7:CN11" si="59">IF(CG7&gt;=$AQ$5,IF(CG7&lt;=$AR$5,CG7-$AQ$5,$AR$5-$AQ$5),0)</f>
        <v>0</v>
      </c>
      <c r="CO7" s="3">
        <f t="shared" ref="CO7:CO11" si="60">IF(CG7&gt;=$AR$5,IF(CG7&lt;=$AS$5,CG7-$AR$5,$AS$5-$AR$5),0)</f>
        <v>0</v>
      </c>
      <c r="CP7" s="3">
        <f t="shared" ref="CP7:CP11" si="61">CG7-CH7-CI7-CJ7-CK7-CL7-CM7-CN7-CO7</f>
        <v>0</v>
      </c>
      <c r="CQ7" s="23">
        <f t="shared" ref="CQ7:CQ11" si="62">((CH7*$E$12)+(CI7*$E$13)+(CJ7*$E$14)+(CK7*$E$15)+(CL7*$E$16)+(CM7*$E$17)+(CN7*$E$18)+(CO7*$E$19))*CF7</f>
        <v>0</v>
      </c>
      <c r="CR7" s="3">
        <f t="shared" ref="CR7:CR11" si="63">IF(BL7-($E$33*2)&gt;=CQ7,IF(BL7&gt;=CQ7-($E$33*2),BL7-($E$33*2),CQ7),IF(CQ7&lt;=($E$33*2),CQ7,IF(BL7-($E$33*2)&lt;=(CQ7),CQ7,BL7-($E$33*2))))</f>
        <v>0</v>
      </c>
      <c r="CS7" s="172">
        <f t="shared" ref="CS7:CS49" si="64">CR7-(IF(0&lt;=($E$25-(CR7)/2),IF(CR7&lt;=($E$25-(CR7)/2),CR7,($E$25-(CR7)/2)),0))</f>
        <v>0</v>
      </c>
      <c r="CT7" s="6">
        <f t="shared" ref="CT7:CT9" si="65">CS7+FE7</f>
        <v>0</v>
      </c>
      <c r="CU7" s="37">
        <f>$M7*1</f>
        <v>6000</v>
      </c>
      <c r="CV7" s="29">
        <f>CV5*1</f>
        <v>4</v>
      </c>
      <c r="CW7" s="3">
        <f t="shared" ref="CW7:CW11" si="66">CU7/CV7</f>
        <v>1500</v>
      </c>
      <c r="CX7" s="3">
        <f t="shared" ref="CX7:CX11" si="67">IF(CW7&lt;=$AL$5,CW7,$AL$5)</f>
        <v>1500</v>
      </c>
      <c r="CY7" s="3">
        <f t="shared" ref="CY7:CY11" si="68">IF(CX7&gt;=$AL$5,IF(CW7&lt;=$AM$5,CW7-$AL$5,$AM$5-$AL$5),0)</f>
        <v>0</v>
      </c>
      <c r="CZ7" s="3">
        <f t="shared" ref="CZ7:CZ11" si="69">IF(CW7&gt;=11991,IF(CW7&lt;=$AN$5,CW7-$AM$5,$AN$5-$AM$5),0)</f>
        <v>0</v>
      </c>
      <c r="DA7" s="3">
        <f t="shared" ref="DA7:DA11" si="70">IF(CW7&gt;=$AN$5,IF(CW7&lt;=$AO$5,CW7-$AN$5,$AO$5-$AN$5),0)</f>
        <v>0</v>
      </c>
      <c r="DB7" s="3">
        <f t="shared" ref="DB7:DB11" si="71">IF(CW7&gt;=71397,IF(CW7&lt;=151200,CW7-71397,79803),0)</f>
        <v>0</v>
      </c>
      <c r="DC7" s="3">
        <f t="shared" ref="DC7:DC11" si="72">IF(CW7&gt;=$AP$5,IF(CW7&lt;=$AQ$5,CW7-$AP$5,$AQ$5-$AP$5),0)</f>
        <v>0</v>
      </c>
      <c r="DD7" s="3">
        <f t="shared" ref="DD7:DD11" si="73">IF(CW7&gt;=$AQ$5,IF(CW7&lt;=$AR$5,CW7-$AQ$5,$AR$5-$AQ$5),0)</f>
        <v>0</v>
      </c>
      <c r="DE7" s="3">
        <f t="shared" ref="DE7:DE11" si="74">IF(CW7&gt;=$AR$5,IF(CW7&lt;=$AS$5,CW7-$AR$5,$AS$5-$AR$5),0)</f>
        <v>0</v>
      </c>
      <c r="DF7" s="3">
        <f t="shared" ref="DF7:DF11" si="75">CW7-CX7-CY7-CZ7-DA7-DB7-DC7-DD7-DE7</f>
        <v>0</v>
      </c>
      <c r="DG7" s="23">
        <f t="shared" ref="DG7:DG16" si="76">((CX7*$E$12)+(CY7*$E$13)+(CZ7*$E$14)+(DA7*$E$15)+(DB7*$E$16)+(DC7*$E$17)+(DD7*$E$18)+(DE7*$E$19))*CV7</f>
        <v>0</v>
      </c>
      <c r="DH7" s="3">
        <f t="shared" ref="DH7" si="77">IF(BK7-($E$33*4)&gt;=DG7,IF(BK7&gt;=DG7-($E$33*4),BK7-($E$33*4),DG7),IF(DG7&lt;=($E$33*4),DG7,IF(BK7-($E$33*4)&lt;=(DG7),DG7,BK7-($E$33*4))))</f>
        <v>0</v>
      </c>
      <c r="DI7" s="172">
        <f t="shared" ref="DI7" si="78">DH7-(IF(0&lt;=($E$25-(DH7)/2),IF(DH7&lt;=($E$25-(DH7)/2),DH7,($E$25-(DH7)/2)),0))</f>
        <v>0</v>
      </c>
      <c r="DJ7" s="6">
        <f t="shared" ref="DJ7:DJ9" si="79">DI7+FE7</f>
        <v>0</v>
      </c>
      <c r="DK7" s="37">
        <f>$M7*1</f>
        <v>6000</v>
      </c>
      <c r="DL7" s="29">
        <f>DL5*1</f>
        <v>5</v>
      </c>
      <c r="DM7" s="3">
        <f t="shared" ref="DM7:DM11" si="80">DK7/DL7</f>
        <v>1200</v>
      </c>
      <c r="DN7" s="3">
        <f t="shared" ref="DN7:DN11" si="81">IF(DM7&lt;=$AL$5,DM7,$AL$5)</f>
        <v>1200</v>
      </c>
      <c r="DO7" s="3">
        <f t="shared" ref="DO7:DO11" si="82">IF(DN7&gt;=$AL$5,IF(DM7&lt;=$AM$5,DM7-$AL$5,$AM$5-$AL$5),0)</f>
        <v>0</v>
      </c>
      <c r="DP7" s="3">
        <f t="shared" ref="DP7:DP11" si="83">IF(DM7&gt;=11991,IF(DM7&lt;=$AN$5,DM7-$AM$5,$AN$5-$AM$5),0)</f>
        <v>0</v>
      </c>
      <c r="DQ7" s="3">
        <f t="shared" ref="DQ7:DQ11" si="84">IF(DM7&gt;=$AN$5,IF(DM7&lt;=$AO$5,DM7-$AN$5,$AO$5-$AN$5),0)</f>
        <v>0</v>
      </c>
      <c r="DR7" s="3">
        <f t="shared" ref="DR7:DR11" si="85">IF(DM7&gt;=71397,IF(DM7&lt;=151200,DM7-71397,79803),0)</f>
        <v>0</v>
      </c>
      <c r="DS7" s="3">
        <f t="shared" ref="DS7:DS11" si="86">IF(DM7&gt;=$AP$5,IF(DM7&lt;=$AQ$5,DM7-$AP$5,$AQ$5-$AP$5),0)</f>
        <v>0</v>
      </c>
      <c r="DT7" s="3">
        <f t="shared" ref="DT7:DT11" si="87">IF(DM7&gt;=$AQ$5,IF(DM7&lt;=$AR$5,DM7-$AQ$5,$AR$5-$AQ$5),0)</f>
        <v>0</v>
      </c>
      <c r="DU7" s="3">
        <f t="shared" ref="DU7:DU11" si="88">IF(DM7&gt;=$AR$5,IF(DM7&lt;=$AS$5,DM7-$AR$5,$AS$5-$AR$5),0)</f>
        <v>0</v>
      </c>
      <c r="DV7" s="3">
        <f t="shared" ref="DV7:DV11" si="89">DM7-DN7-DO7-DP7-DQ7-DR7-DS7-DT7-DU7</f>
        <v>0</v>
      </c>
      <c r="DW7" s="23">
        <f t="shared" ref="DW7:DW17" si="90">((DN7*$E$12)+(DO7*$E$13)+(DP7*$E$14)+(DQ7*$E$15)+(DR7*$E$16)+(DS7*$E$17)+(DT7*$E$18)+(DU7*$E$19))*DL7</f>
        <v>0</v>
      </c>
      <c r="DX7" s="3">
        <f t="shared" ref="DX7:DX13" si="91">IF(BK7-($E$33*6)&gt;=DW7,IF(BK7&gt;=DW7-($E$33*6),BK7-($E$33*6),DW7),IF(DW7&lt;=($E$33*6),DW7,IF(BK7-($E$33*6)&lt;=(DW7),DW7,BK7-($E$33*6))))</f>
        <v>0</v>
      </c>
      <c r="DY7" s="172">
        <f>DX7-(IF(0&lt;=($E$25-(DX7)/2),IF(DX7&lt;=($E$25-(DX7)/2),DX7,($E$25-(DX7)/2)),0))</f>
        <v>0</v>
      </c>
      <c r="DZ7" s="6">
        <f t="shared" ref="DZ7:DZ9" si="92">DY7+FE7</f>
        <v>0</v>
      </c>
      <c r="EA7" s="37">
        <f>$M7*1</f>
        <v>6000</v>
      </c>
      <c r="EB7" s="29">
        <f>EB5*1</f>
        <v>2</v>
      </c>
      <c r="EC7" s="3">
        <f t="shared" ref="EC7:EC11" si="93">EA7/EB7</f>
        <v>3000</v>
      </c>
      <c r="ED7" s="3">
        <f t="shared" ref="ED7:ED11" si="94">IF(EC7&lt;=$AL$5,EC7,$AL$5)</f>
        <v>3000</v>
      </c>
      <c r="EE7" s="3">
        <f t="shared" ref="EE7:EE11" si="95">IF(ED7&gt;=$AL$5,IF(EC7&lt;=$AM$5,EC7-$AL$5,$AM$5-$AL$5),0)</f>
        <v>0</v>
      </c>
      <c r="EF7" s="3">
        <f t="shared" ref="EF7:EF11" si="96">IF(EC7&gt;=11991,IF(EC7&lt;=$AN$5,EC7-$AM$5,$AN$5-$AM$5),0)</f>
        <v>0</v>
      </c>
      <c r="EG7" s="3">
        <f t="shared" ref="EG7:EG11" si="97">IF(EC7&gt;=$AN$5,IF(EC7&lt;=$AO$5,EC7-$AN$5,$AO$5-$AN$5),0)</f>
        <v>0</v>
      </c>
      <c r="EH7" s="3">
        <f t="shared" ref="EH7:EH11" si="98">IF(EC7&gt;=71397,IF(EC7&lt;=151200,EC7-71397,79803),0)</f>
        <v>0</v>
      </c>
      <c r="EI7" s="3">
        <f t="shared" ref="EI7:EI11" si="99">IF(EC7&gt;=$AP$5,IF(EC7&lt;=$AQ$5,EC7-$AP$5,$AQ$5-$AP$5),0)</f>
        <v>0</v>
      </c>
      <c r="EJ7" s="3">
        <f t="shared" ref="EJ7:EJ11" si="100">IF(EC7&gt;=$AQ$5,IF(EC7&lt;=$AR$5,EC7-$AQ$5,$AR$5-$AQ$5),0)</f>
        <v>0</v>
      </c>
      <c r="EK7" s="3">
        <f t="shared" ref="EK7:EK11" si="101">IF(EC7&gt;=$AR$5,IF(EC7&lt;=$AS$5,EC7-$AR$5,$AS$5-$AR$5),0)</f>
        <v>0</v>
      </c>
      <c r="EL7" s="3">
        <f t="shared" ref="EL7:EL11" si="102">EC7-ED7-EE7-EF7-EG7-EH7-EI7-EJ7-EK7</f>
        <v>0</v>
      </c>
      <c r="EM7" s="23">
        <f t="shared" ref="EM7:EM13" si="103">((ED7*$E$12)+(EE7*$E$13)+(EF7*$E$14)+(EG7*$E$15)+(EH7*$E$16)+(EI7*$E$17)+(EJ7*$E$18)+(EK7*$E$19))*EB7</f>
        <v>0</v>
      </c>
      <c r="EN7" s="3">
        <f t="shared" ref="EN7:EN22" si="104">IF(AU7-($E$39*1)&lt;=EM7,(EM7),AU7-($E$39*1))</f>
        <v>0</v>
      </c>
      <c r="EO7" s="172">
        <f t="shared" ref="EO7" si="105">EN7-(IF(0&lt;=($E$25-(EN7)/2),IF(EN7&lt;=($E$25-(EN7)/2),EN7,($E$25-(EN7)/2)),0))</f>
        <v>0</v>
      </c>
      <c r="EP7" s="37">
        <f t="shared" ref="EP7:EP42" si="106">+EO7+EX7</f>
        <v>0</v>
      </c>
      <c r="EQ7" s="6">
        <f>M7*1</f>
        <v>6000</v>
      </c>
      <c r="ER7" s="3">
        <f>IF(EQ7&lt;=$ER$5,EQ7,$ER$5)</f>
        <v>6000</v>
      </c>
      <c r="ES7" s="3">
        <f>IF(EQ7&lt;=$ER$5,0,IF(EQ7&lt;=$ES$5,EQ7-ER7,$ES$5-$ER$5))</f>
        <v>0</v>
      </c>
      <c r="ET7" s="3">
        <f>IF(EQ7&lt;=$ES$5,0,IF(EQ7&lt;=$ET$5,EQ7-ER7-ES7,$ET$5-$ES$5))</f>
        <v>0</v>
      </c>
      <c r="EU7" s="3">
        <f t="shared" ref="EU7:EU41" si="107">IF(EQ7&lt;=$ET$5,0,IF(EQ7&lt;=$EU$5,EQ7-ER7-ES7-ET7,$EU$5-$ET$5))</f>
        <v>0</v>
      </c>
      <c r="EV7" s="3">
        <f t="shared" ref="EV7:EV37" si="108">IF(EQ7&gt;=$EU$5,EQ7-ER7-ES7-ET7-EU7,0)</f>
        <v>0</v>
      </c>
      <c r="EW7" s="3">
        <f>EQ7-ER7-ES7-ET7-EU7-EV7</f>
        <v>0</v>
      </c>
      <c r="EX7" s="6">
        <f t="shared" ref="EX7:EX41" si="109">((ER7*$J$13)+(ES7*$J$14)+(ET7*$J$15)+(EU7*$J$16)+(EV7*$J$17))</f>
        <v>0</v>
      </c>
      <c r="EY7" s="3">
        <f>IF(EQ7&lt;=$EY$5,EQ7,$EY$5)</f>
        <v>6000</v>
      </c>
      <c r="EZ7" s="3">
        <f t="shared" ref="EZ7:EZ34" si="110">IF(EQ7&lt;=$EY$5,0,IF(EQ7&lt;=$EZ$5,EQ7-EY7,$EZ$5-$EY$5))</f>
        <v>0</v>
      </c>
      <c r="FA7" s="3">
        <f t="shared" ref="FA7:FA9" si="111">IF(EQ7&lt;=$EZ$5,0,IF(EQ7&lt;=$FA$5,EQ7-EY7-EZ7,$FA$5-$EZ$5))</f>
        <v>0</v>
      </c>
      <c r="FB7" s="3">
        <f t="shared" ref="FB7:FB49" si="112">IF(EQ7&lt;=$FA$5,0,IF(EQ7&lt;=$FB$5,EQ7-EY7-EZ7-FA7,$FB$5-$FA$5))</f>
        <v>0</v>
      </c>
      <c r="FC7" s="3">
        <f t="shared" ref="FC7:FC9" si="113">IF(EQ7&lt;=$FB$5,0,EQ7-EY7-EZ7-FA7-FB7)</f>
        <v>0</v>
      </c>
      <c r="FD7" s="3">
        <f t="shared" ref="FD7:FD9" si="114">EQ7-EY7-EZ7-FA7-FB7-FC7</f>
        <v>0</v>
      </c>
      <c r="FE7" s="6">
        <f t="shared" ref="FE7:FE9" si="115">(EY7*$J$23)+(EZ7*$J$24)+(FA7*$J$25)+(FB7*$J$26)+(FC7*$J$27)</f>
        <v>0</v>
      </c>
      <c r="FF7" s="37">
        <f>$M7*1</f>
        <v>6000</v>
      </c>
      <c r="FG7" s="29">
        <f>FG5*1</f>
        <v>2.5</v>
      </c>
      <c r="FH7" s="3">
        <f t="shared" ref="FH7:FH11" si="116">FF7/FG7</f>
        <v>2400</v>
      </c>
      <c r="FI7" s="3">
        <f t="shared" ref="FI7:FI11" si="117">IF(FH7&lt;=$AL$5,FH7,$AL$5)</f>
        <v>2400</v>
      </c>
      <c r="FJ7" s="3">
        <f t="shared" ref="FJ7:FJ11" si="118">IF(FI7&gt;=$AL$5,IF(FH7&lt;=$AM$5,FH7-$AL$5,$AM$5-$AL$5),0)</f>
        <v>0</v>
      </c>
      <c r="FK7" s="3">
        <f t="shared" ref="FK7:FK11" si="119">IF(FH7&gt;=11991,IF(FH7&lt;=$AN$5,FH7-$AM$5,$AN$5-$AM$5),0)</f>
        <v>0</v>
      </c>
      <c r="FL7" s="3">
        <f t="shared" ref="FL7:FL11" si="120">IF(FH7&gt;=$AN$5,IF(FH7&lt;=$AO$5,FH7-$AN$5,$AO$5-$AN$5),0)</f>
        <v>0</v>
      </c>
      <c r="FM7" s="3">
        <f t="shared" ref="FM7:FM11" si="121">IF(FH7&gt;=71397,IF(FH7&lt;=151200,FH7-71397,79803),0)</f>
        <v>0</v>
      </c>
      <c r="FN7" s="3">
        <f t="shared" ref="FN7:FN11" si="122">IF(FH7&gt;=$AP$5,IF(FH7&lt;=$AQ$5,FH7-$AP$5,$AQ$5-$AP$5),0)</f>
        <v>0</v>
      </c>
      <c r="FO7" s="3">
        <f t="shared" ref="FO7:FO11" si="123">IF(FH7&gt;=$AQ$5,IF(FH7&lt;=$AR$5,FH7-$AQ$5,$AR$5-$AQ$5),0)</f>
        <v>0</v>
      </c>
      <c r="FP7" s="3">
        <f t="shared" ref="FP7:FP11" si="124">IF(FH7&gt;=$AR$5,IF(FH7&lt;=$AS$5,FH7-$AR$5,$AS$5-$AR$5),0)</f>
        <v>0</v>
      </c>
      <c r="FQ7" s="3">
        <f t="shared" ref="FQ7:FQ11" si="125">FH7-FI7-FJ7-FK7-FL7-FM7-FN7-FO7-FP7</f>
        <v>0</v>
      </c>
      <c r="FR7" s="23">
        <f t="shared" ref="FR7:FR11" si="126">((FI7*$E$12)+(FJ7*$E$13)+(FK7*$E$14)+(FL7*$E$15)+(FM7*$E$16)+(FN7*$E$17)+(FO7*$E$18)+(FP7*$E$19))*FG7</f>
        <v>0</v>
      </c>
      <c r="FS7" s="3">
        <f>IF(AU7-(($E$33*1)+($E$39*1))&gt;=FR7,AU7-(($E$33*1)+($E$39*1)),FR7)</f>
        <v>0</v>
      </c>
      <c r="FT7" s="172">
        <f t="shared" ref="FT7:FT25" si="127">FS7-(IF(0&lt;=($E$25-(FS7)/2),IF(FS7&lt;=($E$25-(FS7)/2),FS7,($E$25-(FS7)/2)),0))</f>
        <v>0</v>
      </c>
      <c r="FU7" s="37">
        <f>FT7+EX7</f>
        <v>0</v>
      </c>
      <c r="FV7" s="37">
        <f>$M7*1</f>
        <v>6000</v>
      </c>
      <c r="FW7" s="29">
        <f>FW5*1</f>
        <v>1.5</v>
      </c>
      <c r="FX7" s="3">
        <f t="shared" ref="FX7:FX11" si="128">FV7/FW7</f>
        <v>4000</v>
      </c>
      <c r="FY7" s="3">
        <f t="shared" ref="FY7:FY11" si="129">IF(FX7&lt;=$AL$5,FX7,$AL$5)</f>
        <v>4000</v>
      </c>
      <c r="FZ7" s="3">
        <f t="shared" ref="FZ7:FZ11" si="130">IF(FY7&gt;=$AL$5,IF(FX7&lt;=$AM$5,FX7-$AL$5,$AM$5-$AL$5),0)</f>
        <v>0</v>
      </c>
      <c r="GA7" s="3">
        <f t="shared" ref="GA7:GA11" si="131">IF(FX7&gt;=11991,IF(FX7&lt;=$AN$5,FX7-$AM$5,$AN$5-$AM$5),0)</f>
        <v>0</v>
      </c>
      <c r="GB7" s="3">
        <f t="shared" ref="GB7:GB11" si="132">IF(FX7&gt;=$AN$5,IF(FX7&lt;=$AO$5,FX7-$AN$5,$AO$5-$AN$5),0)</f>
        <v>0</v>
      </c>
      <c r="GC7" s="3">
        <f t="shared" ref="GC7:GC11" si="133">IF(FX7&gt;=71397,IF(FX7&lt;=151200,FX7-71397,79803),0)</f>
        <v>0</v>
      </c>
      <c r="GD7" s="3">
        <f t="shared" ref="GD7:GD11" si="134">IF(FX7&gt;=$AP$5,IF(FX7&lt;=$AQ$5,FX7-$AP$5,$AQ$5-$AP$5),0)</f>
        <v>0</v>
      </c>
      <c r="GE7" s="3">
        <f t="shared" ref="GE7:GE11" si="135">IF(FX7&gt;=$AQ$5,IF(FX7&lt;=$AR$5,FX7-$AQ$5,$AR$5-$AQ$5),0)</f>
        <v>0</v>
      </c>
      <c r="GF7" s="3">
        <f t="shared" ref="GF7:GF11" si="136">IF(FX7&gt;=$AR$5,IF(FX7&lt;=$AS$5,FX7-$AR$5,$AS$5-$AR$5),0)</f>
        <v>0</v>
      </c>
      <c r="GG7" s="3">
        <f t="shared" ref="GG7:GG11" si="137">FX7-FY7-FZ7-GA7-GB7-GC7-GD7-GE7-GF7</f>
        <v>0</v>
      </c>
      <c r="GH7" s="23">
        <f t="shared" ref="GH7:GH11" si="138">((FY7*$E$12)+(FZ7*$E$13)+(GA7*$E$14)+(GB7*$E$15)+(GC7*$E$16)+(GD7*$E$17)+(GE7*$E$18)+(GF7*$E$19))*FW7</f>
        <v>0</v>
      </c>
      <c r="GI7" s="3">
        <f>IF(AV7-($E$44*1)&gt;=GH7,AV7-($E$44*1),GH7)</f>
        <v>0</v>
      </c>
      <c r="GJ7" s="172">
        <f t="shared" ref="GJ7:GJ49" si="139">GI7-(IF(0&lt;=($E$25-(GI7)/2),IF(GI7&lt;=($E$25-(GI7)/2),GI7,($E$25-(GI7)/2)),0))</f>
        <v>0</v>
      </c>
      <c r="GK7" s="37">
        <f>+GJ7+EX7</f>
        <v>0</v>
      </c>
      <c r="GM7" s="15"/>
      <c r="GN7" s="163"/>
      <c r="GO7" s="17"/>
      <c r="GQ7" s="15"/>
      <c r="GR7" s="165"/>
      <c r="GS7" s="17"/>
      <c r="GU7" s="15"/>
      <c r="GV7" s="163"/>
      <c r="GW7" s="17"/>
      <c r="GY7" s="15"/>
      <c r="GZ7" s="165"/>
      <c r="HA7" s="17"/>
      <c r="HC7" s="15"/>
      <c r="HD7" s="165"/>
      <c r="HE7" s="17"/>
      <c r="HF7" s="11"/>
      <c r="HH7" s="26">
        <f>M7*1</f>
        <v>6000</v>
      </c>
      <c r="HI7" s="26">
        <f>BL7-CB7</f>
        <v>0</v>
      </c>
      <c r="HJ7" s="3">
        <f>BL7-CR7</f>
        <v>0</v>
      </c>
      <c r="HK7" s="3">
        <f>BL7-DH7</f>
        <v>0</v>
      </c>
      <c r="HL7" s="65">
        <f>BL7-DX7</f>
        <v>0</v>
      </c>
      <c r="HM7" s="26">
        <f t="shared" ref="HM7" si="140">AV7-EN7</f>
        <v>0</v>
      </c>
      <c r="HN7" s="65">
        <f t="shared" ref="HN7" si="141">AV7-FS7</f>
        <v>0</v>
      </c>
      <c r="HO7" s="6">
        <f t="shared" ref="HO7" si="142">AV7-GI7</f>
        <v>0</v>
      </c>
      <c r="IC7" t="s">
        <v>105</v>
      </c>
      <c r="IP7" t="s">
        <v>119</v>
      </c>
    </row>
    <row r="8" spans="1:262" ht="15.75" thickBot="1">
      <c r="B8" s="48"/>
      <c r="C8" s="41"/>
      <c r="D8" s="41"/>
      <c r="E8" s="40"/>
      <c r="F8" s="42"/>
      <c r="G8" s="48"/>
      <c r="M8" s="106">
        <v>9000</v>
      </c>
      <c r="N8" s="40"/>
      <c r="P8" s="26">
        <f t="shared" ref="P8:P29" si="143">+M8*1</f>
        <v>9000</v>
      </c>
      <c r="Q8" s="37">
        <f t="shared" si="0"/>
        <v>0</v>
      </c>
      <c r="R8" s="85">
        <f t="shared" si="1"/>
        <v>0</v>
      </c>
      <c r="S8" s="37">
        <f t="shared" si="2"/>
        <v>0</v>
      </c>
      <c r="T8" s="85">
        <f t="shared" ref="T8:T42" si="144">S8/P8</f>
        <v>0</v>
      </c>
      <c r="U8" s="37">
        <f t="shared" si="3"/>
        <v>0</v>
      </c>
      <c r="V8" s="79">
        <f t="shared" si="4"/>
        <v>0</v>
      </c>
      <c r="W8" s="37">
        <f t="shared" si="5"/>
        <v>0</v>
      </c>
      <c r="X8" s="79">
        <f t="shared" si="6"/>
        <v>0</v>
      </c>
      <c r="Y8" s="37">
        <f t="shared" si="7"/>
        <v>0</v>
      </c>
      <c r="Z8" s="79">
        <f t="shared" si="8"/>
        <v>0</v>
      </c>
      <c r="AA8" s="6">
        <f t="shared" si="9"/>
        <v>0</v>
      </c>
      <c r="AB8" s="79">
        <f t="shared" si="10"/>
        <v>0</v>
      </c>
      <c r="AC8" s="6">
        <f t="shared" ref="AC8:AC42" si="145">+EP8*1</f>
        <v>0</v>
      </c>
      <c r="AD8" s="79">
        <f t="shared" ref="AD8:AD42" si="146">+AC8/P8</f>
        <v>0</v>
      </c>
      <c r="AE8" s="37">
        <f t="shared" si="11"/>
        <v>0</v>
      </c>
      <c r="AF8" s="79">
        <f t="shared" si="12"/>
        <v>0</v>
      </c>
      <c r="AG8" s="6">
        <f t="shared" ref="AG8:AG42" si="147">+GK8*1</f>
        <v>0</v>
      </c>
      <c r="AH8" s="87">
        <f t="shared" ref="AH8:AH42" si="148">+AG8/P8</f>
        <v>0</v>
      </c>
      <c r="AI8" s="37">
        <f>$M8*1</f>
        <v>9000</v>
      </c>
      <c r="AJ8" s="29">
        <f>AJ7*1</f>
        <v>1</v>
      </c>
      <c r="AK8" s="3">
        <f t="shared" si="13"/>
        <v>9000</v>
      </c>
      <c r="AL8" s="3">
        <f t="shared" si="14"/>
        <v>6011</v>
      </c>
      <c r="AM8" s="3">
        <f t="shared" si="15"/>
        <v>2989</v>
      </c>
      <c r="AN8" s="3">
        <f t="shared" si="16"/>
        <v>0</v>
      </c>
      <c r="AO8" s="3">
        <f t="shared" si="17"/>
        <v>0</v>
      </c>
      <c r="AP8" s="3">
        <f t="shared" si="18"/>
        <v>0</v>
      </c>
      <c r="AQ8" s="3">
        <f t="shared" si="19"/>
        <v>0</v>
      </c>
      <c r="AR8" s="3">
        <f t="shared" si="20"/>
        <v>0</v>
      </c>
      <c r="AS8" s="3">
        <f t="shared" si="21"/>
        <v>0</v>
      </c>
      <c r="AT8" s="3">
        <f t="shared" si="22"/>
        <v>0</v>
      </c>
      <c r="AU8" s="23">
        <f t="shared" ref="AU8:AU35" si="149">(AL8*$E$12)+(AM8*$E$13)+(AN8*$E$14)+(AO8*$E$15)+(AP8*$E$16)+(AQ8*$E$17)+(AR8*$E$18)+(AS8*$E$19)</f>
        <v>164.39500000000001</v>
      </c>
      <c r="AV8" s="3">
        <f t="shared" ref="AV8:AV42" si="150">AU8*1</f>
        <v>164.39500000000001</v>
      </c>
      <c r="AW8" s="172">
        <f t="shared" si="23"/>
        <v>0</v>
      </c>
      <c r="AX8" s="6">
        <f t="shared" si="24"/>
        <v>0</v>
      </c>
      <c r="AY8" s="37">
        <f>$M8*1</f>
        <v>9000</v>
      </c>
      <c r="AZ8" s="29">
        <f>AZ7*1</f>
        <v>2</v>
      </c>
      <c r="BA8" s="3">
        <f t="shared" si="25"/>
        <v>4500</v>
      </c>
      <c r="BB8" s="3">
        <f t="shared" si="26"/>
        <v>4500</v>
      </c>
      <c r="BC8" s="3">
        <f t="shared" si="27"/>
        <v>0</v>
      </c>
      <c r="BD8" s="3">
        <f t="shared" si="28"/>
        <v>0</v>
      </c>
      <c r="BE8" s="3">
        <f t="shared" si="29"/>
        <v>0</v>
      </c>
      <c r="BF8" s="3">
        <f t="shared" si="30"/>
        <v>0</v>
      </c>
      <c r="BG8" s="3">
        <f t="shared" si="31"/>
        <v>0</v>
      </c>
      <c r="BH8" s="3">
        <f t="shared" si="32"/>
        <v>0</v>
      </c>
      <c r="BI8" s="3">
        <f t="shared" si="33"/>
        <v>0</v>
      </c>
      <c r="BJ8" s="3">
        <f t="shared" si="34"/>
        <v>0</v>
      </c>
      <c r="BK8" s="93">
        <f t="shared" si="35"/>
        <v>0</v>
      </c>
      <c r="BL8" s="3">
        <f t="shared" ref="BL8:BL42" si="151">BK8*1</f>
        <v>0</v>
      </c>
      <c r="BM8" s="172">
        <f t="shared" si="36"/>
        <v>0</v>
      </c>
      <c r="BN8" s="6">
        <f t="shared" si="37"/>
        <v>0</v>
      </c>
      <c r="BO8" s="37">
        <f>$M8*1</f>
        <v>9000</v>
      </c>
      <c r="BP8" s="29">
        <f>BP7*1</f>
        <v>2.5</v>
      </c>
      <c r="BQ8" s="3">
        <f t="shared" si="38"/>
        <v>3600</v>
      </c>
      <c r="BR8" s="3">
        <f t="shared" si="39"/>
        <v>3600</v>
      </c>
      <c r="BS8" s="3">
        <f t="shared" si="40"/>
        <v>0</v>
      </c>
      <c r="BT8" s="3">
        <f t="shared" si="41"/>
        <v>0</v>
      </c>
      <c r="BU8" s="3">
        <f t="shared" si="42"/>
        <v>0</v>
      </c>
      <c r="BV8" s="3">
        <f t="shared" si="43"/>
        <v>0</v>
      </c>
      <c r="BW8" s="3">
        <f t="shared" si="44"/>
        <v>0</v>
      </c>
      <c r="BX8" s="3">
        <f t="shared" si="45"/>
        <v>0</v>
      </c>
      <c r="BY8" s="3">
        <f t="shared" si="46"/>
        <v>0</v>
      </c>
      <c r="BZ8" s="3">
        <f t="shared" si="47"/>
        <v>0</v>
      </c>
      <c r="CA8" s="93">
        <f t="shared" si="48"/>
        <v>0</v>
      </c>
      <c r="CB8" s="3">
        <f t="shared" si="49"/>
        <v>0</v>
      </c>
      <c r="CC8" s="172">
        <f t="shared" si="50"/>
        <v>0</v>
      </c>
      <c r="CD8" s="6">
        <f t="shared" si="51"/>
        <v>0</v>
      </c>
      <c r="CE8" s="37">
        <f>$M8*1</f>
        <v>9000</v>
      </c>
      <c r="CF8" s="29">
        <f>CF7*1</f>
        <v>3</v>
      </c>
      <c r="CG8" s="3">
        <f t="shared" si="52"/>
        <v>3000</v>
      </c>
      <c r="CH8" s="3">
        <f t="shared" si="53"/>
        <v>3000</v>
      </c>
      <c r="CI8" s="3">
        <f t="shared" si="54"/>
        <v>0</v>
      </c>
      <c r="CJ8" s="3">
        <f t="shared" si="55"/>
        <v>0</v>
      </c>
      <c r="CK8" s="3">
        <f t="shared" si="56"/>
        <v>0</v>
      </c>
      <c r="CL8" s="3">
        <f t="shared" si="57"/>
        <v>0</v>
      </c>
      <c r="CM8" s="3">
        <f t="shared" si="58"/>
        <v>0</v>
      </c>
      <c r="CN8" s="3">
        <f t="shared" si="59"/>
        <v>0</v>
      </c>
      <c r="CO8" s="3">
        <f t="shared" si="60"/>
        <v>0</v>
      </c>
      <c r="CP8" s="3">
        <f t="shared" si="61"/>
        <v>0</v>
      </c>
      <c r="CQ8" s="23">
        <f t="shared" si="62"/>
        <v>0</v>
      </c>
      <c r="CR8" s="3">
        <f t="shared" si="63"/>
        <v>0</v>
      </c>
      <c r="CS8" s="172">
        <f t="shared" si="64"/>
        <v>0</v>
      </c>
      <c r="CT8" s="6">
        <f t="shared" si="65"/>
        <v>0</v>
      </c>
      <c r="CU8" s="37">
        <f>$M8*1</f>
        <v>9000</v>
      </c>
      <c r="CV8" s="29">
        <f>CV7*1</f>
        <v>4</v>
      </c>
      <c r="CW8" s="3">
        <f t="shared" si="66"/>
        <v>2250</v>
      </c>
      <c r="CX8" s="3">
        <f t="shared" si="67"/>
        <v>2250</v>
      </c>
      <c r="CY8" s="3">
        <f t="shared" si="68"/>
        <v>0</v>
      </c>
      <c r="CZ8" s="3">
        <f t="shared" si="69"/>
        <v>0</v>
      </c>
      <c r="DA8" s="3">
        <f t="shared" si="70"/>
        <v>0</v>
      </c>
      <c r="DB8" s="3">
        <f t="shared" si="71"/>
        <v>0</v>
      </c>
      <c r="DC8" s="3">
        <f t="shared" si="72"/>
        <v>0</v>
      </c>
      <c r="DD8" s="3">
        <f t="shared" si="73"/>
        <v>0</v>
      </c>
      <c r="DE8" s="3">
        <f t="shared" si="74"/>
        <v>0</v>
      </c>
      <c r="DF8" s="3">
        <f t="shared" si="75"/>
        <v>0</v>
      </c>
      <c r="DG8" s="23">
        <f t="shared" si="76"/>
        <v>0</v>
      </c>
      <c r="DH8" s="3">
        <f t="shared" ref="DH8:DH42" si="152">IF(BK8-($E$33*4)&gt;=DG8,IF(BK8&gt;=DG8-($E$33*4),BK8-($E$33*4),DG8),IF(DG8&lt;=($E$33*4),DG8,IF(BK8-($E$33*4)&lt;=(DG8),DG8,BK8-($E$33*4))))</f>
        <v>0</v>
      </c>
      <c r="DI8" s="172">
        <f>DH8-(IF(0&lt;=($E$25-(DH8)/2),IF(DH8&lt;=($E$25-(DH8)/2),DH8,($E$25-(DH8)/2)),0))</f>
        <v>0</v>
      </c>
      <c r="DJ8" s="6">
        <f t="shared" si="79"/>
        <v>0</v>
      </c>
      <c r="DK8" s="37">
        <f>$M8*1</f>
        <v>9000</v>
      </c>
      <c r="DL8" s="29">
        <f>DL7*1</f>
        <v>5</v>
      </c>
      <c r="DM8" s="3">
        <f t="shared" si="80"/>
        <v>1800</v>
      </c>
      <c r="DN8" s="3">
        <f t="shared" si="81"/>
        <v>1800</v>
      </c>
      <c r="DO8" s="3">
        <f t="shared" si="82"/>
        <v>0</v>
      </c>
      <c r="DP8" s="3">
        <f t="shared" si="83"/>
        <v>0</v>
      </c>
      <c r="DQ8" s="3">
        <f t="shared" si="84"/>
        <v>0</v>
      </c>
      <c r="DR8" s="3">
        <f t="shared" si="85"/>
        <v>0</v>
      </c>
      <c r="DS8" s="3">
        <f t="shared" si="86"/>
        <v>0</v>
      </c>
      <c r="DT8" s="3">
        <f t="shared" si="87"/>
        <v>0</v>
      </c>
      <c r="DU8" s="3">
        <f t="shared" si="88"/>
        <v>0</v>
      </c>
      <c r="DV8" s="3">
        <f t="shared" si="89"/>
        <v>0</v>
      </c>
      <c r="DW8" s="23">
        <f t="shared" si="90"/>
        <v>0</v>
      </c>
      <c r="DX8" s="3">
        <f t="shared" si="91"/>
        <v>0</v>
      </c>
      <c r="DY8" s="172">
        <f>DX8-(IF(0&lt;=($E$25-(DX8)/2),IF(DX8&lt;=($E$25-(DX8)/2),DX8,($E$25-(DX8)/2)),0))</f>
        <v>0</v>
      </c>
      <c r="DZ8" s="6">
        <f t="shared" si="92"/>
        <v>0</v>
      </c>
      <c r="EA8" s="37">
        <f>$M8*1</f>
        <v>9000</v>
      </c>
      <c r="EB8" s="29">
        <f>EB7*1</f>
        <v>2</v>
      </c>
      <c r="EC8" s="3">
        <f t="shared" si="93"/>
        <v>4500</v>
      </c>
      <c r="ED8" s="3">
        <f t="shared" si="94"/>
        <v>4500</v>
      </c>
      <c r="EE8" s="3">
        <f t="shared" si="95"/>
        <v>0</v>
      </c>
      <c r="EF8" s="3">
        <f t="shared" si="96"/>
        <v>0</v>
      </c>
      <c r="EG8" s="3">
        <f t="shared" si="97"/>
        <v>0</v>
      </c>
      <c r="EH8" s="3">
        <f t="shared" si="98"/>
        <v>0</v>
      </c>
      <c r="EI8" s="3">
        <f t="shared" si="99"/>
        <v>0</v>
      </c>
      <c r="EJ8" s="3">
        <f t="shared" si="100"/>
        <v>0</v>
      </c>
      <c r="EK8" s="3">
        <f t="shared" si="101"/>
        <v>0</v>
      </c>
      <c r="EL8" s="3">
        <f t="shared" si="102"/>
        <v>0</v>
      </c>
      <c r="EM8" s="23">
        <f t="shared" si="103"/>
        <v>0</v>
      </c>
      <c r="EN8" s="3">
        <f t="shared" si="104"/>
        <v>0</v>
      </c>
      <c r="EO8" s="172">
        <f>EN8-(IF(0&lt;=($E$25-(EN8)/2),IF(EN8&lt;=($E$25-(EN8)/2),EN8,($E$25-(EN8)/2)),0))</f>
        <v>0</v>
      </c>
      <c r="EP8" s="37">
        <f t="shared" si="106"/>
        <v>0</v>
      </c>
      <c r="EQ8" s="6">
        <f t="shared" ref="EQ8:EQ42" si="153">M8*1</f>
        <v>9000</v>
      </c>
      <c r="ER8" s="3">
        <f t="shared" ref="ER8:ER42" si="154">IF(EQ8&lt;=$ER$5,EQ8,$ER$5)</f>
        <v>9000</v>
      </c>
      <c r="ES8" s="3">
        <f t="shared" ref="ES8:ES42" si="155">IF(EQ8&lt;=$ER$5,0,IF(EQ8&lt;=$ES$5,EQ8-ER8,$ES$5-$ER$5))</f>
        <v>0</v>
      </c>
      <c r="ET8" s="3">
        <f t="shared" ref="ET8:ET42" si="156">IF(EQ8&lt;=$ES$5,0,IF(EQ8&lt;=$ET$5,EQ8-ER8-ES8,$ET$5-$ES$5))</f>
        <v>0</v>
      </c>
      <c r="EU8" s="3">
        <f t="shared" si="107"/>
        <v>0</v>
      </c>
      <c r="EV8" s="3">
        <f t="shared" si="108"/>
        <v>0</v>
      </c>
      <c r="EW8" s="3">
        <f t="shared" ref="EW8:EW42" si="157">EQ8-ER8-ES8-ET8-EU8-EV8</f>
        <v>0</v>
      </c>
      <c r="EX8" s="6">
        <f t="shared" si="109"/>
        <v>0</v>
      </c>
      <c r="EY8" s="3">
        <f t="shared" ref="EY8:EY42" si="158">IF(EQ8&lt;=$EY$5,EQ8,$EY$5)</f>
        <v>9000</v>
      </c>
      <c r="EZ8" s="3">
        <f t="shared" si="110"/>
        <v>0</v>
      </c>
      <c r="FA8" s="3">
        <f t="shared" si="111"/>
        <v>0</v>
      </c>
      <c r="FB8" s="3">
        <f t="shared" si="112"/>
        <v>0</v>
      </c>
      <c r="FC8" s="3">
        <f t="shared" si="113"/>
        <v>0</v>
      </c>
      <c r="FD8" s="3">
        <f t="shared" si="114"/>
        <v>0</v>
      </c>
      <c r="FE8" s="6">
        <f t="shared" si="115"/>
        <v>0</v>
      </c>
      <c r="FF8" s="37">
        <f>$M8*1</f>
        <v>9000</v>
      </c>
      <c r="FG8" s="29">
        <f>FG7*1</f>
        <v>2.5</v>
      </c>
      <c r="FH8" s="3">
        <f t="shared" si="116"/>
        <v>3600</v>
      </c>
      <c r="FI8" s="3">
        <f t="shared" si="117"/>
        <v>3600</v>
      </c>
      <c r="FJ8" s="3">
        <f t="shared" si="118"/>
        <v>0</v>
      </c>
      <c r="FK8" s="3">
        <f t="shared" si="119"/>
        <v>0</v>
      </c>
      <c r="FL8" s="3">
        <f t="shared" si="120"/>
        <v>0</v>
      </c>
      <c r="FM8" s="3">
        <f t="shared" si="121"/>
        <v>0</v>
      </c>
      <c r="FN8" s="3">
        <f t="shared" si="122"/>
        <v>0</v>
      </c>
      <c r="FO8" s="3">
        <f t="shared" si="123"/>
        <v>0</v>
      </c>
      <c r="FP8" s="3">
        <f t="shared" si="124"/>
        <v>0</v>
      </c>
      <c r="FQ8" s="3">
        <f t="shared" si="125"/>
        <v>0</v>
      </c>
      <c r="FR8" s="23">
        <f t="shared" si="126"/>
        <v>0</v>
      </c>
      <c r="FS8" s="3">
        <f>IF(AU8-(($E$33*1)+($E$39*1))&gt;=FR8,AU8-(($E$33*1)+($E$39*1)),FR8)</f>
        <v>0</v>
      </c>
      <c r="FT8" s="172">
        <f t="shared" si="127"/>
        <v>0</v>
      </c>
      <c r="FU8" s="37">
        <f t="shared" ref="FU8:FU49" si="159">FT8+EX8</f>
        <v>0</v>
      </c>
      <c r="FV8" s="37">
        <f>$M8*1</f>
        <v>9000</v>
      </c>
      <c r="FW8" s="29">
        <f>FW7*1</f>
        <v>1.5</v>
      </c>
      <c r="FX8" s="3">
        <f t="shared" si="128"/>
        <v>6000</v>
      </c>
      <c r="FY8" s="3">
        <f t="shared" si="129"/>
        <v>6000</v>
      </c>
      <c r="FZ8" s="3">
        <f t="shared" si="130"/>
        <v>0</v>
      </c>
      <c r="GA8" s="3">
        <f t="shared" si="131"/>
        <v>0</v>
      </c>
      <c r="GB8" s="3">
        <f t="shared" si="132"/>
        <v>0</v>
      </c>
      <c r="GC8" s="3">
        <f t="shared" si="133"/>
        <v>0</v>
      </c>
      <c r="GD8" s="3">
        <f t="shared" si="134"/>
        <v>0</v>
      </c>
      <c r="GE8" s="3">
        <f t="shared" si="135"/>
        <v>0</v>
      </c>
      <c r="GF8" s="3">
        <f t="shared" si="136"/>
        <v>0</v>
      </c>
      <c r="GG8" s="3">
        <f t="shared" si="137"/>
        <v>0</v>
      </c>
      <c r="GH8" s="23">
        <f t="shared" si="138"/>
        <v>0</v>
      </c>
      <c r="GI8" s="3">
        <f t="shared" ref="GI8:GI42" si="160">IF(AV8-($E$44*1)&gt;=GH8,AV8-($E$44*1),GH8)</f>
        <v>0</v>
      </c>
      <c r="GJ8" s="172">
        <f t="shared" si="139"/>
        <v>0</v>
      </c>
      <c r="GK8" s="37">
        <f t="shared" ref="GK8:GK42" si="161">+GJ8+EX8</f>
        <v>0</v>
      </c>
      <c r="GM8" s="26">
        <v>10</v>
      </c>
      <c r="GN8" s="73">
        <f>IF(0&lt;=($E$25-(GM8)/2),IF(GM8&lt;=($E$25-(GM8)/2),GM8,($E$25-(GM8)/2)),0)</f>
        <v>10</v>
      </c>
      <c r="GO8" s="65">
        <f>GM8-GN8</f>
        <v>0</v>
      </c>
      <c r="GP8" s="1"/>
      <c r="GQ8" s="26">
        <f>GM28+20</f>
        <v>410</v>
      </c>
      <c r="GR8" s="161">
        <f t="shared" ref="GR8:GR28" si="162">IF(0&lt;=($E$25-(GQ8)/2),IF(GQ8&lt;=($E$25-(GQ8)/2),GQ8,($E$25-(GQ8)/2)),0)</f>
        <v>303</v>
      </c>
      <c r="GS8" s="65">
        <f>GQ8-GR8</f>
        <v>107</v>
      </c>
      <c r="GT8" s="1"/>
      <c r="GU8" s="26">
        <f>GQ28+20</f>
        <v>810</v>
      </c>
      <c r="GV8" s="73">
        <f t="shared" ref="GV8:GV28" si="163">IF(0&lt;=($E$25-(GU8)/2),IF(GU8&lt;=($E$25-(GU8)/2),GU8,($E$25-(GU8)/2)),0)</f>
        <v>103</v>
      </c>
      <c r="GW8" s="65">
        <f>GU8-GV8</f>
        <v>707</v>
      </c>
      <c r="GX8" s="1"/>
      <c r="GY8" s="26">
        <f>GU28+20</f>
        <v>1210</v>
      </c>
      <c r="GZ8" s="161">
        <f t="shared" ref="GZ8:GZ28" si="164">IF(0&lt;=($E$25-(GY8)/2),IF(GY8&lt;=($E$25-(GY8)/2),GY8,($E$25-(GY8)/2)),0)</f>
        <v>0</v>
      </c>
      <c r="HA8" s="65">
        <f>GY8-GZ8</f>
        <v>1210</v>
      </c>
      <c r="HB8" s="1"/>
      <c r="HC8" s="26">
        <f>GY28+20</f>
        <v>1610</v>
      </c>
      <c r="HD8" s="161">
        <f t="shared" ref="HD8:HD28" si="165">IF(0&lt;=($E$25-(HC8)/2),IF(HC8&lt;=($E$25-(HC8)/2),HC8,($E$25-(HC8)/2)),0)</f>
        <v>0</v>
      </c>
      <c r="HE8" s="65">
        <f>HC8-HD8</f>
        <v>1610</v>
      </c>
      <c r="HF8" s="3"/>
      <c r="HH8" s="26">
        <f t="shared" ref="HH8:HH48" si="166">M8*1</f>
        <v>9000</v>
      </c>
      <c r="HI8" s="26">
        <f>BL8-CB8</f>
        <v>0</v>
      </c>
      <c r="HJ8" s="3">
        <f>BL8-CR8</f>
        <v>0</v>
      </c>
      <c r="HK8" s="3">
        <f>BL8-DH8</f>
        <v>0</v>
      </c>
      <c r="HL8" s="65">
        <f>BL8-DX8</f>
        <v>0</v>
      </c>
      <c r="HM8" s="26">
        <f t="shared" ref="HM8:HM28" si="167">AV8-EN8</f>
        <v>164.39500000000001</v>
      </c>
      <c r="HN8" s="65">
        <f t="shared" ref="HN8:HN34" si="168">AV8-FS8</f>
        <v>164.39500000000001</v>
      </c>
      <c r="HO8" s="6">
        <f t="shared" ref="HO8:HO41" si="169">AV8-GI8</f>
        <v>164.39500000000001</v>
      </c>
      <c r="IP8" t="s">
        <v>210</v>
      </c>
    </row>
    <row r="9" spans="1:262" ht="15.75" thickBot="1">
      <c r="B9" s="153" t="s">
        <v>144</v>
      </c>
      <c r="C9" s="154"/>
      <c r="D9" s="154"/>
      <c r="E9" s="155"/>
      <c r="F9" s="42"/>
      <c r="G9" s="45" t="s">
        <v>26</v>
      </c>
      <c r="H9" s="16"/>
      <c r="I9" s="16"/>
      <c r="J9" s="17"/>
      <c r="M9" s="106">
        <v>13000</v>
      </c>
      <c r="N9" s="40"/>
      <c r="P9" s="26">
        <f t="shared" si="143"/>
        <v>13000</v>
      </c>
      <c r="Q9" s="37">
        <f t="shared" si="0"/>
        <v>197.23999999999995</v>
      </c>
      <c r="R9" s="85">
        <f t="shared" si="1"/>
        <v>1.5172307692307688E-2</v>
      </c>
      <c r="S9" s="37">
        <f t="shared" si="2"/>
        <v>0</v>
      </c>
      <c r="T9" s="85">
        <f t="shared" si="144"/>
        <v>0</v>
      </c>
      <c r="U9" s="37">
        <f t="shared" si="3"/>
        <v>0</v>
      </c>
      <c r="V9" s="79">
        <f t="shared" si="4"/>
        <v>0</v>
      </c>
      <c r="W9" s="37">
        <f t="shared" si="5"/>
        <v>0</v>
      </c>
      <c r="X9" s="79">
        <f t="shared" si="6"/>
        <v>0</v>
      </c>
      <c r="Y9" s="37">
        <f t="shared" si="7"/>
        <v>0</v>
      </c>
      <c r="Z9" s="79">
        <f t="shared" si="8"/>
        <v>0</v>
      </c>
      <c r="AA9" s="6">
        <f t="shared" si="9"/>
        <v>0</v>
      </c>
      <c r="AB9" s="79">
        <f t="shared" si="10"/>
        <v>0</v>
      </c>
      <c r="AC9" s="6">
        <f t="shared" si="145"/>
        <v>0</v>
      </c>
      <c r="AD9" s="79">
        <f t="shared" si="146"/>
        <v>0</v>
      </c>
      <c r="AE9" s="37">
        <f t="shared" si="11"/>
        <v>0</v>
      </c>
      <c r="AF9" s="79">
        <f t="shared" si="12"/>
        <v>0</v>
      </c>
      <c r="AG9" s="6">
        <f t="shared" si="147"/>
        <v>0</v>
      </c>
      <c r="AH9" s="87">
        <f t="shared" si="148"/>
        <v>0</v>
      </c>
      <c r="AI9" s="37">
        <f>$M9*1</f>
        <v>13000</v>
      </c>
      <c r="AJ9" s="29">
        <f t="shared" ref="AJ9:AJ11" si="170">AJ8*1</f>
        <v>1</v>
      </c>
      <c r="AK9" s="3">
        <f t="shared" si="13"/>
        <v>13000</v>
      </c>
      <c r="AL9" s="3">
        <f t="shared" si="14"/>
        <v>6011</v>
      </c>
      <c r="AM9" s="3">
        <f t="shared" si="15"/>
        <v>5980</v>
      </c>
      <c r="AN9" s="3">
        <f t="shared" si="16"/>
        <v>1009</v>
      </c>
      <c r="AO9" s="3">
        <f t="shared" si="17"/>
        <v>0</v>
      </c>
      <c r="AP9" s="3">
        <f t="shared" si="18"/>
        <v>0</v>
      </c>
      <c r="AQ9" s="3">
        <f t="shared" si="19"/>
        <v>0</v>
      </c>
      <c r="AR9" s="3">
        <f t="shared" si="20"/>
        <v>0</v>
      </c>
      <c r="AS9" s="3">
        <f t="shared" si="21"/>
        <v>0</v>
      </c>
      <c r="AT9" s="3">
        <f t="shared" si="22"/>
        <v>0</v>
      </c>
      <c r="AU9" s="23">
        <f t="shared" si="149"/>
        <v>470.15999999999997</v>
      </c>
      <c r="AV9" s="3">
        <f t="shared" si="150"/>
        <v>470.15999999999997</v>
      </c>
      <c r="AW9" s="172">
        <f t="shared" si="23"/>
        <v>197.23999999999995</v>
      </c>
      <c r="AX9" s="6">
        <f t="shared" si="24"/>
        <v>197.23999999999995</v>
      </c>
      <c r="AY9" s="37">
        <f>$M9*1</f>
        <v>13000</v>
      </c>
      <c r="AZ9" s="29">
        <f t="shared" ref="AZ9:AZ11" si="171">AZ8*1</f>
        <v>2</v>
      </c>
      <c r="BA9" s="3">
        <f t="shared" si="25"/>
        <v>6500</v>
      </c>
      <c r="BB9" s="3">
        <f t="shared" si="26"/>
        <v>6011</v>
      </c>
      <c r="BC9" s="3">
        <f t="shared" si="27"/>
        <v>489</v>
      </c>
      <c r="BD9" s="3">
        <f t="shared" si="28"/>
        <v>0</v>
      </c>
      <c r="BE9" s="3">
        <f t="shared" si="29"/>
        <v>0</v>
      </c>
      <c r="BF9" s="3">
        <f t="shared" si="30"/>
        <v>0</v>
      </c>
      <c r="BG9" s="3">
        <f t="shared" si="31"/>
        <v>0</v>
      </c>
      <c r="BH9" s="3">
        <f t="shared" si="32"/>
        <v>0</v>
      </c>
      <c r="BI9" s="3">
        <f t="shared" si="33"/>
        <v>0</v>
      </c>
      <c r="BJ9" s="3">
        <f>BA9-BB9-BC9-BD9-BE9-BF9-BG9-BH9-BI9</f>
        <v>0</v>
      </c>
      <c r="BK9" s="93">
        <f t="shared" si="35"/>
        <v>53.79</v>
      </c>
      <c r="BL9" s="3">
        <f t="shared" si="151"/>
        <v>53.79</v>
      </c>
      <c r="BM9" s="172">
        <f t="shared" si="36"/>
        <v>0</v>
      </c>
      <c r="BN9" s="6">
        <f t="shared" si="37"/>
        <v>0</v>
      </c>
      <c r="BO9" s="37">
        <f>$M9*1</f>
        <v>13000</v>
      </c>
      <c r="BP9" s="29">
        <f t="shared" ref="BP9:BP11" si="172">BP8*1</f>
        <v>2.5</v>
      </c>
      <c r="BQ9" s="3">
        <f t="shared" si="38"/>
        <v>5200</v>
      </c>
      <c r="BR9" s="3">
        <f t="shared" si="39"/>
        <v>5200</v>
      </c>
      <c r="BS9" s="3">
        <f t="shared" si="40"/>
        <v>0</v>
      </c>
      <c r="BT9" s="3">
        <f t="shared" si="41"/>
        <v>0</v>
      </c>
      <c r="BU9" s="3">
        <f t="shared" si="42"/>
        <v>0</v>
      </c>
      <c r="BV9" s="3">
        <f t="shared" si="43"/>
        <v>0</v>
      </c>
      <c r="BW9" s="3">
        <f t="shared" si="44"/>
        <v>0</v>
      </c>
      <c r="BX9" s="3">
        <f t="shared" si="45"/>
        <v>0</v>
      </c>
      <c r="BY9" s="3">
        <f t="shared" si="46"/>
        <v>0</v>
      </c>
      <c r="BZ9" s="3">
        <f t="shared" si="47"/>
        <v>0</v>
      </c>
      <c r="CA9" s="93">
        <f t="shared" si="48"/>
        <v>0</v>
      </c>
      <c r="CB9" s="3">
        <f t="shared" si="49"/>
        <v>0</v>
      </c>
      <c r="CC9" s="172">
        <f t="shared" si="50"/>
        <v>0</v>
      </c>
      <c r="CD9" s="6">
        <f t="shared" si="51"/>
        <v>0</v>
      </c>
      <c r="CE9" s="37">
        <f>$M9*1</f>
        <v>13000</v>
      </c>
      <c r="CF9" s="29">
        <f t="shared" ref="CF9:CF11" si="173">CF8*1</f>
        <v>3</v>
      </c>
      <c r="CG9" s="3">
        <f t="shared" si="52"/>
        <v>4333.333333333333</v>
      </c>
      <c r="CH9" s="3">
        <f t="shared" si="53"/>
        <v>4333.333333333333</v>
      </c>
      <c r="CI9" s="3">
        <f t="shared" si="54"/>
        <v>0</v>
      </c>
      <c r="CJ9" s="3">
        <f t="shared" si="55"/>
        <v>0</v>
      </c>
      <c r="CK9" s="3">
        <f t="shared" si="56"/>
        <v>0</v>
      </c>
      <c r="CL9" s="3">
        <f t="shared" si="57"/>
        <v>0</v>
      </c>
      <c r="CM9" s="3">
        <f t="shared" si="58"/>
        <v>0</v>
      </c>
      <c r="CN9" s="3">
        <f t="shared" si="59"/>
        <v>0</v>
      </c>
      <c r="CO9" s="3">
        <f t="shared" si="60"/>
        <v>0</v>
      </c>
      <c r="CP9" s="3">
        <f t="shared" si="61"/>
        <v>0</v>
      </c>
      <c r="CQ9" s="23">
        <f t="shared" si="62"/>
        <v>0</v>
      </c>
      <c r="CR9" s="3">
        <f t="shared" si="63"/>
        <v>0</v>
      </c>
      <c r="CS9" s="172">
        <f t="shared" si="64"/>
        <v>0</v>
      </c>
      <c r="CT9" s="6">
        <f t="shared" si="65"/>
        <v>0</v>
      </c>
      <c r="CU9" s="37">
        <f>$M9*1</f>
        <v>13000</v>
      </c>
      <c r="CV9" s="29">
        <f t="shared" ref="CV9:CV11" si="174">CV8*1</f>
        <v>4</v>
      </c>
      <c r="CW9" s="3">
        <f t="shared" si="66"/>
        <v>3250</v>
      </c>
      <c r="CX9" s="3">
        <f t="shared" si="67"/>
        <v>3250</v>
      </c>
      <c r="CY9" s="3">
        <f t="shared" si="68"/>
        <v>0</v>
      </c>
      <c r="CZ9" s="3">
        <f t="shared" si="69"/>
        <v>0</v>
      </c>
      <c r="DA9" s="3">
        <f t="shared" si="70"/>
        <v>0</v>
      </c>
      <c r="DB9" s="3">
        <f t="shared" si="71"/>
        <v>0</v>
      </c>
      <c r="DC9" s="3">
        <f t="shared" si="72"/>
        <v>0</v>
      </c>
      <c r="DD9" s="3">
        <f t="shared" si="73"/>
        <v>0</v>
      </c>
      <c r="DE9" s="3">
        <f t="shared" si="74"/>
        <v>0</v>
      </c>
      <c r="DF9" s="3">
        <f t="shared" si="75"/>
        <v>0</v>
      </c>
      <c r="DG9" s="23">
        <f t="shared" si="76"/>
        <v>0</v>
      </c>
      <c r="DH9" s="3">
        <f t="shared" si="152"/>
        <v>0</v>
      </c>
      <c r="DI9" s="172">
        <f t="shared" ref="DI9:DI49" si="175">DH9-(IF(0&lt;=($E$25-(DH9)/2),IF(DH9&lt;=($E$25-(DH9)/2),DH9,($E$25-(DH9)/2)),0))</f>
        <v>0</v>
      </c>
      <c r="DJ9" s="6">
        <f t="shared" si="79"/>
        <v>0</v>
      </c>
      <c r="DK9" s="37">
        <f>$M9*1</f>
        <v>13000</v>
      </c>
      <c r="DL9" s="29">
        <f t="shared" ref="DL9:DL11" si="176">DL8*1</f>
        <v>5</v>
      </c>
      <c r="DM9" s="3">
        <f t="shared" si="80"/>
        <v>2600</v>
      </c>
      <c r="DN9" s="3">
        <f t="shared" si="81"/>
        <v>2600</v>
      </c>
      <c r="DO9" s="3">
        <f t="shared" si="82"/>
        <v>0</v>
      </c>
      <c r="DP9" s="3">
        <f t="shared" si="83"/>
        <v>0</v>
      </c>
      <c r="DQ9" s="3">
        <f t="shared" si="84"/>
        <v>0</v>
      </c>
      <c r="DR9" s="3">
        <f t="shared" si="85"/>
        <v>0</v>
      </c>
      <c r="DS9" s="3">
        <f t="shared" si="86"/>
        <v>0</v>
      </c>
      <c r="DT9" s="3">
        <f t="shared" si="87"/>
        <v>0</v>
      </c>
      <c r="DU9" s="3">
        <f t="shared" si="88"/>
        <v>0</v>
      </c>
      <c r="DV9" s="3">
        <f t="shared" si="89"/>
        <v>0</v>
      </c>
      <c r="DW9" s="23">
        <f t="shared" si="90"/>
        <v>0</v>
      </c>
      <c r="DX9" s="3">
        <f t="shared" si="91"/>
        <v>0</v>
      </c>
      <c r="DY9" s="172">
        <f t="shared" ref="DY9:DY49" si="177">DX9-(IF(0&lt;=($E$25-(DX9)/2),IF(DX9&lt;=($E$25-(DX9)/2),DX9,($E$25-(DX9)/2)),0))</f>
        <v>0</v>
      </c>
      <c r="DZ9" s="6">
        <f t="shared" si="92"/>
        <v>0</v>
      </c>
      <c r="EA9" s="37">
        <f>$M9*1</f>
        <v>13000</v>
      </c>
      <c r="EB9" s="29">
        <f t="shared" ref="EB9:EB11" si="178">EB8*1</f>
        <v>2</v>
      </c>
      <c r="EC9" s="3">
        <f t="shared" si="93"/>
        <v>6500</v>
      </c>
      <c r="ED9" s="3">
        <f t="shared" si="94"/>
        <v>6011</v>
      </c>
      <c r="EE9" s="3">
        <f t="shared" si="95"/>
        <v>489</v>
      </c>
      <c r="EF9" s="3">
        <f t="shared" si="96"/>
        <v>0</v>
      </c>
      <c r="EG9" s="3">
        <f t="shared" si="97"/>
        <v>0</v>
      </c>
      <c r="EH9" s="3">
        <f t="shared" si="98"/>
        <v>0</v>
      </c>
      <c r="EI9" s="3">
        <f t="shared" si="99"/>
        <v>0</v>
      </c>
      <c r="EJ9" s="3">
        <f t="shared" si="100"/>
        <v>0</v>
      </c>
      <c r="EK9" s="3">
        <f t="shared" si="101"/>
        <v>0</v>
      </c>
      <c r="EL9" s="3">
        <f t="shared" si="102"/>
        <v>0</v>
      </c>
      <c r="EM9" s="23">
        <f t="shared" si="103"/>
        <v>53.79</v>
      </c>
      <c r="EN9" s="3">
        <f t="shared" si="104"/>
        <v>53.79</v>
      </c>
      <c r="EO9" s="172">
        <f t="shared" ref="EO9:EO49" si="179">EN9-(IF(0&lt;=($E$25-(EN9)/2),IF(EN9&lt;=($E$25-(EN9)/2),EN9,($E$25-(EN9)/2)),0))</f>
        <v>0</v>
      </c>
      <c r="EP9" s="37">
        <f t="shared" si="106"/>
        <v>0</v>
      </c>
      <c r="EQ9" s="6">
        <f t="shared" si="153"/>
        <v>13000</v>
      </c>
      <c r="ER9" s="3">
        <f t="shared" si="154"/>
        <v>13000</v>
      </c>
      <c r="ES9" s="3">
        <f t="shared" si="155"/>
        <v>0</v>
      </c>
      <c r="ET9" s="3">
        <f t="shared" si="156"/>
        <v>0</v>
      </c>
      <c r="EU9" s="3">
        <f t="shared" si="107"/>
        <v>0</v>
      </c>
      <c r="EV9" s="3">
        <f t="shared" si="108"/>
        <v>0</v>
      </c>
      <c r="EW9" s="3">
        <f t="shared" si="157"/>
        <v>0</v>
      </c>
      <c r="EX9" s="6">
        <f t="shared" si="109"/>
        <v>0</v>
      </c>
      <c r="EY9" s="3">
        <f t="shared" si="158"/>
        <v>13000</v>
      </c>
      <c r="EZ9" s="3">
        <f t="shared" si="110"/>
        <v>0</v>
      </c>
      <c r="FA9" s="3">
        <f t="shared" si="111"/>
        <v>0</v>
      </c>
      <c r="FB9" s="3">
        <f t="shared" si="112"/>
        <v>0</v>
      </c>
      <c r="FC9" s="3">
        <f t="shared" si="113"/>
        <v>0</v>
      </c>
      <c r="FD9" s="3">
        <f t="shared" si="114"/>
        <v>0</v>
      </c>
      <c r="FE9" s="6">
        <f t="shared" si="115"/>
        <v>0</v>
      </c>
      <c r="FF9" s="37">
        <f>$M9*1</f>
        <v>13000</v>
      </c>
      <c r="FG9" s="29">
        <f t="shared" ref="FG9:FG11" si="180">FG8*1</f>
        <v>2.5</v>
      </c>
      <c r="FH9" s="3">
        <f t="shared" si="116"/>
        <v>5200</v>
      </c>
      <c r="FI9" s="3">
        <f t="shared" si="117"/>
        <v>5200</v>
      </c>
      <c r="FJ9" s="3">
        <f t="shared" si="118"/>
        <v>0</v>
      </c>
      <c r="FK9" s="3">
        <f t="shared" si="119"/>
        <v>0</v>
      </c>
      <c r="FL9" s="3">
        <f t="shared" si="120"/>
        <v>0</v>
      </c>
      <c r="FM9" s="3">
        <f t="shared" si="121"/>
        <v>0</v>
      </c>
      <c r="FN9" s="3">
        <f t="shared" si="122"/>
        <v>0</v>
      </c>
      <c r="FO9" s="3">
        <f t="shared" si="123"/>
        <v>0</v>
      </c>
      <c r="FP9" s="3">
        <f t="shared" si="124"/>
        <v>0</v>
      </c>
      <c r="FQ9" s="3">
        <f t="shared" si="125"/>
        <v>0</v>
      </c>
      <c r="FR9" s="23">
        <f t="shared" si="126"/>
        <v>0</v>
      </c>
      <c r="FS9" s="3">
        <f t="shared" ref="FS9:FS42" si="181">IF(AU9-(($E$33*1)+($E$39*1))&gt;=FR9,AU9-(($E$33*1)+($E$39*1)),FR9)</f>
        <v>0</v>
      </c>
      <c r="FT9" s="172">
        <f t="shared" si="127"/>
        <v>0</v>
      </c>
      <c r="FU9" s="37">
        <f t="shared" si="159"/>
        <v>0</v>
      </c>
      <c r="FV9" s="37">
        <f>$M9*1</f>
        <v>13000</v>
      </c>
      <c r="FW9" s="29">
        <f t="shared" ref="FW9:FW11" si="182">FW8*1</f>
        <v>1.5</v>
      </c>
      <c r="FX9" s="3">
        <f t="shared" si="128"/>
        <v>8666.6666666666661</v>
      </c>
      <c r="FY9" s="3">
        <f t="shared" si="129"/>
        <v>6011</v>
      </c>
      <c r="FZ9" s="3">
        <f t="shared" si="130"/>
        <v>2655.6666666666661</v>
      </c>
      <c r="GA9" s="3">
        <f t="shared" si="131"/>
        <v>0</v>
      </c>
      <c r="GB9" s="3">
        <f t="shared" si="132"/>
        <v>0</v>
      </c>
      <c r="GC9" s="3">
        <f t="shared" si="133"/>
        <v>0</v>
      </c>
      <c r="GD9" s="3">
        <f t="shared" si="134"/>
        <v>0</v>
      </c>
      <c r="GE9" s="3">
        <f t="shared" si="135"/>
        <v>0</v>
      </c>
      <c r="GF9" s="3">
        <f t="shared" si="136"/>
        <v>0</v>
      </c>
      <c r="GG9" s="3">
        <f t="shared" si="137"/>
        <v>0</v>
      </c>
      <c r="GH9" s="23">
        <f t="shared" si="138"/>
        <v>219.09249999999997</v>
      </c>
      <c r="GI9" s="3">
        <f t="shared" si="160"/>
        <v>219.09249999999997</v>
      </c>
      <c r="GJ9" s="172">
        <f t="shared" si="139"/>
        <v>0</v>
      </c>
      <c r="GK9" s="37">
        <f t="shared" si="161"/>
        <v>0</v>
      </c>
      <c r="GM9" s="26">
        <f>GM8+20</f>
        <v>30</v>
      </c>
      <c r="GN9" s="73">
        <f t="shared" ref="GN9:GN28" si="183">IF(0&lt;=($E$25-(GM9)/2),IF(GM9&lt;=($E$25-(GM9)/2),GM9,($E$25-(GM9)/2)),0)</f>
        <v>30</v>
      </c>
      <c r="GO9" s="65">
        <f t="shared" ref="GO9:GO17" si="184">GM9-GN9</f>
        <v>0</v>
      </c>
      <c r="GP9" s="1"/>
      <c r="GQ9" s="26">
        <f>GQ8+20</f>
        <v>430</v>
      </c>
      <c r="GR9" s="161">
        <f t="shared" si="162"/>
        <v>293</v>
      </c>
      <c r="GS9" s="65">
        <f t="shared" ref="GS9:GS17" si="185">GQ9-GR9</f>
        <v>137</v>
      </c>
      <c r="GT9" s="1"/>
      <c r="GU9" s="26">
        <f>GU8+20</f>
        <v>830</v>
      </c>
      <c r="GV9" s="73">
        <f t="shared" si="163"/>
        <v>93</v>
      </c>
      <c r="GW9" s="65">
        <f t="shared" ref="GW9:GW17" si="186">GU9-GV9</f>
        <v>737</v>
      </c>
      <c r="GX9" s="1"/>
      <c r="GY9" s="26">
        <f>GY8+20</f>
        <v>1230</v>
      </c>
      <c r="GZ9" s="161">
        <f t="shared" si="164"/>
        <v>0</v>
      </c>
      <c r="HA9" s="65">
        <f t="shared" ref="HA9:HA17" si="187">GY9-GZ9</f>
        <v>1230</v>
      </c>
      <c r="HB9" s="1"/>
      <c r="HC9" s="26">
        <f>HC8+20</f>
        <v>1630</v>
      </c>
      <c r="HD9" s="161">
        <f t="shared" si="165"/>
        <v>0</v>
      </c>
      <c r="HE9" s="65">
        <f t="shared" ref="HE9:HE17" si="188">HC9-HD9</f>
        <v>1630</v>
      </c>
      <c r="HF9" s="3"/>
      <c r="HH9" s="26">
        <f t="shared" si="166"/>
        <v>13000</v>
      </c>
      <c r="HI9" s="26">
        <f t="shared" ref="HI9:HI48" si="189">BL9-CB9</f>
        <v>53.79</v>
      </c>
      <c r="HJ9" s="3">
        <f t="shared" ref="HJ9:HJ48" si="190">BL9-CR9</f>
        <v>53.79</v>
      </c>
      <c r="HK9" s="3">
        <f t="shared" ref="HK9:HK48" si="191">BL9-DH9</f>
        <v>53.79</v>
      </c>
      <c r="HL9" s="65">
        <f t="shared" ref="HL9:HL10" si="192">BL9-DX9</f>
        <v>53.79</v>
      </c>
      <c r="HM9" s="26">
        <f t="shared" si="167"/>
        <v>416.36999999999995</v>
      </c>
      <c r="HN9" s="65">
        <f t="shared" si="168"/>
        <v>470.15999999999997</v>
      </c>
      <c r="HO9" s="6">
        <f t="shared" si="169"/>
        <v>251.0675</v>
      </c>
    </row>
    <row r="10" spans="1:262" ht="15.75" thickBot="1">
      <c r="B10" s="50" t="s">
        <v>1</v>
      </c>
      <c r="C10" s="51"/>
      <c r="D10" s="52"/>
      <c r="E10" s="9" t="s">
        <v>4</v>
      </c>
      <c r="F10" s="42"/>
      <c r="G10" s="46"/>
      <c r="H10" s="14" t="s">
        <v>145</v>
      </c>
      <c r="I10" s="11"/>
      <c r="J10" s="19"/>
      <c r="M10" s="106">
        <v>15000</v>
      </c>
      <c r="N10" s="40"/>
      <c r="P10" s="26">
        <f t="shared" si="143"/>
        <v>15000</v>
      </c>
      <c r="Q10" s="37">
        <f>AX10*1</f>
        <v>617.24000000000012</v>
      </c>
      <c r="R10" s="85">
        <f t="shared" si="1"/>
        <v>4.1149333333333343E-2</v>
      </c>
      <c r="S10" s="37">
        <f>BN10*1</f>
        <v>0</v>
      </c>
      <c r="T10" s="85">
        <f t="shared" si="144"/>
        <v>0</v>
      </c>
      <c r="U10" s="37">
        <f>CD10*1</f>
        <v>0</v>
      </c>
      <c r="V10" s="79">
        <f>U10/P10</f>
        <v>0</v>
      </c>
      <c r="W10" s="37">
        <f>CT10*1</f>
        <v>0</v>
      </c>
      <c r="X10" s="79">
        <f>W10/P10</f>
        <v>0</v>
      </c>
      <c r="Y10" s="37">
        <f>DJ10*1</f>
        <v>0</v>
      </c>
      <c r="Z10" s="79">
        <f>Y10/P10</f>
        <v>0</v>
      </c>
      <c r="AA10" s="6">
        <f>+DZ10*1</f>
        <v>0</v>
      </c>
      <c r="AB10" s="79">
        <f>AA10/P10</f>
        <v>0</v>
      </c>
      <c r="AC10" s="6">
        <f t="shared" si="145"/>
        <v>0</v>
      </c>
      <c r="AD10" s="79">
        <f t="shared" si="146"/>
        <v>0</v>
      </c>
      <c r="AE10" s="37">
        <f t="shared" si="11"/>
        <v>0</v>
      </c>
      <c r="AF10" s="79">
        <f t="shared" si="12"/>
        <v>0</v>
      </c>
      <c r="AG10" s="6">
        <f t="shared" si="147"/>
        <v>0</v>
      </c>
      <c r="AH10" s="87">
        <f t="shared" si="148"/>
        <v>0</v>
      </c>
      <c r="AI10" s="37">
        <f>$M10*1</f>
        <v>15000</v>
      </c>
      <c r="AJ10" s="29">
        <f t="shared" si="170"/>
        <v>1</v>
      </c>
      <c r="AK10" s="3">
        <f t="shared" si="13"/>
        <v>15000</v>
      </c>
      <c r="AL10" s="3">
        <f t="shared" si="14"/>
        <v>6011</v>
      </c>
      <c r="AM10" s="3">
        <f t="shared" si="15"/>
        <v>5980</v>
      </c>
      <c r="AN10" s="3">
        <f t="shared" si="16"/>
        <v>3009</v>
      </c>
      <c r="AO10" s="3">
        <f t="shared" si="17"/>
        <v>0</v>
      </c>
      <c r="AP10" s="3">
        <f t="shared" si="18"/>
        <v>0</v>
      </c>
      <c r="AQ10" s="3">
        <f t="shared" si="19"/>
        <v>0</v>
      </c>
      <c r="AR10" s="3">
        <f t="shared" si="20"/>
        <v>0</v>
      </c>
      <c r="AS10" s="3">
        <f t="shared" si="21"/>
        <v>0</v>
      </c>
      <c r="AT10" s="3">
        <f t="shared" si="22"/>
        <v>0</v>
      </c>
      <c r="AU10" s="23">
        <f t="shared" si="149"/>
        <v>750.16000000000008</v>
      </c>
      <c r="AV10" s="3">
        <f t="shared" si="150"/>
        <v>750.16000000000008</v>
      </c>
      <c r="AW10" s="172">
        <f t="shared" si="23"/>
        <v>617.24000000000012</v>
      </c>
      <c r="AX10" s="6">
        <f>AW10+EX10</f>
        <v>617.24000000000012</v>
      </c>
      <c r="AY10" s="37">
        <f>$M10*1</f>
        <v>15000</v>
      </c>
      <c r="AZ10" s="29">
        <f t="shared" si="171"/>
        <v>2</v>
      </c>
      <c r="BA10" s="3">
        <f t="shared" si="25"/>
        <v>7500</v>
      </c>
      <c r="BB10" s="3">
        <f t="shared" si="26"/>
        <v>6011</v>
      </c>
      <c r="BC10" s="3">
        <f t="shared" si="27"/>
        <v>1489</v>
      </c>
      <c r="BD10" s="3">
        <f t="shared" si="28"/>
        <v>0</v>
      </c>
      <c r="BE10" s="3">
        <f t="shared" si="29"/>
        <v>0</v>
      </c>
      <c r="BF10" s="3">
        <f t="shared" si="30"/>
        <v>0</v>
      </c>
      <c r="BG10" s="3">
        <f t="shared" si="31"/>
        <v>0</v>
      </c>
      <c r="BH10" s="3">
        <f t="shared" si="32"/>
        <v>0</v>
      </c>
      <c r="BI10" s="3">
        <f t="shared" si="33"/>
        <v>0</v>
      </c>
      <c r="BJ10" s="3">
        <f t="shared" si="34"/>
        <v>0</v>
      </c>
      <c r="BK10" s="93">
        <f t="shared" si="35"/>
        <v>163.79</v>
      </c>
      <c r="BL10" s="3">
        <f t="shared" si="151"/>
        <v>163.79</v>
      </c>
      <c r="BM10" s="172">
        <f t="shared" si="36"/>
        <v>0</v>
      </c>
      <c r="BN10" s="6">
        <f>BM10+FE10</f>
        <v>0</v>
      </c>
      <c r="BO10" s="37">
        <f>$M10*1</f>
        <v>15000</v>
      </c>
      <c r="BP10" s="29">
        <f t="shared" si="172"/>
        <v>2.5</v>
      </c>
      <c r="BQ10" s="3">
        <f t="shared" si="38"/>
        <v>6000</v>
      </c>
      <c r="BR10" s="3">
        <f t="shared" si="39"/>
        <v>6000</v>
      </c>
      <c r="BS10" s="3">
        <f t="shared" si="40"/>
        <v>0</v>
      </c>
      <c r="BT10" s="3">
        <f t="shared" si="41"/>
        <v>0</v>
      </c>
      <c r="BU10" s="3">
        <f t="shared" si="42"/>
        <v>0</v>
      </c>
      <c r="BV10" s="3">
        <f t="shared" si="43"/>
        <v>0</v>
      </c>
      <c r="BW10" s="3">
        <f t="shared" si="44"/>
        <v>0</v>
      </c>
      <c r="BX10" s="3">
        <f t="shared" si="45"/>
        <v>0</v>
      </c>
      <c r="BY10" s="3">
        <f t="shared" si="46"/>
        <v>0</v>
      </c>
      <c r="BZ10" s="3">
        <f t="shared" si="47"/>
        <v>0</v>
      </c>
      <c r="CA10" s="93">
        <f t="shared" si="48"/>
        <v>0</v>
      </c>
      <c r="CB10" s="3">
        <f t="shared" si="49"/>
        <v>0</v>
      </c>
      <c r="CC10" s="172">
        <f t="shared" si="50"/>
        <v>0</v>
      </c>
      <c r="CD10" s="6">
        <f>CC10+FE10</f>
        <v>0</v>
      </c>
      <c r="CE10" s="37">
        <f>$M10*1</f>
        <v>15000</v>
      </c>
      <c r="CF10" s="29">
        <f t="shared" si="173"/>
        <v>3</v>
      </c>
      <c r="CG10" s="3">
        <f t="shared" si="52"/>
        <v>5000</v>
      </c>
      <c r="CH10" s="3">
        <f t="shared" si="53"/>
        <v>5000</v>
      </c>
      <c r="CI10" s="3">
        <f t="shared" si="54"/>
        <v>0</v>
      </c>
      <c r="CJ10" s="3">
        <f t="shared" si="55"/>
        <v>0</v>
      </c>
      <c r="CK10" s="3">
        <f t="shared" si="56"/>
        <v>0</v>
      </c>
      <c r="CL10" s="3">
        <f t="shared" si="57"/>
        <v>0</v>
      </c>
      <c r="CM10" s="3">
        <f t="shared" si="58"/>
        <v>0</v>
      </c>
      <c r="CN10" s="3">
        <f t="shared" si="59"/>
        <v>0</v>
      </c>
      <c r="CO10" s="3">
        <f t="shared" si="60"/>
        <v>0</v>
      </c>
      <c r="CP10" s="3">
        <f t="shared" si="61"/>
        <v>0</v>
      </c>
      <c r="CQ10" s="23">
        <f t="shared" si="62"/>
        <v>0</v>
      </c>
      <c r="CR10" s="3">
        <f t="shared" si="63"/>
        <v>0</v>
      </c>
      <c r="CS10" s="172">
        <f t="shared" si="64"/>
        <v>0</v>
      </c>
      <c r="CT10" s="6">
        <f>CS10+FE10</f>
        <v>0</v>
      </c>
      <c r="CU10" s="37">
        <f>$M10*1</f>
        <v>15000</v>
      </c>
      <c r="CV10" s="29">
        <f t="shared" si="174"/>
        <v>4</v>
      </c>
      <c r="CW10" s="3">
        <f t="shared" si="66"/>
        <v>3750</v>
      </c>
      <c r="CX10" s="3">
        <f t="shared" si="67"/>
        <v>3750</v>
      </c>
      <c r="CY10" s="3">
        <f t="shared" si="68"/>
        <v>0</v>
      </c>
      <c r="CZ10" s="3">
        <f t="shared" si="69"/>
        <v>0</v>
      </c>
      <c r="DA10" s="3">
        <f t="shared" si="70"/>
        <v>0</v>
      </c>
      <c r="DB10" s="3">
        <f t="shared" si="71"/>
        <v>0</v>
      </c>
      <c r="DC10" s="3">
        <f t="shared" si="72"/>
        <v>0</v>
      </c>
      <c r="DD10" s="3">
        <f t="shared" si="73"/>
        <v>0</v>
      </c>
      <c r="DE10" s="3">
        <f t="shared" si="74"/>
        <v>0</v>
      </c>
      <c r="DF10" s="3">
        <f t="shared" si="75"/>
        <v>0</v>
      </c>
      <c r="DG10" s="23">
        <f t="shared" si="76"/>
        <v>0</v>
      </c>
      <c r="DH10" s="3">
        <f t="shared" si="152"/>
        <v>0</v>
      </c>
      <c r="DI10" s="172">
        <f t="shared" si="175"/>
        <v>0</v>
      </c>
      <c r="DJ10" s="6">
        <f>DI10+FE10</f>
        <v>0</v>
      </c>
      <c r="DK10" s="37">
        <f>$M10*1</f>
        <v>15000</v>
      </c>
      <c r="DL10" s="29">
        <f t="shared" si="176"/>
        <v>5</v>
      </c>
      <c r="DM10" s="3">
        <f t="shared" si="80"/>
        <v>3000</v>
      </c>
      <c r="DN10" s="3">
        <f t="shared" si="81"/>
        <v>3000</v>
      </c>
      <c r="DO10" s="3">
        <f t="shared" si="82"/>
        <v>0</v>
      </c>
      <c r="DP10" s="3">
        <f t="shared" si="83"/>
        <v>0</v>
      </c>
      <c r="DQ10" s="3">
        <f t="shared" si="84"/>
        <v>0</v>
      </c>
      <c r="DR10" s="3">
        <f t="shared" si="85"/>
        <v>0</v>
      </c>
      <c r="DS10" s="3">
        <f t="shared" si="86"/>
        <v>0</v>
      </c>
      <c r="DT10" s="3">
        <f t="shared" si="87"/>
        <v>0</v>
      </c>
      <c r="DU10" s="3">
        <f t="shared" si="88"/>
        <v>0</v>
      </c>
      <c r="DV10" s="3">
        <f t="shared" si="89"/>
        <v>0</v>
      </c>
      <c r="DW10" s="23">
        <f t="shared" si="90"/>
        <v>0</v>
      </c>
      <c r="DX10" s="3">
        <f t="shared" si="91"/>
        <v>0</v>
      </c>
      <c r="DY10" s="172">
        <f t="shared" si="177"/>
        <v>0</v>
      </c>
      <c r="DZ10" s="6">
        <f>DY10+FE10</f>
        <v>0</v>
      </c>
      <c r="EA10" s="37">
        <f>$M10*1</f>
        <v>15000</v>
      </c>
      <c r="EB10" s="29">
        <f t="shared" si="178"/>
        <v>2</v>
      </c>
      <c r="EC10" s="3">
        <f t="shared" si="93"/>
        <v>7500</v>
      </c>
      <c r="ED10" s="3">
        <f t="shared" si="94"/>
        <v>6011</v>
      </c>
      <c r="EE10" s="3">
        <f t="shared" si="95"/>
        <v>1489</v>
      </c>
      <c r="EF10" s="3">
        <f t="shared" si="96"/>
        <v>0</v>
      </c>
      <c r="EG10" s="3">
        <f t="shared" si="97"/>
        <v>0</v>
      </c>
      <c r="EH10" s="3">
        <f t="shared" si="98"/>
        <v>0</v>
      </c>
      <c r="EI10" s="3">
        <f t="shared" si="99"/>
        <v>0</v>
      </c>
      <c r="EJ10" s="3">
        <f t="shared" si="100"/>
        <v>0</v>
      </c>
      <c r="EK10" s="3">
        <f t="shared" si="101"/>
        <v>0</v>
      </c>
      <c r="EL10" s="3">
        <f t="shared" si="102"/>
        <v>0</v>
      </c>
      <c r="EM10" s="23">
        <f t="shared" si="103"/>
        <v>163.79</v>
      </c>
      <c r="EN10" s="3">
        <f t="shared" si="104"/>
        <v>163.79</v>
      </c>
      <c r="EO10" s="172">
        <f t="shared" si="179"/>
        <v>0</v>
      </c>
      <c r="EP10" s="37">
        <f t="shared" si="106"/>
        <v>0</v>
      </c>
      <c r="EQ10" s="6">
        <f t="shared" si="153"/>
        <v>15000</v>
      </c>
      <c r="ER10" s="3">
        <f t="shared" si="154"/>
        <v>15000</v>
      </c>
      <c r="ES10" s="3">
        <f t="shared" si="155"/>
        <v>0</v>
      </c>
      <c r="ET10" s="3">
        <f t="shared" si="156"/>
        <v>0</v>
      </c>
      <c r="EU10" s="3">
        <f t="shared" si="107"/>
        <v>0</v>
      </c>
      <c r="EV10" s="3">
        <f t="shared" si="108"/>
        <v>0</v>
      </c>
      <c r="EW10" s="3">
        <f t="shared" si="157"/>
        <v>0</v>
      </c>
      <c r="EX10" s="6">
        <f t="shared" si="109"/>
        <v>0</v>
      </c>
      <c r="EY10" s="3">
        <f t="shared" si="158"/>
        <v>15000</v>
      </c>
      <c r="EZ10" s="3">
        <f t="shared" si="110"/>
        <v>0</v>
      </c>
      <c r="FA10" s="3">
        <f>IF(EQ10&lt;=$EZ$5,0,IF(EQ10&lt;=$FA$5,EQ10-EY10-EZ10,$FA$5-$EZ$5))</f>
        <v>0</v>
      </c>
      <c r="FB10" s="3">
        <f t="shared" si="112"/>
        <v>0</v>
      </c>
      <c r="FC10" s="3">
        <f>IF(EQ10&lt;=$FB$5,0,EQ10-EY10-EZ10-FA10-FB10)</f>
        <v>0</v>
      </c>
      <c r="FD10" s="3">
        <f>EQ10-EY10-EZ10-FA10-FB10-FC10</f>
        <v>0</v>
      </c>
      <c r="FE10" s="6">
        <f>(EY10*$J$23)+(EZ10*$J$24)+(FA10*$J$25)+(FB10*$J$26)+(FC10*$J$27)</f>
        <v>0</v>
      </c>
      <c r="FF10" s="37">
        <f>$M10*1</f>
        <v>15000</v>
      </c>
      <c r="FG10" s="29">
        <f t="shared" si="180"/>
        <v>2.5</v>
      </c>
      <c r="FH10" s="3">
        <f t="shared" si="116"/>
        <v>6000</v>
      </c>
      <c r="FI10" s="3">
        <f t="shared" si="117"/>
        <v>6000</v>
      </c>
      <c r="FJ10" s="3">
        <f t="shared" si="118"/>
        <v>0</v>
      </c>
      <c r="FK10" s="3">
        <f t="shared" si="119"/>
        <v>0</v>
      </c>
      <c r="FL10" s="3">
        <f t="shared" si="120"/>
        <v>0</v>
      </c>
      <c r="FM10" s="3">
        <f t="shared" si="121"/>
        <v>0</v>
      </c>
      <c r="FN10" s="3">
        <f t="shared" si="122"/>
        <v>0</v>
      </c>
      <c r="FO10" s="3">
        <f t="shared" si="123"/>
        <v>0</v>
      </c>
      <c r="FP10" s="3">
        <f t="shared" si="124"/>
        <v>0</v>
      </c>
      <c r="FQ10" s="3">
        <f t="shared" si="125"/>
        <v>0</v>
      </c>
      <c r="FR10" s="23">
        <f t="shared" si="126"/>
        <v>0</v>
      </c>
      <c r="FS10" s="3">
        <f t="shared" si="181"/>
        <v>0</v>
      </c>
      <c r="FT10" s="172">
        <f t="shared" si="127"/>
        <v>0</v>
      </c>
      <c r="FU10" s="37">
        <f t="shared" si="159"/>
        <v>0</v>
      </c>
      <c r="FV10" s="37">
        <f>$M10*1</f>
        <v>15000</v>
      </c>
      <c r="FW10" s="29">
        <f t="shared" si="182"/>
        <v>1.5</v>
      </c>
      <c r="FX10" s="3">
        <f t="shared" si="128"/>
        <v>10000</v>
      </c>
      <c r="FY10" s="3">
        <f t="shared" si="129"/>
        <v>6011</v>
      </c>
      <c r="FZ10" s="3">
        <f t="shared" si="130"/>
        <v>3989</v>
      </c>
      <c r="GA10" s="3">
        <f t="shared" si="131"/>
        <v>0</v>
      </c>
      <c r="GB10" s="3">
        <f t="shared" si="132"/>
        <v>0</v>
      </c>
      <c r="GC10" s="3">
        <f t="shared" si="133"/>
        <v>0</v>
      </c>
      <c r="GD10" s="3">
        <f t="shared" si="134"/>
        <v>0</v>
      </c>
      <c r="GE10" s="3">
        <f t="shared" si="135"/>
        <v>0</v>
      </c>
      <c r="GF10" s="3">
        <f t="shared" si="136"/>
        <v>0</v>
      </c>
      <c r="GG10" s="3">
        <f t="shared" si="137"/>
        <v>0</v>
      </c>
      <c r="GH10" s="23">
        <f t="shared" si="138"/>
        <v>329.09250000000003</v>
      </c>
      <c r="GI10" s="3">
        <f t="shared" si="160"/>
        <v>329.09250000000003</v>
      </c>
      <c r="GJ10" s="172">
        <f t="shared" si="139"/>
        <v>0</v>
      </c>
      <c r="GK10" s="37">
        <f t="shared" si="161"/>
        <v>0</v>
      </c>
      <c r="GM10" s="26">
        <f t="shared" ref="GM10:GM17" si="193">GM9+20</f>
        <v>50</v>
      </c>
      <c r="GN10" s="73">
        <f t="shared" si="183"/>
        <v>50</v>
      </c>
      <c r="GO10" s="65">
        <f t="shared" si="184"/>
        <v>0</v>
      </c>
      <c r="GP10" s="1"/>
      <c r="GQ10" s="26">
        <f t="shared" ref="GQ10:GQ17" si="194">GQ9+20</f>
        <v>450</v>
      </c>
      <c r="GR10" s="161">
        <f t="shared" si="162"/>
        <v>283</v>
      </c>
      <c r="GS10" s="65">
        <f t="shared" si="185"/>
        <v>167</v>
      </c>
      <c r="GT10" s="1"/>
      <c r="GU10" s="26">
        <f t="shared" ref="GU10:GU17" si="195">GU9+20</f>
        <v>850</v>
      </c>
      <c r="GV10" s="73">
        <f t="shared" si="163"/>
        <v>83</v>
      </c>
      <c r="GW10" s="65">
        <f t="shared" si="186"/>
        <v>767</v>
      </c>
      <c r="GX10" s="1"/>
      <c r="GY10" s="26">
        <f t="shared" ref="GY10:GY17" si="196">GY9+20</f>
        <v>1250</v>
      </c>
      <c r="GZ10" s="161">
        <f t="shared" si="164"/>
        <v>0</v>
      </c>
      <c r="HA10" s="65">
        <f t="shared" si="187"/>
        <v>1250</v>
      </c>
      <c r="HB10" s="1"/>
      <c r="HC10" s="26">
        <f t="shared" ref="HC10:HC17" si="197">HC9+20</f>
        <v>1650</v>
      </c>
      <c r="HD10" s="161">
        <f t="shared" si="165"/>
        <v>0</v>
      </c>
      <c r="HE10" s="65">
        <f t="shared" si="188"/>
        <v>1650</v>
      </c>
      <c r="HF10" s="3"/>
      <c r="HH10" s="26">
        <f t="shared" si="166"/>
        <v>15000</v>
      </c>
      <c r="HI10" s="26">
        <f t="shared" si="189"/>
        <v>163.79</v>
      </c>
      <c r="HJ10" s="3">
        <f t="shared" si="190"/>
        <v>163.79</v>
      </c>
      <c r="HK10" s="3">
        <f t="shared" si="191"/>
        <v>163.79</v>
      </c>
      <c r="HL10" s="65">
        <f t="shared" si="192"/>
        <v>163.79</v>
      </c>
      <c r="HM10" s="26">
        <f t="shared" si="167"/>
        <v>586.37000000000012</v>
      </c>
      <c r="HN10" s="65">
        <f t="shared" si="168"/>
        <v>750.16000000000008</v>
      </c>
      <c r="HO10" s="6">
        <f t="shared" si="169"/>
        <v>421.06750000000005</v>
      </c>
      <c r="IA10" t="s">
        <v>97</v>
      </c>
      <c r="IE10" s="2">
        <f>+HT1*1</f>
        <v>2014</v>
      </c>
      <c r="IF10" t="s">
        <v>98</v>
      </c>
      <c r="II10" s="2">
        <f>+HQ1*1</f>
        <v>2013</v>
      </c>
      <c r="IO10" s="70" t="s">
        <v>121</v>
      </c>
      <c r="IP10" s="71"/>
      <c r="IQ10" s="71" t="s">
        <v>120</v>
      </c>
      <c r="IR10" s="71"/>
      <c r="IS10" s="71"/>
      <c r="IT10" s="71"/>
      <c r="IU10" s="71"/>
      <c r="IV10" s="71"/>
      <c r="IW10" s="72"/>
    </row>
    <row r="11" spans="1:262" ht="15.75" thickBot="1">
      <c r="B11" s="30" t="s">
        <v>25</v>
      </c>
      <c r="C11" s="30" t="s">
        <v>2</v>
      </c>
      <c r="D11" s="32" t="s">
        <v>3</v>
      </c>
      <c r="E11" s="5" t="s">
        <v>5</v>
      </c>
      <c r="F11" s="48"/>
      <c r="G11" s="50" t="s">
        <v>1</v>
      </c>
      <c r="H11" s="55"/>
      <c r="I11" s="60"/>
      <c r="J11" s="60" t="s">
        <v>4</v>
      </c>
      <c r="M11" s="106">
        <v>17000</v>
      </c>
      <c r="N11" s="40"/>
      <c r="P11" s="26">
        <f t="shared" si="143"/>
        <v>17000</v>
      </c>
      <c r="Q11" s="37">
        <f t="shared" ref="Q11:Q42" si="198">AX11*1</f>
        <v>1030.1600000000001</v>
      </c>
      <c r="R11" s="85">
        <f>Q11/P11</f>
        <v>6.0597647058823534E-2</v>
      </c>
      <c r="S11" s="37">
        <f t="shared" ref="S11:S42" si="199">BN11*1</f>
        <v>0</v>
      </c>
      <c r="T11" s="85">
        <f t="shared" si="144"/>
        <v>0</v>
      </c>
      <c r="U11" s="37">
        <f t="shared" ref="U11:U42" si="200">CD11*1</f>
        <v>0</v>
      </c>
      <c r="V11" s="79">
        <f t="shared" ref="V11:V42" si="201">U11/P11</f>
        <v>0</v>
      </c>
      <c r="W11" s="37">
        <f t="shared" ref="W11:W42" si="202">CT11*1</f>
        <v>0</v>
      </c>
      <c r="X11" s="79">
        <f t="shared" ref="X11:X42" si="203">W11/P11</f>
        <v>0</v>
      </c>
      <c r="Y11" s="37">
        <f t="shared" ref="Y11:Y42" si="204">DJ11*1</f>
        <v>0</v>
      </c>
      <c r="Z11" s="79">
        <f t="shared" ref="Z11:Z42" si="205">Y11/P11</f>
        <v>0</v>
      </c>
      <c r="AA11" s="6">
        <f t="shared" ref="AA11:AA42" si="206">+DZ11*1</f>
        <v>0</v>
      </c>
      <c r="AB11" s="79">
        <f t="shared" ref="AB11:AB42" si="207">AA11/P11</f>
        <v>0</v>
      </c>
      <c r="AC11" s="6">
        <f t="shared" si="145"/>
        <v>0</v>
      </c>
      <c r="AD11" s="79">
        <f t="shared" si="146"/>
        <v>0</v>
      </c>
      <c r="AE11" s="37">
        <f t="shared" si="11"/>
        <v>0</v>
      </c>
      <c r="AF11" s="79">
        <f t="shared" si="12"/>
        <v>0</v>
      </c>
      <c r="AG11" s="6">
        <f t="shared" si="147"/>
        <v>150.63875000000002</v>
      </c>
      <c r="AH11" s="87">
        <f t="shared" si="148"/>
        <v>8.861102941176471E-3</v>
      </c>
      <c r="AI11" s="37">
        <f>$M11*1</f>
        <v>17000</v>
      </c>
      <c r="AJ11" s="29">
        <f t="shared" si="170"/>
        <v>1</v>
      </c>
      <c r="AK11" s="3">
        <f t="shared" si="13"/>
        <v>17000</v>
      </c>
      <c r="AL11" s="3">
        <f t="shared" si="14"/>
        <v>6011</v>
      </c>
      <c r="AM11" s="3">
        <f t="shared" si="15"/>
        <v>5980</v>
      </c>
      <c r="AN11" s="3">
        <f t="shared" si="16"/>
        <v>5009</v>
      </c>
      <c r="AO11" s="3">
        <f t="shared" si="17"/>
        <v>0</v>
      </c>
      <c r="AP11" s="3">
        <f t="shared" si="18"/>
        <v>0</v>
      </c>
      <c r="AQ11" s="3">
        <f t="shared" si="19"/>
        <v>0</v>
      </c>
      <c r="AR11" s="3">
        <f t="shared" si="20"/>
        <v>0</v>
      </c>
      <c r="AS11" s="3">
        <f t="shared" si="21"/>
        <v>0</v>
      </c>
      <c r="AT11" s="3">
        <f t="shared" si="22"/>
        <v>0</v>
      </c>
      <c r="AU11" s="23">
        <f t="shared" si="149"/>
        <v>1030.1600000000001</v>
      </c>
      <c r="AV11" s="3">
        <f t="shared" si="150"/>
        <v>1030.1600000000001</v>
      </c>
      <c r="AW11" s="172">
        <f t="shared" si="23"/>
        <v>1030.1600000000001</v>
      </c>
      <c r="AX11" s="6">
        <f t="shared" ref="AX11:AX42" si="208">AW11+EX11</f>
        <v>1030.1600000000001</v>
      </c>
      <c r="AY11" s="37">
        <f>$M11*1</f>
        <v>17000</v>
      </c>
      <c r="AZ11" s="29">
        <f t="shared" si="171"/>
        <v>2</v>
      </c>
      <c r="BA11" s="3">
        <f t="shared" si="25"/>
        <v>8500</v>
      </c>
      <c r="BB11" s="3">
        <f t="shared" si="26"/>
        <v>6011</v>
      </c>
      <c r="BC11" s="3">
        <f t="shared" si="27"/>
        <v>2489</v>
      </c>
      <c r="BD11" s="3">
        <f t="shared" si="28"/>
        <v>0</v>
      </c>
      <c r="BE11" s="3">
        <f t="shared" si="29"/>
        <v>0</v>
      </c>
      <c r="BF11" s="3">
        <f t="shared" si="30"/>
        <v>0</v>
      </c>
      <c r="BG11" s="3">
        <f t="shared" si="31"/>
        <v>0</v>
      </c>
      <c r="BH11" s="3">
        <f t="shared" si="32"/>
        <v>0</v>
      </c>
      <c r="BI11" s="3">
        <f t="shared" si="33"/>
        <v>0</v>
      </c>
      <c r="BJ11" s="3">
        <f t="shared" si="34"/>
        <v>0</v>
      </c>
      <c r="BK11" s="93">
        <f t="shared" si="35"/>
        <v>273.79000000000002</v>
      </c>
      <c r="BL11" s="3">
        <f t="shared" si="151"/>
        <v>273.79000000000002</v>
      </c>
      <c r="BM11" s="172">
        <f t="shared" si="36"/>
        <v>0</v>
      </c>
      <c r="BN11" s="6">
        <f t="shared" ref="BN11:BN42" si="209">BM11+FE11</f>
        <v>0</v>
      </c>
      <c r="BO11" s="37">
        <f>$M11*1</f>
        <v>17000</v>
      </c>
      <c r="BP11" s="29">
        <f t="shared" si="172"/>
        <v>2.5</v>
      </c>
      <c r="BQ11" s="3">
        <f t="shared" si="38"/>
        <v>6800</v>
      </c>
      <c r="BR11" s="3">
        <f t="shared" si="39"/>
        <v>6011</v>
      </c>
      <c r="BS11" s="3">
        <f t="shared" si="40"/>
        <v>789</v>
      </c>
      <c r="BT11" s="3">
        <f t="shared" si="41"/>
        <v>0</v>
      </c>
      <c r="BU11" s="3">
        <f t="shared" si="42"/>
        <v>0</v>
      </c>
      <c r="BV11" s="3">
        <f t="shared" si="43"/>
        <v>0</v>
      </c>
      <c r="BW11" s="3">
        <f t="shared" si="44"/>
        <v>0</v>
      </c>
      <c r="BX11" s="3">
        <f t="shared" si="45"/>
        <v>0</v>
      </c>
      <c r="BY11" s="3">
        <f t="shared" si="46"/>
        <v>0</v>
      </c>
      <c r="BZ11" s="3">
        <f t="shared" si="47"/>
        <v>0</v>
      </c>
      <c r="CA11" s="93">
        <f t="shared" si="48"/>
        <v>108.48750000000001</v>
      </c>
      <c r="CB11" s="3">
        <f t="shared" si="49"/>
        <v>108.48750000000001</v>
      </c>
      <c r="CC11" s="172">
        <f t="shared" si="50"/>
        <v>0</v>
      </c>
      <c r="CD11" s="6">
        <f t="shared" ref="CD11:CD42" si="210">CC11+FE11</f>
        <v>0</v>
      </c>
      <c r="CE11" s="37">
        <f>$M11*1</f>
        <v>17000</v>
      </c>
      <c r="CF11" s="29">
        <f t="shared" si="173"/>
        <v>3</v>
      </c>
      <c r="CG11" s="3">
        <f t="shared" si="52"/>
        <v>5666.666666666667</v>
      </c>
      <c r="CH11" s="3">
        <f t="shared" si="53"/>
        <v>5666.666666666667</v>
      </c>
      <c r="CI11" s="3">
        <f t="shared" si="54"/>
        <v>0</v>
      </c>
      <c r="CJ11" s="3">
        <f t="shared" si="55"/>
        <v>0</v>
      </c>
      <c r="CK11" s="3">
        <f t="shared" si="56"/>
        <v>0</v>
      </c>
      <c r="CL11" s="3">
        <f t="shared" si="57"/>
        <v>0</v>
      </c>
      <c r="CM11" s="3">
        <f t="shared" si="58"/>
        <v>0</v>
      </c>
      <c r="CN11" s="3">
        <f t="shared" si="59"/>
        <v>0</v>
      </c>
      <c r="CO11" s="3">
        <f t="shared" si="60"/>
        <v>0</v>
      </c>
      <c r="CP11" s="3">
        <f t="shared" si="61"/>
        <v>0</v>
      </c>
      <c r="CQ11" s="23">
        <f t="shared" si="62"/>
        <v>0</v>
      </c>
      <c r="CR11" s="3">
        <f t="shared" si="63"/>
        <v>0</v>
      </c>
      <c r="CS11" s="172">
        <f t="shared" si="64"/>
        <v>0</v>
      </c>
      <c r="CT11" s="6">
        <f t="shared" ref="CT11:CT42" si="211">CS11+FE11</f>
        <v>0</v>
      </c>
      <c r="CU11" s="37">
        <f>$M11*1</f>
        <v>17000</v>
      </c>
      <c r="CV11" s="29">
        <f t="shared" si="174"/>
        <v>4</v>
      </c>
      <c r="CW11" s="3">
        <f t="shared" si="66"/>
        <v>4250</v>
      </c>
      <c r="CX11" s="3">
        <f t="shared" si="67"/>
        <v>4250</v>
      </c>
      <c r="CY11" s="3">
        <f t="shared" si="68"/>
        <v>0</v>
      </c>
      <c r="CZ11" s="3">
        <f t="shared" si="69"/>
        <v>0</v>
      </c>
      <c r="DA11" s="3">
        <f t="shared" si="70"/>
        <v>0</v>
      </c>
      <c r="DB11" s="3">
        <f t="shared" si="71"/>
        <v>0</v>
      </c>
      <c r="DC11" s="3">
        <f t="shared" si="72"/>
        <v>0</v>
      </c>
      <c r="DD11" s="3">
        <f t="shared" si="73"/>
        <v>0</v>
      </c>
      <c r="DE11" s="3">
        <f t="shared" si="74"/>
        <v>0</v>
      </c>
      <c r="DF11" s="3">
        <f t="shared" si="75"/>
        <v>0</v>
      </c>
      <c r="DG11" s="23">
        <f t="shared" si="76"/>
        <v>0</v>
      </c>
      <c r="DH11" s="3">
        <f t="shared" si="152"/>
        <v>0</v>
      </c>
      <c r="DI11" s="172">
        <f t="shared" si="175"/>
        <v>0</v>
      </c>
      <c r="DJ11" s="6">
        <f t="shared" ref="DJ11:DJ42" si="212">DI11+FE11</f>
        <v>0</v>
      </c>
      <c r="DK11" s="37">
        <f>$M11*1</f>
        <v>17000</v>
      </c>
      <c r="DL11" s="29">
        <f t="shared" si="176"/>
        <v>5</v>
      </c>
      <c r="DM11" s="3">
        <f t="shared" si="80"/>
        <v>3400</v>
      </c>
      <c r="DN11" s="3">
        <f t="shared" si="81"/>
        <v>3400</v>
      </c>
      <c r="DO11" s="3">
        <f t="shared" si="82"/>
        <v>0</v>
      </c>
      <c r="DP11" s="3">
        <f t="shared" si="83"/>
        <v>0</v>
      </c>
      <c r="DQ11" s="3">
        <f t="shared" si="84"/>
        <v>0</v>
      </c>
      <c r="DR11" s="3">
        <f t="shared" si="85"/>
        <v>0</v>
      </c>
      <c r="DS11" s="3">
        <f t="shared" si="86"/>
        <v>0</v>
      </c>
      <c r="DT11" s="3">
        <f t="shared" si="87"/>
        <v>0</v>
      </c>
      <c r="DU11" s="3">
        <f t="shared" si="88"/>
        <v>0</v>
      </c>
      <c r="DV11" s="3">
        <f t="shared" si="89"/>
        <v>0</v>
      </c>
      <c r="DW11" s="23">
        <f t="shared" si="90"/>
        <v>0</v>
      </c>
      <c r="DX11" s="3">
        <f t="shared" si="91"/>
        <v>0</v>
      </c>
      <c r="DY11" s="172">
        <f t="shared" si="177"/>
        <v>0</v>
      </c>
      <c r="DZ11" s="6">
        <f t="shared" ref="DZ11:DZ42" si="213">DY11+FE11</f>
        <v>0</v>
      </c>
      <c r="EA11" s="37">
        <f>$M11*1</f>
        <v>17000</v>
      </c>
      <c r="EB11" s="29">
        <f t="shared" si="178"/>
        <v>2</v>
      </c>
      <c r="EC11" s="3">
        <f t="shared" si="93"/>
        <v>8500</v>
      </c>
      <c r="ED11" s="3">
        <f t="shared" si="94"/>
        <v>6011</v>
      </c>
      <c r="EE11" s="3">
        <f t="shared" si="95"/>
        <v>2489</v>
      </c>
      <c r="EF11" s="3">
        <f t="shared" si="96"/>
        <v>0</v>
      </c>
      <c r="EG11" s="3">
        <f t="shared" si="97"/>
        <v>0</v>
      </c>
      <c r="EH11" s="3">
        <f t="shared" si="98"/>
        <v>0</v>
      </c>
      <c r="EI11" s="3">
        <f t="shared" si="99"/>
        <v>0</v>
      </c>
      <c r="EJ11" s="3">
        <f t="shared" si="100"/>
        <v>0</v>
      </c>
      <c r="EK11" s="3">
        <f t="shared" si="101"/>
        <v>0</v>
      </c>
      <c r="EL11" s="3">
        <f t="shared" si="102"/>
        <v>0</v>
      </c>
      <c r="EM11" s="23">
        <f t="shared" si="103"/>
        <v>273.79000000000002</v>
      </c>
      <c r="EN11" s="3">
        <f t="shared" si="104"/>
        <v>273.79000000000002</v>
      </c>
      <c r="EO11" s="172">
        <f t="shared" si="179"/>
        <v>0</v>
      </c>
      <c r="EP11" s="37">
        <f t="shared" si="106"/>
        <v>0</v>
      </c>
      <c r="EQ11" s="6">
        <f t="shared" si="153"/>
        <v>17000</v>
      </c>
      <c r="ER11" s="3">
        <f t="shared" si="154"/>
        <v>17000</v>
      </c>
      <c r="ES11" s="3">
        <f t="shared" si="155"/>
        <v>0</v>
      </c>
      <c r="ET11" s="3">
        <f t="shared" si="156"/>
        <v>0</v>
      </c>
      <c r="EU11" s="3">
        <f t="shared" si="107"/>
        <v>0</v>
      </c>
      <c r="EV11" s="3">
        <f t="shared" si="108"/>
        <v>0</v>
      </c>
      <c r="EW11" s="3">
        <f t="shared" si="157"/>
        <v>0</v>
      </c>
      <c r="EX11" s="6">
        <f t="shared" si="109"/>
        <v>0</v>
      </c>
      <c r="EY11" s="3">
        <f t="shared" si="158"/>
        <v>17000</v>
      </c>
      <c r="EZ11" s="3">
        <f t="shared" si="110"/>
        <v>0</v>
      </c>
      <c r="FA11" s="3">
        <f t="shared" ref="FA11:FA42" si="214">IF(EQ11&lt;=$EZ$5,0,IF(EQ11&lt;=$FA$5,EQ11-EY11-EZ11,$FA$5-$EZ$5))</f>
        <v>0</v>
      </c>
      <c r="FB11" s="3">
        <f t="shared" si="112"/>
        <v>0</v>
      </c>
      <c r="FC11" s="3">
        <f t="shared" ref="FC11:FC42" si="215">IF(EQ11&lt;=$FB$5,0,EQ11-EY11-EZ11-FA11-FB11)</f>
        <v>0</v>
      </c>
      <c r="FD11" s="3">
        <f t="shared" ref="FD11:FD42" si="216">EQ11-EY11-EZ11-FA11-FB11-FC11</f>
        <v>0</v>
      </c>
      <c r="FE11" s="6">
        <f t="shared" ref="FE11:FE42" si="217">(EY11*$J$23)+(EZ11*$J$24)+(FA11*$J$25)+(FB11*$J$26)+(FC11*$J$27)</f>
        <v>0</v>
      </c>
      <c r="FF11" s="37">
        <f>$M11*1</f>
        <v>17000</v>
      </c>
      <c r="FG11" s="29">
        <f t="shared" si="180"/>
        <v>2.5</v>
      </c>
      <c r="FH11" s="3">
        <f t="shared" si="116"/>
        <v>6800</v>
      </c>
      <c r="FI11" s="3">
        <f t="shared" si="117"/>
        <v>6011</v>
      </c>
      <c r="FJ11" s="3">
        <f t="shared" si="118"/>
        <v>789</v>
      </c>
      <c r="FK11" s="3">
        <f t="shared" si="119"/>
        <v>0</v>
      </c>
      <c r="FL11" s="3">
        <f t="shared" si="120"/>
        <v>0</v>
      </c>
      <c r="FM11" s="3">
        <f t="shared" si="121"/>
        <v>0</v>
      </c>
      <c r="FN11" s="3">
        <f t="shared" si="122"/>
        <v>0</v>
      </c>
      <c r="FO11" s="3">
        <f t="shared" si="123"/>
        <v>0</v>
      </c>
      <c r="FP11" s="3">
        <f t="shared" si="124"/>
        <v>0</v>
      </c>
      <c r="FQ11" s="3">
        <f t="shared" si="125"/>
        <v>0</v>
      </c>
      <c r="FR11" s="23">
        <f t="shared" si="126"/>
        <v>108.48750000000001</v>
      </c>
      <c r="FS11" s="3">
        <f t="shared" si="181"/>
        <v>108.48750000000001</v>
      </c>
      <c r="FT11" s="172">
        <f t="shared" si="127"/>
        <v>0</v>
      </c>
      <c r="FU11" s="37">
        <f t="shared" si="159"/>
        <v>0</v>
      </c>
      <c r="FV11" s="37">
        <f>$M11*1</f>
        <v>17000</v>
      </c>
      <c r="FW11" s="29">
        <f t="shared" si="182"/>
        <v>1.5</v>
      </c>
      <c r="FX11" s="3">
        <f t="shared" si="128"/>
        <v>11333.333333333334</v>
      </c>
      <c r="FY11" s="3">
        <f t="shared" si="129"/>
        <v>6011</v>
      </c>
      <c r="FZ11" s="3">
        <f t="shared" si="130"/>
        <v>5322.3333333333339</v>
      </c>
      <c r="GA11" s="3">
        <f t="shared" si="131"/>
        <v>0</v>
      </c>
      <c r="GB11" s="3">
        <f t="shared" si="132"/>
        <v>0</v>
      </c>
      <c r="GC11" s="3">
        <f t="shared" si="133"/>
        <v>0</v>
      </c>
      <c r="GD11" s="3">
        <f t="shared" si="134"/>
        <v>0</v>
      </c>
      <c r="GE11" s="3">
        <f t="shared" si="135"/>
        <v>0</v>
      </c>
      <c r="GF11" s="3">
        <f t="shared" si="136"/>
        <v>0</v>
      </c>
      <c r="GG11" s="3">
        <f t="shared" si="137"/>
        <v>0</v>
      </c>
      <c r="GH11" s="23">
        <f t="shared" si="138"/>
        <v>439.09250000000003</v>
      </c>
      <c r="GI11" s="3">
        <f t="shared" si="160"/>
        <v>439.09250000000003</v>
      </c>
      <c r="GJ11" s="172">
        <f t="shared" si="139"/>
        <v>150.63875000000002</v>
      </c>
      <c r="GK11" s="37">
        <f t="shared" si="161"/>
        <v>150.63875000000002</v>
      </c>
      <c r="GM11" s="26">
        <f t="shared" si="193"/>
        <v>70</v>
      </c>
      <c r="GN11" s="73">
        <f t="shared" si="183"/>
        <v>70</v>
      </c>
      <c r="GO11" s="65">
        <f t="shared" si="184"/>
        <v>0</v>
      </c>
      <c r="GP11" s="1"/>
      <c r="GQ11" s="26">
        <f t="shared" si="194"/>
        <v>470</v>
      </c>
      <c r="GR11" s="161">
        <f t="shared" si="162"/>
        <v>273</v>
      </c>
      <c r="GS11" s="65">
        <f t="shared" si="185"/>
        <v>197</v>
      </c>
      <c r="GT11" s="1"/>
      <c r="GU11" s="26">
        <f t="shared" si="195"/>
        <v>870</v>
      </c>
      <c r="GV11" s="73">
        <f t="shared" si="163"/>
        <v>73</v>
      </c>
      <c r="GW11" s="65">
        <f t="shared" si="186"/>
        <v>797</v>
      </c>
      <c r="GX11" s="1"/>
      <c r="GY11" s="26">
        <f t="shared" si="196"/>
        <v>1270</v>
      </c>
      <c r="GZ11" s="161">
        <f t="shared" si="164"/>
        <v>0</v>
      </c>
      <c r="HA11" s="65">
        <f t="shared" si="187"/>
        <v>1270</v>
      </c>
      <c r="HB11" s="1"/>
      <c r="HC11" s="26">
        <f t="shared" si="197"/>
        <v>1670</v>
      </c>
      <c r="HD11" s="161">
        <f t="shared" si="165"/>
        <v>0</v>
      </c>
      <c r="HE11" s="65">
        <f t="shared" si="188"/>
        <v>1670</v>
      </c>
      <c r="HF11" s="3"/>
      <c r="HH11" s="26">
        <f t="shared" si="166"/>
        <v>17000</v>
      </c>
      <c r="HI11" s="26">
        <f t="shared" si="189"/>
        <v>165.30250000000001</v>
      </c>
      <c r="HJ11" s="3">
        <f t="shared" si="190"/>
        <v>273.79000000000002</v>
      </c>
      <c r="HK11" s="3">
        <f t="shared" si="191"/>
        <v>273.79000000000002</v>
      </c>
      <c r="HL11" s="65">
        <f t="shared" ref="HL11:HL48" si="218">BL11-DX11</f>
        <v>273.79000000000002</v>
      </c>
      <c r="HM11" s="26">
        <f t="shared" si="167"/>
        <v>756.37000000000012</v>
      </c>
      <c r="HN11" s="65">
        <f t="shared" si="168"/>
        <v>921.67250000000013</v>
      </c>
      <c r="HO11" s="6">
        <f t="shared" si="169"/>
        <v>591.06750000000011</v>
      </c>
      <c r="IC11" t="s">
        <v>116</v>
      </c>
      <c r="IG11">
        <f>II10*1</f>
        <v>2013</v>
      </c>
    </row>
    <row r="12" spans="1:262" ht="15.75" thickBot="1">
      <c r="B12" s="47">
        <v>1</v>
      </c>
      <c r="C12" s="53">
        <v>0</v>
      </c>
      <c r="D12" s="103">
        <v>6011</v>
      </c>
      <c r="E12" s="104">
        <v>0</v>
      </c>
      <c r="F12" s="48"/>
      <c r="G12" s="30" t="s">
        <v>30</v>
      </c>
      <c r="H12" s="54" t="s">
        <v>2</v>
      </c>
      <c r="I12" s="61" t="s">
        <v>3</v>
      </c>
      <c r="J12" s="61" t="s">
        <v>5</v>
      </c>
      <c r="M12" s="138"/>
      <c r="N12" s="41"/>
      <c r="P12" s="26"/>
      <c r="Q12" s="37"/>
      <c r="R12" s="85"/>
      <c r="S12" s="37"/>
      <c r="T12" s="85"/>
      <c r="U12" s="37"/>
      <c r="V12" s="79"/>
      <c r="W12" s="37"/>
      <c r="X12" s="79"/>
      <c r="Y12" s="37"/>
      <c r="Z12" s="79"/>
      <c r="AA12" s="6"/>
      <c r="AB12" s="79"/>
      <c r="AC12" s="6"/>
      <c r="AD12" s="79"/>
      <c r="AE12" s="37"/>
      <c r="AF12" s="79"/>
      <c r="AG12" s="6"/>
      <c r="AH12" s="87"/>
      <c r="AI12" s="37"/>
      <c r="AJ12" s="29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23"/>
      <c r="AV12" s="3"/>
      <c r="AW12" s="172"/>
      <c r="AX12" s="6"/>
      <c r="AY12" s="6"/>
      <c r="AZ12" s="29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93"/>
      <c r="BL12" s="3"/>
      <c r="BM12" s="172"/>
      <c r="BN12" s="6"/>
      <c r="BO12" s="6"/>
      <c r="BP12" s="29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93"/>
      <c r="CB12" s="3"/>
      <c r="CC12" s="172"/>
      <c r="CD12" s="6"/>
      <c r="CE12" s="6"/>
      <c r="CF12" s="29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23"/>
      <c r="CR12" s="11"/>
      <c r="CS12" s="172"/>
      <c r="CT12" s="6"/>
      <c r="CU12" s="6"/>
      <c r="CV12" s="29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23"/>
      <c r="DH12" s="3"/>
      <c r="DI12" s="172"/>
      <c r="DJ12" s="6"/>
      <c r="DK12" s="6"/>
      <c r="DL12" s="29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23"/>
      <c r="DX12" s="3"/>
      <c r="DY12" s="172"/>
      <c r="DZ12" s="6"/>
      <c r="EA12" s="37"/>
      <c r="EB12" s="29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23"/>
      <c r="EN12" s="3"/>
      <c r="EO12" s="172"/>
      <c r="EP12" s="37">
        <f t="shared" si="106"/>
        <v>0</v>
      </c>
      <c r="EQ12" s="6"/>
      <c r="ER12" s="3"/>
      <c r="ES12" s="3"/>
      <c r="ET12" s="3"/>
      <c r="EU12" s="3"/>
      <c r="EV12" s="3"/>
      <c r="EW12" s="3"/>
      <c r="EX12" s="6"/>
      <c r="EY12" s="3"/>
      <c r="EZ12" s="3"/>
      <c r="FA12" s="3"/>
      <c r="FB12" s="3"/>
      <c r="FC12" s="3"/>
      <c r="FD12" s="3"/>
      <c r="FE12" s="6"/>
      <c r="FF12" s="37"/>
      <c r="FG12" s="29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23"/>
      <c r="FS12" s="3"/>
      <c r="FT12" s="172"/>
      <c r="FU12" s="37"/>
      <c r="FV12" s="37"/>
      <c r="FW12" s="29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23"/>
      <c r="GI12" s="3"/>
      <c r="GJ12" s="172"/>
      <c r="GK12" s="37"/>
      <c r="GM12" s="26">
        <f t="shared" si="193"/>
        <v>90</v>
      </c>
      <c r="GN12" s="73">
        <f t="shared" si="183"/>
        <v>90</v>
      </c>
      <c r="GO12" s="65">
        <f t="shared" si="184"/>
        <v>0</v>
      </c>
      <c r="GP12" s="1"/>
      <c r="GQ12" s="26">
        <f t="shared" si="194"/>
        <v>490</v>
      </c>
      <c r="GR12" s="161">
        <f t="shared" si="162"/>
        <v>263</v>
      </c>
      <c r="GS12" s="65">
        <f t="shared" si="185"/>
        <v>227</v>
      </c>
      <c r="GT12" s="1"/>
      <c r="GU12" s="26">
        <f t="shared" si="195"/>
        <v>890</v>
      </c>
      <c r="GV12" s="73">
        <f t="shared" si="163"/>
        <v>63</v>
      </c>
      <c r="GW12" s="65">
        <f t="shared" si="186"/>
        <v>827</v>
      </c>
      <c r="GX12" s="1"/>
      <c r="GY12" s="26">
        <f t="shared" si="196"/>
        <v>1290</v>
      </c>
      <c r="GZ12" s="161">
        <f t="shared" si="164"/>
        <v>0</v>
      </c>
      <c r="HA12" s="65">
        <f t="shared" si="187"/>
        <v>1290</v>
      </c>
      <c r="HB12" s="1"/>
      <c r="HC12" s="26">
        <f t="shared" si="197"/>
        <v>1690</v>
      </c>
      <c r="HD12" s="161">
        <f t="shared" si="165"/>
        <v>0</v>
      </c>
      <c r="HE12" s="65">
        <f t="shared" si="188"/>
        <v>1690</v>
      </c>
      <c r="HF12" s="3"/>
      <c r="HH12" s="26"/>
      <c r="HI12" s="26"/>
      <c r="HJ12" s="3"/>
      <c r="HK12" s="3"/>
      <c r="HL12" s="65"/>
      <c r="HM12" s="26"/>
      <c r="HN12" s="65"/>
      <c r="HO12" s="6"/>
      <c r="ID12" s="70" t="s">
        <v>198</v>
      </c>
      <c r="IE12" s="187">
        <f>+O2-2000</f>
        <v>14</v>
      </c>
      <c r="IO12" t="s">
        <v>122</v>
      </c>
    </row>
    <row r="13" spans="1:262">
      <c r="B13" s="47">
        <f>B12+1</f>
        <v>2</v>
      </c>
      <c r="C13" s="41">
        <f>D12*1</f>
        <v>6011</v>
      </c>
      <c r="D13" s="103">
        <v>11991</v>
      </c>
      <c r="E13" s="104">
        <v>5.5E-2</v>
      </c>
      <c r="F13" s="48"/>
      <c r="G13" s="47">
        <v>1</v>
      </c>
      <c r="H13" s="21">
        <v>0</v>
      </c>
      <c r="I13" s="103">
        <v>250000</v>
      </c>
      <c r="J13" s="104">
        <v>0</v>
      </c>
      <c r="M13" s="106">
        <v>19000</v>
      </c>
      <c r="N13" s="41"/>
      <c r="P13" s="26">
        <f t="shared" si="143"/>
        <v>19000</v>
      </c>
      <c r="Q13" s="37">
        <f t="shared" si="198"/>
        <v>1310.1600000000001</v>
      </c>
      <c r="R13" s="85">
        <f t="shared" ref="R13:R42" si="219">Q13/P13</f>
        <v>6.895578947368422E-2</v>
      </c>
      <c r="S13" s="37">
        <f t="shared" si="199"/>
        <v>67.685000000000002</v>
      </c>
      <c r="T13" s="85">
        <f t="shared" si="144"/>
        <v>3.5623684210526318E-3</v>
      </c>
      <c r="U13" s="37">
        <f t="shared" si="200"/>
        <v>0</v>
      </c>
      <c r="V13" s="79">
        <f t="shared" si="201"/>
        <v>0</v>
      </c>
      <c r="W13" s="37">
        <f t="shared" si="202"/>
        <v>0</v>
      </c>
      <c r="X13" s="79">
        <f t="shared" si="203"/>
        <v>0</v>
      </c>
      <c r="Y13" s="37">
        <f t="shared" si="204"/>
        <v>0</v>
      </c>
      <c r="Z13" s="79">
        <f t="shared" si="205"/>
        <v>0</v>
      </c>
      <c r="AA13" s="6">
        <f t="shared" si="206"/>
        <v>0</v>
      </c>
      <c r="AB13" s="79">
        <f t="shared" si="207"/>
        <v>0</v>
      </c>
      <c r="AC13" s="6">
        <f t="shared" si="145"/>
        <v>67.685000000000002</v>
      </c>
      <c r="AD13" s="79">
        <f t="shared" si="146"/>
        <v>3.5623684210526318E-3</v>
      </c>
      <c r="AE13" s="37">
        <f t="shared" si="11"/>
        <v>0</v>
      </c>
      <c r="AF13" s="79">
        <f>AE13/P13</f>
        <v>0</v>
      </c>
      <c r="AG13" s="6">
        <f t="shared" si="147"/>
        <v>444.85999999999967</v>
      </c>
      <c r="AH13" s="87">
        <f t="shared" si="148"/>
        <v>2.3413684210526298E-2</v>
      </c>
      <c r="AI13" s="37">
        <f>$M13*1</f>
        <v>19000</v>
      </c>
      <c r="AJ13" s="29">
        <f>AJ11*1</f>
        <v>1</v>
      </c>
      <c r="AK13" s="3">
        <f t="shared" ref="AK13:AK17" si="220">AI13/AJ13</f>
        <v>19000</v>
      </c>
      <c r="AL13" s="3">
        <f>IF(AK13&lt;=$AL$5,AK13,$AL$5)</f>
        <v>6011</v>
      </c>
      <c r="AM13" s="3">
        <f t="shared" ref="AM13:AM17" si="221">IF(AL13&gt;=$AL$5,IF(AK13&lt;=$AM$5,AK13-$AL$5,$AM$5-$AL$5),0)</f>
        <v>5980</v>
      </c>
      <c r="AN13" s="3">
        <f>IF(AK13&gt;=11991,IF(AK13&lt;=$AN$5,AK13-$AM$5,$AN$5-$AM$5),0)</f>
        <v>7009</v>
      </c>
      <c r="AO13" s="3">
        <f t="shared" ref="AO13:AO17" si="222">IF(AK13&gt;=$AN$5,IF(AK13&lt;=$AO$5,AK13-$AN$5,$AO$5-$AN$5),0)</f>
        <v>0</v>
      </c>
      <c r="AP13" s="3">
        <f t="shared" ref="AP13:AP17" si="223">IF(AK13&gt;=71397,IF(AK13&lt;=151200,AK13-71397,79803),0)</f>
        <v>0</v>
      </c>
      <c r="AQ13" s="3">
        <f t="shared" ref="AQ13:AQ17" si="224">IF(AK13&gt;=$AP$5,IF(AK13&lt;=$AQ$5,AK13-$AP$5,$AQ$5-$AP$5),0)</f>
        <v>0</v>
      </c>
      <c r="AR13" s="3">
        <f t="shared" ref="AR13:AR17" si="225">IF(AK13&gt;=$AQ$5,IF(AK13&lt;=$AR$5,AK13-$AQ$5,$AR$5-$AQ$5),0)</f>
        <v>0</v>
      </c>
      <c r="AS13" s="3">
        <f t="shared" ref="AS13:AS17" si="226">IF(AK13&gt;=$AR$5,IF(AK13&lt;=$AS$5,AK13-$AR$5,$AS$5-$AR$5),0)</f>
        <v>0</v>
      </c>
      <c r="AT13" s="3">
        <f t="shared" ref="AT13:AT17" si="227">AK13-AL13-AM13-AN13-AO13-AP13-AQ13-AR13-AS13</f>
        <v>0</v>
      </c>
      <c r="AU13" s="23">
        <f t="shared" si="149"/>
        <v>1310.1600000000001</v>
      </c>
      <c r="AV13" s="3">
        <f t="shared" si="150"/>
        <v>1310.1600000000001</v>
      </c>
      <c r="AW13" s="172">
        <f t="shared" si="23"/>
        <v>1310.1600000000001</v>
      </c>
      <c r="AX13" s="6">
        <f t="shared" si="208"/>
        <v>1310.1600000000001</v>
      </c>
      <c r="AY13" s="37">
        <f>$M13*1</f>
        <v>19000</v>
      </c>
      <c r="AZ13" s="29">
        <f>AZ11*1</f>
        <v>2</v>
      </c>
      <c r="BA13" s="3">
        <f t="shared" ref="BA13:BA17" si="228">AY13/AZ13</f>
        <v>9500</v>
      </c>
      <c r="BB13" s="3">
        <f>IF(BA13&lt;=$AL$5,BA13,$AL$5)</f>
        <v>6011</v>
      </c>
      <c r="BC13" s="3">
        <f t="shared" ref="BC13:BC17" si="229">IF(BB13&gt;=$AL$5,IF(BA13&lt;=$AM$5,BA13-$AL$5,$AM$5-$AL$5),0)</f>
        <v>3489</v>
      </c>
      <c r="BD13" s="3">
        <f>IF(BA13&gt;=11991,IF(BA13&lt;=$AN$5,BA13-$AM$5,$AN$5-$AM$5),0)</f>
        <v>0</v>
      </c>
      <c r="BE13" s="3">
        <f t="shared" ref="BE13:BE17" si="230">IF(BA13&gt;=$AN$5,IF(BA13&lt;=$AO$5,BA13-$AN$5,$AO$5-$AN$5),0)</f>
        <v>0</v>
      </c>
      <c r="BF13" s="3">
        <f t="shared" ref="BF13:BF17" si="231">IF(BA13&gt;=71397,IF(BA13&lt;=151200,BA13-71397,79803),0)</f>
        <v>0</v>
      </c>
      <c r="BG13" s="3">
        <f t="shared" ref="BG13:BG17" si="232">IF(BA13&gt;=$AP$5,IF(BA13&lt;=$AQ$5,BA13-$AP$5,$AQ$5-$AP$5),0)</f>
        <v>0</v>
      </c>
      <c r="BH13" s="3">
        <f t="shared" ref="BH13:BH17" si="233">IF(BA13&gt;=$AQ$5,IF(BA13&lt;=$AR$5,BA13-$AQ$5,$AR$5-$AQ$5),0)</f>
        <v>0</v>
      </c>
      <c r="BI13" s="3">
        <f t="shared" ref="BI13:BI17" si="234">IF(BA13&gt;=$AR$5,IF(BA13&lt;=$AS$5,BA13-$AR$5,$AS$5-$AR$5),0)</f>
        <v>0</v>
      </c>
      <c r="BJ13" s="3">
        <f t="shared" ref="BJ13:BJ17" si="235">BA13-BB13-BC13-BD13-BE13-BF13-BG13-BH13-BI13</f>
        <v>0</v>
      </c>
      <c r="BK13" s="93">
        <f>((BB13*$E$12)+(BC13*$E$13)+(BD13*$E$14)+(BE13*$E$15)+(BF13*$E$16)+(BG13*$E$17)+(BH13*$E$18)+(BI13*$E$19))*AZ13</f>
        <v>383.79</v>
      </c>
      <c r="BL13" s="3">
        <f t="shared" si="151"/>
        <v>383.79</v>
      </c>
      <c r="BM13" s="172">
        <f t="shared" si="36"/>
        <v>67.685000000000002</v>
      </c>
      <c r="BN13" s="6">
        <f t="shared" si="209"/>
        <v>67.685000000000002</v>
      </c>
      <c r="BO13" s="37">
        <f>$M13*1</f>
        <v>19000</v>
      </c>
      <c r="BP13" s="29">
        <f>BP11*1</f>
        <v>2.5</v>
      </c>
      <c r="BQ13" s="3">
        <f t="shared" ref="BQ13:BQ17" si="236">BO13/BP13</f>
        <v>7600</v>
      </c>
      <c r="BR13" s="3">
        <f>IF(BQ13&lt;=$AL$5,BQ13,$AL$5)</f>
        <v>6011</v>
      </c>
      <c r="BS13" s="3">
        <f t="shared" ref="BS13:BS17" si="237">IF(BR13&gt;=$AL$5,IF(BQ13&lt;=$AM$5,BQ13-$AL$5,$AM$5-$AL$5),0)</f>
        <v>1589</v>
      </c>
      <c r="BT13" s="3">
        <f>IF(BQ13&gt;=11991,IF(BQ13&lt;=$AN$5,BQ13-$AM$5,$AN$5-$AM$5),0)</f>
        <v>0</v>
      </c>
      <c r="BU13" s="3">
        <f t="shared" ref="BU13:BU17" si="238">IF(BQ13&gt;=$AN$5,IF(BQ13&lt;=$AO$5,BQ13-$AN$5,$AO$5-$AN$5),0)</f>
        <v>0</v>
      </c>
      <c r="BV13" s="3">
        <f t="shared" ref="BV13:BV17" si="239">IF(BQ13&gt;=71397,IF(BQ13&lt;=151200,BQ13-71397,79803),0)</f>
        <v>0</v>
      </c>
      <c r="BW13" s="3">
        <f t="shared" ref="BW13:BW17" si="240">IF(BQ13&gt;=$AP$5,IF(BQ13&lt;=$AQ$5,BQ13-$AP$5,$AQ$5-$AP$5),0)</f>
        <v>0</v>
      </c>
      <c r="BX13" s="3">
        <f t="shared" ref="BX13:BX17" si="241">IF(BQ13&gt;=$AQ$5,IF(BQ13&lt;=$AR$5,BQ13-$AQ$5,$AR$5-$AQ$5),0)</f>
        <v>0</v>
      </c>
      <c r="BY13" s="3">
        <f t="shared" ref="BY13:BY17" si="242">IF(BQ13&gt;=$AR$5,IF(BQ13&lt;=$AS$5,BQ13-$AR$5,$AS$5-$AR$5),0)</f>
        <v>0</v>
      </c>
      <c r="BZ13" s="3">
        <f t="shared" ref="BZ13:BZ17" si="243">BQ13-BR13-BS13-BT13-BU13-BV13-BW13-BX13-BY13</f>
        <v>0</v>
      </c>
      <c r="CA13" s="93">
        <f t="shared" si="48"/>
        <v>218.48749999999998</v>
      </c>
      <c r="CB13" s="3">
        <f t="shared" si="49"/>
        <v>218.48749999999998</v>
      </c>
      <c r="CC13" s="172">
        <f t="shared" si="50"/>
        <v>0</v>
      </c>
      <c r="CD13" s="6">
        <f t="shared" si="210"/>
        <v>0</v>
      </c>
      <c r="CE13" s="37">
        <f>$M13*1</f>
        <v>19000</v>
      </c>
      <c r="CF13" s="29">
        <f>CF11*1</f>
        <v>3</v>
      </c>
      <c r="CG13" s="3">
        <f t="shared" ref="CG13:CG17" si="244">CE13/CF13</f>
        <v>6333.333333333333</v>
      </c>
      <c r="CH13" s="3">
        <f>IF(CG13&lt;=$AL$5,CG13,$AL$5)</f>
        <v>6011</v>
      </c>
      <c r="CI13" s="3">
        <f t="shared" ref="CI13:CI17" si="245">IF(CH13&gt;=$AL$5,IF(CG13&lt;=$AM$5,CG13-$AL$5,$AM$5-$AL$5),0)</f>
        <v>322.33333333333303</v>
      </c>
      <c r="CJ13" s="3">
        <f>IF(CG13&gt;=11991,IF(CG13&lt;=$AN$5,CG13-$AM$5,$AN$5-$AM$5),0)</f>
        <v>0</v>
      </c>
      <c r="CK13" s="3">
        <f t="shared" ref="CK13:CK17" si="246">IF(CG13&gt;=$AN$5,IF(CG13&lt;=$AO$5,CG13-$AN$5,$AO$5-$AN$5),0)</f>
        <v>0</v>
      </c>
      <c r="CL13" s="3">
        <f t="shared" ref="CL13:CL17" si="247">IF(CG13&gt;=71397,IF(CG13&lt;=151200,CG13-71397,79803),0)</f>
        <v>0</v>
      </c>
      <c r="CM13" s="3">
        <f t="shared" ref="CM13:CM17" si="248">IF(CG13&gt;=$AP$5,IF(CG13&lt;=$AQ$5,CG13-$AP$5,$AQ$5-$AP$5),0)</f>
        <v>0</v>
      </c>
      <c r="CN13" s="3">
        <f t="shared" ref="CN13:CN17" si="249">IF(CG13&gt;=$AQ$5,IF(CG13&lt;=$AR$5,CG13-$AQ$5,$AR$5-$AQ$5),0)</f>
        <v>0</v>
      </c>
      <c r="CO13" s="3">
        <f t="shared" ref="CO13:CO17" si="250">IF(CG13&gt;=$AR$5,IF(CG13&lt;=$AS$5,CG13-$AR$5,$AS$5-$AR$5),0)</f>
        <v>0</v>
      </c>
      <c r="CP13" s="3">
        <f t="shared" ref="CP13:CP17" si="251">CG13-CH13-CI13-CJ13-CK13-CL13-CM13-CN13-CO13</f>
        <v>0</v>
      </c>
      <c r="CQ13" s="23">
        <f>((CH13*$E$12)+(CI13*$E$13)+(CJ13*$E$14)+(CK13*$E$15)+(CL13*$E$16)+(CM13*$E$17)+(CN13*$E$18)+(CO13*$E$19))*CF13</f>
        <v>53.184999999999953</v>
      </c>
      <c r="CR13" s="3">
        <f t="shared" ref="CR13:CR17" si="252">IF(BL13-($E$33*2)&gt;=CQ13,IF(BL13&gt;=CQ13-($E$33*2),BL13-($E$33*2),CQ13),IF(CQ13&lt;=($E$33*2),CQ13,IF(BL13-($E$33*2)&lt;=(CQ13),CQ13,BL13-($E$33*2))))</f>
        <v>53.184999999999953</v>
      </c>
      <c r="CS13" s="172">
        <f t="shared" si="64"/>
        <v>0</v>
      </c>
      <c r="CT13" s="6">
        <f t="shared" si="211"/>
        <v>0</v>
      </c>
      <c r="CU13" s="37">
        <f>$M13*1</f>
        <v>19000</v>
      </c>
      <c r="CV13" s="29">
        <f>CV11*1</f>
        <v>4</v>
      </c>
      <c r="CW13" s="3">
        <f t="shared" ref="CW13:CW17" si="253">CU13/CV13</f>
        <v>4750</v>
      </c>
      <c r="CX13" s="3">
        <f>IF(CW13&lt;=$AL$5,CW13,$AL$5)</f>
        <v>4750</v>
      </c>
      <c r="CY13" s="3">
        <f t="shared" ref="CY13:CY17" si="254">IF(CX13&gt;=$AL$5,IF(CW13&lt;=$AM$5,CW13-$AL$5,$AM$5-$AL$5),0)</f>
        <v>0</v>
      </c>
      <c r="CZ13" s="3">
        <f>IF(CW13&gt;=11991,IF(CW13&lt;=$AN$5,CW13-$AM$5,$AN$5-$AM$5),0)</f>
        <v>0</v>
      </c>
      <c r="DA13" s="3">
        <f t="shared" ref="DA13:DA17" si="255">IF(CW13&gt;=$AN$5,IF(CW13&lt;=$AO$5,CW13-$AN$5,$AO$5-$AN$5),0)</f>
        <v>0</v>
      </c>
      <c r="DB13" s="3">
        <f t="shared" ref="DB13:DB17" si="256">IF(CW13&gt;=71397,IF(CW13&lt;=151200,CW13-71397,79803),0)</f>
        <v>0</v>
      </c>
      <c r="DC13" s="3">
        <f t="shared" ref="DC13:DC17" si="257">IF(CW13&gt;=$AP$5,IF(CW13&lt;=$AQ$5,CW13-$AP$5,$AQ$5-$AP$5),0)</f>
        <v>0</v>
      </c>
      <c r="DD13" s="3">
        <f t="shared" ref="DD13:DD17" si="258">IF(CW13&gt;=$AQ$5,IF(CW13&lt;=$AR$5,CW13-$AQ$5,$AR$5-$AQ$5),0)</f>
        <v>0</v>
      </c>
      <c r="DE13" s="3">
        <f t="shared" ref="DE13:DE17" si="259">IF(CW13&gt;=$AR$5,IF(CW13&lt;=$AS$5,CW13-$AR$5,$AS$5-$AR$5),0)</f>
        <v>0</v>
      </c>
      <c r="DF13" s="3">
        <f t="shared" ref="DF13:DF17" si="260">CW13-CX13-CY13-CZ13-DA13-DB13-DC13-DD13-DE13</f>
        <v>0</v>
      </c>
      <c r="DG13" s="23">
        <f t="shared" si="76"/>
        <v>0</v>
      </c>
      <c r="DH13" s="3">
        <f t="shared" si="152"/>
        <v>0</v>
      </c>
      <c r="DI13" s="172">
        <f t="shared" si="175"/>
        <v>0</v>
      </c>
      <c r="DJ13" s="6">
        <f t="shared" si="212"/>
        <v>0</v>
      </c>
      <c r="DK13" s="37">
        <f>$M13*1</f>
        <v>19000</v>
      </c>
      <c r="DL13" s="29">
        <f>DL11*1</f>
        <v>5</v>
      </c>
      <c r="DM13" s="3">
        <f t="shared" ref="DM13:DM17" si="261">DK13/DL13</f>
        <v>3800</v>
      </c>
      <c r="DN13" s="3">
        <f>IF(DM13&lt;=$AL$5,DM13,$AL$5)</f>
        <v>3800</v>
      </c>
      <c r="DO13" s="3">
        <f t="shared" ref="DO13:DO17" si="262">IF(DN13&gt;=$AL$5,IF(DM13&lt;=$AM$5,DM13-$AL$5,$AM$5-$AL$5),0)</f>
        <v>0</v>
      </c>
      <c r="DP13" s="3">
        <f>IF(DM13&gt;=11991,IF(DM13&lt;=$AN$5,DM13-$AM$5,$AN$5-$AM$5),0)</f>
        <v>0</v>
      </c>
      <c r="DQ13" s="3">
        <f t="shared" ref="DQ13:DQ17" si="263">IF(DM13&gt;=$AN$5,IF(DM13&lt;=$AO$5,DM13-$AN$5,$AO$5-$AN$5),0)</f>
        <v>0</v>
      </c>
      <c r="DR13" s="3">
        <f t="shared" ref="DR13:DR17" si="264">IF(DM13&gt;=71397,IF(DM13&lt;=151200,DM13-71397,79803),0)</f>
        <v>0</v>
      </c>
      <c r="DS13" s="3">
        <f t="shared" ref="DS13:DS17" si="265">IF(DM13&gt;=$AP$5,IF(DM13&lt;=$AQ$5,DM13-$AP$5,$AQ$5-$AP$5),0)</f>
        <v>0</v>
      </c>
      <c r="DT13" s="3">
        <f t="shared" ref="DT13:DT17" si="266">IF(DM13&gt;=$AQ$5,IF(DM13&lt;=$AR$5,DM13-$AQ$5,$AR$5-$AQ$5),0)</f>
        <v>0</v>
      </c>
      <c r="DU13" s="3">
        <f t="shared" ref="DU13:DU17" si="267">IF(DM13&gt;=$AR$5,IF(DM13&lt;=$AS$5,DM13-$AR$5,$AS$5-$AR$5),0)</f>
        <v>0</v>
      </c>
      <c r="DV13" s="3">
        <f t="shared" ref="DV13:DV17" si="268">DM13-DN13-DO13-DP13-DQ13-DR13-DS13-DT13-DU13</f>
        <v>0</v>
      </c>
      <c r="DW13" s="23">
        <f t="shared" si="90"/>
        <v>0</v>
      </c>
      <c r="DX13" s="3">
        <f t="shared" si="91"/>
        <v>0</v>
      </c>
      <c r="DY13" s="172">
        <f t="shared" si="177"/>
        <v>0</v>
      </c>
      <c r="DZ13" s="6">
        <f t="shared" si="213"/>
        <v>0</v>
      </c>
      <c r="EA13" s="37">
        <f>$M13*1</f>
        <v>19000</v>
      </c>
      <c r="EB13" s="29">
        <f>EB11*1</f>
        <v>2</v>
      </c>
      <c r="EC13" s="3">
        <f t="shared" ref="EC13:EC17" si="269">EA13/EB13</f>
        <v>9500</v>
      </c>
      <c r="ED13" s="3">
        <f>IF(EC13&lt;=$AL$5,EC13,$AL$5)</f>
        <v>6011</v>
      </c>
      <c r="EE13" s="3">
        <f t="shared" ref="EE13:EE17" si="270">IF(ED13&gt;=$AL$5,IF(EC13&lt;=$AM$5,EC13-$AL$5,$AM$5-$AL$5),0)</f>
        <v>3489</v>
      </c>
      <c r="EF13" s="3">
        <f>IF(EC13&gt;=11991,IF(EC13&lt;=$AN$5,EC13-$AM$5,$AN$5-$AM$5),0)</f>
        <v>0</v>
      </c>
      <c r="EG13" s="3">
        <f t="shared" ref="EG13:EG17" si="271">IF(EC13&gt;=$AN$5,IF(EC13&lt;=$AO$5,EC13-$AN$5,$AO$5-$AN$5),0)</f>
        <v>0</v>
      </c>
      <c r="EH13" s="3">
        <f t="shared" ref="EH13:EH17" si="272">IF(EC13&gt;=71397,IF(EC13&lt;=151200,EC13-71397,79803),0)</f>
        <v>0</v>
      </c>
      <c r="EI13" s="3">
        <f t="shared" ref="EI13:EI17" si="273">IF(EC13&gt;=$AP$5,IF(EC13&lt;=$AQ$5,EC13-$AP$5,$AQ$5-$AP$5),0)</f>
        <v>0</v>
      </c>
      <c r="EJ13" s="3">
        <f t="shared" ref="EJ13:EJ17" si="274">IF(EC13&gt;=$AQ$5,IF(EC13&lt;=$AR$5,EC13-$AQ$5,$AR$5-$AQ$5),0)</f>
        <v>0</v>
      </c>
      <c r="EK13" s="3">
        <f t="shared" ref="EK13:EK17" si="275">IF(EC13&gt;=$AR$5,IF(EC13&lt;=$AS$5,EC13-$AR$5,$AS$5-$AR$5),0)</f>
        <v>0</v>
      </c>
      <c r="EL13" s="3">
        <f t="shared" ref="EL13:EL17" si="276">EC13-ED13-EE13-EF13-EG13-EH13-EI13-EJ13-EK13</f>
        <v>0</v>
      </c>
      <c r="EM13" s="23">
        <f t="shared" si="103"/>
        <v>383.79</v>
      </c>
      <c r="EN13" s="3">
        <f t="shared" si="104"/>
        <v>383.79</v>
      </c>
      <c r="EO13" s="172">
        <f t="shared" si="179"/>
        <v>67.685000000000002</v>
      </c>
      <c r="EP13" s="37">
        <f t="shared" si="106"/>
        <v>67.685000000000002</v>
      </c>
      <c r="EQ13" s="6">
        <f t="shared" si="153"/>
        <v>19000</v>
      </c>
      <c r="ER13" s="3">
        <f t="shared" si="154"/>
        <v>19000</v>
      </c>
      <c r="ES13" s="3">
        <f t="shared" si="155"/>
        <v>0</v>
      </c>
      <c r="ET13" s="3">
        <f t="shared" si="156"/>
        <v>0</v>
      </c>
      <c r="EU13" s="3">
        <f t="shared" si="107"/>
        <v>0</v>
      </c>
      <c r="EV13" s="3">
        <f t="shared" si="108"/>
        <v>0</v>
      </c>
      <c r="EW13" s="3">
        <f t="shared" si="157"/>
        <v>0</v>
      </c>
      <c r="EX13" s="6">
        <f t="shared" si="109"/>
        <v>0</v>
      </c>
      <c r="EY13" s="3">
        <f t="shared" si="158"/>
        <v>19000</v>
      </c>
      <c r="EZ13" s="3">
        <f t="shared" si="110"/>
        <v>0</v>
      </c>
      <c r="FA13" s="3">
        <f t="shared" si="214"/>
        <v>0</v>
      </c>
      <c r="FB13" s="3">
        <f t="shared" si="112"/>
        <v>0</v>
      </c>
      <c r="FC13" s="3">
        <f t="shared" si="215"/>
        <v>0</v>
      </c>
      <c r="FD13" s="3">
        <f t="shared" si="216"/>
        <v>0</v>
      </c>
      <c r="FE13" s="6">
        <f t="shared" si="217"/>
        <v>0</v>
      </c>
      <c r="FF13" s="37">
        <f>$M13*1</f>
        <v>19000</v>
      </c>
      <c r="FG13" s="29">
        <f>FG11*1</f>
        <v>2.5</v>
      </c>
      <c r="FH13" s="3">
        <f t="shared" ref="FH13:FH17" si="277">FF13/FG13</f>
        <v>7600</v>
      </c>
      <c r="FI13" s="3">
        <f>IF(FH13&lt;=$AL$5,FH13,$AL$5)</f>
        <v>6011</v>
      </c>
      <c r="FJ13" s="3">
        <f t="shared" ref="FJ13:FJ17" si="278">IF(FI13&gt;=$AL$5,IF(FH13&lt;=$AM$5,FH13-$AL$5,$AM$5-$AL$5),0)</f>
        <v>1589</v>
      </c>
      <c r="FK13" s="3">
        <f>IF(FH13&gt;=11991,IF(FH13&lt;=$AN$5,FH13-$AM$5,$AN$5-$AM$5),0)</f>
        <v>0</v>
      </c>
      <c r="FL13" s="3">
        <f t="shared" ref="FL13:FL17" si="279">IF(FH13&gt;=$AN$5,IF(FH13&lt;=$AO$5,FH13-$AN$5,$AO$5-$AN$5),0)</f>
        <v>0</v>
      </c>
      <c r="FM13" s="3">
        <f t="shared" ref="FM13:FM17" si="280">IF(FH13&gt;=71397,IF(FH13&lt;=151200,FH13-71397,79803),0)</f>
        <v>0</v>
      </c>
      <c r="FN13" s="3">
        <f t="shared" ref="FN13:FN17" si="281">IF(FH13&gt;=$AP$5,IF(FH13&lt;=$AQ$5,FH13-$AP$5,$AQ$5-$AP$5),0)</f>
        <v>0</v>
      </c>
      <c r="FO13" s="3">
        <f t="shared" ref="FO13:FO17" si="282">IF(FH13&gt;=$AQ$5,IF(FH13&lt;=$AR$5,FH13-$AQ$5,$AR$5-$AQ$5),0)</f>
        <v>0</v>
      </c>
      <c r="FP13" s="3">
        <f t="shared" ref="FP13:FP17" si="283">IF(FH13&gt;=$AR$5,IF(FH13&lt;=$AS$5,FH13-$AR$5,$AS$5-$AR$5),0)</f>
        <v>0</v>
      </c>
      <c r="FQ13" s="3">
        <f t="shared" ref="FQ13:FQ17" si="284">FH13-FI13-FJ13-FK13-FL13-FM13-FN13-FO13-FP13</f>
        <v>0</v>
      </c>
      <c r="FR13" s="23">
        <f t="shared" ref="FR13" si="285">((FI13*$E$12)+(FJ13*$E$13)+(FK13*$E$14)+(FL13*$E$15)+(FM13*$E$16)+(FN13*$E$17)+(FO13*$E$18)+(FP13*$E$19))*FG13</f>
        <v>218.48749999999998</v>
      </c>
      <c r="FS13" s="3">
        <f t="shared" si="181"/>
        <v>218.48749999999998</v>
      </c>
      <c r="FT13" s="172">
        <f t="shared" si="127"/>
        <v>0</v>
      </c>
      <c r="FU13" s="37">
        <f t="shared" si="159"/>
        <v>0</v>
      </c>
      <c r="FV13" s="37">
        <f>$M13*1</f>
        <v>19000</v>
      </c>
      <c r="FW13" s="29">
        <f>FW11*1</f>
        <v>1.5</v>
      </c>
      <c r="FX13" s="3">
        <f t="shared" ref="FX13:FX17" si="286">FV13/FW13</f>
        <v>12666.666666666666</v>
      </c>
      <c r="FY13" s="3">
        <f>IF(FX13&lt;=$AL$5,FX13,$AL$5)</f>
        <v>6011</v>
      </c>
      <c r="FZ13" s="3">
        <f t="shared" ref="FZ13:FZ17" si="287">IF(FY13&gt;=$AL$5,IF(FX13&lt;=$AM$5,FX13-$AL$5,$AM$5-$AL$5),0)</f>
        <v>5980</v>
      </c>
      <c r="GA13" s="3">
        <f>IF(FX13&gt;=11991,IF(FX13&lt;=$AN$5,FX13-$AM$5,$AN$5-$AM$5),0)</f>
        <v>675.66666666666606</v>
      </c>
      <c r="GB13" s="3">
        <f t="shared" ref="GB13:GB17" si="288">IF(FX13&gt;=$AN$5,IF(FX13&lt;=$AO$5,FX13-$AN$5,$AO$5-$AN$5),0)</f>
        <v>0</v>
      </c>
      <c r="GC13" s="3">
        <f t="shared" ref="GC13:GC17" si="289">IF(FX13&gt;=71397,IF(FX13&lt;=151200,FX13-71397,79803),0)</f>
        <v>0</v>
      </c>
      <c r="GD13" s="3">
        <f t="shared" ref="GD13:GD17" si="290">IF(FX13&gt;=$AP$5,IF(FX13&lt;=$AQ$5,FX13-$AP$5,$AQ$5-$AP$5),0)</f>
        <v>0</v>
      </c>
      <c r="GE13" s="3">
        <f t="shared" ref="GE13:GE17" si="291">IF(FX13&gt;=$AQ$5,IF(FX13&lt;=$AR$5,FX13-$AQ$5,$AR$5-$AQ$5),0)</f>
        <v>0</v>
      </c>
      <c r="GF13" s="3">
        <f t="shared" ref="GF13:GF17" si="292">IF(FX13&gt;=$AR$5,IF(FX13&lt;=$AS$5,FX13-$AR$5,$AS$5-$AR$5),0)</f>
        <v>0</v>
      </c>
      <c r="GG13" s="3">
        <f t="shared" ref="GG13:GG17" si="293">FX13-FY13-FZ13-GA13-GB13-GC13-GD13-GE13-GF13</f>
        <v>0</v>
      </c>
      <c r="GH13" s="23">
        <f t="shared" ref="GH13" si="294">((FY13*$E$12)+(FZ13*$E$13)+(GA13*$E$14)+(GB13*$E$15)+(GC13*$E$16)+(GD13*$E$17)+(GE13*$E$18)+(GF13*$E$19))*FW13</f>
        <v>635.23999999999978</v>
      </c>
      <c r="GI13" s="3">
        <f t="shared" si="160"/>
        <v>635.23999999999978</v>
      </c>
      <c r="GJ13" s="172">
        <f t="shared" si="139"/>
        <v>444.85999999999967</v>
      </c>
      <c r="GK13" s="37">
        <f t="shared" si="161"/>
        <v>444.85999999999967</v>
      </c>
      <c r="GM13" s="26">
        <f t="shared" si="193"/>
        <v>110</v>
      </c>
      <c r="GN13" s="73">
        <f t="shared" si="183"/>
        <v>110</v>
      </c>
      <c r="GO13" s="65">
        <f t="shared" si="184"/>
        <v>0</v>
      </c>
      <c r="GP13" s="1"/>
      <c r="GQ13" s="26">
        <f t="shared" si="194"/>
        <v>510</v>
      </c>
      <c r="GR13" s="161">
        <f t="shared" si="162"/>
        <v>253</v>
      </c>
      <c r="GS13" s="65">
        <f t="shared" si="185"/>
        <v>257</v>
      </c>
      <c r="GT13" s="1"/>
      <c r="GU13" s="26">
        <f t="shared" si="195"/>
        <v>910</v>
      </c>
      <c r="GV13" s="73">
        <f t="shared" si="163"/>
        <v>53</v>
      </c>
      <c r="GW13" s="65">
        <f t="shared" si="186"/>
        <v>857</v>
      </c>
      <c r="GX13" s="1"/>
      <c r="GY13" s="26">
        <f t="shared" si="196"/>
        <v>1310</v>
      </c>
      <c r="GZ13" s="161">
        <f t="shared" si="164"/>
        <v>0</v>
      </c>
      <c r="HA13" s="65">
        <f t="shared" si="187"/>
        <v>1310</v>
      </c>
      <c r="HB13" s="1"/>
      <c r="HC13" s="26">
        <f t="shared" si="197"/>
        <v>1710</v>
      </c>
      <c r="HD13" s="161">
        <f t="shared" si="165"/>
        <v>0</v>
      </c>
      <c r="HE13" s="65">
        <f t="shared" si="188"/>
        <v>1710</v>
      </c>
      <c r="HF13" s="3"/>
      <c r="HH13" s="26">
        <f t="shared" si="166"/>
        <v>19000</v>
      </c>
      <c r="HI13" s="26">
        <f t="shared" si="189"/>
        <v>165.30250000000004</v>
      </c>
      <c r="HJ13" s="3">
        <f t="shared" si="190"/>
        <v>330.60500000000008</v>
      </c>
      <c r="HK13" s="3">
        <f t="shared" si="191"/>
        <v>383.79</v>
      </c>
      <c r="HL13" s="65">
        <f t="shared" si="218"/>
        <v>383.79</v>
      </c>
      <c r="HM13" s="26">
        <f t="shared" si="167"/>
        <v>926.37000000000012</v>
      </c>
      <c r="HN13" s="65">
        <f t="shared" si="168"/>
        <v>1091.6725000000001</v>
      </c>
      <c r="HO13" s="6">
        <f t="shared" si="169"/>
        <v>674.9200000000003</v>
      </c>
      <c r="IH13" s="2"/>
      <c r="IO13" t="s">
        <v>138</v>
      </c>
    </row>
    <row r="14" spans="1:262">
      <c r="B14" s="47">
        <f t="shared" ref="B14:B19" si="295">B13+1</f>
        <v>3</v>
      </c>
      <c r="C14" s="41">
        <f t="shared" ref="C14:C19" si="296">D13*1</f>
        <v>11991</v>
      </c>
      <c r="D14" s="103">
        <v>26631</v>
      </c>
      <c r="E14" s="104">
        <v>0.14000000000000001</v>
      </c>
      <c r="F14" s="48"/>
      <c r="G14" s="47">
        <f>G13+1</f>
        <v>2</v>
      </c>
      <c r="H14" s="3">
        <f>I13*1</f>
        <v>250000</v>
      </c>
      <c r="I14" s="103">
        <v>500000</v>
      </c>
      <c r="J14" s="104">
        <v>0.03</v>
      </c>
      <c r="M14" s="106">
        <v>22000</v>
      </c>
      <c r="N14" s="41"/>
      <c r="P14" s="26">
        <f t="shared" si="143"/>
        <v>22000</v>
      </c>
      <c r="Q14" s="37">
        <f t="shared" si="198"/>
        <v>1730.1600000000003</v>
      </c>
      <c r="R14" s="85">
        <f t="shared" si="219"/>
        <v>7.8643636363636374E-2</v>
      </c>
      <c r="S14" s="37">
        <f t="shared" si="199"/>
        <v>315.18499999999995</v>
      </c>
      <c r="T14" s="85">
        <f t="shared" si="144"/>
        <v>1.4326590909090907E-2</v>
      </c>
      <c r="U14" s="37">
        <f t="shared" si="200"/>
        <v>67.231249999999989</v>
      </c>
      <c r="V14" s="79">
        <f t="shared" si="201"/>
        <v>3.0559659090909088E-3</v>
      </c>
      <c r="W14" s="37">
        <f t="shared" si="202"/>
        <v>0</v>
      </c>
      <c r="X14" s="79">
        <f t="shared" si="203"/>
        <v>0</v>
      </c>
      <c r="Y14" s="37">
        <f t="shared" si="204"/>
        <v>0</v>
      </c>
      <c r="Z14" s="79">
        <f t="shared" si="205"/>
        <v>0</v>
      </c>
      <c r="AA14" s="6">
        <f t="shared" si="206"/>
        <v>0</v>
      </c>
      <c r="AB14" s="79">
        <f t="shared" si="207"/>
        <v>0</v>
      </c>
      <c r="AC14" s="6">
        <f t="shared" si="145"/>
        <v>315.18499999999995</v>
      </c>
      <c r="AD14" s="79">
        <f t="shared" si="146"/>
        <v>1.4326590909090907E-2</v>
      </c>
      <c r="AE14" s="37">
        <f t="shared" si="11"/>
        <v>67.231249999999989</v>
      </c>
      <c r="AF14" s="79">
        <f t="shared" ref="AF14:AF38" si="297">AE14/P14</f>
        <v>3.0559659090909088E-3</v>
      </c>
      <c r="AG14" s="6">
        <f t="shared" si="147"/>
        <v>1055.24</v>
      </c>
      <c r="AH14" s="87">
        <f t="shared" si="148"/>
        <v>4.7965454545454547E-2</v>
      </c>
      <c r="AI14" s="37">
        <f>$M14*1</f>
        <v>22000</v>
      </c>
      <c r="AJ14" s="29">
        <f t="shared" ref="AJ14:AJ17" si="298">AJ13*1</f>
        <v>1</v>
      </c>
      <c r="AK14" s="3">
        <f t="shared" si="220"/>
        <v>22000</v>
      </c>
      <c r="AL14" s="3">
        <f t="shared" ref="AL14:AL17" si="299">IF(AK14&lt;=$AL$5,AK14,$AL$5)</f>
        <v>6011</v>
      </c>
      <c r="AM14" s="3">
        <f t="shared" si="221"/>
        <v>5980</v>
      </c>
      <c r="AN14" s="3">
        <f t="shared" ref="AN14:AN17" si="300">IF(AK14&gt;=11991,IF(AK14&lt;=$AN$5,AK14-$AM$5,$AN$5-$AM$5),0)</f>
        <v>10009</v>
      </c>
      <c r="AO14" s="3">
        <f t="shared" si="222"/>
        <v>0</v>
      </c>
      <c r="AP14" s="3">
        <f t="shared" si="223"/>
        <v>0</v>
      </c>
      <c r="AQ14" s="3">
        <f t="shared" si="224"/>
        <v>0</v>
      </c>
      <c r="AR14" s="3">
        <f t="shared" si="225"/>
        <v>0</v>
      </c>
      <c r="AS14" s="3">
        <f t="shared" si="226"/>
        <v>0</v>
      </c>
      <c r="AT14" s="3">
        <f t="shared" si="227"/>
        <v>0</v>
      </c>
      <c r="AU14" s="23">
        <f t="shared" si="149"/>
        <v>1730.1600000000003</v>
      </c>
      <c r="AV14" s="3">
        <f t="shared" si="150"/>
        <v>1730.1600000000003</v>
      </c>
      <c r="AW14" s="172">
        <f t="shared" si="23"/>
        <v>1730.1600000000003</v>
      </c>
      <c r="AX14" s="6">
        <f t="shared" si="208"/>
        <v>1730.1600000000003</v>
      </c>
      <c r="AY14" s="37">
        <f>$M14*1</f>
        <v>22000</v>
      </c>
      <c r="AZ14" s="29">
        <f t="shared" ref="AZ14:AZ17" si="301">AZ13*1</f>
        <v>2</v>
      </c>
      <c r="BA14" s="3">
        <f t="shared" si="228"/>
        <v>11000</v>
      </c>
      <c r="BB14" s="3">
        <f t="shared" ref="BB14:BB17" si="302">IF(BA14&lt;=$AL$5,BA14,$AL$5)</f>
        <v>6011</v>
      </c>
      <c r="BC14" s="3">
        <f t="shared" si="229"/>
        <v>4989</v>
      </c>
      <c r="BD14" s="3">
        <f t="shared" ref="BD14:BD17" si="303">IF(BA14&gt;=11991,IF(BA14&lt;=$AN$5,BA14-$AM$5,$AN$5-$AM$5),0)</f>
        <v>0</v>
      </c>
      <c r="BE14" s="3">
        <f t="shared" si="230"/>
        <v>0</v>
      </c>
      <c r="BF14" s="3">
        <f t="shared" si="231"/>
        <v>0</v>
      </c>
      <c r="BG14" s="3">
        <f t="shared" si="232"/>
        <v>0</v>
      </c>
      <c r="BH14" s="3">
        <f t="shared" si="233"/>
        <v>0</v>
      </c>
      <c r="BI14" s="3">
        <f t="shared" si="234"/>
        <v>0</v>
      </c>
      <c r="BJ14" s="3">
        <f t="shared" si="235"/>
        <v>0</v>
      </c>
      <c r="BK14" s="93">
        <f t="shared" ref="BK14:BK42" si="304">((BB14*$E$12)+(BC14*$E$13)+(BD14*$E$14)+(BE14*$E$15)+(BF14*$E$16)+(BG14*$E$17)+(BH14*$E$18)+(BI14*$E$19))*AZ14</f>
        <v>548.79</v>
      </c>
      <c r="BL14" s="3">
        <f t="shared" si="151"/>
        <v>548.79</v>
      </c>
      <c r="BM14" s="172">
        <f t="shared" si="36"/>
        <v>315.18499999999995</v>
      </c>
      <c r="BN14" s="6">
        <f t="shared" si="209"/>
        <v>315.18499999999995</v>
      </c>
      <c r="BO14" s="37">
        <f>$M14*1</f>
        <v>22000</v>
      </c>
      <c r="BP14" s="29">
        <f t="shared" ref="BP14:BP17" si="305">BP13*1</f>
        <v>2.5</v>
      </c>
      <c r="BQ14" s="3">
        <f t="shared" si="236"/>
        <v>8800</v>
      </c>
      <c r="BR14" s="3">
        <f t="shared" ref="BR14:BR17" si="306">IF(BQ14&lt;=$AL$5,BQ14,$AL$5)</f>
        <v>6011</v>
      </c>
      <c r="BS14" s="3">
        <f t="shared" si="237"/>
        <v>2789</v>
      </c>
      <c r="BT14" s="3">
        <f t="shared" ref="BT14:BT17" si="307">IF(BQ14&gt;=11991,IF(BQ14&lt;=$AN$5,BQ14-$AM$5,$AN$5-$AM$5),0)</f>
        <v>0</v>
      </c>
      <c r="BU14" s="3">
        <f t="shared" si="238"/>
        <v>0</v>
      </c>
      <c r="BV14" s="3">
        <f t="shared" si="239"/>
        <v>0</v>
      </c>
      <c r="BW14" s="3">
        <f t="shared" si="240"/>
        <v>0</v>
      </c>
      <c r="BX14" s="3">
        <f t="shared" si="241"/>
        <v>0</v>
      </c>
      <c r="BY14" s="3">
        <f t="shared" si="242"/>
        <v>0</v>
      </c>
      <c r="BZ14" s="3">
        <f t="shared" si="243"/>
        <v>0</v>
      </c>
      <c r="CA14" s="93">
        <f>((BR14*$E$12)+(BS14*$E$13)+(BT14*$E$14)+(BU14*$E$15)+(BV14*$E$16)+(BW14*$E$17)+(BX14*$E$18)+(BY14*$E$19))*BP14</f>
        <v>383.48750000000001</v>
      </c>
      <c r="CB14" s="3">
        <f t="shared" si="49"/>
        <v>383.48750000000001</v>
      </c>
      <c r="CC14" s="172">
        <f t="shared" si="50"/>
        <v>67.231249999999989</v>
      </c>
      <c r="CD14" s="6">
        <f t="shared" si="210"/>
        <v>67.231249999999989</v>
      </c>
      <c r="CE14" s="37">
        <f>$M14*1</f>
        <v>22000</v>
      </c>
      <c r="CF14" s="29">
        <f t="shared" ref="CF14:CF17" si="308">CF13*1</f>
        <v>3</v>
      </c>
      <c r="CG14" s="3">
        <f t="shared" si="244"/>
        <v>7333.333333333333</v>
      </c>
      <c r="CH14" s="3">
        <f t="shared" ref="CH14:CH17" si="309">IF(CG14&lt;=$AL$5,CG14,$AL$5)</f>
        <v>6011</v>
      </c>
      <c r="CI14" s="3">
        <f t="shared" si="245"/>
        <v>1322.333333333333</v>
      </c>
      <c r="CJ14" s="3">
        <f t="shared" ref="CJ14:CJ17" si="310">IF(CG14&gt;=11991,IF(CG14&lt;=$AN$5,CG14-$AM$5,$AN$5-$AM$5),0)</f>
        <v>0</v>
      </c>
      <c r="CK14" s="3">
        <f t="shared" si="246"/>
        <v>0</v>
      </c>
      <c r="CL14" s="3">
        <f t="shared" si="247"/>
        <v>0</v>
      </c>
      <c r="CM14" s="3">
        <f t="shared" si="248"/>
        <v>0</v>
      </c>
      <c r="CN14" s="3">
        <f t="shared" si="249"/>
        <v>0</v>
      </c>
      <c r="CO14" s="3">
        <f t="shared" si="250"/>
        <v>0</v>
      </c>
      <c r="CP14" s="3">
        <f t="shared" si="251"/>
        <v>0</v>
      </c>
      <c r="CQ14" s="23">
        <f t="shared" ref="CQ14:CQ42" si="311">((CH14*$E$12)+(CI14*$E$13)+(CJ14*$E$14)+(CK14*$E$15)+(CL14*$E$16)+(CM14*$E$17)+(CN14*$E$18)+(CO14*$E$19))*CF14</f>
        <v>218.18499999999995</v>
      </c>
      <c r="CR14" s="3">
        <f t="shared" si="252"/>
        <v>218.18499999999995</v>
      </c>
      <c r="CS14" s="172">
        <f t="shared" si="64"/>
        <v>0</v>
      </c>
      <c r="CT14" s="6">
        <f t="shared" si="211"/>
        <v>0</v>
      </c>
      <c r="CU14" s="37">
        <f>$M14*1</f>
        <v>22000</v>
      </c>
      <c r="CV14" s="29">
        <f t="shared" ref="CV14:CV17" si="312">CV13*1</f>
        <v>4</v>
      </c>
      <c r="CW14" s="3">
        <f t="shared" si="253"/>
        <v>5500</v>
      </c>
      <c r="CX14" s="3">
        <f t="shared" ref="CX14:CX17" si="313">IF(CW14&lt;=$AL$5,CW14,$AL$5)</f>
        <v>5500</v>
      </c>
      <c r="CY14" s="3">
        <f t="shared" si="254"/>
        <v>0</v>
      </c>
      <c r="CZ14" s="3">
        <f t="shared" ref="CZ14:CZ17" si="314">IF(CW14&gt;=11991,IF(CW14&lt;=$AN$5,CW14-$AM$5,$AN$5-$AM$5),0)</f>
        <v>0</v>
      </c>
      <c r="DA14" s="3">
        <f t="shared" si="255"/>
        <v>0</v>
      </c>
      <c r="DB14" s="3">
        <f t="shared" si="256"/>
        <v>0</v>
      </c>
      <c r="DC14" s="3">
        <f t="shared" si="257"/>
        <v>0</v>
      </c>
      <c r="DD14" s="3">
        <f t="shared" si="258"/>
        <v>0</v>
      </c>
      <c r="DE14" s="3">
        <f t="shared" si="259"/>
        <v>0</v>
      </c>
      <c r="DF14" s="3">
        <f t="shared" si="260"/>
        <v>0</v>
      </c>
      <c r="DG14" s="23">
        <f t="shared" si="76"/>
        <v>0</v>
      </c>
      <c r="DH14" s="3">
        <f t="shared" si="152"/>
        <v>0</v>
      </c>
      <c r="DI14" s="172">
        <f t="shared" si="175"/>
        <v>0</v>
      </c>
      <c r="DJ14" s="6">
        <f t="shared" si="212"/>
        <v>0</v>
      </c>
      <c r="DK14" s="37">
        <f>$M14*1</f>
        <v>22000</v>
      </c>
      <c r="DL14" s="29">
        <f t="shared" ref="DL14:DL17" si="315">DL13*1</f>
        <v>5</v>
      </c>
      <c r="DM14" s="3">
        <f t="shared" si="261"/>
        <v>4400</v>
      </c>
      <c r="DN14" s="3">
        <f t="shared" ref="DN14:DN17" si="316">IF(DM14&lt;=$AL$5,DM14,$AL$5)</f>
        <v>4400</v>
      </c>
      <c r="DO14" s="3">
        <f t="shared" si="262"/>
        <v>0</v>
      </c>
      <c r="DP14" s="3">
        <f t="shared" ref="DP14:DP17" si="317">IF(DM14&gt;=11991,IF(DM14&lt;=$AN$5,DM14-$AM$5,$AN$5-$AM$5),0)</f>
        <v>0</v>
      </c>
      <c r="DQ14" s="3">
        <f t="shared" si="263"/>
        <v>0</v>
      </c>
      <c r="DR14" s="3">
        <f t="shared" si="264"/>
        <v>0</v>
      </c>
      <c r="DS14" s="3">
        <f t="shared" si="265"/>
        <v>0</v>
      </c>
      <c r="DT14" s="3">
        <f t="shared" si="266"/>
        <v>0</v>
      </c>
      <c r="DU14" s="3">
        <f t="shared" si="267"/>
        <v>0</v>
      </c>
      <c r="DV14" s="3">
        <f t="shared" si="268"/>
        <v>0</v>
      </c>
      <c r="DW14" s="23">
        <f t="shared" si="90"/>
        <v>0</v>
      </c>
      <c r="DX14" s="3">
        <f>IF(BK14-($E$33*6)&gt;=DW14,IF(BK14&gt;=DW14-($E$33*6),BK14-($E$33*6),DW14),IF(DW14&lt;=($E$33*6),DW14,IF(BK14-($E$33*6)&lt;=(DW14),DW14,BK14-($E$33*6))))</f>
        <v>0</v>
      </c>
      <c r="DY14" s="172">
        <f t="shared" si="177"/>
        <v>0</v>
      </c>
      <c r="DZ14" s="6">
        <f t="shared" si="213"/>
        <v>0</v>
      </c>
      <c r="EA14" s="37">
        <f>$M14*1</f>
        <v>22000</v>
      </c>
      <c r="EB14" s="29">
        <f t="shared" ref="EB14:EB17" si="318">EB13*1</f>
        <v>2</v>
      </c>
      <c r="EC14" s="3">
        <f t="shared" si="269"/>
        <v>11000</v>
      </c>
      <c r="ED14" s="3">
        <f t="shared" ref="ED14:ED17" si="319">IF(EC14&lt;=$AL$5,EC14,$AL$5)</f>
        <v>6011</v>
      </c>
      <c r="EE14" s="3">
        <f t="shared" si="270"/>
        <v>4989</v>
      </c>
      <c r="EF14" s="3">
        <f t="shared" ref="EF14:EF17" si="320">IF(EC14&gt;=11991,IF(EC14&lt;=$AN$5,EC14-$AM$5,$AN$5-$AM$5),0)</f>
        <v>0</v>
      </c>
      <c r="EG14" s="3">
        <f t="shared" si="271"/>
        <v>0</v>
      </c>
      <c r="EH14" s="3">
        <f t="shared" si="272"/>
        <v>0</v>
      </c>
      <c r="EI14" s="3">
        <f t="shared" si="273"/>
        <v>0</v>
      </c>
      <c r="EJ14" s="3">
        <f t="shared" si="274"/>
        <v>0</v>
      </c>
      <c r="EK14" s="3">
        <f t="shared" si="275"/>
        <v>0</v>
      </c>
      <c r="EL14" s="3">
        <f t="shared" si="276"/>
        <v>0</v>
      </c>
      <c r="EM14" s="23">
        <f>((ED14*$E$12)+(EE14*$E$13)+(EF14*$E$14)+(EG14*$E$15)+(EH14*$E$16)+(EI14*$E$17)+(EJ14*$E$18)+(EK14*$E$19))*EB14</f>
        <v>548.79</v>
      </c>
      <c r="EN14" s="3">
        <f t="shared" si="104"/>
        <v>548.79</v>
      </c>
      <c r="EO14" s="172">
        <f t="shared" si="179"/>
        <v>315.18499999999995</v>
      </c>
      <c r="EP14" s="37">
        <f t="shared" si="106"/>
        <v>315.18499999999995</v>
      </c>
      <c r="EQ14" s="6">
        <f t="shared" si="153"/>
        <v>22000</v>
      </c>
      <c r="ER14" s="3">
        <f t="shared" si="154"/>
        <v>22000</v>
      </c>
      <c r="ES14" s="3">
        <f t="shared" si="155"/>
        <v>0</v>
      </c>
      <c r="ET14" s="3">
        <f t="shared" si="156"/>
        <v>0</v>
      </c>
      <c r="EU14" s="3">
        <f t="shared" si="107"/>
        <v>0</v>
      </c>
      <c r="EV14" s="3">
        <f t="shared" si="108"/>
        <v>0</v>
      </c>
      <c r="EW14" s="3">
        <f t="shared" si="157"/>
        <v>0</v>
      </c>
      <c r="EX14" s="6">
        <f t="shared" si="109"/>
        <v>0</v>
      </c>
      <c r="EY14" s="3">
        <f t="shared" si="158"/>
        <v>22000</v>
      </c>
      <c r="EZ14" s="3">
        <f t="shared" si="110"/>
        <v>0</v>
      </c>
      <c r="FA14" s="3">
        <f t="shared" si="214"/>
        <v>0</v>
      </c>
      <c r="FB14" s="3">
        <f t="shared" si="112"/>
        <v>0</v>
      </c>
      <c r="FC14" s="3">
        <f t="shared" si="215"/>
        <v>0</v>
      </c>
      <c r="FD14" s="3">
        <f t="shared" si="216"/>
        <v>0</v>
      </c>
      <c r="FE14" s="6">
        <f t="shared" si="217"/>
        <v>0</v>
      </c>
      <c r="FF14" s="37">
        <f>$M14*1</f>
        <v>22000</v>
      </c>
      <c r="FG14" s="29">
        <f t="shared" ref="FG14:FG17" si="321">FG13*1</f>
        <v>2.5</v>
      </c>
      <c r="FH14" s="3">
        <f t="shared" si="277"/>
        <v>8800</v>
      </c>
      <c r="FI14" s="3">
        <f t="shared" ref="FI14:FI17" si="322">IF(FH14&lt;=$AL$5,FH14,$AL$5)</f>
        <v>6011</v>
      </c>
      <c r="FJ14" s="3">
        <f t="shared" si="278"/>
        <v>2789</v>
      </c>
      <c r="FK14" s="3">
        <f t="shared" ref="FK14:FK17" si="323">IF(FH14&gt;=11991,IF(FH14&lt;=$AN$5,FH14-$AM$5,$AN$5-$AM$5),0)</f>
        <v>0</v>
      </c>
      <c r="FL14" s="3">
        <f t="shared" si="279"/>
        <v>0</v>
      </c>
      <c r="FM14" s="3">
        <f t="shared" si="280"/>
        <v>0</v>
      </c>
      <c r="FN14" s="3">
        <f t="shared" si="281"/>
        <v>0</v>
      </c>
      <c r="FO14" s="3">
        <f t="shared" si="282"/>
        <v>0</v>
      </c>
      <c r="FP14" s="3">
        <f t="shared" si="283"/>
        <v>0</v>
      </c>
      <c r="FQ14" s="3">
        <f t="shared" si="284"/>
        <v>0</v>
      </c>
      <c r="FR14" s="23">
        <f>((FI14*$E$12)+(FJ14*$E$13)+(FK14*$E$14)+(FL14*$E$15)+(FM14*$E$16)+(FN14*$E$17)+(FO14*$E$18)+(FP14*$E$19))*FG14</f>
        <v>383.48750000000001</v>
      </c>
      <c r="FS14" s="3">
        <f t="shared" si="181"/>
        <v>383.48750000000001</v>
      </c>
      <c r="FT14" s="172">
        <f t="shared" si="127"/>
        <v>67.231249999999989</v>
      </c>
      <c r="FU14" s="37">
        <f t="shared" si="159"/>
        <v>67.231249999999989</v>
      </c>
      <c r="FV14" s="37">
        <f>$M14*1</f>
        <v>22000</v>
      </c>
      <c r="FW14" s="29">
        <f t="shared" ref="FW14:FW17" si="324">FW13*1</f>
        <v>1.5</v>
      </c>
      <c r="FX14" s="3">
        <f t="shared" si="286"/>
        <v>14666.666666666666</v>
      </c>
      <c r="FY14" s="3">
        <f t="shared" ref="FY14:FY17" si="325">IF(FX14&lt;=$AL$5,FX14,$AL$5)</f>
        <v>6011</v>
      </c>
      <c r="FZ14" s="3">
        <f t="shared" si="287"/>
        <v>5980</v>
      </c>
      <c r="GA14" s="3">
        <f t="shared" ref="GA14:GA17" si="326">IF(FX14&gt;=11991,IF(FX14&lt;=$AN$5,FX14-$AM$5,$AN$5-$AM$5),0)</f>
        <v>2675.6666666666661</v>
      </c>
      <c r="GB14" s="3">
        <f t="shared" si="288"/>
        <v>0</v>
      </c>
      <c r="GC14" s="3">
        <f t="shared" si="289"/>
        <v>0</v>
      </c>
      <c r="GD14" s="3">
        <f t="shared" si="290"/>
        <v>0</v>
      </c>
      <c r="GE14" s="3">
        <f t="shared" si="291"/>
        <v>0</v>
      </c>
      <c r="GF14" s="3">
        <f t="shared" si="292"/>
        <v>0</v>
      </c>
      <c r="GG14" s="3">
        <f t="shared" si="293"/>
        <v>0</v>
      </c>
      <c r="GH14" s="23">
        <f>((FY14*$E$12)+(FZ14*$E$13)+(GA14*$E$14)+(GB14*$E$15)+(GC14*$E$16)+(GD14*$E$17)+(GE14*$E$18)+(GF14*$E$19))*FW14</f>
        <v>1055.24</v>
      </c>
      <c r="GI14" s="3">
        <f t="shared" si="160"/>
        <v>1055.24</v>
      </c>
      <c r="GJ14" s="172">
        <f t="shared" si="139"/>
        <v>1055.24</v>
      </c>
      <c r="GK14" s="37">
        <f t="shared" si="161"/>
        <v>1055.24</v>
      </c>
      <c r="GM14" s="26">
        <f t="shared" si="193"/>
        <v>130</v>
      </c>
      <c r="GN14" s="73">
        <f t="shared" si="183"/>
        <v>130</v>
      </c>
      <c r="GO14" s="65">
        <f t="shared" si="184"/>
        <v>0</v>
      </c>
      <c r="GP14" s="1"/>
      <c r="GQ14" s="26">
        <f t="shared" si="194"/>
        <v>530</v>
      </c>
      <c r="GR14" s="161">
        <f t="shared" si="162"/>
        <v>243</v>
      </c>
      <c r="GS14" s="65">
        <f t="shared" si="185"/>
        <v>287</v>
      </c>
      <c r="GT14" s="1"/>
      <c r="GU14" s="26">
        <f t="shared" si="195"/>
        <v>930</v>
      </c>
      <c r="GV14" s="73">
        <f t="shared" si="163"/>
        <v>43</v>
      </c>
      <c r="GW14" s="65">
        <f t="shared" si="186"/>
        <v>887</v>
      </c>
      <c r="GX14" s="1"/>
      <c r="GY14" s="26">
        <f t="shared" si="196"/>
        <v>1330</v>
      </c>
      <c r="GZ14" s="161">
        <f t="shared" si="164"/>
        <v>0</v>
      </c>
      <c r="HA14" s="65">
        <f t="shared" si="187"/>
        <v>1330</v>
      </c>
      <c r="HB14" s="1"/>
      <c r="HC14" s="26">
        <f t="shared" si="197"/>
        <v>1730</v>
      </c>
      <c r="HD14" s="161">
        <f t="shared" si="165"/>
        <v>0</v>
      </c>
      <c r="HE14" s="65">
        <f t="shared" si="188"/>
        <v>1730</v>
      </c>
      <c r="HF14" s="3"/>
      <c r="HH14" s="26">
        <f t="shared" si="166"/>
        <v>22000</v>
      </c>
      <c r="HI14" s="26">
        <f t="shared" si="189"/>
        <v>165.30249999999995</v>
      </c>
      <c r="HJ14" s="3">
        <f t="shared" si="190"/>
        <v>330.60500000000002</v>
      </c>
      <c r="HK14" s="3">
        <f t="shared" si="191"/>
        <v>548.79</v>
      </c>
      <c r="HL14" s="65">
        <f t="shared" si="218"/>
        <v>548.79</v>
      </c>
      <c r="HM14" s="26">
        <f t="shared" si="167"/>
        <v>1181.3700000000003</v>
      </c>
      <c r="HN14" s="65">
        <f t="shared" si="168"/>
        <v>1346.6725000000004</v>
      </c>
      <c r="HO14" s="6">
        <f t="shared" si="169"/>
        <v>674.9200000000003</v>
      </c>
      <c r="IH14" s="2" t="s">
        <v>88</v>
      </c>
      <c r="IJ14" s="2"/>
    </row>
    <row r="15" spans="1:262">
      <c r="B15" s="47">
        <f t="shared" si="295"/>
        <v>4</v>
      </c>
      <c r="C15" s="41">
        <f t="shared" si="296"/>
        <v>26631</v>
      </c>
      <c r="D15" s="103">
        <v>71397</v>
      </c>
      <c r="E15" s="104">
        <v>0.3</v>
      </c>
      <c r="F15" s="48"/>
      <c r="G15" s="47">
        <f>G14+1</f>
        <v>3</v>
      </c>
      <c r="H15" s="3">
        <f>I14*1</f>
        <v>500000</v>
      </c>
      <c r="I15" s="103">
        <v>9999999</v>
      </c>
      <c r="J15" s="104">
        <v>0.04</v>
      </c>
      <c r="M15" s="106">
        <v>25000</v>
      </c>
      <c r="N15" s="41"/>
      <c r="P15" s="26">
        <f t="shared" si="143"/>
        <v>25000</v>
      </c>
      <c r="Q15" s="37">
        <f t="shared" si="198"/>
        <v>2150.1600000000003</v>
      </c>
      <c r="R15" s="85">
        <f t="shared" si="219"/>
        <v>8.6006400000000011E-2</v>
      </c>
      <c r="S15" s="37">
        <f t="shared" si="199"/>
        <v>692.4799999999999</v>
      </c>
      <c r="T15" s="85">
        <f t="shared" si="144"/>
        <v>2.7699199999999997E-2</v>
      </c>
      <c r="U15" s="37">
        <f t="shared" si="200"/>
        <v>314.7312500000001</v>
      </c>
      <c r="V15" s="79">
        <f t="shared" si="201"/>
        <v>1.2589250000000005E-2</v>
      </c>
      <c r="W15" s="37">
        <f t="shared" si="202"/>
        <v>66.777500000000202</v>
      </c>
      <c r="X15" s="79">
        <f t="shared" si="203"/>
        <v>2.6711000000000083E-3</v>
      </c>
      <c r="Y15" s="37">
        <f t="shared" si="204"/>
        <v>0</v>
      </c>
      <c r="Z15" s="79">
        <f t="shared" si="205"/>
        <v>0</v>
      </c>
      <c r="AA15" s="6">
        <f t="shared" si="206"/>
        <v>0</v>
      </c>
      <c r="AB15" s="79">
        <f t="shared" si="207"/>
        <v>0</v>
      </c>
      <c r="AC15" s="6">
        <f t="shared" si="145"/>
        <v>692.4799999999999</v>
      </c>
      <c r="AD15" s="79">
        <f t="shared" si="146"/>
        <v>2.7699199999999997E-2</v>
      </c>
      <c r="AE15" s="37">
        <f t="shared" si="11"/>
        <v>314.7312500000001</v>
      </c>
      <c r="AF15" s="79">
        <f t="shared" si="297"/>
        <v>1.2589250000000005E-2</v>
      </c>
      <c r="AG15" s="6">
        <f t="shared" si="147"/>
        <v>1475.2400000000002</v>
      </c>
      <c r="AH15" s="87">
        <f t="shared" si="148"/>
        <v>5.9009600000000009E-2</v>
      </c>
      <c r="AI15" s="37">
        <f>$M15*1</f>
        <v>25000</v>
      </c>
      <c r="AJ15" s="29">
        <f t="shared" si="298"/>
        <v>1</v>
      </c>
      <c r="AK15" s="3">
        <f t="shared" si="220"/>
        <v>25000</v>
      </c>
      <c r="AL15" s="3">
        <f t="shared" si="299"/>
        <v>6011</v>
      </c>
      <c r="AM15" s="3">
        <f t="shared" si="221"/>
        <v>5980</v>
      </c>
      <c r="AN15" s="3">
        <f t="shared" si="300"/>
        <v>13009</v>
      </c>
      <c r="AO15" s="3">
        <f t="shared" si="222"/>
        <v>0</v>
      </c>
      <c r="AP15" s="3">
        <f t="shared" si="223"/>
        <v>0</v>
      </c>
      <c r="AQ15" s="3">
        <f t="shared" si="224"/>
        <v>0</v>
      </c>
      <c r="AR15" s="3">
        <f t="shared" si="225"/>
        <v>0</v>
      </c>
      <c r="AS15" s="3">
        <f t="shared" si="226"/>
        <v>0</v>
      </c>
      <c r="AT15" s="3">
        <f t="shared" si="227"/>
        <v>0</v>
      </c>
      <c r="AU15" s="23">
        <f t="shared" si="149"/>
        <v>2150.1600000000003</v>
      </c>
      <c r="AV15" s="3">
        <f t="shared" si="150"/>
        <v>2150.1600000000003</v>
      </c>
      <c r="AW15" s="172">
        <f t="shared" si="23"/>
        <v>2150.1600000000003</v>
      </c>
      <c r="AX15" s="6">
        <f t="shared" si="208"/>
        <v>2150.1600000000003</v>
      </c>
      <c r="AY15" s="37">
        <f>$M15*1</f>
        <v>25000</v>
      </c>
      <c r="AZ15" s="29">
        <f t="shared" si="301"/>
        <v>2</v>
      </c>
      <c r="BA15" s="3">
        <f t="shared" si="228"/>
        <v>12500</v>
      </c>
      <c r="BB15" s="3">
        <f t="shared" si="302"/>
        <v>6011</v>
      </c>
      <c r="BC15" s="3">
        <f t="shared" si="229"/>
        <v>5980</v>
      </c>
      <c r="BD15" s="3">
        <f t="shared" si="303"/>
        <v>509</v>
      </c>
      <c r="BE15" s="3">
        <f t="shared" si="230"/>
        <v>0</v>
      </c>
      <c r="BF15" s="3">
        <f t="shared" si="231"/>
        <v>0</v>
      </c>
      <c r="BG15" s="3">
        <f t="shared" si="232"/>
        <v>0</v>
      </c>
      <c r="BH15" s="3">
        <f t="shared" si="233"/>
        <v>0</v>
      </c>
      <c r="BI15" s="3">
        <f t="shared" si="234"/>
        <v>0</v>
      </c>
      <c r="BJ15" s="3">
        <f t="shared" si="235"/>
        <v>0</v>
      </c>
      <c r="BK15" s="93">
        <f t="shared" si="304"/>
        <v>800.31999999999994</v>
      </c>
      <c r="BL15" s="3">
        <f t="shared" si="151"/>
        <v>800.31999999999994</v>
      </c>
      <c r="BM15" s="172">
        <f t="shared" si="36"/>
        <v>692.4799999999999</v>
      </c>
      <c r="BN15" s="6">
        <f t="shared" si="209"/>
        <v>692.4799999999999</v>
      </c>
      <c r="BO15" s="37">
        <f>$M15*1</f>
        <v>25000</v>
      </c>
      <c r="BP15" s="29">
        <f t="shared" si="305"/>
        <v>2.5</v>
      </c>
      <c r="BQ15" s="3">
        <f t="shared" si="236"/>
        <v>10000</v>
      </c>
      <c r="BR15" s="3">
        <f t="shared" si="306"/>
        <v>6011</v>
      </c>
      <c r="BS15" s="3">
        <f t="shared" si="237"/>
        <v>3989</v>
      </c>
      <c r="BT15" s="3">
        <f t="shared" si="307"/>
        <v>0</v>
      </c>
      <c r="BU15" s="3">
        <f t="shared" si="238"/>
        <v>0</v>
      </c>
      <c r="BV15" s="3">
        <f t="shared" si="239"/>
        <v>0</v>
      </c>
      <c r="BW15" s="3">
        <f t="shared" si="240"/>
        <v>0</v>
      </c>
      <c r="BX15" s="3">
        <f t="shared" si="241"/>
        <v>0</v>
      </c>
      <c r="BY15" s="3">
        <f t="shared" si="242"/>
        <v>0</v>
      </c>
      <c r="BZ15" s="3">
        <f t="shared" si="243"/>
        <v>0</v>
      </c>
      <c r="CA15" s="93">
        <f t="shared" ref="CA15:CA42" si="327">((BR15*$E$12)+(BS15*$E$13)+(BT15*$E$14)+(BU15*$E$15)+(BV15*$E$16)+(BW15*$E$17)+(BX15*$E$18)+(BY15*$E$19))*BP15</f>
        <v>548.48750000000007</v>
      </c>
      <c r="CB15" s="3">
        <f t="shared" si="49"/>
        <v>548.48750000000007</v>
      </c>
      <c r="CC15" s="172">
        <f t="shared" si="50"/>
        <v>314.7312500000001</v>
      </c>
      <c r="CD15" s="6">
        <f t="shared" si="210"/>
        <v>314.7312500000001</v>
      </c>
      <c r="CE15" s="37">
        <f>$M15*1</f>
        <v>25000</v>
      </c>
      <c r="CF15" s="29">
        <f t="shared" si="308"/>
        <v>3</v>
      </c>
      <c r="CG15" s="3">
        <f t="shared" si="244"/>
        <v>8333.3333333333339</v>
      </c>
      <c r="CH15" s="3">
        <f t="shared" si="309"/>
        <v>6011</v>
      </c>
      <c r="CI15" s="3">
        <f t="shared" si="245"/>
        <v>2322.3333333333339</v>
      </c>
      <c r="CJ15" s="3">
        <f t="shared" si="310"/>
        <v>0</v>
      </c>
      <c r="CK15" s="3">
        <f t="shared" si="246"/>
        <v>0</v>
      </c>
      <c r="CL15" s="3">
        <f t="shared" si="247"/>
        <v>0</v>
      </c>
      <c r="CM15" s="3">
        <f t="shared" si="248"/>
        <v>0</v>
      </c>
      <c r="CN15" s="3">
        <f t="shared" si="249"/>
        <v>0</v>
      </c>
      <c r="CO15" s="3">
        <f t="shared" si="250"/>
        <v>0</v>
      </c>
      <c r="CP15" s="3">
        <f t="shared" si="251"/>
        <v>0</v>
      </c>
      <c r="CQ15" s="23">
        <f t="shared" si="311"/>
        <v>383.18500000000012</v>
      </c>
      <c r="CR15" s="3">
        <f t="shared" si="252"/>
        <v>383.18500000000012</v>
      </c>
      <c r="CS15" s="172">
        <f t="shared" si="64"/>
        <v>66.777500000000202</v>
      </c>
      <c r="CT15" s="6">
        <f t="shared" si="211"/>
        <v>66.777500000000202</v>
      </c>
      <c r="CU15" s="37">
        <f>$M15*1</f>
        <v>25000</v>
      </c>
      <c r="CV15" s="29">
        <f t="shared" si="312"/>
        <v>4</v>
      </c>
      <c r="CW15" s="3">
        <f t="shared" si="253"/>
        <v>6250</v>
      </c>
      <c r="CX15" s="3">
        <f t="shared" si="313"/>
        <v>6011</v>
      </c>
      <c r="CY15" s="3">
        <f t="shared" si="254"/>
        <v>239</v>
      </c>
      <c r="CZ15" s="3">
        <f t="shared" si="314"/>
        <v>0</v>
      </c>
      <c r="DA15" s="3">
        <f t="shared" si="255"/>
        <v>0</v>
      </c>
      <c r="DB15" s="3">
        <f t="shared" si="256"/>
        <v>0</v>
      </c>
      <c r="DC15" s="3">
        <f t="shared" si="257"/>
        <v>0</v>
      </c>
      <c r="DD15" s="3">
        <f t="shared" si="258"/>
        <v>0</v>
      </c>
      <c r="DE15" s="3">
        <f t="shared" si="259"/>
        <v>0</v>
      </c>
      <c r="DF15" s="3">
        <f t="shared" si="260"/>
        <v>0</v>
      </c>
      <c r="DG15" s="23">
        <f t="shared" si="76"/>
        <v>52.58</v>
      </c>
      <c r="DH15" s="3">
        <f t="shared" si="152"/>
        <v>52.58</v>
      </c>
      <c r="DI15" s="172">
        <f t="shared" si="175"/>
        <v>0</v>
      </c>
      <c r="DJ15" s="6">
        <f t="shared" si="212"/>
        <v>0</v>
      </c>
      <c r="DK15" s="37">
        <f>$M15*1</f>
        <v>25000</v>
      </c>
      <c r="DL15" s="29">
        <f t="shared" si="315"/>
        <v>5</v>
      </c>
      <c r="DM15" s="3">
        <f t="shared" si="261"/>
        <v>5000</v>
      </c>
      <c r="DN15" s="3">
        <f t="shared" si="316"/>
        <v>5000</v>
      </c>
      <c r="DO15" s="3">
        <f t="shared" si="262"/>
        <v>0</v>
      </c>
      <c r="DP15" s="3">
        <f t="shared" si="317"/>
        <v>0</v>
      </c>
      <c r="DQ15" s="3">
        <f t="shared" si="263"/>
        <v>0</v>
      </c>
      <c r="DR15" s="3">
        <f t="shared" si="264"/>
        <v>0</v>
      </c>
      <c r="DS15" s="3">
        <f t="shared" si="265"/>
        <v>0</v>
      </c>
      <c r="DT15" s="3">
        <f t="shared" si="266"/>
        <v>0</v>
      </c>
      <c r="DU15" s="3">
        <f t="shared" si="267"/>
        <v>0</v>
      </c>
      <c r="DV15" s="3">
        <f t="shared" si="268"/>
        <v>0</v>
      </c>
      <c r="DW15" s="23">
        <f t="shared" si="90"/>
        <v>0</v>
      </c>
      <c r="DX15" s="3">
        <f t="shared" ref="DX15:DX42" si="328">IF(BK15-($E$33*6)&gt;=DW15,IF(BK15&gt;=DW15-($E$33*6),BK15-($E$33*6),DW15),IF(DW15&lt;=($E$33*6),DW15,IF(BK15-($E$33*6)&lt;=(DW15),DW15,BK15-($E$33*6))))</f>
        <v>0</v>
      </c>
      <c r="DY15" s="172">
        <f t="shared" si="177"/>
        <v>0</v>
      </c>
      <c r="DZ15" s="6">
        <f t="shared" si="213"/>
        <v>0</v>
      </c>
      <c r="EA15" s="37">
        <f>$M15*1</f>
        <v>25000</v>
      </c>
      <c r="EB15" s="29">
        <f t="shared" si="318"/>
        <v>2</v>
      </c>
      <c r="EC15" s="3">
        <f t="shared" si="269"/>
        <v>12500</v>
      </c>
      <c r="ED15" s="3">
        <f t="shared" si="319"/>
        <v>6011</v>
      </c>
      <c r="EE15" s="3">
        <f t="shared" si="270"/>
        <v>5980</v>
      </c>
      <c r="EF15" s="3">
        <f t="shared" si="320"/>
        <v>509</v>
      </c>
      <c r="EG15" s="3">
        <f t="shared" si="271"/>
        <v>0</v>
      </c>
      <c r="EH15" s="3">
        <f t="shared" si="272"/>
        <v>0</v>
      </c>
      <c r="EI15" s="3">
        <f t="shared" si="273"/>
        <v>0</v>
      </c>
      <c r="EJ15" s="3">
        <f t="shared" si="274"/>
        <v>0</v>
      </c>
      <c r="EK15" s="3">
        <f t="shared" si="275"/>
        <v>0</v>
      </c>
      <c r="EL15" s="3">
        <f t="shared" si="276"/>
        <v>0</v>
      </c>
      <c r="EM15" s="23">
        <f t="shared" ref="EM15:EM42" si="329">((ED15*$E$12)+(EE15*$E$13)+(EF15*$E$14)+(EG15*$E$15)+(EH15*$E$16)+(EI15*$E$17)+(EJ15*$E$18)+(EK15*$E$19))*EB15</f>
        <v>800.31999999999994</v>
      </c>
      <c r="EN15" s="3">
        <f t="shared" si="104"/>
        <v>800.31999999999994</v>
      </c>
      <c r="EO15" s="172">
        <f t="shared" si="179"/>
        <v>692.4799999999999</v>
      </c>
      <c r="EP15" s="37">
        <f t="shared" si="106"/>
        <v>692.4799999999999</v>
      </c>
      <c r="EQ15" s="6">
        <f t="shared" si="153"/>
        <v>25000</v>
      </c>
      <c r="ER15" s="3">
        <f t="shared" si="154"/>
        <v>25000</v>
      </c>
      <c r="ES15" s="3">
        <f t="shared" si="155"/>
        <v>0</v>
      </c>
      <c r="ET15" s="3">
        <f t="shared" si="156"/>
        <v>0</v>
      </c>
      <c r="EU15" s="3">
        <f t="shared" si="107"/>
        <v>0</v>
      </c>
      <c r="EV15" s="3">
        <f t="shared" si="108"/>
        <v>0</v>
      </c>
      <c r="EW15" s="3">
        <f t="shared" si="157"/>
        <v>0</v>
      </c>
      <c r="EX15" s="6">
        <f t="shared" si="109"/>
        <v>0</v>
      </c>
      <c r="EY15" s="3">
        <f t="shared" si="158"/>
        <v>25000</v>
      </c>
      <c r="EZ15" s="3">
        <f t="shared" si="110"/>
        <v>0</v>
      </c>
      <c r="FA15" s="3">
        <f t="shared" si="214"/>
        <v>0</v>
      </c>
      <c r="FB15" s="3">
        <f t="shared" si="112"/>
        <v>0</v>
      </c>
      <c r="FC15" s="3">
        <f t="shared" si="215"/>
        <v>0</v>
      </c>
      <c r="FD15" s="3">
        <f t="shared" si="216"/>
        <v>0</v>
      </c>
      <c r="FE15" s="6">
        <f t="shared" si="217"/>
        <v>0</v>
      </c>
      <c r="FF15" s="37">
        <f>$M15*1</f>
        <v>25000</v>
      </c>
      <c r="FG15" s="29">
        <f t="shared" si="321"/>
        <v>2.5</v>
      </c>
      <c r="FH15" s="3">
        <f t="shared" si="277"/>
        <v>10000</v>
      </c>
      <c r="FI15" s="3">
        <f t="shared" si="322"/>
        <v>6011</v>
      </c>
      <c r="FJ15" s="3">
        <f t="shared" si="278"/>
        <v>3989</v>
      </c>
      <c r="FK15" s="3">
        <f t="shared" si="323"/>
        <v>0</v>
      </c>
      <c r="FL15" s="3">
        <f t="shared" si="279"/>
        <v>0</v>
      </c>
      <c r="FM15" s="3">
        <f t="shared" si="280"/>
        <v>0</v>
      </c>
      <c r="FN15" s="3">
        <f t="shared" si="281"/>
        <v>0</v>
      </c>
      <c r="FO15" s="3">
        <f t="shared" si="282"/>
        <v>0</v>
      </c>
      <c r="FP15" s="3">
        <f t="shared" si="283"/>
        <v>0</v>
      </c>
      <c r="FQ15" s="3">
        <f t="shared" si="284"/>
        <v>0</v>
      </c>
      <c r="FR15" s="23">
        <f t="shared" ref="FR15:FR17" si="330">((FI15*$E$12)+(FJ15*$E$13)+(FK15*$E$14)+(FL15*$E$15)+(FM15*$E$16)+(FN15*$E$17)+(FO15*$E$18)+(FP15*$E$19))*FG15</f>
        <v>548.48750000000007</v>
      </c>
      <c r="FS15" s="3">
        <f t="shared" si="181"/>
        <v>548.48750000000007</v>
      </c>
      <c r="FT15" s="172">
        <f t="shared" si="127"/>
        <v>314.7312500000001</v>
      </c>
      <c r="FU15" s="37">
        <f t="shared" si="159"/>
        <v>314.7312500000001</v>
      </c>
      <c r="FV15" s="37">
        <f>$M15*1</f>
        <v>25000</v>
      </c>
      <c r="FW15" s="29">
        <f t="shared" si="324"/>
        <v>1.5</v>
      </c>
      <c r="FX15" s="3">
        <f t="shared" si="286"/>
        <v>16666.666666666668</v>
      </c>
      <c r="FY15" s="3">
        <f t="shared" si="325"/>
        <v>6011</v>
      </c>
      <c r="FZ15" s="3">
        <f t="shared" si="287"/>
        <v>5980</v>
      </c>
      <c r="GA15" s="3">
        <f t="shared" si="326"/>
        <v>4675.6666666666679</v>
      </c>
      <c r="GB15" s="3">
        <f t="shared" si="288"/>
        <v>0</v>
      </c>
      <c r="GC15" s="3">
        <f t="shared" si="289"/>
        <v>0</v>
      </c>
      <c r="GD15" s="3">
        <f t="shared" si="290"/>
        <v>0</v>
      </c>
      <c r="GE15" s="3">
        <f t="shared" si="291"/>
        <v>0</v>
      </c>
      <c r="GF15" s="3">
        <f t="shared" si="292"/>
        <v>0</v>
      </c>
      <c r="GG15" s="3">
        <f t="shared" si="293"/>
        <v>0</v>
      </c>
      <c r="GH15" s="23">
        <f t="shared" ref="GH15:GH17" si="331">((FY15*$E$12)+(FZ15*$E$13)+(GA15*$E$14)+(GB15*$E$15)+(GC15*$E$16)+(GD15*$E$17)+(GE15*$E$18)+(GF15*$E$19))*FW15</f>
        <v>1475.2400000000002</v>
      </c>
      <c r="GI15" s="3">
        <f t="shared" si="160"/>
        <v>1475.2400000000002</v>
      </c>
      <c r="GJ15" s="172">
        <f t="shared" si="139"/>
        <v>1475.2400000000002</v>
      </c>
      <c r="GK15" s="37">
        <f t="shared" si="161"/>
        <v>1475.2400000000002</v>
      </c>
      <c r="GM15" s="26">
        <f t="shared" si="193"/>
        <v>150</v>
      </c>
      <c r="GN15" s="73">
        <f t="shared" si="183"/>
        <v>150</v>
      </c>
      <c r="GO15" s="65">
        <f t="shared" si="184"/>
        <v>0</v>
      </c>
      <c r="GP15" s="1"/>
      <c r="GQ15" s="26">
        <f t="shared" si="194"/>
        <v>550</v>
      </c>
      <c r="GR15" s="161">
        <f t="shared" si="162"/>
        <v>233</v>
      </c>
      <c r="GS15" s="65">
        <f t="shared" si="185"/>
        <v>317</v>
      </c>
      <c r="GT15" s="1"/>
      <c r="GU15" s="26">
        <f t="shared" si="195"/>
        <v>950</v>
      </c>
      <c r="GV15" s="73">
        <f t="shared" si="163"/>
        <v>33</v>
      </c>
      <c r="GW15" s="65">
        <f t="shared" si="186"/>
        <v>917</v>
      </c>
      <c r="GX15" s="1"/>
      <c r="GY15" s="26">
        <f t="shared" si="196"/>
        <v>1350</v>
      </c>
      <c r="GZ15" s="161">
        <f t="shared" si="164"/>
        <v>0</v>
      </c>
      <c r="HA15" s="65">
        <f t="shared" si="187"/>
        <v>1350</v>
      </c>
      <c r="HB15" s="1"/>
      <c r="HC15" s="26">
        <f t="shared" si="197"/>
        <v>1750</v>
      </c>
      <c r="HD15" s="161">
        <f t="shared" si="165"/>
        <v>0</v>
      </c>
      <c r="HE15" s="65">
        <f t="shared" si="188"/>
        <v>1750</v>
      </c>
      <c r="HF15" s="3"/>
      <c r="HH15" s="26">
        <f t="shared" si="166"/>
        <v>25000</v>
      </c>
      <c r="HI15" s="26">
        <f t="shared" si="189"/>
        <v>251.83249999999987</v>
      </c>
      <c r="HJ15" s="3">
        <f t="shared" si="190"/>
        <v>417.13499999999982</v>
      </c>
      <c r="HK15" s="3">
        <f t="shared" si="191"/>
        <v>747.7399999999999</v>
      </c>
      <c r="HL15" s="65">
        <f t="shared" si="218"/>
        <v>800.31999999999994</v>
      </c>
      <c r="HM15" s="26">
        <f t="shared" si="167"/>
        <v>1349.8400000000004</v>
      </c>
      <c r="HN15" s="65">
        <f t="shared" si="168"/>
        <v>1601.6725000000001</v>
      </c>
      <c r="HO15" s="6">
        <f t="shared" si="169"/>
        <v>674.92000000000007</v>
      </c>
      <c r="IH15" s="2"/>
      <c r="IO15" s="158" t="s">
        <v>150</v>
      </c>
      <c r="IP15" s="157"/>
      <c r="IQ15" s="157"/>
      <c r="IR15" s="157"/>
      <c r="IS15" s="157"/>
      <c r="IT15" s="157"/>
      <c r="IU15" s="157"/>
    </row>
    <row r="16" spans="1:262">
      <c r="B16" s="47">
        <f t="shared" si="295"/>
        <v>5</v>
      </c>
      <c r="C16" s="41">
        <f t="shared" si="296"/>
        <v>71397</v>
      </c>
      <c r="D16" s="103">
        <v>151200</v>
      </c>
      <c r="E16" s="104">
        <v>0.41</v>
      </c>
      <c r="F16" s="48"/>
      <c r="G16" s="177">
        <f>G15+1</f>
        <v>4</v>
      </c>
      <c r="H16" s="178">
        <f>I15*1</f>
        <v>9999999</v>
      </c>
      <c r="I16" s="103">
        <v>9999999</v>
      </c>
      <c r="J16" s="104">
        <v>0.04</v>
      </c>
      <c r="M16" s="106">
        <v>28000</v>
      </c>
      <c r="N16" s="41"/>
      <c r="P16" s="26">
        <f t="shared" si="143"/>
        <v>28000</v>
      </c>
      <c r="Q16" s="37">
        <f t="shared" si="198"/>
        <v>2789.2000000000003</v>
      </c>
      <c r="R16" s="85">
        <f t="shared" si="219"/>
        <v>9.9614285714285725E-2</v>
      </c>
      <c r="S16" s="37">
        <f t="shared" si="199"/>
        <v>1220.3200000000002</v>
      </c>
      <c r="T16" s="85">
        <f t="shared" si="144"/>
        <v>4.3582857142857145E-2</v>
      </c>
      <c r="U16" s="37">
        <f t="shared" si="200"/>
        <v>562.23124999999993</v>
      </c>
      <c r="V16" s="79">
        <f t="shared" si="201"/>
        <v>2.0079687499999999E-2</v>
      </c>
      <c r="W16" s="37">
        <f t="shared" si="202"/>
        <v>314.27750000000026</v>
      </c>
      <c r="X16" s="79">
        <f t="shared" si="203"/>
        <v>1.1224196428571438E-2</v>
      </c>
      <c r="Y16" s="37">
        <f t="shared" si="204"/>
        <v>0</v>
      </c>
      <c r="Z16" s="79">
        <f t="shared" si="205"/>
        <v>0</v>
      </c>
      <c r="AA16" s="6">
        <f t="shared" si="206"/>
        <v>0</v>
      </c>
      <c r="AB16" s="79">
        <f t="shared" si="207"/>
        <v>0</v>
      </c>
      <c r="AC16" s="6">
        <f t="shared" si="145"/>
        <v>1220.3200000000002</v>
      </c>
      <c r="AD16" s="79">
        <f t="shared" si="146"/>
        <v>4.3582857142857145E-2</v>
      </c>
      <c r="AE16" s="37">
        <f t="shared" si="11"/>
        <v>562.23124999999993</v>
      </c>
      <c r="AF16" s="79">
        <f t="shared" si="297"/>
        <v>2.0079687499999999E-2</v>
      </c>
      <c r="AG16" s="6">
        <f t="shared" si="147"/>
        <v>1895.2400000000002</v>
      </c>
      <c r="AH16" s="87">
        <f t="shared" si="148"/>
        <v>6.7687142857142862E-2</v>
      </c>
      <c r="AI16" s="37">
        <f>$M16*1</f>
        <v>28000</v>
      </c>
      <c r="AJ16" s="29">
        <f t="shared" si="298"/>
        <v>1</v>
      </c>
      <c r="AK16" s="3">
        <f t="shared" si="220"/>
        <v>28000</v>
      </c>
      <c r="AL16" s="3">
        <f t="shared" si="299"/>
        <v>6011</v>
      </c>
      <c r="AM16" s="3">
        <f t="shared" si="221"/>
        <v>5980</v>
      </c>
      <c r="AN16" s="3">
        <f t="shared" si="300"/>
        <v>14640</v>
      </c>
      <c r="AO16" s="3">
        <f t="shared" si="222"/>
        <v>1369</v>
      </c>
      <c r="AP16" s="3">
        <f t="shared" si="223"/>
        <v>0</v>
      </c>
      <c r="AQ16" s="3">
        <f t="shared" si="224"/>
        <v>0</v>
      </c>
      <c r="AR16" s="3">
        <f t="shared" si="225"/>
        <v>0</v>
      </c>
      <c r="AS16" s="3">
        <f t="shared" si="226"/>
        <v>0</v>
      </c>
      <c r="AT16" s="3">
        <f t="shared" si="227"/>
        <v>0</v>
      </c>
      <c r="AU16" s="23">
        <f t="shared" si="149"/>
        <v>2789.2000000000003</v>
      </c>
      <c r="AV16" s="3">
        <f t="shared" si="150"/>
        <v>2789.2000000000003</v>
      </c>
      <c r="AW16" s="172">
        <f t="shared" si="23"/>
        <v>2789.2000000000003</v>
      </c>
      <c r="AX16" s="6">
        <f t="shared" si="208"/>
        <v>2789.2000000000003</v>
      </c>
      <c r="AY16" s="37">
        <f>$M16*1</f>
        <v>28000</v>
      </c>
      <c r="AZ16" s="29">
        <f t="shared" si="301"/>
        <v>2</v>
      </c>
      <c r="BA16" s="3">
        <f t="shared" si="228"/>
        <v>14000</v>
      </c>
      <c r="BB16" s="3">
        <f t="shared" si="302"/>
        <v>6011</v>
      </c>
      <c r="BC16" s="3">
        <f t="shared" si="229"/>
        <v>5980</v>
      </c>
      <c r="BD16" s="3">
        <f t="shared" si="303"/>
        <v>2009</v>
      </c>
      <c r="BE16" s="3">
        <f t="shared" si="230"/>
        <v>0</v>
      </c>
      <c r="BF16" s="3">
        <f t="shared" si="231"/>
        <v>0</v>
      </c>
      <c r="BG16" s="3">
        <f t="shared" si="232"/>
        <v>0</v>
      </c>
      <c r="BH16" s="3">
        <f t="shared" si="233"/>
        <v>0</v>
      </c>
      <c r="BI16" s="3">
        <f t="shared" si="234"/>
        <v>0</v>
      </c>
      <c r="BJ16" s="3">
        <f t="shared" si="235"/>
        <v>0</v>
      </c>
      <c r="BK16" s="93">
        <f t="shared" si="304"/>
        <v>1220.3200000000002</v>
      </c>
      <c r="BL16" s="3">
        <f t="shared" si="151"/>
        <v>1220.3200000000002</v>
      </c>
      <c r="BM16" s="172">
        <f t="shared" si="36"/>
        <v>1220.3200000000002</v>
      </c>
      <c r="BN16" s="6">
        <f t="shared" si="209"/>
        <v>1220.3200000000002</v>
      </c>
      <c r="BO16" s="37">
        <f>$M16*1</f>
        <v>28000</v>
      </c>
      <c r="BP16" s="29">
        <f t="shared" si="305"/>
        <v>2.5</v>
      </c>
      <c r="BQ16" s="3">
        <f t="shared" si="236"/>
        <v>11200</v>
      </c>
      <c r="BR16" s="3">
        <f t="shared" si="306"/>
        <v>6011</v>
      </c>
      <c r="BS16" s="3">
        <f t="shared" si="237"/>
        <v>5189</v>
      </c>
      <c r="BT16" s="3">
        <f t="shared" si="307"/>
        <v>0</v>
      </c>
      <c r="BU16" s="3">
        <f t="shared" si="238"/>
        <v>0</v>
      </c>
      <c r="BV16" s="3">
        <f t="shared" si="239"/>
        <v>0</v>
      </c>
      <c r="BW16" s="3">
        <f t="shared" si="240"/>
        <v>0</v>
      </c>
      <c r="BX16" s="3">
        <f t="shared" si="241"/>
        <v>0</v>
      </c>
      <c r="BY16" s="3">
        <f t="shared" si="242"/>
        <v>0</v>
      </c>
      <c r="BZ16" s="3">
        <f t="shared" si="243"/>
        <v>0</v>
      </c>
      <c r="CA16" s="93">
        <f t="shared" si="327"/>
        <v>713.48749999999995</v>
      </c>
      <c r="CB16" s="3">
        <f>IF(BK16-($E$33*1)&gt;=CA16,IF(BK16&gt;=CA16-($E$33*1),BK16-($E$33*1),CA16),IF(CA16&lt;=($E$33*1),CA16,IF(BK16-($E$33*1)&lt;=(CA16),CA16,BK16-($E$33*1))))</f>
        <v>713.48749999999995</v>
      </c>
      <c r="CC16" s="172">
        <f t="shared" si="50"/>
        <v>562.23124999999993</v>
      </c>
      <c r="CD16" s="6">
        <f t="shared" si="210"/>
        <v>562.23124999999993</v>
      </c>
      <c r="CE16" s="37">
        <f>$M16*1</f>
        <v>28000</v>
      </c>
      <c r="CF16" s="29">
        <f t="shared" si="308"/>
        <v>3</v>
      </c>
      <c r="CG16" s="3">
        <f t="shared" si="244"/>
        <v>9333.3333333333339</v>
      </c>
      <c r="CH16" s="3">
        <f t="shared" si="309"/>
        <v>6011</v>
      </c>
      <c r="CI16" s="3">
        <f t="shared" si="245"/>
        <v>3322.3333333333339</v>
      </c>
      <c r="CJ16" s="3">
        <f t="shared" si="310"/>
        <v>0</v>
      </c>
      <c r="CK16" s="3">
        <f t="shared" si="246"/>
        <v>0</v>
      </c>
      <c r="CL16" s="3">
        <f t="shared" si="247"/>
        <v>0</v>
      </c>
      <c r="CM16" s="3">
        <f t="shared" si="248"/>
        <v>0</v>
      </c>
      <c r="CN16" s="3">
        <f t="shared" si="249"/>
        <v>0</v>
      </c>
      <c r="CO16" s="3">
        <f t="shared" si="250"/>
        <v>0</v>
      </c>
      <c r="CP16" s="3">
        <f t="shared" si="251"/>
        <v>0</v>
      </c>
      <c r="CQ16" s="23">
        <f t="shared" si="311"/>
        <v>548.18500000000017</v>
      </c>
      <c r="CR16" s="3">
        <f t="shared" si="252"/>
        <v>548.18500000000017</v>
      </c>
      <c r="CS16" s="172">
        <f t="shared" si="64"/>
        <v>314.27750000000026</v>
      </c>
      <c r="CT16" s="6">
        <f t="shared" si="211"/>
        <v>314.27750000000026</v>
      </c>
      <c r="CU16" s="37">
        <f>$M16*1</f>
        <v>28000</v>
      </c>
      <c r="CV16" s="29">
        <f t="shared" si="312"/>
        <v>4</v>
      </c>
      <c r="CW16" s="3">
        <f t="shared" si="253"/>
        <v>7000</v>
      </c>
      <c r="CX16" s="3">
        <f t="shared" si="313"/>
        <v>6011</v>
      </c>
      <c r="CY16" s="3">
        <f t="shared" si="254"/>
        <v>989</v>
      </c>
      <c r="CZ16" s="3">
        <f t="shared" si="314"/>
        <v>0</v>
      </c>
      <c r="DA16" s="3">
        <f t="shared" si="255"/>
        <v>0</v>
      </c>
      <c r="DB16" s="3">
        <f t="shared" si="256"/>
        <v>0</v>
      </c>
      <c r="DC16" s="3">
        <f t="shared" si="257"/>
        <v>0</v>
      </c>
      <c r="DD16" s="3">
        <f t="shared" si="258"/>
        <v>0</v>
      </c>
      <c r="DE16" s="3">
        <f t="shared" si="259"/>
        <v>0</v>
      </c>
      <c r="DF16" s="3">
        <f t="shared" si="260"/>
        <v>0</v>
      </c>
      <c r="DG16" s="23">
        <f t="shared" si="76"/>
        <v>217.58</v>
      </c>
      <c r="DH16" s="3">
        <f t="shared" si="152"/>
        <v>217.58</v>
      </c>
      <c r="DI16" s="172">
        <f t="shared" si="175"/>
        <v>0</v>
      </c>
      <c r="DJ16" s="6">
        <f t="shared" si="212"/>
        <v>0</v>
      </c>
      <c r="DK16" s="37">
        <f>$M16*1</f>
        <v>28000</v>
      </c>
      <c r="DL16" s="29">
        <f t="shared" si="315"/>
        <v>5</v>
      </c>
      <c r="DM16" s="3">
        <f t="shared" si="261"/>
        <v>5600</v>
      </c>
      <c r="DN16" s="3">
        <f t="shared" si="316"/>
        <v>5600</v>
      </c>
      <c r="DO16" s="3">
        <f t="shared" si="262"/>
        <v>0</v>
      </c>
      <c r="DP16" s="3">
        <f t="shared" si="317"/>
        <v>0</v>
      </c>
      <c r="DQ16" s="3">
        <f t="shared" si="263"/>
        <v>0</v>
      </c>
      <c r="DR16" s="3">
        <f t="shared" si="264"/>
        <v>0</v>
      </c>
      <c r="DS16" s="3">
        <f t="shared" si="265"/>
        <v>0</v>
      </c>
      <c r="DT16" s="3">
        <f t="shared" si="266"/>
        <v>0</v>
      </c>
      <c r="DU16" s="3">
        <f t="shared" si="267"/>
        <v>0</v>
      </c>
      <c r="DV16" s="3">
        <f t="shared" si="268"/>
        <v>0</v>
      </c>
      <c r="DW16" s="23">
        <f t="shared" si="90"/>
        <v>0</v>
      </c>
      <c r="DX16" s="3">
        <f t="shared" si="328"/>
        <v>0</v>
      </c>
      <c r="DY16" s="172">
        <f t="shared" si="177"/>
        <v>0</v>
      </c>
      <c r="DZ16" s="6">
        <f t="shared" si="213"/>
        <v>0</v>
      </c>
      <c r="EA16" s="37">
        <f>$M16*1</f>
        <v>28000</v>
      </c>
      <c r="EB16" s="29">
        <f t="shared" si="318"/>
        <v>2</v>
      </c>
      <c r="EC16" s="3">
        <f t="shared" si="269"/>
        <v>14000</v>
      </c>
      <c r="ED16" s="3">
        <f t="shared" si="319"/>
        <v>6011</v>
      </c>
      <c r="EE16" s="3">
        <f t="shared" si="270"/>
        <v>5980</v>
      </c>
      <c r="EF16" s="3">
        <f t="shared" si="320"/>
        <v>2009</v>
      </c>
      <c r="EG16" s="3">
        <f t="shared" si="271"/>
        <v>0</v>
      </c>
      <c r="EH16" s="3">
        <f t="shared" si="272"/>
        <v>0</v>
      </c>
      <c r="EI16" s="3">
        <f t="shared" si="273"/>
        <v>0</v>
      </c>
      <c r="EJ16" s="3">
        <f t="shared" si="274"/>
        <v>0</v>
      </c>
      <c r="EK16" s="3">
        <f t="shared" si="275"/>
        <v>0</v>
      </c>
      <c r="EL16" s="3">
        <f t="shared" si="276"/>
        <v>0</v>
      </c>
      <c r="EM16" s="23">
        <f t="shared" si="329"/>
        <v>1220.3200000000002</v>
      </c>
      <c r="EN16" s="3">
        <f t="shared" si="104"/>
        <v>1220.3200000000002</v>
      </c>
      <c r="EO16" s="172">
        <f t="shared" si="179"/>
        <v>1220.3200000000002</v>
      </c>
      <c r="EP16" s="37">
        <f t="shared" si="106"/>
        <v>1220.3200000000002</v>
      </c>
      <c r="EQ16" s="6">
        <f t="shared" si="153"/>
        <v>28000</v>
      </c>
      <c r="ER16" s="3">
        <f t="shared" si="154"/>
        <v>28000</v>
      </c>
      <c r="ES16" s="3">
        <f t="shared" si="155"/>
        <v>0</v>
      </c>
      <c r="ET16" s="3">
        <f t="shared" si="156"/>
        <v>0</v>
      </c>
      <c r="EU16" s="3">
        <f t="shared" si="107"/>
        <v>0</v>
      </c>
      <c r="EV16" s="3">
        <f t="shared" si="108"/>
        <v>0</v>
      </c>
      <c r="EW16" s="3">
        <f t="shared" si="157"/>
        <v>0</v>
      </c>
      <c r="EX16" s="6">
        <f t="shared" si="109"/>
        <v>0</v>
      </c>
      <c r="EY16" s="3">
        <f t="shared" si="158"/>
        <v>28000</v>
      </c>
      <c r="EZ16" s="3">
        <f t="shared" si="110"/>
        <v>0</v>
      </c>
      <c r="FA16" s="3">
        <f t="shared" si="214"/>
        <v>0</v>
      </c>
      <c r="FB16" s="3">
        <f t="shared" si="112"/>
        <v>0</v>
      </c>
      <c r="FC16" s="3">
        <f t="shared" si="215"/>
        <v>0</v>
      </c>
      <c r="FD16" s="3">
        <f t="shared" si="216"/>
        <v>0</v>
      </c>
      <c r="FE16" s="6">
        <f t="shared" si="217"/>
        <v>0</v>
      </c>
      <c r="FF16" s="37">
        <f>$M16*1</f>
        <v>28000</v>
      </c>
      <c r="FG16" s="29">
        <f t="shared" si="321"/>
        <v>2.5</v>
      </c>
      <c r="FH16" s="3">
        <f t="shared" si="277"/>
        <v>11200</v>
      </c>
      <c r="FI16" s="3">
        <f t="shared" si="322"/>
        <v>6011</v>
      </c>
      <c r="FJ16" s="3">
        <f t="shared" si="278"/>
        <v>5189</v>
      </c>
      <c r="FK16" s="3">
        <f t="shared" si="323"/>
        <v>0</v>
      </c>
      <c r="FL16" s="3">
        <f t="shared" si="279"/>
        <v>0</v>
      </c>
      <c r="FM16" s="3">
        <f t="shared" si="280"/>
        <v>0</v>
      </c>
      <c r="FN16" s="3">
        <f t="shared" si="281"/>
        <v>0</v>
      </c>
      <c r="FO16" s="3">
        <f t="shared" si="282"/>
        <v>0</v>
      </c>
      <c r="FP16" s="3">
        <f t="shared" si="283"/>
        <v>0</v>
      </c>
      <c r="FQ16" s="3">
        <f t="shared" si="284"/>
        <v>0</v>
      </c>
      <c r="FR16" s="23">
        <f t="shared" si="330"/>
        <v>713.48749999999995</v>
      </c>
      <c r="FS16" s="3">
        <f t="shared" si="181"/>
        <v>713.48749999999995</v>
      </c>
      <c r="FT16" s="172">
        <f t="shared" si="127"/>
        <v>562.23124999999993</v>
      </c>
      <c r="FU16" s="37">
        <f t="shared" si="159"/>
        <v>562.23124999999993</v>
      </c>
      <c r="FV16" s="37">
        <f>$M16*1</f>
        <v>28000</v>
      </c>
      <c r="FW16" s="29">
        <f t="shared" si="324"/>
        <v>1.5</v>
      </c>
      <c r="FX16" s="3">
        <f t="shared" si="286"/>
        <v>18666.666666666668</v>
      </c>
      <c r="FY16" s="3">
        <f t="shared" si="325"/>
        <v>6011</v>
      </c>
      <c r="FZ16" s="3">
        <f t="shared" si="287"/>
        <v>5980</v>
      </c>
      <c r="GA16" s="3">
        <f t="shared" si="326"/>
        <v>6675.6666666666679</v>
      </c>
      <c r="GB16" s="3">
        <f t="shared" si="288"/>
        <v>0</v>
      </c>
      <c r="GC16" s="3">
        <f t="shared" si="289"/>
        <v>0</v>
      </c>
      <c r="GD16" s="3">
        <f t="shared" si="290"/>
        <v>0</v>
      </c>
      <c r="GE16" s="3">
        <f t="shared" si="291"/>
        <v>0</v>
      </c>
      <c r="GF16" s="3">
        <f t="shared" si="292"/>
        <v>0</v>
      </c>
      <c r="GG16" s="3">
        <f t="shared" si="293"/>
        <v>0</v>
      </c>
      <c r="GH16" s="23">
        <f t="shared" si="331"/>
        <v>1895.2400000000002</v>
      </c>
      <c r="GI16" s="3">
        <f t="shared" si="160"/>
        <v>1895.2400000000002</v>
      </c>
      <c r="GJ16" s="172">
        <f t="shared" si="139"/>
        <v>1895.2400000000002</v>
      </c>
      <c r="GK16" s="37">
        <f t="shared" si="161"/>
        <v>1895.2400000000002</v>
      </c>
      <c r="GM16" s="26">
        <f t="shared" si="193"/>
        <v>170</v>
      </c>
      <c r="GN16" s="73">
        <f t="shared" si="183"/>
        <v>170</v>
      </c>
      <c r="GO16" s="65">
        <f t="shared" si="184"/>
        <v>0</v>
      </c>
      <c r="GP16" s="1"/>
      <c r="GQ16" s="26">
        <f t="shared" si="194"/>
        <v>570</v>
      </c>
      <c r="GR16" s="161">
        <f t="shared" si="162"/>
        <v>223</v>
      </c>
      <c r="GS16" s="65">
        <f t="shared" si="185"/>
        <v>347</v>
      </c>
      <c r="GT16" s="1"/>
      <c r="GU16" s="26">
        <f t="shared" si="195"/>
        <v>970</v>
      </c>
      <c r="GV16" s="73">
        <f t="shared" si="163"/>
        <v>23</v>
      </c>
      <c r="GW16" s="65">
        <f t="shared" si="186"/>
        <v>947</v>
      </c>
      <c r="GX16" s="1"/>
      <c r="GY16" s="26">
        <f t="shared" si="196"/>
        <v>1370</v>
      </c>
      <c r="GZ16" s="161">
        <f t="shared" si="164"/>
        <v>0</v>
      </c>
      <c r="HA16" s="65">
        <f t="shared" si="187"/>
        <v>1370</v>
      </c>
      <c r="HB16" s="1"/>
      <c r="HC16" s="26">
        <f t="shared" si="197"/>
        <v>1770</v>
      </c>
      <c r="HD16" s="161">
        <f t="shared" si="165"/>
        <v>0</v>
      </c>
      <c r="HE16" s="65">
        <f t="shared" si="188"/>
        <v>1770</v>
      </c>
      <c r="HF16" s="3"/>
      <c r="HH16" s="26">
        <f t="shared" si="166"/>
        <v>28000</v>
      </c>
      <c r="HI16" s="26">
        <f t="shared" si="189"/>
        <v>506.83250000000021</v>
      </c>
      <c r="HJ16" s="3">
        <f t="shared" si="190"/>
        <v>672.13499999999999</v>
      </c>
      <c r="HK16" s="3">
        <f t="shared" si="191"/>
        <v>1002.7400000000001</v>
      </c>
      <c r="HL16" s="65">
        <f t="shared" si="218"/>
        <v>1220.3200000000002</v>
      </c>
      <c r="HM16" s="26">
        <f t="shared" si="167"/>
        <v>1568.88</v>
      </c>
      <c r="HN16" s="65">
        <f t="shared" si="168"/>
        <v>2075.7125000000005</v>
      </c>
      <c r="HO16" s="6">
        <f t="shared" si="169"/>
        <v>893.96</v>
      </c>
      <c r="HY16" t="s">
        <v>137</v>
      </c>
      <c r="IH16" s="2">
        <v>1</v>
      </c>
      <c r="IP16" t="s">
        <v>153</v>
      </c>
    </row>
    <row r="17" spans="1:255" ht="15.75" thickBot="1">
      <c r="B17" s="6">
        <f t="shared" si="295"/>
        <v>6</v>
      </c>
      <c r="C17" s="3">
        <f t="shared" si="296"/>
        <v>151200</v>
      </c>
      <c r="D17" s="103">
        <v>9999999</v>
      </c>
      <c r="E17" s="104">
        <v>0.45</v>
      </c>
      <c r="G17" s="180">
        <f>G16+1</f>
        <v>5</v>
      </c>
      <c r="H17" s="181">
        <f>I16*1</f>
        <v>9999999</v>
      </c>
      <c r="I17" s="182">
        <v>9999999</v>
      </c>
      <c r="J17" s="105">
        <v>0.04</v>
      </c>
      <c r="M17" s="106">
        <v>31000</v>
      </c>
      <c r="N17" s="41"/>
      <c r="P17" s="26">
        <f t="shared" si="143"/>
        <v>31000</v>
      </c>
      <c r="Q17" s="37">
        <f t="shared" si="198"/>
        <v>3689.2000000000007</v>
      </c>
      <c r="R17" s="85">
        <f t="shared" si="219"/>
        <v>0.11900645161290326</v>
      </c>
      <c r="S17" s="37">
        <f t="shared" si="199"/>
        <v>1640.3200000000002</v>
      </c>
      <c r="T17" s="85">
        <f t="shared" si="144"/>
        <v>5.2913548387096783E-2</v>
      </c>
      <c r="U17" s="37">
        <f t="shared" si="200"/>
        <v>940.0999999999998</v>
      </c>
      <c r="V17" s="79">
        <f t="shared" si="201"/>
        <v>3.0325806451612897E-2</v>
      </c>
      <c r="W17" s="37">
        <f t="shared" si="202"/>
        <v>561.77750000000026</v>
      </c>
      <c r="X17" s="79">
        <f t="shared" si="203"/>
        <v>1.8121854838709685E-2</v>
      </c>
      <c r="Y17" s="37">
        <f t="shared" si="204"/>
        <v>65.869999999999948</v>
      </c>
      <c r="Z17" s="79">
        <f t="shared" si="205"/>
        <v>2.1248387096774175E-3</v>
      </c>
      <c r="AA17" s="6">
        <f t="shared" si="206"/>
        <v>0</v>
      </c>
      <c r="AB17" s="79">
        <f t="shared" si="207"/>
        <v>0</v>
      </c>
      <c r="AC17" s="6">
        <f t="shared" si="145"/>
        <v>1640.3200000000002</v>
      </c>
      <c r="AD17" s="79">
        <f t="shared" si="146"/>
        <v>5.2913548387096783E-2</v>
      </c>
      <c r="AE17" s="37">
        <f t="shared" si="11"/>
        <v>940.0999999999998</v>
      </c>
      <c r="AF17" s="79">
        <f t="shared" si="297"/>
        <v>3.0325806451612897E-2</v>
      </c>
      <c r="AG17" s="6">
        <f t="shared" si="147"/>
        <v>2792.2000000000007</v>
      </c>
      <c r="AH17" s="87">
        <f t="shared" si="148"/>
        <v>9.0070967741935501E-2</v>
      </c>
      <c r="AI17" s="37">
        <f>$M17*1</f>
        <v>31000</v>
      </c>
      <c r="AJ17" s="29">
        <f t="shared" si="298"/>
        <v>1</v>
      </c>
      <c r="AK17" s="3">
        <f t="shared" si="220"/>
        <v>31000</v>
      </c>
      <c r="AL17" s="3">
        <f t="shared" si="299"/>
        <v>6011</v>
      </c>
      <c r="AM17" s="3">
        <f t="shared" si="221"/>
        <v>5980</v>
      </c>
      <c r="AN17" s="3">
        <f t="shared" si="300"/>
        <v>14640</v>
      </c>
      <c r="AO17" s="3">
        <f t="shared" si="222"/>
        <v>4369</v>
      </c>
      <c r="AP17" s="3">
        <f t="shared" si="223"/>
        <v>0</v>
      </c>
      <c r="AQ17" s="3">
        <f t="shared" si="224"/>
        <v>0</v>
      </c>
      <c r="AR17" s="3">
        <f t="shared" si="225"/>
        <v>0</v>
      </c>
      <c r="AS17" s="3">
        <f t="shared" si="226"/>
        <v>0</v>
      </c>
      <c r="AT17" s="3">
        <f t="shared" si="227"/>
        <v>0</v>
      </c>
      <c r="AU17" s="23">
        <f t="shared" si="149"/>
        <v>3689.2000000000007</v>
      </c>
      <c r="AV17" s="3">
        <f t="shared" si="150"/>
        <v>3689.2000000000007</v>
      </c>
      <c r="AW17" s="172">
        <f t="shared" si="23"/>
        <v>3689.2000000000007</v>
      </c>
      <c r="AX17" s="6">
        <f t="shared" si="208"/>
        <v>3689.2000000000007</v>
      </c>
      <c r="AY17" s="37">
        <f>$M17*1</f>
        <v>31000</v>
      </c>
      <c r="AZ17" s="29">
        <f t="shared" si="301"/>
        <v>2</v>
      </c>
      <c r="BA17" s="3">
        <f t="shared" si="228"/>
        <v>15500</v>
      </c>
      <c r="BB17" s="3">
        <f t="shared" si="302"/>
        <v>6011</v>
      </c>
      <c r="BC17" s="3">
        <f t="shared" si="229"/>
        <v>5980</v>
      </c>
      <c r="BD17" s="3">
        <f t="shared" si="303"/>
        <v>3509</v>
      </c>
      <c r="BE17" s="3">
        <f t="shared" si="230"/>
        <v>0</v>
      </c>
      <c r="BF17" s="3">
        <f t="shared" si="231"/>
        <v>0</v>
      </c>
      <c r="BG17" s="3">
        <f t="shared" si="232"/>
        <v>0</v>
      </c>
      <c r="BH17" s="3">
        <f t="shared" si="233"/>
        <v>0</v>
      </c>
      <c r="BI17" s="3">
        <f t="shared" si="234"/>
        <v>0</v>
      </c>
      <c r="BJ17" s="3">
        <f t="shared" si="235"/>
        <v>0</v>
      </c>
      <c r="BK17" s="93">
        <f t="shared" si="304"/>
        <v>1640.3200000000002</v>
      </c>
      <c r="BL17" s="3">
        <f t="shared" si="151"/>
        <v>1640.3200000000002</v>
      </c>
      <c r="BM17" s="172">
        <f t="shared" si="36"/>
        <v>1640.3200000000002</v>
      </c>
      <c r="BN17" s="6">
        <f t="shared" si="209"/>
        <v>1640.3200000000002</v>
      </c>
      <c r="BO17" s="37">
        <f>$M17*1</f>
        <v>31000</v>
      </c>
      <c r="BP17" s="29">
        <f t="shared" si="305"/>
        <v>2.5</v>
      </c>
      <c r="BQ17" s="3">
        <f t="shared" si="236"/>
        <v>12400</v>
      </c>
      <c r="BR17" s="3">
        <f t="shared" si="306"/>
        <v>6011</v>
      </c>
      <c r="BS17" s="3">
        <f t="shared" si="237"/>
        <v>5980</v>
      </c>
      <c r="BT17" s="3">
        <f t="shared" si="307"/>
        <v>409</v>
      </c>
      <c r="BU17" s="3">
        <f t="shared" si="238"/>
        <v>0</v>
      </c>
      <c r="BV17" s="3">
        <f t="shared" si="239"/>
        <v>0</v>
      </c>
      <c r="BW17" s="3">
        <f t="shared" si="240"/>
        <v>0</v>
      </c>
      <c r="BX17" s="3">
        <f t="shared" si="241"/>
        <v>0</v>
      </c>
      <c r="BY17" s="3">
        <f t="shared" si="242"/>
        <v>0</v>
      </c>
      <c r="BZ17" s="3">
        <f t="shared" si="243"/>
        <v>0</v>
      </c>
      <c r="CA17" s="93">
        <f t="shared" si="327"/>
        <v>965.39999999999986</v>
      </c>
      <c r="CB17" s="3">
        <f t="shared" ref="CB17:CB42" si="332">IF(BK17-($E$33*1)&gt;=CA17,IF(BK17&gt;=CA17-($E$33*1),BK17-($E$33*1),CA17),IF(CA17&lt;=($E$33*1),CA17,IF(BK17-($E$33*1)&lt;=(CA17),CA17,BK17-($E$33*1))))</f>
        <v>965.39999999999986</v>
      </c>
      <c r="CC17" s="172">
        <f t="shared" si="50"/>
        <v>940.0999999999998</v>
      </c>
      <c r="CD17" s="6">
        <f t="shared" si="210"/>
        <v>940.0999999999998</v>
      </c>
      <c r="CE17" s="37">
        <f>$M17*1</f>
        <v>31000</v>
      </c>
      <c r="CF17" s="29">
        <f t="shared" si="308"/>
        <v>3</v>
      </c>
      <c r="CG17" s="3">
        <f t="shared" si="244"/>
        <v>10333.333333333334</v>
      </c>
      <c r="CH17" s="3">
        <f t="shared" si="309"/>
        <v>6011</v>
      </c>
      <c r="CI17" s="3">
        <f t="shared" si="245"/>
        <v>4322.3333333333339</v>
      </c>
      <c r="CJ17" s="3">
        <f t="shared" si="310"/>
        <v>0</v>
      </c>
      <c r="CK17" s="3">
        <f t="shared" si="246"/>
        <v>0</v>
      </c>
      <c r="CL17" s="3">
        <f t="shared" si="247"/>
        <v>0</v>
      </c>
      <c r="CM17" s="3">
        <f t="shared" si="248"/>
        <v>0</v>
      </c>
      <c r="CN17" s="3">
        <f t="shared" si="249"/>
        <v>0</v>
      </c>
      <c r="CO17" s="3">
        <f t="shared" si="250"/>
        <v>0</v>
      </c>
      <c r="CP17" s="3">
        <f t="shared" si="251"/>
        <v>0</v>
      </c>
      <c r="CQ17" s="23">
        <f t="shared" si="311"/>
        <v>713.18500000000017</v>
      </c>
      <c r="CR17" s="3">
        <f t="shared" si="252"/>
        <v>713.18500000000017</v>
      </c>
      <c r="CS17" s="172">
        <f t="shared" si="64"/>
        <v>561.77750000000026</v>
      </c>
      <c r="CT17" s="6">
        <f t="shared" si="211"/>
        <v>561.77750000000026</v>
      </c>
      <c r="CU17" s="37">
        <f>$M17*1</f>
        <v>31000</v>
      </c>
      <c r="CV17" s="29">
        <f t="shared" si="312"/>
        <v>4</v>
      </c>
      <c r="CW17" s="3">
        <f t="shared" si="253"/>
        <v>7750</v>
      </c>
      <c r="CX17" s="3">
        <f t="shared" si="313"/>
        <v>6011</v>
      </c>
      <c r="CY17" s="3">
        <f t="shared" si="254"/>
        <v>1739</v>
      </c>
      <c r="CZ17" s="3">
        <f t="shared" si="314"/>
        <v>0</v>
      </c>
      <c r="DA17" s="3">
        <f t="shared" si="255"/>
        <v>0</v>
      </c>
      <c r="DB17" s="3">
        <f t="shared" si="256"/>
        <v>0</v>
      </c>
      <c r="DC17" s="3">
        <f t="shared" si="257"/>
        <v>0</v>
      </c>
      <c r="DD17" s="3">
        <f t="shared" si="258"/>
        <v>0</v>
      </c>
      <c r="DE17" s="3">
        <f t="shared" si="259"/>
        <v>0</v>
      </c>
      <c r="DF17" s="3">
        <f t="shared" si="260"/>
        <v>0</v>
      </c>
      <c r="DG17" s="23">
        <f>((CX17*$E$12)+(CY17*$E$13)+(CZ17*$E$14)+(DA17*$E$15)+(DB17*$E$16)+(DC17*$E$17)+(DD17*$E$18)+(DE17*$E$19))*CV17</f>
        <v>382.58</v>
      </c>
      <c r="DH17" s="3">
        <f t="shared" si="152"/>
        <v>382.58</v>
      </c>
      <c r="DI17" s="172">
        <f t="shared" si="175"/>
        <v>65.869999999999948</v>
      </c>
      <c r="DJ17" s="6">
        <f t="shared" si="212"/>
        <v>65.869999999999948</v>
      </c>
      <c r="DK17" s="37">
        <f>$M17*1</f>
        <v>31000</v>
      </c>
      <c r="DL17" s="29">
        <f t="shared" si="315"/>
        <v>5</v>
      </c>
      <c r="DM17" s="3">
        <f t="shared" si="261"/>
        <v>6200</v>
      </c>
      <c r="DN17" s="3">
        <f t="shared" si="316"/>
        <v>6011</v>
      </c>
      <c r="DO17" s="3">
        <f t="shared" si="262"/>
        <v>189</v>
      </c>
      <c r="DP17" s="3">
        <f t="shared" si="317"/>
        <v>0</v>
      </c>
      <c r="DQ17" s="3">
        <f t="shared" si="263"/>
        <v>0</v>
      </c>
      <c r="DR17" s="3">
        <f t="shared" si="264"/>
        <v>0</v>
      </c>
      <c r="DS17" s="3">
        <f t="shared" si="265"/>
        <v>0</v>
      </c>
      <c r="DT17" s="3">
        <f t="shared" si="266"/>
        <v>0</v>
      </c>
      <c r="DU17" s="3">
        <f t="shared" si="267"/>
        <v>0</v>
      </c>
      <c r="DV17" s="3">
        <f t="shared" si="268"/>
        <v>0</v>
      </c>
      <c r="DW17" s="23">
        <f t="shared" si="90"/>
        <v>51.974999999999994</v>
      </c>
      <c r="DX17" s="3">
        <f t="shared" si="328"/>
        <v>51.974999999999994</v>
      </c>
      <c r="DY17" s="172">
        <f t="shared" si="177"/>
        <v>0</v>
      </c>
      <c r="DZ17" s="6">
        <f t="shared" si="213"/>
        <v>0</v>
      </c>
      <c r="EA17" s="37">
        <f>$M17*1</f>
        <v>31000</v>
      </c>
      <c r="EB17" s="29">
        <f t="shared" si="318"/>
        <v>2</v>
      </c>
      <c r="EC17" s="3">
        <f t="shared" si="269"/>
        <v>15500</v>
      </c>
      <c r="ED17" s="3">
        <f t="shared" si="319"/>
        <v>6011</v>
      </c>
      <c r="EE17" s="3">
        <f t="shared" si="270"/>
        <v>5980</v>
      </c>
      <c r="EF17" s="3">
        <f t="shared" si="320"/>
        <v>3509</v>
      </c>
      <c r="EG17" s="3">
        <f t="shared" si="271"/>
        <v>0</v>
      </c>
      <c r="EH17" s="3">
        <f t="shared" si="272"/>
        <v>0</v>
      </c>
      <c r="EI17" s="3">
        <f t="shared" si="273"/>
        <v>0</v>
      </c>
      <c r="EJ17" s="3">
        <f t="shared" si="274"/>
        <v>0</v>
      </c>
      <c r="EK17" s="3">
        <f t="shared" si="275"/>
        <v>0</v>
      </c>
      <c r="EL17" s="3">
        <f t="shared" si="276"/>
        <v>0</v>
      </c>
      <c r="EM17" s="23">
        <f t="shared" si="329"/>
        <v>1640.3200000000002</v>
      </c>
      <c r="EN17" s="3">
        <f t="shared" si="104"/>
        <v>1640.3200000000002</v>
      </c>
      <c r="EO17" s="172">
        <f t="shared" si="179"/>
        <v>1640.3200000000002</v>
      </c>
      <c r="EP17" s="37">
        <f t="shared" si="106"/>
        <v>1640.3200000000002</v>
      </c>
      <c r="EQ17" s="6">
        <f t="shared" si="153"/>
        <v>31000</v>
      </c>
      <c r="ER17" s="3">
        <f t="shared" si="154"/>
        <v>31000</v>
      </c>
      <c r="ES17" s="3">
        <f t="shared" si="155"/>
        <v>0</v>
      </c>
      <c r="ET17" s="3">
        <f t="shared" si="156"/>
        <v>0</v>
      </c>
      <c r="EU17" s="3">
        <f t="shared" si="107"/>
        <v>0</v>
      </c>
      <c r="EV17" s="3">
        <f t="shared" si="108"/>
        <v>0</v>
      </c>
      <c r="EW17" s="3">
        <f t="shared" si="157"/>
        <v>0</v>
      </c>
      <c r="EX17" s="6">
        <f t="shared" si="109"/>
        <v>0</v>
      </c>
      <c r="EY17" s="3">
        <f t="shared" si="158"/>
        <v>31000</v>
      </c>
      <c r="EZ17" s="3">
        <f t="shared" si="110"/>
        <v>0</v>
      </c>
      <c r="FA17" s="3">
        <f t="shared" si="214"/>
        <v>0</v>
      </c>
      <c r="FB17" s="3">
        <f t="shared" si="112"/>
        <v>0</v>
      </c>
      <c r="FC17" s="3">
        <f t="shared" si="215"/>
        <v>0</v>
      </c>
      <c r="FD17" s="3">
        <f t="shared" si="216"/>
        <v>0</v>
      </c>
      <c r="FE17" s="6">
        <f t="shared" si="217"/>
        <v>0</v>
      </c>
      <c r="FF17" s="37">
        <f>$M17*1</f>
        <v>31000</v>
      </c>
      <c r="FG17" s="29">
        <f t="shared" si="321"/>
        <v>2.5</v>
      </c>
      <c r="FH17" s="3">
        <f t="shared" si="277"/>
        <v>12400</v>
      </c>
      <c r="FI17" s="3">
        <f t="shared" si="322"/>
        <v>6011</v>
      </c>
      <c r="FJ17" s="3">
        <f t="shared" si="278"/>
        <v>5980</v>
      </c>
      <c r="FK17" s="3">
        <f t="shared" si="323"/>
        <v>409</v>
      </c>
      <c r="FL17" s="3">
        <f t="shared" si="279"/>
        <v>0</v>
      </c>
      <c r="FM17" s="3">
        <f t="shared" si="280"/>
        <v>0</v>
      </c>
      <c r="FN17" s="3">
        <f t="shared" si="281"/>
        <v>0</v>
      </c>
      <c r="FO17" s="3">
        <f t="shared" si="282"/>
        <v>0</v>
      </c>
      <c r="FP17" s="3">
        <f t="shared" si="283"/>
        <v>0</v>
      </c>
      <c r="FQ17" s="3">
        <f t="shared" si="284"/>
        <v>0</v>
      </c>
      <c r="FR17" s="23">
        <f t="shared" si="330"/>
        <v>965.39999999999986</v>
      </c>
      <c r="FS17" s="3">
        <f t="shared" si="181"/>
        <v>965.39999999999986</v>
      </c>
      <c r="FT17" s="172">
        <f t="shared" si="127"/>
        <v>940.0999999999998</v>
      </c>
      <c r="FU17" s="37">
        <f t="shared" si="159"/>
        <v>940.0999999999998</v>
      </c>
      <c r="FV17" s="37">
        <f>$M17*1</f>
        <v>31000</v>
      </c>
      <c r="FW17" s="29">
        <f t="shared" si="324"/>
        <v>1.5</v>
      </c>
      <c r="FX17" s="3">
        <f t="shared" si="286"/>
        <v>20666.666666666668</v>
      </c>
      <c r="FY17" s="3">
        <f t="shared" si="325"/>
        <v>6011</v>
      </c>
      <c r="FZ17" s="3">
        <f t="shared" si="287"/>
        <v>5980</v>
      </c>
      <c r="GA17" s="3">
        <f t="shared" si="326"/>
        <v>8675.6666666666679</v>
      </c>
      <c r="GB17" s="3">
        <f t="shared" si="288"/>
        <v>0</v>
      </c>
      <c r="GC17" s="3">
        <f t="shared" si="289"/>
        <v>0</v>
      </c>
      <c r="GD17" s="3">
        <f t="shared" si="290"/>
        <v>0</v>
      </c>
      <c r="GE17" s="3">
        <f t="shared" si="291"/>
        <v>0</v>
      </c>
      <c r="GF17" s="3">
        <f t="shared" si="292"/>
        <v>0</v>
      </c>
      <c r="GG17" s="3">
        <f t="shared" si="293"/>
        <v>0</v>
      </c>
      <c r="GH17" s="23">
        <f t="shared" si="331"/>
        <v>2315.2400000000007</v>
      </c>
      <c r="GI17" s="3">
        <f t="shared" si="160"/>
        <v>2792.2000000000007</v>
      </c>
      <c r="GJ17" s="172">
        <f t="shared" si="139"/>
        <v>2792.2000000000007</v>
      </c>
      <c r="GK17" s="37">
        <f t="shared" si="161"/>
        <v>2792.2000000000007</v>
      </c>
      <c r="GM17" s="26">
        <f t="shared" si="193"/>
        <v>190</v>
      </c>
      <c r="GN17" s="73">
        <f t="shared" si="183"/>
        <v>190</v>
      </c>
      <c r="GO17" s="65">
        <f t="shared" si="184"/>
        <v>0</v>
      </c>
      <c r="GP17" s="1"/>
      <c r="GQ17" s="26">
        <f t="shared" si="194"/>
        <v>590</v>
      </c>
      <c r="GR17" s="161">
        <f t="shared" si="162"/>
        <v>213</v>
      </c>
      <c r="GS17" s="65">
        <f t="shared" si="185"/>
        <v>377</v>
      </c>
      <c r="GT17" s="1"/>
      <c r="GU17" s="26">
        <f t="shared" si="195"/>
        <v>990</v>
      </c>
      <c r="GV17" s="73">
        <f t="shared" si="163"/>
        <v>13</v>
      </c>
      <c r="GW17" s="65">
        <f t="shared" si="186"/>
        <v>977</v>
      </c>
      <c r="GX17" s="1"/>
      <c r="GY17" s="26">
        <f t="shared" si="196"/>
        <v>1390</v>
      </c>
      <c r="GZ17" s="161">
        <f t="shared" si="164"/>
        <v>0</v>
      </c>
      <c r="HA17" s="65">
        <f t="shared" si="187"/>
        <v>1390</v>
      </c>
      <c r="HB17" s="1"/>
      <c r="HC17" s="26">
        <f t="shared" si="197"/>
        <v>1790</v>
      </c>
      <c r="HD17" s="161">
        <f t="shared" si="165"/>
        <v>0</v>
      </c>
      <c r="HE17" s="65">
        <f t="shared" si="188"/>
        <v>1790</v>
      </c>
      <c r="HF17" s="3"/>
      <c r="HH17" s="26">
        <f t="shared" si="166"/>
        <v>31000</v>
      </c>
      <c r="HI17" s="26">
        <f t="shared" si="189"/>
        <v>674.9200000000003</v>
      </c>
      <c r="HJ17" s="3">
        <f t="shared" si="190"/>
        <v>927.13499999999999</v>
      </c>
      <c r="HK17" s="3">
        <f t="shared" si="191"/>
        <v>1257.7400000000002</v>
      </c>
      <c r="HL17" s="65">
        <f t="shared" si="218"/>
        <v>1588.3450000000003</v>
      </c>
      <c r="HM17" s="26">
        <f t="shared" si="167"/>
        <v>2048.8800000000006</v>
      </c>
      <c r="HN17" s="65">
        <f t="shared" si="168"/>
        <v>2723.8000000000011</v>
      </c>
      <c r="HO17" s="6">
        <f t="shared" si="169"/>
        <v>897</v>
      </c>
      <c r="IH17" s="2"/>
      <c r="IP17" t="s">
        <v>147</v>
      </c>
    </row>
    <row r="18" spans="1:255" ht="15.75" thickBot="1">
      <c r="B18" s="177">
        <f t="shared" si="295"/>
        <v>7</v>
      </c>
      <c r="C18" s="178">
        <f t="shared" si="296"/>
        <v>9999999</v>
      </c>
      <c r="D18" s="103">
        <v>9999999</v>
      </c>
      <c r="E18" s="104">
        <v>0.45</v>
      </c>
      <c r="G18" s="3"/>
      <c r="H18" s="3"/>
      <c r="I18" s="40"/>
      <c r="J18" s="42"/>
      <c r="M18" s="107"/>
      <c r="N18" s="41"/>
      <c r="P18" s="26"/>
      <c r="Q18" s="37"/>
      <c r="R18" s="85"/>
      <c r="S18" s="37"/>
      <c r="T18" s="85"/>
      <c r="U18" s="37"/>
      <c r="V18" s="79"/>
      <c r="W18" s="37"/>
      <c r="X18" s="79"/>
      <c r="Y18" s="37"/>
      <c r="Z18" s="79"/>
      <c r="AA18" s="6"/>
      <c r="AB18" s="79"/>
      <c r="AC18" s="6"/>
      <c r="AD18" s="79"/>
      <c r="AE18" s="37"/>
      <c r="AF18" s="79"/>
      <c r="AG18" s="6"/>
      <c r="AH18" s="87"/>
      <c r="AI18" s="37"/>
      <c r="AJ18" s="29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23"/>
      <c r="AV18" s="11"/>
      <c r="AW18" s="172"/>
      <c r="AX18" s="6"/>
      <c r="AY18" s="6"/>
      <c r="AZ18" s="29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93"/>
      <c r="BL18" s="3"/>
      <c r="BM18" s="172"/>
      <c r="BN18" s="6"/>
      <c r="BO18" s="6"/>
      <c r="BP18" s="29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93"/>
      <c r="CB18" s="3"/>
      <c r="CC18" s="172"/>
      <c r="CD18" s="6"/>
      <c r="CE18" s="6"/>
      <c r="CF18" s="29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23"/>
      <c r="CR18" s="11"/>
      <c r="CS18" s="172"/>
      <c r="CT18" s="6"/>
      <c r="CU18" s="6"/>
      <c r="CV18" s="29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23"/>
      <c r="DH18" s="3"/>
      <c r="DI18" s="172"/>
      <c r="DJ18" s="6"/>
      <c r="DK18" s="6"/>
      <c r="DL18" s="29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23"/>
      <c r="DX18" s="3"/>
      <c r="DY18" s="172"/>
      <c r="DZ18" s="6"/>
      <c r="EA18" s="37"/>
      <c r="EB18" s="29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23"/>
      <c r="EN18" s="3"/>
      <c r="EO18" s="172"/>
      <c r="EP18" s="37">
        <f t="shared" si="106"/>
        <v>0</v>
      </c>
      <c r="EQ18" s="6"/>
      <c r="ER18" s="3"/>
      <c r="ES18" s="3"/>
      <c r="ET18" s="3"/>
      <c r="EU18" s="3"/>
      <c r="EV18" s="3"/>
      <c r="EW18" s="3"/>
      <c r="EX18" s="6"/>
      <c r="EY18" s="3"/>
      <c r="EZ18" s="3"/>
      <c r="FA18" s="3"/>
      <c r="FB18" s="3"/>
      <c r="FC18" s="3"/>
      <c r="FD18" s="3"/>
      <c r="FE18" s="6"/>
      <c r="FF18" s="37"/>
      <c r="FG18" s="29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23"/>
      <c r="FS18" s="3"/>
      <c r="FT18" s="172"/>
      <c r="FU18" s="37"/>
      <c r="FV18" s="37"/>
      <c r="FW18" s="29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23"/>
      <c r="GI18" s="3"/>
      <c r="GJ18" s="172"/>
      <c r="GK18" s="37"/>
      <c r="GM18" s="26"/>
      <c r="GN18" s="73"/>
      <c r="GO18" s="65"/>
      <c r="GP18" s="1"/>
      <c r="GQ18" s="26"/>
      <c r="GR18" s="161"/>
      <c r="GS18" s="65"/>
      <c r="GT18" s="1"/>
      <c r="GU18" s="26"/>
      <c r="GV18" s="73"/>
      <c r="GW18" s="65"/>
      <c r="GX18" s="1"/>
      <c r="GY18" s="26"/>
      <c r="GZ18" s="161"/>
      <c r="HA18" s="65"/>
      <c r="HB18" s="1"/>
      <c r="HC18" s="26"/>
      <c r="HD18" s="161"/>
      <c r="HE18" s="65"/>
      <c r="HF18" s="3"/>
      <c r="HH18" s="26"/>
      <c r="HI18" s="26"/>
      <c r="HJ18" s="3"/>
      <c r="HK18" s="3"/>
      <c r="HL18" s="65"/>
      <c r="HM18" s="26"/>
      <c r="HN18" s="65"/>
      <c r="HO18" s="6"/>
      <c r="HY18" t="s">
        <v>91</v>
      </c>
      <c r="IH18" s="2">
        <v>2</v>
      </c>
      <c r="IQ18" t="s">
        <v>126</v>
      </c>
    </row>
    <row r="19" spans="1:255">
      <c r="B19" s="177">
        <f t="shared" si="295"/>
        <v>8</v>
      </c>
      <c r="C19" s="178">
        <f t="shared" si="296"/>
        <v>9999999</v>
      </c>
      <c r="D19" s="179">
        <v>9999999</v>
      </c>
      <c r="E19" s="104">
        <v>0.45</v>
      </c>
      <c r="G19" s="45" t="s">
        <v>26</v>
      </c>
      <c r="H19" s="16"/>
      <c r="I19" s="16"/>
      <c r="J19" s="17"/>
      <c r="M19" s="106">
        <v>34000</v>
      </c>
      <c r="N19" s="41"/>
      <c r="P19" s="26">
        <f t="shared" si="143"/>
        <v>34000</v>
      </c>
      <c r="Q19" s="37">
        <f t="shared" si="198"/>
        <v>4589.2000000000007</v>
      </c>
      <c r="R19" s="85">
        <f t="shared" si="219"/>
        <v>0.13497647058823531</v>
      </c>
      <c r="S19" s="37">
        <f t="shared" si="199"/>
        <v>2060.3200000000002</v>
      </c>
      <c r="T19" s="85">
        <f t="shared" si="144"/>
        <v>6.0597647058823534E-2</v>
      </c>
      <c r="U19" s="37">
        <f t="shared" si="200"/>
        <v>1385.3999999999999</v>
      </c>
      <c r="V19" s="79">
        <f t="shared" si="201"/>
        <v>4.0747058823529407E-2</v>
      </c>
      <c r="W19" s="37">
        <f t="shared" si="202"/>
        <v>809.27750000000015</v>
      </c>
      <c r="X19" s="79">
        <f t="shared" si="203"/>
        <v>2.3802279411764712E-2</v>
      </c>
      <c r="Y19" s="37">
        <f t="shared" si="204"/>
        <v>313.37000000000006</v>
      </c>
      <c r="Z19" s="79">
        <f t="shared" si="205"/>
        <v>9.2167647058823549E-3</v>
      </c>
      <c r="AA19" s="6">
        <f t="shared" si="206"/>
        <v>0</v>
      </c>
      <c r="AB19" s="79">
        <f t="shared" si="207"/>
        <v>0</v>
      </c>
      <c r="AC19" s="6">
        <f t="shared" si="145"/>
        <v>2060.3200000000002</v>
      </c>
      <c r="AD19" s="79">
        <f t="shared" si="146"/>
        <v>6.0597647058823534E-2</v>
      </c>
      <c r="AE19" s="37">
        <f t="shared" si="11"/>
        <v>1385.3999999999999</v>
      </c>
      <c r="AF19" s="79">
        <f t="shared" si="297"/>
        <v>4.0747058823529407E-2</v>
      </c>
      <c r="AG19" s="6">
        <f t="shared" si="147"/>
        <v>3692.2000000000007</v>
      </c>
      <c r="AH19" s="87">
        <f t="shared" si="148"/>
        <v>0.10859411764705884</v>
      </c>
      <c r="AI19" s="37">
        <f>$M19*1</f>
        <v>34000</v>
      </c>
      <c r="AJ19" s="29">
        <f>AJ17*1</f>
        <v>1</v>
      </c>
      <c r="AK19" s="3">
        <f t="shared" ref="AK19:AK23" si="333">AI19/AJ19</f>
        <v>34000</v>
      </c>
      <c r="AL19" s="3">
        <f>IF(AK19&lt;=$AL$5,AK19,$AL$5)</f>
        <v>6011</v>
      </c>
      <c r="AM19" s="3">
        <f t="shared" ref="AM19:AM23" si="334">IF(AL19&gt;=$AL$5,IF(AK19&lt;=$AM$5,AK19-$AL$5,$AM$5-$AL$5),0)</f>
        <v>5980</v>
      </c>
      <c r="AN19" s="3">
        <f>IF(AK19&gt;=11991,IF(AK19&lt;=$AN$5,AK19-$AM$5,$AN$5-$AM$5),0)</f>
        <v>14640</v>
      </c>
      <c r="AO19" s="3">
        <f t="shared" ref="AO19:AO23" si="335">IF(AK19&gt;=$AN$5,IF(AK19&lt;=$AO$5,AK19-$AN$5,$AO$5-$AN$5),0)</f>
        <v>7369</v>
      </c>
      <c r="AP19" s="3">
        <f t="shared" ref="AP19:AP23" si="336">IF(AK19&gt;=71397,IF(AK19&lt;=151200,AK19-71397,79803),0)</f>
        <v>0</v>
      </c>
      <c r="AQ19" s="3">
        <f t="shared" ref="AQ19:AQ23" si="337">IF(AK19&gt;=$AP$5,IF(AK19&lt;=$AQ$5,AK19-$AP$5,$AQ$5-$AP$5),0)</f>
        <v>0</v>
      </c>
      <c r="AR19" s="3">
        <f t="shared" ref="AR19:AR23" si="338">IF(AK19&gt;=$AQ$5,IF(AK19&lt;=$AR$5,AK19-$AQ$5,$AR$5-$AQ$5),0)</f>
        <v>0</v>
      </c>
      <c r="AS19" s="3">
        <f t="shared" ref="AS19:AS23" si="339">IF(AK19&gt;=$AR$5,IF(AK19&lt;=$AS$5,AK19-$AR$5,$AS$5-$AR$5),0)</f>
        <v>0</v>
      </c>
      <c r="AT19" s="3">
        <f t="shared" ref="AT19:AT23" si="340">AK19-AL19-AM19-AN19-AO19-AP19-AQ19-AR19-AS19</f>
        <v>0</v>
      </c>
      <c r="AU19" s="23">
        <f t="shared" si="149"/>
        <v>4589.2000000000007</v>
      </c>
      <c r="AV19" s="3">
        <f t="shared" si="150"/>
        <v>4589.2000000000007</v>
      </c>
      <c r="AW19" s="172">
        <f t="shared" ref="AW19" si="341">AV19-(IF(0&lt;=($E$25-(AV19)/2),IF(AV19&lt;=($E$25-(AV19)/2),AV19,($E$25-(AV19)/2)),0))</f>
        <v>4589.2000000000007</v>
      </c>
      <c r="AX19" s="6">
        <f t="shared" si="208"/>
        <v>4589.2000000000007</v>
      </c>
      <c r="AY19" s="37">
        <f>$M19*1</f>
        <v>34000</v>
      </c>
      <c r="AZ19" s="29">
        <f>AZ17*1</f>
        <v>2</v>
      </c>
      <c r="BA19" s="3">
        <f t="shared" ref="BA19:BA23" si="342">AY19/AZ19</f>
        <v>17000</v>
      </c>
      <c r="BB19" s="3">
        <f>IF(BA19&lt;=$AL$5,BA19,$AL$5)</f>
        <v>6011</v>
      </c>
      <c r="BC19" s="3">
        <f t="shared" ref="BC19:BC23" si="343">IF(BB19&gt;=$AL$5,IF(BA19&lt;=$AM$5,BA19-$AL$5,$AM$5-$AL$5),0)</f>
        <v>5980</v>
      </c>
      <c r="BD19" s="3">
        <f>IF(BA19&gt;=11991,IF(BA19&lt;=$AN$5,BA19-$AM$5,$AN$5-$AM$5),0)</f>
        <v>5009</v>
      </c>
      <c r="BE19" s="3">
        <f t="shared" ref="BE19:BE23" si="344">IF(BA19&gt;=$AN$5,IF(BA19&lt;=$AO$5,BA19-$AN$5,$AO$5-$AN$5),0)</f>
        <v>0</v>
      </c>
      <c r="BF19" s="3">
        <f t="shared" ref="BF19:BF23" si="345">IF(BA19&gt;=71397,IF(BA19&lt;=151200,BA19-71397,79803),0)</f>
        <v>0</v>
      </c>
      <c r="BG19" s="3">
        <f t="shared" ref="BG19:BG23" si="346">IF(BA19&gt;=$AP$5,IF(BA19&lt;=$AQ$5,BA19-$AP$5,$AQ$5-$AP$5),0)</f>
        <v>0</v>
      </c>
      <c r="BH19" s="3">
        <f t="shared" ref="BH19:BH23" si="347">IF(BA19&gt;=$AQ$5,IF(BA19&lt;=$AR$5,BA19-$AQ$5,$AR$5-$AQ$5),0)</f>
        <v>0</v>
      </c>
      <c r="BI19" s="3">
        <f t="shared" ref="BI19:BI23" si="348">IF(BA19&gt;=$AR$5,IF(BA19&lt;=$AS$5,BA19-$AR$5,$AS$5-$AR$5),0)</f>
        <v>0</v>
      </c>
      <c r="BJ19" s="3">
        <f t="shared" ref="BJ19:BJ23" si="349">BA19-BB19-BC19-BD19-BE19-BF19-BG19-BH19-BI19</f>
        <v>0</v>
      </c>
      <c r="BK19" s="93">
        <f t="shared" si="304"/>
        <v>2060.3200000000002</v>
      </c>
      <c r="BL19" s="3">
        <f t="shared" si="151"/>
        <v>2060.3200000000002</v>
      </c>
      <c r="BM19" s="172">
        <f t="shared" si="36"/>
        <v>2060.3200000000002</v>
      </c>
      <c r="BN19" s="6">
        <f t="shared" si="209"/>
        <v>2060.3200000000002</v>
      </c>
      <c r="BO19" s="37">
        <f>$M19*1</f>
        <v>34000</v>
      </c>
      <c r="BP19" s="29">
        <f>BP17*1</f>
        <v>2.5</v>
      </c>
      <c r="BQ19" s="3">
        <f t="shared" ref="BQ19:BQ23" si="350">BO19/BP19</f>
        <v>13600</v>
      </c>
      <c r="BR19" s="3">
        <f>IF(BQ19&lt;=$AL$5,BQ19,$AL$5)</f>
        <v>6011</v>
      </c>
      <c r="BS19" s="3">
        <f t="shared" ref="BS19:BS23" si="351">IF(BR19&gt;=$AL$5,IF(BQ19&lt;=$AM$5,BQ19-$AL$5,$AM$5-$AL$5),0)</f>
        <v>5980</v>
      </c>
      <c r="BT19" s="3">
        <f>IF(BQ19&gt;=11991,IF(BQ19&lt;=$AN$5,BQ19-$AM$5,$AN$5-$AM$5),0)</f>
        <v>1609</v>
      </c>
      <c r="BU19" s="3">
        <f t="shared" ref="BU19:BU23" si="352">IF(BQ19&gt;=$AN$5,IF(BQ19&lt;=$AO$5,BQ19-$AN$5,$AO$5-$AN$5),0)</f>
        <v>0</v>
      </c>
      <c r="BV19" s="3">
        <f t="shared" ref="BV19:BV23" si="353">IF(BQ19&gt;=71397,IF(BQ19&lt;=151200,BQ19-71397,79803),0)</f>
        <v>0</v>
      </c>
      <c r="BW19" s="3">
        <f t="shared" ref="BW19:BW23" si="354">IF(BQ19&gt;=$AP$5,IF(BQ19&lt;=$AQ$5,BQ19-$AP$5,$AQ$5-$AP$5),0)</f>
        <v>0</v>
      </c>
      <c r="BX19" s="3">
        <f t="shared" ref="BX19:BX23" si="355">IF(BQ19&gt;=$AQ$5,IF(BQ19&lt;=$AR$5,BQ19-$AQ$5,$AR$5-$AQ$5),0)</f>
        <v>0</v>
      </c>
      <c r="BY19" s="3">
        <f t="shared" ref="BY19:BY23" si="356">IF(BQ19&gt;=$AR$5,IF(BQ19&lt;=$AS$5,BQ19-$AR$5,$AS$5-$AR$5),0)</f>
        <v>0</v>
      </c>
      <c r="BZ19" s="3">
        <f t="shared" ref="BZ19:BZ29" si="357">BQ19-BR19-BS19-BT19-BU19-BV19-BW19-BX19-BY19</f>
        <v>0</v>
      </c>
      <c r="CA19" s="93">
        <f t="shared" si="327"/>
        <v>1385.3999999999999</v>
      </c>
      <c r="CB19" s="3">
        <f t="shared" si="332"/>
        <v>1385.3999999999999</v>
      </c>
      <c r="CC19" s="172">
        <f t="shared" si="50"/>
        <v>1385.3999999999999</v>
      </c>
      <c r="CD19" s="6">
        <f t="shared" si="210"/>
        <v>1385.3999999999999</v>
      </c>
      <c r="CE19" s="37">
        <f>$M19*1</f>
        <v>34000</v>
      </c>
      <c r="CF19" s="29">
        <f>CF17*1</f>
        <v>3</v>
      </c>
      <c r="CG19" s="3">
        <f t="shared" ref="CG19:CG23" si="358">CE19/CF19</f>
        <v>11333.333333333334</v>
      </c>
      <c r="CH19" s="3">
        <f>IF(CG19&lt;=$AL$5,CG19,$AL$5)</f>
        <v>6011</v>
      </c>
      <c r="CI19" s="3">
        <f t="shared" ref="CI19:CI23" si="359">IF(CH19&gt;=$AL$5,IF(CG19&lt;=$AM$5,CG19-$AL$5,$AM$5-$AL$5),0)</f>
        <v>5322.3333333333339</v>
      </c>
      <c r="CJ19" s="3">
        <f>IF(CG19&gt;=11991,IF(CG19&lt;=$AN$5,CG19-$AM$5,$AN$5-$AM$5),0)</f>
        <v>0</v>
      </c>
      <c r="CK19" s="3">
        <f t="shared" ref="CK19:CK23" si="360">IF(CG19&gt;=$AN$5,IF(CG19&lt;=$AO$5,CG19-$AN$5,$AO$5-$AN$5),0)</f>
        <v>0</v>
      </c>
      <c r="CL19" s="3">
        <f t="shared" ref="CL19:CL23" si="361">IF(CG19&gt;=71397,IF(CG19&lt;=151200,CG19-71397,79803),0)</f>
        <v>0</v>
      </c>
      <c r="CM19" s="3">
        <f t="shared" ref="CM19:CM23" si="362">IF(CG19&gt;=$AP$5,IF(CG19&lt;=$AQ$5,CG19-$AP$5,$AQ$5-$AP$5),0)</f>
        <v>0</v>
      </c>
      <c r="CN19" s="3">
        <f t="shared" ref="CN19:CN23" si="363">IF(CG19&gt;=$AQ$5,IF(CG19&lt;=$AR$5,CG19-$AQ$5,$AR$5-$AQ$5),0)</f>
        <v>0</v>
      </c>
      <c r="CO19" s="3">
        <f t="shared" ref="CO19:CO23" si="364">IF(CG19&gt;=$AR$5,IF(CG19&lt;=$AS$5,CG19-$AR$5,$AS$5-$AR$5),0)</f>
        <v>0</v>
      </c>
      <c r="CP19" s="3">
        <f t="shared" ref="CP19:CP29" si="365">CG19-CH19-CI19-CJ19-CK19-CL19-CM19-CN19-CO19</f>
        <v>0</v>
      </c>
      <c r="CQ19" s="23">
        <f t="shared" si="311"/>
        <v>878.18500000000006</v>
      </c>
      <c r="CR19" s="3">
        <f t="shared" ref="CR19:CR22" si="366">IF(BL19-($E$33*2)&gt;=CQ19,IF(BL19&gt;=CQ19-($E$33*2),BL19-($E$33*2),CQ19),IF(CQ19&lt;=($E$33*2),CQ19,IF(BL19-($E$33*2)&lt;=(CQ19),CQ19,BL19-($E$33*2))))</f>
        <v>878.18500000000006</v>
      </c>
      <c r="CS19" s="172">
        <f t="shared" si="64"/>
        <v>809.27750000000015</v>
      </c>
      <c r="CT19" s="6">
        <f t="shared" si="211"/>
        <v>809.27750000000015</v>
      </c>
      <c r="CU19" s="37">
        <f>$M19*1</f>
        <v>34000</v>
      </c>
      <c r="CV19" s="29">
        <f>CV17*1</f>
        <v>4</v>
      </c>
      <c r="CW19" s="3">
        <f t="shared" ref="CW19:CW23" si="367">CU19/CV19</f>
        <v>8500</v>
      </c>
      <c r="CX19" s="3">
        <f>IF(CW19&lt;=$AL$5,CW19,$AL$5)</f>
        <v>6011</v>
      </c>
      <c r="CY19" s="3">
        <f t="shared" ref="CY19:CY23" si="368">IF(CX19&gt;=$AL$5,IF(CW19&lt;=$AM$5,CW19-$AL$5,$AM$5-$AL$5),0)</f>
        <v>2489</v>
      </c>
      <c r="CZ19" s="3">
        <f>IF(CW19&gt;=11991,IF(CW19&lt;=$AN$5,CW19-$AM$5,$AN$5-$AM$5),0)</f>
        <v>0</v>
      </c>
      <c r="DA19" s="3">
        <f t="shared" ref="DA19:DA23" si="369">IF(CW19&gt;=$AN$5,IF(CW19&lt;=$AO$5,CW19-$AN$5,$AO$5-$AN$5),0)</f>
        <v>0</v>
      </c>
      <c r="DB19" s="3">
        <f t="shared" ref="DB19:DB23" si="370">IF(CW19&gt;=71397,IF(CW19&lt;=151200,CW19-71397,79803),0)</f>
        <v>0</v>
      </c>
      <c r="DC19" s="3">
        <f t="shared" ref="DC19:DC23" si="371">IF(CW19&gt;=$AP$5,IF(CW19&lt;=$AQ$5,CW19-$AP$5,$AQ$5-$AP$5),0)</f>
        <v>0</v>
      </c>
      <c r="DD19" s="3">
        <f t="shared" ref="DD19:DD23" si="372">IF(CW19&gt;=$AQ$5,IF(CW19&lt;=$AR$5,CW19-$AQ$5,$AR$5-$AQ$5),0)</f>
        <v>0</v>
      </c>
      <c r="DE19" s="3">
        <f t="shared" ref="DE19:DE23" si="373">IF(CW19&gt;=$AR$5,IF(CW19&lt;=$AS$5,CW19-$AR$5,$AS$5-$AR$5),0)</f>
        <v>0</v>
      </c>
      <c r="DF19" s="3">
        <f t="shared" ref="DF19:DF29" si="374">CW19-CX19-CY19-CZ19-DA19-DB19-DC19-DD19-DE19</f>
        <v>0</v>
      </c>
      <c r="DG19" s="23">
        <f t="shared" ref="DG19:DG42" si="375">((CX19*$E$12)+(CY19*$E$13)+(CZ19*$E$14)+(DA19*$E$15)+(DB19*$E$16)+(DC19*$E$17)+(DD19*$E$18)+(DE19*$E$19))*CV19</f>
        <v>547.58000000000004</v>
      </c>
      <c r="DH19" s="3">
        <f t="shared" si="152"/>
        <v>547.58000000000004</v>
      </c>
      <c r="DI19" s="172">
        <f t="shared" si="175"/>
        <v>313.37000000000006</v>
      </c>
      <c r="DJ19" s="6">
        <f t="shared" si="212"/>
        <v>313.37000000000006</v>
      </c>
      <c r="DK19" s="37">
        <f>$M19*1</f>
        <v>34000</v>
      </c>
      <c r="DL19" s="29">
        <f>DL17*1</f>
        <v>5</v>
      </c>
      <c r="DM19" s="3">
        <f t="shared" ref="DM19:DM23" si="376">DK19/DL19</f>
        <v>6800</v>
      </c>
      <c r="DN19" s="3">
        <f>IF(DM19&lt;=$AL$5,DM19,$AL$5)</f>
        <v>6011</v>
      </c>
      <c r="DO19" s="3">
        <f t="shared" ref="DO19:DO23" si="377">IF(DN19&gt;=$AL$5,IF(DM19&lt;=$AM$5,DM19-$AL$5,$AM$5-$AL$5),0)</f>
        <v>789</v>
      </c>
      <c r="DP19" s="3">
        <f>IF(DM19&gt;=11991,IF(DM19&lt;=$AN$5,DM19-$AM$5,$AN$5-$AM$5),0)</f>
        <v>0</v>
      </c>
      <c r="DQ19" s="3">
        <f t="shared" ref="DQ19:DQ23" si="378">IF(DM19&gt;=$AN$5,IF(DM19&lt;=$AO$5,DM19-$AN$5,$AO$5-$AN$5),0)</f>
        <v>0</v>
      </c>
      <c r="DR19" s="3">
        <f t="shared" ref="DR19:DR23" si="379">IF(DM19&gt;=71397,IF(DM19&lt;=151200,DM19-71397,79803),0)</f>
        <v>0</v>
      </c>
      <c r="DS19" s="3">
        <f t="shared" ref="DS19:DS23" si="380">IF(DM19&gt;=$AP$5,IF(DM19&lt;=$AQ$5,DM19-$AP$5,$AQ$5-$AP$5),0)</f>
        <v>0</v>
      </c>
      <c r="DT19" s="3">
        <f t="shared" ref="DT19:DT23" si="381">IF(DM19&gt;=$AQ$5,IF(DM19&lt;=$AR$5,DM19-$AQ$5,$AR$5-$AQ$5),0)</f>
        <v>0</v>
      </c>
      <c r="DU19" s="3">
        <f t="shared" ref="DU19:DU23" si="382">IF(DM19&gt;=$AR$5,IF(DM19&lt;=$AS$5,DM19-$AR$5,$AS$5-$AR$5),0)</f>
        <v>0</v>
      </c>
      <c r="DV19" s="3">
        <f t="shared" ref="DV19:DV29" si="383">DM19-DN19-DO19-DP19-DQ19-DR19-DS19-DT19-DU19</f>
        <v>0</v>
      </c>
      <c r="DW19" s="23">
        <f>((DN19*$E$12)+(DO19*$E$13)+(DP19*$E$14)+(DQ19*$E$15)+(DR19*$E$16)+(DS19*$E$17)+(DT19*$E$18)+(DU19*$E$19))*DL19</f>
        <v>216.97500000000002</v>
      </c>
      <c r="DX19" s="3">
        <f t="shared" si="328"/>
        <v>216.97500000000002</v>
      </c>
      <c r="DY19" s="172">
        <f t="shared" si="177"/>
        <v>0</v>
      </c>
      <c r="DZ19" s="6">
        <f t="shared" si="213"/>
        <v>0</v>
      </c>
      <c r="EA19" s="37">
        <f>$M19*1</f>
        <v>34000</v>
      </c>
      <c r="EB19" s="29">
        <f>EB17*1</f>
        <v>2</v>
      </c>
      <c r="EC19" s="3">
        <f t="shared" ref="EC19:EC23" si="384">EA19/EB19</f>
        <v>17000</v>
      </c>
      <c r="ED19" s="3">
        <f>IF(EC19&lt;=$AL$5,EC19,$AL$5)</f>
        <v>6011</v>
      </c>
      <c r="EE19" s="3">
        <f t="shared" ref="EE19:EE23" si="385">IF(ED19&gt;=$AL$5,IF(EC19&lt;=$AM$5,EC19-$AL$5,$AM$5-$AL$5),0)</f>
        <v>5980</v>
      </c>
      <c r="EF19" s="3">
        <f>IF(EC19&gt;=11991,IF(EC19&lt;=$AN$5,EC19-$AM$5,$AN$5-$AM$5),0)</f>
        <v>5009</v>
      </c>
      <c r="EG19" s="3">
        <f t="shared" ref="EG19:EG23" si="386">IF(EC19&gt;=$AN$5,IF(EC19&lt;=$AO$5,EC19-$AN$5,$AO$5-$AN$5),0)</f>
        <v>0</v>
      </c>
      <c r="EH19" s="3">
        <f t="shared" ref="EH19:EH23" si="387">IF(EC19&gt;=71397,IF(EC19&lt;=151200,EC19-71397,79803),0)</f>
        <v>0</v>
      </c>
      <c r="EI19" s="3">
        <f t="shared" ref="EI19:EI23" si="388">IF(EC19&gt;=$AP$5,IF(EC19&lt;=$AQ$5,EC19-$AP$5,$AQ$5-$AP$5),0)</f>
        <v>0</v>
      </c>
      <c r="EJ19" s="3">
        <f t="shared" ref="EJ19:EJ23" si="389">IF(EC19&gt;=$AQ$5,IF(EC19&lt;=$AR$5,EC19-$AQ$5,$AR$5-$AQ$5),0)</f>
        <v>0</v>
      </c>
      <c r="EK19" s="3">
        <f t="shared" ref="EK19:EK23" si="390">IF(EC19&gt;=$AR$5,IF(EC19&lt;=$AS$5,EC19-$AR$5,$AS$5-$AR$5),0)</f>
        <v>0</v>
      </c>
      <c r="EL19" s="3">
        <f t="shared" ref="EL19:EL35" si="391">EC19-ED19-EE19-EF19-EG19-EH19-EI19-EJ19-EK19</f>
        <v>0</v>
      </c>
      <c r="EM19" s="23">
        <f t="shared" si="329"/>
        <v>2060.3200000000002</v>
      </c>
      <c r="EN19" s="3">
        <f t="shared" si="104"/>
        <v>2060.3200000000002</v>
      </c>
      <c r="EO19" s="172">
        <f t="shared" si="179"/>
        <v>2060.3200000000002</v>
      </c>
      <c r="EP19" s="37">
        <f t="shared" si="106"/>
        <v>2060.3200000000002</v>
      </c>
      <c r="EQ19" s="6">
        <f t="shared" si="153"/>
        <v>34000</v>
      </c>
      <c r="ER19" s="3">
        <f t="shared" si="154"/>
        <v>34000</v>
      </c>
      <c r="ES19" s="3">
        <f t="shared" si="155"/>
        <v>0</v>
      </c>
      <c r="ET19" s="3">
        <f t="shared" si="156"/>
        <v>0</v>
      </c>
      <c r="EU19" s="3">
        <f t="shared" si="107"/>
        <v>0</v>
      </c>
      <c r="EV19" s="3">
        <f t="shared" si="108"/>
        <v>0</v>
      </c>
      <c r="EW19" s="3">
        <f t="shared" si="157"/>
        <v>0</v>
      </c>
      <c r="EX19" s="6">
        <f t="shared" si="109"/>
        <v>0</v>
      </c>
      <c r="EY19" s="3">
        <f t="shared" si="158"/>
        <v>34000</v>
      </c>
      <c r="EZ19" s="3">
        <f t="shared" si="110"/>
        <v>0</v>
      </c>
      <c r="FA19" s="3">
        <f t="shared" si="214"/>
        <v>0</v>
      </c>
      <c r="FB19" s="3">
        <f t="shared" si="112"/>
        <v>0</v>
      </c>
      <c r="FC19" s="3">
        <f t="shared" si="215"/>
        <v>0</v>
      </c>
      <c r="FD19" s="3">
        <f t="shared" si="216"/>
        <v>0</v>
      </c>
      <c r="FE19" s="6">
        <f t="shared" si="217"/>
        <v>0</v>
      </c>
      <c r="FF19" s="37">
        <f>$M19*1</f>
        <v>34000</v>
      </c>
      <c r="FG19" s="29">
        <f>FG17*1</f>
        <v>2.5</v>
      </c>
      <c r="FH19" s="3">
        <f t="shared" ref="FH19:FH23" si="392">FF19/FG19</f>
        <v>13600</v>
      </c>
      <c r="FI19" s="3">
        <f>IF(FH19&lt;=$AL$5,FH19,$AL$5)</f>
        <v>6011</v>
      </c>
      <c r="FJ19" s="3">
        <f t="shared" ref="FJ19:FJ23" si="393">IF(FI19&gt;=$AL$5,IF(FH19&lt;=$AM$5,FH19-$AL$5,$AM$5-$AL$5),0)</f>
        <v>5980</v>
      </c>
      <c r="FK19" s="3">
        <f>IF(FH19&gt;=11991,IF(FH19&lt;=$AN$5,FH19-$AM$5,$AN$5-$AM$5),0)</f>
        <v>1609</v>
      </c>
      <c r="FL19" s="3">
        <f t="shared" ref="FL19:FL23" si="394">IF(FH19&gt;=$AN$5,IF(FH19&lt;=$AO$5,FH19-$AN$5,$AO$5-$AN$5),0)</f>
        <v>0</v>
      </c>
      <c r="FM19" s="3">
        <f t="shared" ref="FM19:FM23" si="395">IF(FH19&gt;=71397,IF(FH19&lt;=151200,FH19-71397,79803),0)</f>
        <v>0</v>
      </c>
      <c r="FN19" s="3">
        <f t="shared" ref="FN19:FN23" si="396">IF(FH19&gt;=$AP$5,IF(FH19&lt;=$AQ$5,FH19-$AP$5,$AQ$5-$AP$5),0)</f>
        <v>0</v>
      </c>
      <c r="FO19" s="3">
        <f t="shared" ref="FO19:FO23" si="397">IF(FH19&gt;=$AQ$5,IF(FH19&lt;=$AR$5,FH19-$AQ$5,$AR$5-$AQ$5),0)</f>
        <v>0</v>
      </c>
      <c r="FP19" s="3">
        <f t="shared" ref="FP19:FP23" si="398">IF(FH19&gt;=$AR$5,IF(FH19&lt;=$AS$5,FH19-$AR$5,$AS$5-$AR$5),0)</f>
        <v>0</v>
      </c>
      <c r="FQ19" s="3">
        <f t="shared" ref="FQ19:FQ35" si="399">FH19-FI19-FJ19-FK19-FL19-FM19-FN19-FO19-FP19</f>
        <v>0</v>
      </c>
      <c r="FR19" s="23">
        <f t="shared" ref="FR19:FR23" si="400">((FI19*$E$12)+(FJ19*$E$13)+(FK19*$E$14)+(FL19*$E$15)+(FM19*$E$16)+(FN19*$E$17)+(FO19*$E$18)+(FP19*$E$19))*FG19</f>
        <v>1385.3999999999999</v>
      </c>
      <c r="FS19" s="3">
        <f t="shared" si="181"/>
        <v>1385.3999999999999</v>
      </c>
      <c r="FT19" s="172">
        <f t="shared" si="127"/>
        <v>1385.3999999999999</v>
      </c>
      <c r="FU19" s="37">
        <f t="shared" si="159"/>
        <v>1385.3999999999999</v>
      </c>
      <c r="FV19" s="37">
        <f>$M19*1</f>
        <v>34000</v>
      </c>
      <c r="FW19" s="29">
        <f>FW17*1</f>
        <v>1.5</v>
      </c>
      <c r="FX19" s="3">
        <f t="shared" ref="FX19:FX23" si="401">FV19/FW19</f>
        <v>22666.666666666668</v>
      </c>
      <c r="FY19" s="3">
        <f>IF(FX19&lt;=$AL$5,FX19,$AL$5)</f>
        <v>6011</v>
      </c>
      <c r="FZ19" s="3">
        <f t="shared" ref="FZ19:FZ23" si="402">IF(FY19&gt;=$AL$5,IF(FX19&lt;=$AM$5,FX19-$AL$5,$AM$5-$AL$5),0)</f>
        <v>5980</v>
      </c>
      <c r="GA19" s="3">
        <f>IF(FX19&gt;=11991,IF(FX19&lt;=$AN$5,FX19-$AM$5,$AN$5-$AM$5),0)</f>
        <v>10675.666666666668</v>
      </c>
      <c r="GB19" s="3">
        <f t="shared" ref="GB19:GB23" si="403">IF(FX19&gt;=$AN$5,IF(FX19&lt;=$AO$5,FX19-$AN$5,$AO$5-$AN$5),0)</f>
        <v>0</v>
      </c>
      <c r="GC19" s="3">
        <f t="shared" ref="GC19:GC23" si="404">IF(FX19&gt;=71397,IF(FX19&lt;=151200,FX19-71397,79803),0)</f>
        <v>0</v>
      </c>
      <c r="GD19" s="3">
        <f t="shared" ref="GD19:GD23" si="405">IF(FX19&gt;=$AP$5,IF(FX19&lt;=$AQ$5,FX19-$AP$5,$AQ$5-$AP$5),0)</f>
        <v>0</v>
      </c>
      <c r="GE19" s="3">
        <f t="shared" ref="GE19:GE23" si="406">IF(FX19&gt;=$AQ$5,IF(FX19&lt;=$AR$5,FX19-$AQ$5,$AR$5-$AQ$5),0)</f>
        <v>0</v>
      </c>
      <c r="GF19" s="3">
        <f t="shared" ref="GF19:GF23" si="407">IF(FX19&gt;=$AR$5,IF(FX19&lt;=$AS$5,FX19-$AR$5,$AS$5-$AR$5),0)</f>
        <v>0</v>
      </c>
      <c r="GG19" s="3">
        <f t="shared" ref="GG19:GG35" si="408">FX19-FY19-FZ19-GA19-GB19-GC19-GD19-GE19-GF19</f>
        <v>0</v>
      </c>
      <c r="GH19" s="23">
        <f t="shared" ref="GH19:GH23" si="409">((FY19*$E$12)+(FZ19*$E$13)+(GA19*$E$14)+(GB19*$E$15)+(GC19*$E$16)+(GD19*$E$17)+(GE19*$E$18)+(GF19*$E$19))*FW19</f>
        <v>2735.2400000000007</v>
      </c>
      <c r="GI19" s="3">
        <f t="shared" si="160"/>
        <v>3692.2000000000007</v>
      </c>
      <c r="GJ19" s="172">
        <f t="shared" si="139"/>
        <v>3692.2000000000007</v>
      </c>
      <c r="GK19" s="37">
        <f t="shared" si="161"/>
        <v>3692.2000000000007</v>
      </c>
      <c r="GM19" s="26">
        <f>GM17+20</f>
        <v>210</v>
      </c>
      <c r="GN19" s="73">
        <f t="shared" si="183"/>
        <v>210</v>
      </c>
      <c r="GO19" s="65">
        <f t="shared" ref="GO19:GO28" si="410">GM19-GN19</f>
        <v>0</v>
      </c>
      <c r="GP19" s="1"/>
      <c r="GQ19" s="26">
        <f>GQ17+20</f>
        <v>610</v>
      </c>
      <c r="GR19" s="161">
        <f t="shared" si="162"/>
        <v>203</v>
      </c>
      <c r="GS19" s="65">
        <f t="shared" ref="GS19:GS28" si="411">GQ19-GR19</f>
        <v>407</v>
      </c>
      <c r="GT19" s="1"/>
      <c r="GU19" s="26">
        <f>GU17+20</f>
        <v>1010</v>
      </c>
      <c r="GV19" s="73">
        <f t="shared" si="163"/>
        <v>3</v>
      </c>
      <c r="GW19" s="65">
        <f t="shared" ref="GW19:GW28" si="412">GU19-GV19</f>
        <v>1007</v>
      </c>
      <c r="GX19" s="1"/>
      <c r="GY19" s="26">
        <f>GY17+20</f>
        <v>1410</v>
      </c>
      <c r="GZ19" s="161">
        <f t="shared" si="164"/>
        <v>0</v>
      </c>
      <c r="HA19" s="65">
        <f t="shared" ref="HA19:HA28" si="413">GY19-GZ19</f>
        <v>1410</v>
      </c>
      <c r="HB19" s="1"/>
      <c r="HC19" s="26">
        <f>HC17+20</f>
        <v>1810</v>
      </c>
      <c r="HD19" s="161">
        <f t="shared" si="165"/>
        <v>0</v>
      </c>
      <c r="HE19" s="65">
        <f t="shared" ref="HE19:HE28" si="414">HC19-HD19</f>
        <v>1810</v>
      </c>
      <c r="HF19" s="3"/>
      <c r="HH19" s="26">
        <f t="shared" si="166"/>
        <v>34000</v>
      </c>
      <c r="HI19" s="26">
        <f t="shared" si="189"/>
        <v>674.9200000000003</v>
      </c>
      <c r="HJ19" s="3">
        <f t="shared" si="190"/>
        <v>1182.1350000000002</v>
      </c>
      <c r="HK19" s="3">
        <f t="shared" si="191"/>
        <v>1512.7400000000002</v>
      </c>
      <c r="HL19" s="65">
        <f t="shared" si="218"/>
        <v>1843.3450000000003</v>
      </c>
      <c r="HM19" s="26">
        <f t="shared" si="167"/>
        <v>2528.8800000000006</v>
      </c>
      <c r="HN19" s="65">
        <f t="shared" si="168"/>
        <v>3203.8000000000011</v>
      </c>
      <c r="HO19" s="6">
        <f t="shared" si="169"/>
        <v>897</v>
      </c>
      <c r="IH19" s="2"/>
      <c r="IP19" t="s">
        <v>146</v>
      </c>
    </row>
    <row r="20" spans="1:255" ht="15.75" thickBot="1">
      <c r="B20" s="7"/>
      <c r="C20" s="4"/>
      <c r="D20" s="4"/>
      <c r="E20" s="7"/>
      <c r="G20" s="46"/>
      <c r="H20" s="156" t="s">
        <v>161</v>
      </c>
      <c r="I20" s="11"/>
      <c r="J20" s="19"/>
      <c r="M20" s="106">
        <v>38000</v>
      </c>
      <c r="N20" s="41"/>
      <c r="P20" s="26">
        <f t="shared" si="143"/>
        <v>38000</v>
      </c>
      <c r="Q20" s="37">
        <f t="shared" si="198"/>
        <v>5789.2000000000007</v>
      </c>
      <c r="R20" s="85">
        <f t="shared" si="219"/>
        <v>0.15234736842105265</v>
      </c>
      <c r="S20" s="37">
        <f t="shared" si="199"/>
        <v>2620.3200000000002</v>
      </c>
      <c r="T20" s="85">
        <f t="shared" si="144"/>
        <v>6.895578947368422E-2</v>
      </c>
      <c r="U20" s="37">
        <f t="shared" si="200"/>
        <v>1945.4</v>
      </c>
      <c r="V20" s="79">
        <f t="shared" si="201"/>
        <v>5.1194736842105265E-2</v>
      </c>
      <c r="W20" s="37">
        <f t="shared" si="202"/>
        <v>1270.4799999999996</v>
      </c>
      <c r="X20" s="79">
        <f t="shared" si="203"/>
        <v>3.3433684210526303E-2</v>
      </c>
      <c r="Y20" s="37">
        <f t="shared" si="204"/>
        <v>643.37000000000012</v>
      </c>
      <c r="Z20" s="79">
        <f t="shared" si="205"/>
        <v>1.6930789473684215E-2</v>
      </c>
      <c r="AA20" s="6">
        <f t="shared" si="206"/>
        <v>147.46249999999992</v>
      </c>
      <c r="AB20" s="79">
        <f t="shared" si="207"/>
        <v>3.8805921052631558E-3</v>
      </c>
      <c r="AC20" s="6">
        <f t="shared" si="145"/>
        <v>2620.3200000000002</v>
      </c>
      <c r="AD20" s="79">
        <f t="shared" si="146"/>
        <v>6.895578947368422E-2</v>
      </c>
      <c r="AE20" s="37">
        <f t="shared" si="11"/>
        <v>1945.4</v>
      </c>
      <c r="AF20" s="79">
        <f t="shared" si="297"/>
        <v>5.1194736842105265E-2</v>
      </c>
      <c r="AG20" s="6">
        <f t="shared" si="147"/>
        <v>4892.2000000000007</v>
      </c>
      <c r="AH20" s="87">
        <f t="shared" si="148"/>
        <v>0.12874210526315791</v>
      </c>
      <c r="AI20" s="37">
        <f>$M20*1</f>
        <v>38000</v>
      </c>
      <c r="AJ20" s="29">
        <f t="shared" ref="AJ20:AJ23" si="415">AJ19*1</f>
        <v>1</v>
      </c>
      <c r="AK20" s="3">
        <f t="shared" si="333"/>
        <v>38000</v>
      </c>
      <c r="AL20" s="3">
        <f t="shared" ref="AL20:AL23" si="416">IF(AK20&lt;=$AL$5,AK20,$AL$5)</f>
        <v>6011</v>
      </c>
      <c r="AM20" s="3">
        <f t="shared" si="334"/>
        <v>5980</v>
      </c>
      <c r="AN20" s="3">
        <f t="shared" ref="AN20:AN23" si="417">IF(AK20&gt;=11991,IF(AK20&lt;=$AN$5,AK20-$AM$5,$AN$5-$AM$5),0)</f>
        <v>14640</v>
      </c>
      <c r="AO20" s="3">
        <f t="shared" si="335"/>
        <v>11369</v>
      </c>
      <c r="AP20" s="3">
        <f t="shared" si="336"/>
        <v>0</v>
      </c>
      <c r="AQ20" s="3">
        <f t="shared" si="337"/>
        <v>0</v>
      </c>
      <c r="AR20" s="3">
        <f t="shared" si="338"/>
        <v>0</v>
      </c>
      <c r="AS20" s="3">
        <f t="shared" si="339"/>
        <v>0</v>
      </c>
      <c r="AT20" s="3">
        <f t="shared" si="340"/>
        <v>0</v>
      </c>
      <c r="AU20" s="23">
        <f t="shared" si="149"/>
        <v>5789.2000000000007</v>
      </c>
      <c r="AV20" s="3">
        <f t="shared" si="150"/>
        <v>5789.2000000000007</v>
      </c>
      <c r="AW20" s="172">
        <f t="shared" si="23"/>
        <v>5789.2000000000007</v>
      </c>
      <c r="AX20" s="6">
        <f t="shared" si="208"/>
        <v>5789.2000000000007</v>
      </c>
      <c r="AY20" s="37">
        <f>$M20*1</f>
        <v>38000</v>
      </c>
      <c r="AZ20" s="29">
        <f t="shared" ref="AZ20:AZ23" si="418">AZ19*1</f>
        <v>2</v>
      </c>
      <c r="BA20" s="3">
        <f t="shared" si="342"/>
        <v>19000</v>
      </c>
      <c r="BB20" s="3">
        <f t="shared" ref="BB20:BB23" si="419">IF(BA20&lt;=$AL$5,BA20,$AL$5)</f>
        <v>6011</v>
      </c>
      <c r="BC20" s="3">
        <f t="shared" si="343"/>
        <v>5980</v>
      </c>
      <c r="BD20" s="3">
        <f t="shared" ref="BD20:BD23" si="420">IF(BA20&gt;=11991,IF(BA20&lt;=$AN$5,BA20-$AM$5,$AN$5-$AM$5),0)</f>
        <v>7009</v>
      </c>
      <c r="BE20" s="3">
        <f t="shared" si="344"/>
        <v>0</v>
      </c>
      <c r="BF20" s="3">
        <f t="shared" si="345"/>
        <v>0</v>
      </c>
      <c r="BG20" s="3">
        <f t="shared" si="346"/>
        <v>0</v>
      </c>
      <c r="BH20" s="3">
        <f t="shared" si="347"/>
        <v>0</v>
      </c>
      <c r="BI20" s="3">
        <f t="shared" si="348"/>
        <v>0</v>
      </c>
      <c r="BJ20" s="3">
        <f t="shared" si="349"/>
        <v>0</v>
      </c>
      <c r="BK20" s="93">
        <f t="shared" si="304"/>
        <v>2620.3200000000002</v>
      </c>
      <c r="BL20" s="3">
        <f t="shared" si="151"/>
        <v>2620.3200000000002</v>
      </c>
      <c r="BM20" s="172">
        <f t="shared" si="36"/>
        <v>2620.3200000000002</v>
      </c>
      <c r="BN20" s="6">
        <f t="shared" si="209"/>
        <v>2620.3200000000002</v>
      </c>
      <c r="BO20" s="37">
        <f>$M20*1</f>
        <v>38000</v>
      </c>
      <c r="BP20" s="29">
        <f t="shared" ref="BP20:BP23" si="421">BP19*1</f>
        <v>2.5</v>
      </c>
      <c r="BQ20" s="3">
        <f t="shared" si="350"/>
        <v>15200</v>
      </c>
      <c r="BR20" s="3">
        <f t="shared" ref="BR20:BR23" si="422">IF(BQ20&lt;=$AL$5,BQ20,$AL$5)</f>
        <v>6011</v>
      </c>
      <c r="BS20" s="3">
        <f t="shared" si="351"/>
        <v>5980</v>
      </c>
      <c r="BT20" s="3">
        <f t="shared" ref="BT20:BT23" si="423">IF(BQ20&gt;=11991,IF(BQ20&lt;=$AN$5,BQ20-$AM$5,$AN$5-$AM$5),0)</f>
        <v>3209</v>
      </c>
      <c r="BU20" s="3">
        <f t="shared" si="352"/>
        <v>0</v>
      </c>
      <c r="BV20" s="3">
        <f t="shared" si="353"/>
        <v>0</v>
      </c>
      <c r="BW20" s="3">
        <f t="shared" si="354"/>
        <v>0</v>
      </c>
      <c r="BX20" s="3">
        <f t="shared" si="355"/>
        <v>0</v>
      </c>
      <c r="BY20" s="3">
        <f t="shared" si="356"/>
        <v>0</v>
      </c>
      <c r="BZ20" s="3">
        <f t="shared" si="357"/>
        <v>0</v>
      </c>
      <c r="CA20" s="93">
        <f t="shared" si="327"/>
        <v>1945.4</v>
      </c>
      <c r="CB20" s="3">
        <f t="shared" si="332"/>
        <v>1945.4</v>
      </c>
      <c r="CC20" s="172">
        <f t="shared" si="50"/>
        <v>1945.4</v>
      </c>
      <c r="CD20" s="6">
        <f t="shared" si="210"/>
        <v>1945.4</v>
      </c>
      <c r="CE20" s="37">
        <f>$M20*1</f>
        <v>38000</v>
      </c>
      <c r="CF20" s="29">
        <f t="shared" ref="CF20:CF23" si="424">CF19*1</f>
        <v>3</v>
      </c>
      <c r="CG20" s="3">
        <f t="shared" si="358"/>
        <v>12666.666666666666</v>
      </c>
      <c r="CH20" s="3">
        <f t="shared" ref="CH20:CH23" si="425">IF(CG20&lt;=$AL$5,CG20,$AL$5)</f>
        <v>6011</v>
      </c>
      <c r="CI20" s="3">
        <f t="shared" si="359"/>
        <v>5980</v>
      </c>
      <c r="CJ20" s="3">
        <f t="shared" ref="CJ20:CJ23" si="426">IF(CG20&gt;=11991,IF(CG20&lt;=$AN$5,CG20-$AM$5,$AN$5-$AM$5),0)</f>
        <v>675.66666666666606</v>
      </c>
      <c r="CK20" s="3">
        <f t="shared" si="360"/>
        <v>0</v>
      </c>
      <c r="CL20" s="3">
        <f t="shared" si="361"/>
        <v>0</v>
      </c>
      <c r="CM20" s="3">
        <f t="shared" si="362"/>
        <v>0</v>
      </c>
      <c r="CN20" s="3">
        <f t="shared" si="363"/>
        <v>0</v>
      </c>
      <c r="CO20" s="3">
        <f t="shared" si="364"/>
        <v>0</v>
      </c>
      <c r="CP20" s="3">
        <f t="shared" si="365"/>
        <v>0</v>
      </c>
      <c r="CQ20" s="23">
        <f t="shared" si="311"/>
        <v>1270.4799999999996</v>
      </c>
      <c r="CR20" s="3">
        <f t="shared" si="366"/>
        <v>1270.4799999999996</v>
      </c>
      <c r="CS20" s="172">
        <f t="shared" si="64"/>
        <v>1270.4799999999996</v>
      </c>
      <c r="CT20" s="6">
        <f t="shared" si="211"/>
        <v>1270.4799999999996</v>
      </c>
      <c r="CU20" s="37">
        <f>$M20*1</f>
        <v>38000</v>
      </c>
      <c r="CV20" s="29">
        <f t="shared" ref="CV20:CV23" si="427">CV19*1</f>
        <v>4</v>
      </c>
      <c r="CW20" s="3">
        <f t="shared" si="367"/>
        <v>9500</v>
      </c>
      <c r="CX20" s="3">
        <f t="shared" ref="CX20:CX23" si="428">IF(CW20&lt;=$AL$5,CW20,$AL$5)</f>
        <v>6011</v>
      </c>
      <c r="CY20" s="3">
        <f t="shared" si="368"/>
        <v>3489</v>
      </c>
      <c r="CZ20" s="3">
        <f t="shared" ref="CZ20:CZ23" si="429">IF(CW20&gt;=11991,IF(CW20&lt;=$AN$5,CW20-$AM$5,$AN$5-$AM$5),0)</f>
        <v>0</v>
      </c>
      <c r="DA20" s="3">
        <f t="shared" si="369"/>
        <v>0</v>
      </c>
      <c r="DB20" s="3">
        <f t="shared" si="370"/>
        <v>0</v>
      </c>
      <c r="DC20" s="3">
        <f t="shared" si="371"/>
        <v>0</v>
      </c>
      <c r="DD20" s="3">
        <f t="shared" si="372"/>
        <v>0</v>
      </c>
      <c r="DE20" s="3">
        <f t="shared" si="373"/>
        <v>0</v>
      </c>
      <c r="DF20" s="3">
        <f t="shared" si="374"/>
        <v>0</v>
      </c>
      <c r="DG20" s="23">
        <f t="shared" si="375"/>
        <v>767.58</v>
      </c>
      <c r="DH20" s="3">
        <f t="shared" si="152"/>
        <v>767.58</v>
      </c>
      <c r="DI20" s="172">
        <f t="shared" si="175"/>
        <v>643.37000000000012</v>
      </c>
      <c r="DJ20" s="6">
        <f t="shared" si="212"/>
        <v>643.37000000000012</v>
      </c>
      <c r="DK20" s="37">
        <f>$M20*1</f>
        <v>38000</v>
      </c>
      <c r="DL20" s="29">
        <f t="shared" ref="DL20:DL23" si="430">DL19*1</f>
        <v>5</v>
      </c>
      <c r="DM20" s="3">
        <f t="shared" si="376"/>
        <v>7600</v>
      </c>
      <c r="DN20" s="3">
        <f t="shared" ref="DN20:DN23" si="431">IF(DM20&lt;=$AL$5,DM20,$AL$5)</f>
        <v>6011</v>
      </c>
      <c r="DO20" s="3">
        <f t="shared" si="377"/>
        <v>1589</v>
      </c>
      <c r="DP20" s="3">
        <f t="shared" ref="DP20:DP23" si="432">IF(DM20&gt;=11991,IF(DM20&lt;=$AN$5,DM20-$AM$5,$AN$5-$AM$5),0)</f>
        <v>0</v>
      </c>
      <c r="DQ20" s="3">
        <f t="shared" si="378"/>
        <v>0</v>
      </c>
      <c r="DR20" s="3">
        <f t="shared" si="379"/>
        <v>0</v>
      </c>
      <c r="DS20" s="3">
        <f t="shared" si="380"/>
        <v>0</v>
      </c>
      <c r="DT20" s="3">
        <f t="shared" si="381"/>
        <v>0</v>
      </c>
      <c r="DU20" s="3">
        <f t="shared" si="382"/>
        <v>0</v>
      </c>
      <c r="DV20" s="3">
        <f t="shared" si="383"/>
        <v>0</v>
      </c>
      <c r="DW20" s="23">
        <f t="shared" ref="DW20:DW42" si="433">((DN20*$E$12)+(DO20*$E$13)+(DP20*$E$14)+(DQ20*$E$15)+(DR20*$E$16)+(DS20*$E$17)+(DT20*$E$18)+(DU20*$E$19))*DL20</f>
        <v>436.97499999999997</v>
      </c>
      <c r="DX20" s="3">
        <f t="shared" si="328"/>
        <v>436.97499999999997</v>
      </c>
      <c r="DY20" s="172">
        <f t="shared" si="177"/>
        <v>147.46249999999992</v>
      </c>
      <c r="DZ20" s="6">
        <f t="shared" si="213"/>
        <v>147.46249999999992</v>
      </c>
      <c r="EA20" s="37">
        <f>$M20*1</f>
        <v>38000</v>
      </c>
      <c r="EB20" s="29">
        <f t="shared" ref="EB20:EB23" si="434">EB19*1</f>
        <v>2</v>
      </c>
      <c r="EC20" s="3">
        <f t="shared" si="384"/>
        <v>19000</v>
      </c>
      <c r="ED20" s="3">
        <f t="shared" ref="ED20:ED23" si="435">IF(EC20&lt;=$AL$5,EC20,$AL$5)</f>
        <v>6011</v>
      </c>
      <c r="EE20" s="3">
        <f t="shared" si="385"/>
        <v>5980</v>
      </c>
      <c r="EF20" s="3">
        <f t="shared" ref="EF20:EF23" si="436">IF(EC20&gt;=11991,IF(EC20&lt;=$AN$5,EC20-$AM$5,$AN$5-$AM$5),0)</f>
        <v>7009</v>
      </c>
      <c r="EG20" s="3">
        <f t="shared" si="386"/>
        <v>0</v>
      </c>
      <c r="EH20" s="3">
        <f t="shared" si="387"/>
        <v>0</v>
      </c>
      <c r="EI20" s="3">
        <f t="shared" si="388"/>
        <v>0</v>
      </c>
      <c r="EJ20" s="3">
        <f t="shared" si="389"/>
        <v>0</v>
      </c>
      <c r="EK20" s="3">
        <f t="shared" si="390"/>
        <v>0</v>
      </c>
      <c r="EL20" s="3">
        <f t="shared" si="391"/>
        <v>0</v>
      </c>
      <c r="EM20" s="23">
        <f t="shared" si="329"/>
        <v>2620.3200000000002</v>
      </c>
      <c r="EN20" s="3">
        <f t="shared" si="104"/>
        <v>2620.3200000000002</v>
      </c>
      <c r="EO20" s="172">
        <f t="shared" si="179"/>
        <v>2620.3200000000002</v>
      </c>
      <c r="EP20" s="37">
        <f t="shared" si="106"/>
        <v>2620.3200000000002</v>
      </c>
      <c r="EQ20" s="6">
        <f t="shared" si="153"/>
        <v>38000</v>
      </c>
      <c r="ER20" s="3">
        <f t="shared" si="154"/>
        <v>38000</v>
      </c>
      <c r="ES20" s="3">
        <f t="shared" si="155"/>
        <v>0</v>
      </c>
      <c r="ET20" s="3">
        <f t="shared" si="156"/>
        <v>0</v>
      </c>
      <c r="EU20" s="3">
        <f t="shared" si="107"/>
        <v>0</v>
      </c>
      <c r="EV20" s="3">
        <f t="shared" si="108"/>
        <v>0</v>
      </c>
      <c r="EW20" s="3">
        <f t="shared" si="157"/>
        <v>0</v>
      </c>
      <c r="EX20" s="6">
        <f t="shared" si="109"/>
        <v>0</v>
      </c>
      <c r="EY20" s="3">
        <f t="shared" si="158"/>
        <v>38000</v>
      </c>
      <c r="EZ20" s="3">
        <f t="shared" si="110"/>
        <v>0</v>
      </c>
      <c r="FA20" s="3">
        <f t="shared" si="214"/>
        <v>0</v>
      </c>
      <c r="FB20" s="3">
        <f t="shared" si="112"/>
        <v>0</v>
      </c>
      <c r="FC20" s="3">
        <f t="shared" si="215"/>
        <v>0</v>
      </c>
      <c r="FD20" s="3">
        <f t="shared" si="216"/>
        <v>0</v>
      </c>
      <c r="FE20" s="6">
        <f t="shared" si="217"/>
        <v>0</v>
      </c>
      <c r="FF20" s="37">
        <f>$M20*1</f>
        <v>38000</v>
      </c>
      <c r="FG20" s="29">
        <f t="shared" ref="FG20:FG23" si="437">FG19*1</f>
        <v>2.5</v>
      </c>
      <c r="FH20" s="3">
        <f t="shared" si="392"/>
        <v>15200</v>
      </c>
      <c r="FI20" s="3">
        <f t="shared" ref="FI20:FI23" si="438">IF(FH20&lt;=$AL$5,FH20,$AL$5)</f>
        <v>6011</v>
      </c>
      <c r="FJ20" s="3">
        <f t="shared" si="393"/>
        <v>5980</v>
      </c>
      <c r="FK20" s="3">
        <f t="shared" ref="FK20:FK23" si="439">IF(FH20&gt;=11991,IF(FH20&lt;=$AN$5,FH20-$AM$5,$AN$5-$AM$5),0)</f>
        <v>3209</v>
      </c>
      <c r="FL20" s="3">
        <f t="shared" si="394"/>
        <v>0</v>
      </c>
      <c r="FM20" s="3">
        <f t="shared" si="395"/>
        <v>0</v>
      </c>
      <c r="FN20" s="3">
        <f t="shared" si="396"/>
        <v>0</v>
      </c>
      <c r="FO20" s="3">
        <f t="shared" si="397"/>
        <v>0</v>
      </c>
      <c r="FP20" s="3">
        <f t="shared" si="398"/>
        <v>0</v>
      </c>
      <c r="FQ20" s="3">
        <f t="shared" si="399"/>
        <v>0</v>
      </c>
      <c r="FR20" s="23">
        <f t="shared" si="400"/>
        <v>1945.4</v>
      </c>
      <c r="FS20" s="3">
        <f t="shared" si="181"/>
        <v>1945.4</v>
      </c>
      <c r="FT20" s="172">
        <f t="shared" si="127"/>
        <v>1945.4</v>
      </c>
      <c r="FU20" s="37">
        <f t="shared" si="159"/>
        <v>1945.4</v>
      </c>
      <c r="FV20" s="37">
        <f>$M20*1</f>
        <v>38000</v>
      </c>
      <c r="FW20" s="29">
        <f t="shared" ref="FW20:FW23" si="440">FW19*1</f>
        <v>1.5</v>
      </c>
      <c r="FX20" s="3">
        <f t="shared" si="401"/>
        <v>25333.333333333332</v>
      </c>
      <c r="FY20" s="3">
        <f t="shared" ref="FY20:FY23" si="441">IF(FX20&lt;=$AL$5,FX20,$AL$5)</f>
        <v>6011</v>
      </c>
      <c r="FZ20" s="3">
        <f t="shared" si="402"/>
        <v>5980</v>
      </c>
      <c r="GA20" s="3">
        <f t="shared" ref="GA20:GA23" si="442">IF(FX20&gt;=11991,IF(FX20&lt;=$AN$5,FX20-$AM$5,$AN$5-$AM$5),0)</f>
        <v>13342.333333333332</v>
      </c>
      <c r="GB20" s="3">
        <f t="shared" si="403"/>
        <v>0</v>
      </c>
      <c r="GC20" s="3">
        <f t="shared" si="404"/>
        <v>0</v>
      </c>
      <c r="GD20" s="3">
        <f t="shared" si="405"/>
        <v>0</v>
      </c>
      <c r="GE20" s="3">
        <f t="shared" si="406"/>
        <v>0</v>
      </c>
      <c r="GF20" s="3">
        <f t="shared" si="407"/>
        <v>0</v>
      </c>
      <c r="GG20" s="3">
        <f t="shared" si="408"/>
        <v>0</v>
      </c>
      <c r="GH20" s="23">
        <f t="shared" si="409"/>
        <v>3295.2400000000002</v>
      </c>
      <c r="GI20" s="3">
        <f t="shared" si="160"/>
        <v>4892.2000000000007</v>
      </c>
      <c r="GJ20" s="172">
        <f t="shared" si="139"/>
        <v>4892.2000000000007</v>
      </c>
      <c r="GK20" s="37">
        <f t="shared" si="161"/>
        <v>4892.2000000000007</v>
      </c>
      <c r="GM20" s="26">
        <f>GM19+20</f>
        <v>230</v>
      </c>
      <c r="GN20" s="73">
        <f t="shared" si="183"/>
        <v>230</v>
      </c>
      <c r="GO20" s="65">
        <f t="shared" si="410"/>
        <v>0</v>
      </c>
      <c r="GP20" s="1"/>
      <c r="GQ20" s="26">
        <f>GQ19+20</f>
        <v>630</v>
      </c>
      <c r="GR20" s="161">
        <f t="shared" si="162"/>
        <v>193</v>
      </c>
      <c r="GS20" s="65">
        <f t="shared" si="411"/>
        <v>437</v>
      </c>
      <c r="GT20" s="1"/>
      <c r="GU20" s="26">
        <f>GU19+20</f>
        <v>1030</v>
      </c>
      <c r="GV20" s="73">
        <f t="shared" si="163"/>
        <v>0</v>
      </c>
      <c r="GW20" s="65">
        <f t="shared" si="412"/>
        <v>1030</v>
      </c>
      <c r="GX20" s="1"/>
      <c r="GY20" s="26">
        <f>GY19+20</f>
        <v>1430</v>
      </c>
      <c r="GZ20" s="161">
        <f t="shared" si="164"/>
        <v>0</v>
      </c>
      <c r="HA20" s="65">
        <f t="shared" si="413"/>
        <v>1430</v>
      </c>
      <c r="HB20" s="1"/>
      <c r="HC20" s="26">
        <f>HC19+20</f>
        <v>1830</v>
      </c>
      <c r="HD20" s="161">
        <f t="shared" si="165"/>
        <v>0</v>
      </c>
      <c r="HE20" s="65">
        <f t="shared" si="414"/>
        <v>1830</v>
      </c>
      <c r="HF20" s="3"/>
      <c r="HH20" s="26">
        <f t="shared" si="166"/>
        <v>38000</v>
      </c>
      <c r="HI20" s="26">
        <f t="shared" si="189"/>
        <v>674.92000000000007</v>
      </c>
      <c r="HJ20" s="3">
        <f t="shared" si="190"/>
        <v>1349.8400000000006</v>
      </c>
      <c r="HK20" s="3">
        <f t="shared" si="191"/>
        <v>1852.7400000000002</v>
      </c>
      <c r="HL20" s="65">
        <f t="shared" si="218"/>
        <v>2183.3450000000003</v>
      </c>
      <c r="HM20" s="26">
        <f t="shared" si="167"/>
        <v>3168.8800000000006</v>
      </c>
      <c r="HN20" s="65">
        <f t="shared" si="168"/>
        <v>3843.8000000000006</v>
      </c>
      <c r="HO20" s="6">
        <f t="shared" si="169"/>
        <v>897</v>
      </c>
      <c r="HY20" t="s">
        <v>106</v>
      </c>
      <c r="IH20" s="2"/>
      <c r="IQ20" t="s">
        <v>133</v>
      </c>
    </row>
    <row r="21" spans="1:255">
      <c r="G21" s="50" t="s">
        <v>1</v>
      </c>
      <c r="H21" s="55"/>
      <c r="I21" s="60"/>
      <c r="J21" s="60" t="s">
        <v>4</v>
      </c>
      <c r="M21" s="106">
        <v>42000</v>
      </c>
      <c r="N21" s="41"/>
      <c r="P21" s="26">
        <f t="shared" si="143"/>
        <v>42000</v>
      </c>
      <c r="Q21" s="37">
        <f t="shared" si="198"/>
        <v>6989.2000000000007</v>
      </c>
      <c r="R21" s="85">
        <f t="shared" si="219"/>
        <v>0.16640952380952384</v>
      </c>
      <c r="S21" s="37">
        <f t="shared" si="199"/>
        <v>3180.3200000000006</v>
      </c>
      <c r="T21" s="85">
        <f t="shared" si="144"/>
        <v>7.5721904761904782E-2</v>
      </c>
      <c r="U21" s="37">
        <f t="shared" si="200"/>
        <v>2505.4</v>
      </c>
      <c r="V21" s="79">
        <f t="shared" si="201"/>
        <v>5.9652380952380957E-2</v>
      </c>
      <c r="W21" s="37">
        <f t="shared" si="202"/>
        <v>1830.4800000000002</v>
      </c>
      <c r="X21" s="79">
        <f t="shared" si="203"/>
        <v>4.3582857142857145E-2</v>
      </c>
      <c r="Y21" s="37">
        <f t="shared" si="204"/>
        <v>973.37000000000012</v>
      </c>
      <c r="Z21" s="79">
        <f t="shared" si="205"/>
        <v>2.3175476190476194E-2</v>
      </c>
      <c r="AA21" s="6">
        <f t="shared" si="206"/>
        <v>477.46250000000003</v>
      </c>
      <c r="AB21" s="79">
        <f t="shared" si="207"/>
        <v>1.1368154761904763E-2</v>
      </c>
      <c r="AC21" s="6">
        <f t="shared" si="145"/>
        <v>3449.2000000000007</v>
      </c>
      <c r="AD21" s="79">
        <f t="shared" si="146"/>
        <v>8.2123809523809543E-2</v>
      </c>
      <c r="AE21" s="37">
        <f t="shared" si="11"/>
        <v>2505.4</v>
      </c>
      <c r="AF21" s="79">
        <f t="shared" si="297"/>
        <v>5.9652380952380957E-2</v>
      </c>
      <c r="AG21" s="6">
        <f t="shared" si="147"/>
        <v>6092.2000000000007</v>
      </c>
      <c r="AH21" s="87">
        <f t="shared" si="148"/>
        <v>0.14505238095238096</v>
      </c>
      <c r="AI21" s="37">
        <f>$M21*1</f>
        <v>42000</v>
      </c>
      <c r="AJ21" s="29">
        <f t="shared" si="415"/>
        <v>1</v>
      </c>
      <c r="AK21" s="3">
        <f t="shared" si="333"/>
        <v>42000</v>
      </c>
      <c r="AL21" s="3">
        <f t="shared" si="416"/>
        <v>6011</v>
      </c>
      <c r="AM21" s="3">
        <f t="shared" si="334"/>
        <v>5980</v>
      </c>
      <c r="AN21" s="3">
        <f t="shared" si="417"/>
        <v>14640</v>
      </c>
      <c r="AO21" s="3">
        <f t="shared" si="335"/>
        <v>15369</v>
      </c>
      <c r="AP21" s="3">
        <f t="shared" si="336"/>
        <v>0</v>
      </c>
      <c r="AQ21" s="3">
        <f t="shared" si="337"/>
        <v>0</v>
      </c>
      <c r="AR21" s="3">
        <f t="shared" si="338"/>
        <v>0</v>
      </c>
      <c r="AS21" s="3">
        <f t="shared" si="339"/>
        <v>0</v>
      </c>
      <c r="AT21" s="3">
        <f t="shared" si="340"/>
        <v>0</v>
      </c>
      <c r="AU21" s="23">
        <f t="shared" si="149"/>
        <v>6989.2000000000007</v>
      </c>
      <c r="AV21" s="3">
        <f t="shared" si="150"/>
        <v>6989.2000000000007</v>
      </c>
      <c r="AW21" s="172">
        <f t="shared" si="23"/>
        <v>6989.2000000000007</v>
      </c>
      <c r="AX21" s="6">
        <f t="shared" si="208"/>
        <v>6989.2000000000007</v>
      </c>
      <c r="AY21" s="37">
        <f>$M21*1</f>
        <v>42000</v>
      </c>
      <c r="AZ21" s="29">
        <f t="shared" si="418"/>
        <v>2</v>
      </c>
      <c r="BA21" s="3">
        <f t="shared" si="342"/>
        <v>21000</v>
      </c>
      <c r="BB21" s="3">
        <f t="shared" si="419"/>
        <v>6011</v>
      </c>
      <c r="BC21" s="3">
        <f t="shared" si="343"/>
        <v>5980</v>
      </c>
      <c r="BD21" s="3">
        <f t="shared" si="420"/>
        <v>9009</v>
      </c>
      <c r="BE21" s="3">
        <f t="shared" si="344"/>
        <v>0</v>
      </c>
      <c r="BF21" s="3">
        <f t="shared" si="345"/>
        <v>0</v>
      </c>
      <c r="BG21" s="3">
        <f t="shared" si="346"/>
        <v>0</v>
      </c>
      <c r="BH21" s="3">
        <f t="shared" si="347"/>
        <v>0</v>
      </c>
      <c r="BI21" s="3">
        <f t="shared" si="348"/>
        <v>0</v>
      </c>
      <c r="BJ21" s="3">
        <f t="shared" si="349"/>
        <v>0</v>
      </c>
      <c r="BK21" s="93">
        <f t="shared" si="304"/>
        <v>3180.3200000000006</v>
      </c>
      <c r="BL21" s="3">
        <f t="shared" si="151"/>
        <v>3180.3200000000006</v>
      </c>
      <c r="BM21" s="172">
        <f t="shared" si="36"/>
        <v>3180.3200000000006</v>
      </c>
      <c r="BN21" s="6">
        <f t="shared" si="209"/>
        <v>3180.3200000000006</v>
      </c>
      <c r="BO21" s="37">
        <f>$M21*1</f>
        <v>42000</v>
      </c>
      <c r="BP21" s="29">
        <f t="shared" si="421"/>
        <v>2.5</v>
      </c>
      <c r="BQ21" s="3">
        <f t="shared" si="350"/>
        <v>16800</v>
      </c>
      <c r="BR21" s="3">
        <f t="shared" si="422"/>
        <v>6011</v>
      </c>
      <c r="BS21" s="3">
        <f t="shared" si="351"/>
        <v>5980</v>
      </c>
      <c r="BT21" s="3">
        <f t="shared" si="423"/>
        <v>4809</v>
      </c>
      <c r="BU21" s="3">
        <f t="shared" si="352"/>
        <v>0</v>
      </c>
      <c r="BV21" s="3">
        <f t="shared" si="353"/>
        <v>0</v>
      </c>
      <c r="BW21" s="3">
        <f t="shared" si="354"/>
        <v>0</v>
      </c>
      <c r="BX21" s="3">
        <f t="shared" si="355"/>
        <v>0</v>
      </c>
      <c r="BY21" s="3">
        <f t="shared" si="356"/>
        <v>0</v>
      </c>
      <c r="BZ21" s="3">
        <f t="shared" si="357"/>
        <v>0</v>
      </c>
      <c r="CA21" s="93">
        <f t="shared" si="327"/>
        <v>2505.4</v>
      </c>
      <c r="CB21" s="3">
        <f t="shared" si="332"/>
        <v>2505.4</v>
      </c>
      <c r="CC21" s="172">
        <f t="shared" si="50"/>
        <v>2505.4</v>
      </c>
      <c r="CD21" s="6">
        <f t="shared" si="210"/>
        <v>2505.4</v>
      </c>
      <c r="CE21" s="37">
        <f>$M21*1</f>
        <v>42000</v>
      </c>
      <c r="CF21" s="29">
        <f t="shared" si="424"/>
        <v>3</v>
      </c>
      <c r="CG21" s="3">
        <f t="shared" si="358"/>
        <v>14000</v>
      </c>
      <c r="CH21" s="3">
        <f t="shared" si="425"/>
        <v>6011</v>
      </c>
      <c r="CI21" s="3">
        <f t="shared" si="359"/>
        <v>5980</v>
      </c>
      <c r="CJ21" s="3">
        <f t="shared" si="426"/>
        <v>2009</v>
      </c>
      <c r="CK21" s="3">
        <f t="shared" si="360"/>
        <v>0</v>
      </c>
      <c r="CL21" s="3">
        <f t="shared" si="361"/>
        <v>0</v>
      </c>
      <c r="CM21" s="3">
        <f t="shared" si="362"/>
        <v>0</v>
      </c>
      <c r="CN21" s="3">
        <f t="shared" si="363"/>
        <v>0</v>
      </c>
      <c r="CO21" s="3">
        <f t="shared" si="364"/>
        <v>0</v>
      </c>
      <c r="CP21" s="3">
        <f t="shared" si="365"/>
        <v>0</v>
      </c>
      <c r="CQ21" s="23">
        <f t="shared" si="311"/>
        <v>1830.4800000000002</v>
      </c>
      <c r="CR21" s="3">
        <f t="shared" si="366"/>
        <v>1830.4800000000002</v>
      </c>
      <c r="CS21" s="172">
        <f t="shared" si="64"/>
        <v>1830.4800000000002</v>
      </c>
      <c r="CT21" s="6">
        <f t="shared" si="211"/>
        <v>1830.4800000000002</v>
      </c>
      <c r="CU21" s="37">
        <f>$M21*1</f>
        <v>42000</v>
      </c>
      <c r="CV21" s="29">
        <f t="shared" si="427"/>
        <v>4</v>
      </c>
      <c r="CW21" s="3">
        <f t="shared" si="367"/>
        <v>10500</v>
      </c>
      <c r="CX21" s="3">
        <f t="shared" si="428"/>
        <v>6011</v>
      </c>
      <c r="CY21" s="3">
        <f t="shared" si="368"/>
        <v>4489</v>
      </c>
      <c r="CZ21" s="3">
        <f t="shared" si="429"/>
        <v>0</v>
      </c>
      <c r="DA21" s="3">
        <f t="shared" si="369"/>
        <v>0</v>
      </c>
      <c r="DB21" s="3">
        <f t="shared" si="370"/>
        <v>0</v>
      </c>
      <c r="DC21" s="3">
        <f t="shared" si="371"/>
        <v>0</v>
      </c>
      <c r="DD21" s="3">
        <f t="shared" si="372"/>
        <v>0</v>
      </c>
      <c r="DE21" s="3">
        <f t="shared" si="373"/>
        <v>0</v>
      </c>
      <c r="DF21" s="3">
        <f t="shared" si="374"/>
        <v>0</v>
      </c>
      <c r="DG21" s="23">
        <f t="shared" si="375"/>
        <v>987.58</v>
      </c>
      <c r="DH21" s="3">
        <f t="shared" si="152"/>
        <v>987.58</v>
      </c>
      <c r="DI21" s="172">
        <f t="shared" si="175"/>
        <v>973.37000000000012</v>
      </c>
      <c r="DJ21" s="6">
        <f t="shared" si="212"/>
        <v>973.37000000000012</v>
      </c>
      <c r="DK21" s="37">
        <f>$M21*1</f>
        <v>42000</v>
      </c>
      <c r="DL21" s="29">
        <f t="shared" si="430"/>
        <v>5</v>
      </c>
      <c r="DM21" s="3">
        <f t="shared" si="376"/>
        <v>8400</v>
      </c>
      <c r="DN21" s="3">
        <f t="shared" si="431"/>
        <v>6011</v>
      </c>
      <c r="DO21" s="3">
        <f t="shared" si="377"/>
        <v>2389</v>
      </c>
      <c r="DP21" s="3">
        <f t="shared" si="432"/>
        <v>0</v>
      </c>
      <c r="DQ21" s="3">
        <f t="shared" si="378"/>
        <v>0</v>
      </c>
      <c r="DR21" s="3">
        <f t="shared" si="379"/>
        <v>0</v>
      </c>
      <c r="DS21" s="3">
        <f t="shared" si="380"/>
        <v>0</v>
      </c>
      <c r="DT21" s="3">
        <f t="shared" si="381"/>
        <v>0</v>
      </c>
      <c r="DU21" s="3">
        <f t="shared" si="382"/>
        <v>0</v>
      </c>
      <c r="DV21" s="3">
        <f t="shared" si="383"/>
        <v>0</v>
      </c>
      <c r="DW21" s="23">
        <f t="shared" si="433"/>
        <v>656.97500000000002</v>
      </c>
      <c r="DX21" s="3">
        <f t="shared" si="328"/>
        <v>656.97500000000002</v>
      </c>
      <c r="DY21" s="172">
        <f t="shared" si="177"/>
        <v>477.46250000000003</v>
      </c>
      <c r="DZ21" s="6">
        <f t="shared" si="213"/>
        <v>477.46250000000003</v>
      </c>
      <c r="EA21" s="37">
        <f>$M21*1</f>
        <v>42000</v>
      </c>
      <c r="EB21" s="29">
        <f t="shared" si="434"/>
        <v>2</v>
      </c>
      <c r="EC21" s="3">
        <f t="shared" si="384"/>
        <v>21000</v>
      </c>
      <c r="ED21" s="3">
        <f t="shared" si="435"/>
        <v>6011</v>
      </c>
      <c r="EE21" s="3">
        <f t="shared" si="385"/>
        <v>5980</v>
      </c>
      <c r="EF21" s="3">
        <f t="shared" si="436"/>
        <v>9009</v>
      </c>
      <c r="EG21" s="3">
        <f t="shared" si="386"/>
        <v>0</v>
      </c>
      <c r="EH21" s="3">
        <f t="shared" si="387"/>
        <v>0</v>
      </c>
      <c r="EI21" s="3">
        <f t="shared" si="388"/>
        <v>0</v>
      </c>
      <c r="EJ21" s="3">
        <f t="shared" si="389"/>
        <v>0</v>
      </c>
      <c r="EK21" s="3">
        <f t="shared" si="390"/>
        <v>0</v>
      </c>
      <c r="EL21" s="3">
        <f t="shared" si="391"/>
        <v>0</v>
      </c>
      <c r="EM21" s="23">
        <f t="shared" si="329"/>
        <v>3180.3200000000006</v>
      </c>
      <c r="EN21" s="3">
        <f t="shared" si="104"/>
        <v>3449.2000000000007</v>
      </c>
      <c r="EO21" s="172">
        <f t="shared" si="179"/>
        <v>3449.2000000000007</v>
      </c>
      <c r="EP21" s="37">
        <f t="shared" si="106"/>
        <v>3449.2000000000007</v>
      </c>
      <c r="EQ21" s="6">
        <f t="shared" si="153"/>
        <v>42000</v>
      </c>
      <c r="ER21" s="3">
        <f t="shared" si="154"/>
        <v>42000</v>
      </c>
      <c r="ES21" s="3">
        <f t="shared" si="155"/>
        <v>0</v>
      </c>
      <c r="ET21" s="3">
        <f t="shared" si="156"/>
        <v>0</v>
      </c>
      <c r="EU21" s="3">
        <f t="shared" si="107"/>
        <v>0</v>
      </c>
      <c r="EV21" s="3">
        <f t="shared" si="108"/>
        <v>0</v>
      </c>
      <c r="EW21" s="3">
        <f t="shared" si="157"/>
        <v>0</v>
      </c>
      <c r="EX21" s="6">
        <f t="shared" si="109"/>
        <v>0</v>
      </c>
      <c r="EY21" s="3">
        <f t="shared" si="158"/>
        <v>42000</v>
      </c>
      <c r="EZ21" s="3">
        <f t="shared" si="110"/>
        <v>0</v>
      </c>
      <c r="FA21" s="3">
        <f t="shared" si="214"/>
        <v>0</v>
      </c>
      <c r="FB21" s="3">
        <f t="shared" si="112"/>
        <v>0</v>
      </c>
      <c r="FC21" s="3">
        <f t="shared" si="215"/>
        <v>0</v>
      </c>
      <c r="FD21" s="3">
        <f t="shared" si="216"/>
        <v>0</v>
      </c>
      <c r="FE21" s="6">
        <f t="shared" si="217"/>
        <v>0</v>
      </c>
      <c r="FF21" s="37">
        <f>$M21*1</f>
        <v>42000</v>
      </c>
      <c r="FG21" s="29">
        <f t="shared" si="437"/>
        <v>2.5</v>
      </c>
      <c r="FH21" s="3">
        <f t="shared" si="392"/>
        <v>16800</v>
      </c>
      <c r="FI21" s="3">
        <f t="shared" si="438"/>
        <v>6011</v>
      </c>
      <c r="FJ21" s="3">
        <f t="shared" si="393"/>
        <v>5980</v>
      </c>
      <c r="FK21" s="3">
        <f t="shared" si="439"/>
        <v>4809</v>
      </c>
      <c r="FL21" s="3">
        <f t="shared" si="394"/>
        <v>0</v>
      </c>
      <c r="FM21" s="3">
        <f t="shared" si="395"/>
        <v>0</v>
      </c>
      <c r="FN21" s="3">
        <f t="shared" si="396"/>
        <v>0</v>
      </c>
      <c r="FO21" s="3">
        <f t="shared" si="397"/>
        <v>0</v>
      </c>
      <c r="FP21" s="3">
        <f t="shared" si="398"/>
        <v>0</v>
      </c>
      <c r="FQ21" s="3">
        <f t="shared" si="399"/>
        <v>0</v>
      </c>
      <c r="FR21" s="23">
        <f t="shared" si="400"/>
        <v>2505.4</v>
      </c>
      <c r="FS21" s="3">
        <f t="shared" si="181"/>
        <v>2505.4</v>
      </c>
      <c r="FT21" s="172">
        <f t="shared" si="127"/>
        <v>2505.4</v>
      </c>
      <c r="FU21" s="37">
        <f t="shared" si="159"/>
        <v>2505.4</v>
      </c>
      <c r="FV21" s="37">
        <f>$M21*1</f>
        <v>42000</v>
      </c>
      <c r="FW21" s="29">
        <f t="shared" si="440"/>
        <v>1.5</v>
      </c>
      <c r="FX21" s="3">
        <f t="shared" si="401"/>
        <v>28000</v>
      </c>
      <c r="FY21" s="3">
        <f t="shared" si="441"/>
        <v>6011</v>
      </c>
      <c r="FZ21" s="3">
        <f t="shared" si="402"/>
        <v>5980</v>
      </c>
      <c r="GA21" s="3">
        <f t="shared" si="442"/>
        <v>14640</v>
      </c>
      <c r="GB21" s="3">
        <f t="shared" si="403"/>
        <v>1369</v>
      </c>
      <c r="GC21" s="3">
        <f t="shared" si="404"/>
        <v>0</v>
      </c>
      <c r="GD21" s="3">
        <f t="shared" si="405"/>
        <v>0</v>
      </c>
      <c r="GE21" s="3">
        <f t="shared" si="406"/>
        <v>0</v>
      </c>
      <c r="GF21" s="3">
        <f t="shared" si="407"/>
        <v>0</v>
      </c>
      <c r="GG21" s="3">
        <f t="shared" si="408"/>
        <v>0</v>
      </c>
      <c r="GH21" s="23">
        <f t="shared" si="409"/>
        <v>4183.8</v>
      </c>
      <c r="GI21" s="3">
        <f t="shared" si="160"/>
        <v>6092.2000000000007</v>
      </c>
      <c r="GJ21" s="172">
        <f t="shared" si="139"/>
        <v>6092.2000000000007</v>
      </c>
      <c r="GK21" s="37">
        <f t="shared" si="161"/>
        <v>6092.2000000000007</v>
      </c>
      <c r="GM21" s="26">
        <f t="shared" ref="GM21:GM28" si="443">GM20+20</f>
        <v>250</v>
      </c>
      <c r="GN21" s="73">
        <f t="shared" si="183"/>
        <v>250</v>
      </c>
      <c r="GO21" s="65">
        <f t="shared" si="410"/>
        <v>0</v>
      </c>
      <c r="GP21" s="1"/>
      <c r="GQ21" s="26">
        <f t="shared" ref="GQ21:GQ28" si="444">GQ20+20</f>
        <v>650</v>
      </c>
      <c r="GR21" s="161">
        <f t="shared" si="162"/>
        <v>183</v>
      </c>
      <c r="GS21" s="65">
        <f t="shared" si="411"/>
        <v>467</v>
      </c>
      <c r="GT21" s="1"/>
      <c r="GU21" s="26">
        <f t="shared" ref="GU21:GU28" si="445">GU20+20</f>
        <v>1050</v>
      </c>
      <c r="GV21" s="73">
        <f t="shared" si="163"/>
        <v>0</v>
      </c>
      <c r="GW21" s="65">
        <f t="shared" si="412"/>
        <v>1050</v>
      </c>
      <c r="GX21" s="1"/>
      <c r="GY21" s="26">
        <f t="shared" ref="GY21:GY28" si="446">GY20+20</f>
        <v>1450</v>
      </c>
      <c r="GZ21" s="161">
        <f t="shared" si="164"/>
        <v>0</v>
      </c>
      <c r="HA21" s="65">
        <f t="shared" si="413"/>
        <v>1450</v>
      </c>
      <c r="HB21" s="1"/>
      <c r="HC21" s="26">
        <f t="shared" ref="HC21:HC28" si="447">HC20+20</f>
        <v>1850</v>
      </c>
      <c r="HD21" s="161">
        <f t="shared" si="165"/>
        <v>0</v>
      </c>
      <c r="HE21" s="65">
        <f t="shared" si="414"/>
        <v>1850</v>
      </c>
      <c r="HF21" s="3"/>
      <c r="HH21" s="26">
        <f t="shared" si="166"/>
        <v>42000</v>
      </c>
      <c r="HI21" s="26">
        <f t="shared" si="189"/>
        <v>674.92000000000053</v>
      </c>
      <c r="HJ21" s="3">
        <f t="shared" si="190"/>
        <v>1349.8400000000004</v>
      </c>
      <c r="HK21" s="3">
        <f t="shared" si="191"/>
        <v>2192.7400000000007</v>
      </c>
      <c r="HL21" s="65">
        <f t="shared" si="218"/>
        <v>2523.3450000000007</v>
      </c>
      <c r="HM21" s="26">
        <f t="shared" si="167"/>
        <v>3540</v>
      </c>
      <c r="HN21" s="65">
        <f t="shared" si="168"/>
        <v>4483.8000000000011</v>
      </c>
      <c r="HO21" s="6">
        <f t="shared" si="169"/>
        <v>897</v>
      </c>
      <c r="HY21" t="s">
        <v>107</v>
      </c>
      <c r="IH21" s="2">
        <v>3</v>
      </c>
      <c r="IQ21" t="s">
        <v>134</v>
      </c>
    </row>
    <row r="22" spans="1:255" ht="15.75" thickBot="1">
      <c r="A22" s="125" t="s">
        <v>71</v>
      </c>
      <c r="B22" t="s">
        <v>206</v>
      </c>
      <c r="G22" s="30" t="s">
        <v>30</v>
      </c>
      <c r="H22" s="54" t="s">
        <v>2</v>
      </c>
      <c r="I22" s="61" t="s">
        <v>3</v>
      </c>
      <c r="J22" s="61" t="s">
        <v>5</v>
      </c>
      <c r="M22" s="106">
        <v>46000</v>
      </c>
      <c r="N22" s="41"/>
      <c r="P22" s="26">
        <f t="shared" si="143"/>
        <v>46000</v>
      </c>
      <c r="Q22" s="37">
        <f t="shared" si="198"/>
        <v>8189.2000000000007</v>
      </c>
      <c r="R22" s="85">
        <f t="shared" si="219"/>
        <v>0.17802608695652175</v>
      </c>
      <c r="S22" s="37">
        <f t="shared" si="199"/>
        <v>3740.3200000000006</v>
      </c>
      <c r="T22" s="85">
        <f t="shared" si="144"/>
        <v>8.1311304347826102E-2</v>
      </c>
      <c r="U22" s="37">
        <f t="shared" si="200"/>
        <v>3065.4</v>
      </c>
      <c r="V22" s="79">
        <f t="shared" si="201"/>
        <v>6.6639130434782617E-2</v>
      </c>
      <c r="W22" s="37">
        <f t="shared" si="202"/>
        <v>2390.4800000000005</v>
      </c>
      <c r="X22" s="79">
        <f t="shared" si="203"/>
        <v>5.196695652173914E-2</v>
      </c>
      <c r="Y22" s="37">
        <f t="shared" si="204"/>
        <v>1207.58</v>
      </c>
      <c r="Z22" s="79">
        <f t="shared" si="205"/>
        <v>2.6251739130434781E-2</v>
      </c>
      <c r="AA22" s="6">
        <f t="shared" si="206"/>
        <v>807.46250000000009</v>
      </c>
      <c r="AB22" s="79">
        <f t="shared" si="207"/>
        <v>1.7553532608695653E-2</v>
      </c>
      <c r="AC22" s="6">
        <f t="shared" si="145"/>
        <v>4649.2000000000007</v>
      </c>
      <c r="AD22" s="79">
        <f t="shared" si="146"/>
        <v>0.10106956521739131</v>
      </c>
      <c r="AE22" s="37">
        <f t="shared" si="11"/>
        <v>3149.2000000000007</v>
      </c>
      <c r="AF22" s="79">
        <f t="shared" si="297"/>
        <v>6.8460869565217408E-2</v>
      </c>
      <c r="AG22" s="6">
        <f t="shared" si="147"/>
        <v>7292.2000000000007</v>
      </c>
      <c r="AH22" s="87">
        <f t="shared" si="148"/>
        <v>0.15852608695652176</v>
      </c>
      <c r="AI22" s="37">
        <f>$M22*1</f>
        <v>46000</v>
      </c>
      <c r="AJ22" s="29">
        <f t="shared" si="415"/>
        <v>1</v>
      </c>
      <c r="AK22" s="3">
        <f t="shared" si="333"/>
        <v>46000</v>
      </c>
      <c r="AL22" s="3">
        <f t="shared" si="416"/>
        <v>6011</v>
      </c>
      <c r="AM22" s="3">
        <f t="shared" si="334"/>
        <v>5980</v>
      </c>
      <c r="AN22" s="3">
        <f t="shared" si="417"/>
        <v>14640</v>
      </c>
      <c r="AO22" s="3">
        <f t="shared" si="335"/>
        <v>19369</v>
      </c>
      <c r="AP22" s="3">
        <f t="shared" si="336"/>
        <v>0</v>
      </c>
      <c r="AQ22" s="3">
        <f t="shared" si="337"/>
        <v>0</v>
      </c>
      <c r="AR22" s="3">
        <f t="shared" si="338"/>
        <v>0</v>
      </c>
      <c r="AS22" s="3">
        <f t="shared" si="339"/>
        <v>0</v>
      </c>
      <c r="AT22" s="3">
        <f t="shared" si="340"/>
        <v>0</v>
      </c>
      <c r="AU22" s="23">
        <f t="shared" si="149"/>
        <v>8189.2000000000007</v>
      </c>
      <c r="AV22" s="3">
        <f t="shared" si="150"/>
        <v>8189.2000000000007</v>
      </c>
      <c r="AW22" s="172">
        <f t="shared" si="23"/>
        <v>8189.2000000000007</v>
      </c>
      <c r="AX22" s="6">
        <f t="shared" si="208"/>
        <v>8189.2000000000007</v>
      </c>
      <c r="AY22" s="37">
        <f>$M22*1</f>
        <v>46000</v>
      </c>
      <c r="AZ22" s="29">
        <f t="shared" si="418"/>
        <v>2</v>
      </c>
      <c r="BA22" s="3">
        <f t="shared" si="342"/>
        <v>23000</v>
      </c>
      <c r="BB22" s="3">
        <f t="shared" si="419"/>
        <v>6011</v>
      </c>
      <c r="BC22" s="3">
        <f t="shared" si="343"/>
        <v>5980</v>
      </c>
      <c r="BD22" s="3">
        <f t="shared" si="420"/>
        <v>11009</v>
      </c>
      <c r="BE22" s="3">
        <f t="shared" si="344"/>
        <v>0</v>
      </c>
      <c r="BF22" s="3">
        <f t="shared" si="345"/>
        <v>0</v>
      </c>
      <c r="BG22" s="3">
        <f t="shared" si="346"/>
        <v>0</v>
      </c>
      <c r="BH22" s="3">
        <f t="shared" si="347"/>
        <v>0</v>
      </c>
      <c r="BI22" s="3">
        <f t="shared" si="348"/>
        <v>0</v>
      </c>
      <c r="BJ22" s="3">
        <f t="shared" si="349"/>
        <v>0</v>
      </c>
      <c r="BK22" s="93">
        <f t="shared" si="304"/>
        <v>3740.3200000000006</v>
      </c>
      <c r="BL22" s="3">
        <f t="shared" si="151"/>
        <v>3740.3200000000006</v>
      </c>
      <c r="BM22" s="172">
        <f t="shared" si="36"/>
        <v>3740.3200000000006</v>
      </c>
      <c r="BN22" s="6">
        <f t="shared" si="209"/>
        <v>3740.3200000000006</v>
      </c>
      <c r="BO22" s="37">
        <f>$M22*1</f>
        <v>46000</v>
      </c>
      <c r="BP22" s="29">
        <f t="shared" si="421"/>
        <v>2.5</v>
      </c>
      <c r="BQ22" s="3">
        <f t="shared" si="350"/>
        <v>18400</v>
      </c>
      <c r="BR22" s="3">
        <f t="shared" si="422"/>
        <v>6011</v>
      </c>
      <c r="BS22" s="3">
        <f t="shared" si="351"/>
        <v>5980</v>
      </c>
      <c r="BT22" s="3">
        <f t="shared" si="423"/>
        <v>6409</v>
      </c>
      <c r="BU22" s="3">
        <f t="shared" si="352"/>
        <v>0</v>
      </c>
      <c r="BV22" s="3">
        <f t="shared" si="353"/>
        <v>0</v>
      </c>
      <c r="BW22" s="3">
        <f t="shared" si="354"/>
        <v>0</v>
      </c>
      <c r="BX22" s="3">
        <f t="shared" si="355"/>
        <v>0</v>
      </c>
      <c r="BY22" s="3">
        <f t="shared" si="356"/>
        <v>0</v>
      </c>
      <c r="BZ22" s="3">
        <f t="shared" si="357"/>
        <v>0</v>
      </c>
      <c r="CA22" s="93">
        <f t="shared" si="327"/>
        <v>3065.4</v>
      </c>
      <c r="CB22" s="3">
        <f t="shared" si="332"/>
        <v>3065.4</v>
      </c>
      <c r="CC22" s="172">
        <f t="shared" si="50"/>
        <v>3065.4</v>
      </c>
      <c r="CD22" s="6">
        <f t="shared" si="210"/>
        <v>3065.4</v>
      </c>
      <c r="CE22" s="37">
        <f>$M22*1</f>
        <v>46000</v>
      </c>
      <c r="CF22" s="29">
        <f t="shared" si="424"/>
        <v>3</v>
      </c>
      <c r="CG22" s="3">
        <f t="shared" si="358"/>
        <v>15333.333333333334</v>
      </c>
      <c r="CH22" s="3">
        <f t="shared" si="425"/>
        <v>6011</v>
      </c>
      <c r="CI22" s="3">
        <f t="shared" si="359"/>
        <v>5980</v>
      </c>
      <c r="CJ22" s="3">
        <f t="shared" si="426"/>
        <v>3342.3333333333339</v>
      </c>
      <c r="CK22" s="3">
        <f t="shared" si="360"/>
        <v>0</v>
      </c>
      <c r="CL22" s="3">
        <f t="shared" si="361"/>
        <v>0</v>
      </c>
      <c r="CM22" s="3">
        <f t="shared" si="362"/>
        <v>0</v>
      </c>
      <c r="CN22" s="3">
        <f t="shared" si="363"/>
        <v>0</v>
      </c>
      <c r="CO22" s="3">
        <f t="shared" si="364"/>
        <v>0</v>
      </c>
      <c r="CP22" s="3">
        <f t="shared" si="365"/>
        <v>0</v>
      </c>
      <c r="CQ22" s="23">
        <f t="shared" si="311"/>
        <v>2390.4800000000005</v>
      </c>
      <c r="CR22" s="3">
        <f t="shared" si="366"/>
        <v>2390.4800000000005</v>
      </c>
      <c r="CS22" s="172">
        <f t="shared" si="64"/>
        <v>2390.4800000000005</v>
      </c>
      <c r="CT22" s="6">
        <f t="shared" si="211"/>
        <v>2390.4800000000005</v>
      </c>
      <c r="CU22" s="37">
        <f>$M22*1</f>
        <v>46000</v>
      </c>
      <c r="CV22" s="29">
        <f t="shared" si="427"/>
        <v>4</v>
      </c>
      <c r="CW22" s="3">
        <f t="shared" si="367"/>
        <v>11500</v>
      </c>
      <c r="CX22" s="3">
        <f t="shared" si="428"/>
        <v>6011</v>
      </c>
      <c r="CY22" s="3">
        <f t="shared" si="368"/>
        <v>5489</v>
      </c>
      <c r="CZ22" s="3">
        <f t="shared" si="429"/>
        <v>0</v>
      </c>
      <c r="DA22" s="3">
        <f t="shared" si="369"/>
        <v>0</v>
      </c>
      <c r="DB22" s="3">
        <f t="shared" si="370"/>
        <v>0</v>
      </c>
      <c r="DC22" s="3">
        <f t="shared" si="371"/>
        <v>0</v>
      </c>
      <c r="DD22" s="3">
        <f t="shared" si="372"/>
        <v>0</v>
      </c>
      <c r="DE22" s="3">
        <f t="shared" si="373"/>
        <v>0</v>
      </c>
      <c r="DF22" s="3">
        <f t="shared" si="374"/>
        <v>0</v>
      </c>
      <c r="DG22" s="23">
        <f t="shared" si="375"/>
        <v>1207.58</v>
      </c>
      <c r="DH22" s="3">
        <f t="shared" si="152"/>
        <v>1207.58</v>
      </c>
      <c r="DI22" s="172">
        <f t="shared" si="175"/>
        <v>1207.58</v>
      </c>
      <c r="DJ22" s="6">
        <f t="shared" si="212"/>
        <v>1207.58</v>
      </c>
      <c r="DK22" s="37">
        <f>$M22*1</f>
        <v>46000</v>
      </c>
      <c r="DL22" s="29">
        <f t="shared" si="430"/>
        <v>5</v>
      </c>
      <c r="DM22" s="3">
        <f t="shared" si="376"/>
        <v>9200</v>
      </c>
      <c r="DN22" s="3">
        <f t="shared" si="431"/>
        <v>6011</v>
      </c>
      <c r="DO22" s="3">
        <f t="shared" si="377"/>
        <v>3189</v>
      </c>
      <c r="DP22" s="3">
        <f t="shared" si="432"/>
        <v>0</v>
      </c>
      <c r="DQ22" s="3">
        <f t="shared" si="378"/>
        <v>0</v>
      </c>
      <c r="DR22" s="3">
        <f t="shared" si="379"/>
        <v>0</v>
      </c>
      <c r="DS22" s="3">
        <f t="shared" si="380"/>
        <v>0</v>
      </c>
      <c r="DT22" s="3">
        <f t="shared" si="381"/>
        <v>0</v>
      </c>
      <c r="DU22" s="3">
        <f t="shared" si="382"/>
        <v>0</v>
      </c>
      <c r="DV22" s="3">
        <f t="shared" si="383"/>
        <v>0</v>
      </c>
      <c r="DW22" s="23">
        <f t="shared" si="433"/>
        <v>876.97500000000002</v>
      </c>
      <c r="DX22" s="3">
        <f t="shared" si="328"/>
        <v>876.97500000000002</v>
      </c>
      <c r="DY22" s="172">
        <f t="shared" si="177"/>
        <v>807.46250000000009</v>
      </c>
      <c r="DZ22" s="6">
        <f t="shared" si="213"/>
        <v>807.46250000000009</v>
      </c>
      <c r="EA22" s="37">
        <f>$M22*1</f>
        <v>46000</v>
      </c>
      <c r="EB22" s="29">
        <f t="shared" si="434"/>
        <v>2</v>
      </c>
      <c r="EC22" s="3">
        <f t="shared" si="384"/>
        <v>23000</v>
      </c>
      <c r="ED22" s="3">
        <f t="shared" si="435"/>
        <v>6011</v>
      </c>
      <c r="EE22" s="3">
        <f t="shared" si="385"/>
        <v>5980</v>
      </c>
      <c r="EF22" s="3">
        <f t="shared" si="436"/>
        <v>11009</v>
      </c>
      <c r="EG22" s="3">
        <f t="shared" si="386"/>
        <v>0</v>
      </c>
      <c r="EH22" s="3">
        <f t="shared" si="387"/>
        <v>0</v>
      </c>
      <c r="EI22" s="3">
        <f t="shared" si="388"/>
        <v>0</v>
      </c>
      <c r="EJ22" s="3">
        <f t="shared" si="389"/>
        <v>0</v>
      </c>
      <c r="EK22" s="3">
        <f t="shared" si="390"/>
        <v>0</v>
      </c>
      <c r="EL22" s="3">
        <f t="shared" si="391"/>
        <v>0</v>
      </c>
      <c r="EM22" s="23">
        <f t="shared" si="329"/>
        <v>3740.3200000000006</v>
      </c>
      <c r="EN22" s="3">
        <f t="shared" si="104"/>
        <v>4649.2000000000007</v>
      </c>
      <c r="EO22" s="172">
        <f t="shared" si="179"/>
        <v>4649.2000000000007</v>
      </c>
      <c r="EP22" s="37">
        <f t="shared" si="106"/>
        <v>4649.2000000000007</v>
      </c>
      <c r="EQ22" s="6">
        <f t="shared" si="153"/>
        <v>46000</v>
      </c>
      <c r="ER22" s="3">
        <f t="shared" si="154"/>
        <v>46000</v>
      </c>
      <c r="ES22" s="3">
        <f t="shared" si="155"/>
        <v>0</v>
      </c>
      <c r="ET22" s="3">
        <f t="shared" si="156"/>
        <v>0</v>
      </c>
      <c r="EU22" s="3">
        <f t="shared" si="107"/>
        <v>0</v>
      </c>
      <c r="EV22" s="3">
        <f t="shared" si="108"/>
        <v>0</v>
      </c>
      <c r="EW22" s="3">
        <f t="shared" si="157"/>
        <v>0</v>
      </c>
      <c r="EX22" s="6">
        <f t="shared" si="109"/>
        <v>0</v>
      </c>
      <c r="EY22" s="3">
        <f t="shared" si="158"/>
        <v>46000</v>
      </c>
      <c r="EZ22" s="3">
        <f t="shared" si="110"/>
        <v>0</v>
      </c>
      <c r="FA22" s="3">
        <f t="shared" si="214"/>
        <v>0</v>
      </c>
      <c r="FB22" s="3">
        <f t="shared" si="112"/>
        <v>0</v>
      </c>
      <c r="FC22" s="3">
        <f t="shared" si="215"/>
        <v>0</v>
      </c>
      <c r="FD22" s="3">
        <f t="shared" si="216"/>
        <v>0</v>
      </c>
      <c r="FE22" s="6">
        <f t="shared" si="217"/>
        <v>0</v>
      </c>
      <c r="FF22" s="37">
        <f>$M22*1</f>
        <v>46000</v>
      </c>
      <c r="FG22" s="29">
        <f t="shared" si="437"/>
        <v>2.5</v>
      </c>
      <c r="FH22" s="3">
        <f t="shared" si="392"/>
        <v>18400</v>
      </c>
      <c r="FI22" s="3">
        <f t="shared" si="438"/>
        <v>6011</v>
      </c>
      <c r="FJ22" s="3">
        <f t="shared" si="393"/>
        <v>5980</v>
      </c>
      <c r="FK22" s="3">
        <f t="shared" si="439"/>
        <v>6409</v>
      </c>
      <c r="FL22" s="3">
        <f t="shared" si="394"/>
        <v>0</v>
      </c>
      <c r="FM22" s="3">
        <f t="shared" si="395"/>
        <v>0</v>
      </c>
      <c r="FN22" s="3">
        <f t="shared" si="396"/>
        <v>0</v>
      </c>
      <c r="FO22" s="3">
        <f t="shared" si="397"/>
        <v>0</v>
      </c>
      <c r="FP22" s="3">
        <f t="shared" si="398"/>
        <v>0</v>
      </c>
      <c r="FQ22" s="3">
        <f t="shared" si="399"/>
        <v>0</v>
      </c>
      <c r="FR22" s="23">
        <f t="shared" si="400"/>
        <v>3065.4</v>
      </c>
      <c r="FS22" s="3">
        <f t="shared" si="181"/>
        <v>3149.2000000000007</v>
      </c>
      <c r="FT22" s="172">
        <f t="shared" si="127"/>
        <v>3149.2000000000007</v>
      </c>
      <c r="FU22" s="37">
        <f t="shared" si="159"/>
        <v>3149.2000000000007</v>
      </c>
      <c r="FV22" s="37">
        <f>$M22*1</f>
        <v>46000</v>
      </c>
      <c r="FW22" s="29">
        <f t="shared" si="440"/>
        <v>1.5</v>
      </c>
      <c r="FX22" s="3">
        <f t="shared" si="401"/>
        <v>30666.666666666668</v>
      </c>
      <c r="FY22" s="3">
        <f t="shared" si="441"/>
        <v>6011</v>
      </c>
      <c r="FZ22" s="3">
        <f t="shared" si="402"/>
        <v>5980</v>
      </c>
      <c r="GA22" s="3">
        <f t="shared" si="442"/>
        <v>14640</v>
      </c>
      <c r="GB22" s="3">
        <f t="shared" si="403"/>
        <v>4035.6666666666679</v>
      </c>
      <c r="GC22" s="3">
        <f t="shared" si="404"/>
        <v>0</v>
      </c>
      <c r="GD22" s="3">
        <f t="shared" si="405"/>
        <v>0</v>
      </c>
      <c r="GE22" s="3">
        <f t="shared" si="406"/>
        <v>0</v>
      </c>
      <c r="GF22" s="3">
        <f t="shared" si="407"/>
        <v>0</v>
      </c>
      <c r="GG22" s="3">
        <f t="shared" si="408"/>
        <v>0</v>
      </c>
      <c r="GH22" s="23">
        <f t="shared" si="409"/>
        <v>5383.8000000000011</v>
      </c>
      <c r="GI22" s="3">
        <f t="shared" si="160"/>
        <v>7292.2000000000007</v>
      </c>
      <c r="GJ22" s="172">
        <f t="shared" si="139"/>
        <v>7292.2000000000007</v>
      </c>
      <c r="GK22" s="37">
        <f t="shared" si="161"/>
        <v>7292.2000000000007</v>
      </c>
      <c r="GM22" s="26">
        <f t="shared" si="443"/>
        <v>270</v>
      </c>
      <c r="GN22" s="73">
        <f t="shared" si="183"/>
        <v>270</v>
      </c>
      <c r="GO22" s="65">
        <f t="shared" si="410"/>
        <v>0</v>
      </c>
      <c r="GP22" s="1"/>
      <c r="GQ22" s="26">
        <f t="shared" si="444"/>
        <v>670</v>
      </c>
      <c r="GR22" s="161">
        <f t="shared" si="162"/>
        <v>173</v>
      </c>
      <c r="GS22" s="65">
        <f t="shared" si="411"/>
        <v>497</v>
      </c>
      <c r="GT22" s="1"/>
      <c r="GU22" s="26">
        <f t="shared" si="445"/>
        <v>1070</v>
      </c>
      <c r="GV22" s="73">
        <f t="shared" si="163"/>
        <v>0</v>
      </c>
      <c r="GW22" s="65">
        <f t="shared" si="412"/>
        <v>1070</v>
      </c>
      <c r="GX22" s="1"/>
      <c r="GY22" s="26">
        <f t="shared" si="446"/>
        <v>1470</v>
      </c>
      <c r="GZ22" s="161">
        <f t="shared" si="164"/>
        <v>0</v>
      </c>
      <c r="HA22" s="65">
        <f t="shared" si="413"/>
        <v>1470</v>
      </c>
      <c r="HB22" s="1"/>
      <c r="HC22" s="26">
        <f t="shared" si="447"/>
        <v>1870</v>
      </c>
      <c r="HD22" s="161">
        <f t="shared" si="165"/>
        <v>0</v>
      </c>
      <c r="HE22" s="65">
        <f t="shared" si="414"/>
        <v>1870</v>
      </c>
      <c r="HF22" s="3"/>
      <c r="HH22" s="26">
        <f t="shared" si="166"/>
        <v>46000</v>
      </c>
      <c r="HI22" s="26">
        <f t="shared" si="189"/>
        <v>674.92000000000053</v>
      </c>
      <c r="HJ22" s="3">
        <f t="shared" si="190"/>
        <v>1349.8400000000001</v>
      </c>
      <c r="HK22" s="3">
        <f t="shared" si="191"/>
        <v>2532.7400000000007</v>
      </c>
      <c r="HL22" s="65">
        <f t="shared" si="218"/>
        <v>2863.3450000000007</v>
      </c>
      <c r="HM22" s="26">
        <f t="shared" si="167"/>
        <v>3540</v>
      </c>
      <c r="HN22" s="65">
        <f t="shared" si="168"/>
        <v>5040</v>
      </c>
      <c r="HO22" s="6">
        <f t="shared" si="169"/>
        <v>897</v>
      </c>
      <c r="IH22" s="2"/>
      <c r="IR22" t="s">
        <v>151</v>
      </c>
    </row>
    <row r="23" spans="1:255">
      <c r="B23" t="s">
        <v>74</v>
      </c>
      <c r="D23" s="2">
        <f>+K2+1</f>
        <v>2014</v>
      </c>
      <c r="E23" t="s">
        <v>55</v>
      </c>
      <c r="G23" s="47">
        <v>1</v>
      </c>
      <c r="H23" s="21">
        <v>0</v>
      </c>
      <c r="I23" s="103">
        <v>500000</v>
      </c>
      <c r="J23" s="104">
        <v>0</v>
      </c>
      <c r="M23" s="106">
        <v>50000</v>
      </c>
      <c r="N23" s="41"/>
      <c r="P23" s="26">
        <f t="shared" si="143"/>
        <v>50000</v>
      </c>
      <c r="Q23" s="37">
        <f t="shared" si="198"/>
        <v>9389.2000000000007</v>
      </c>
      <c r="R23" s="85">
        <f t="shared" si="219"/>
        <v>0.18778400000000001</v>
      </c>
      <c r="S23" s="37">
        <f t="shared" si="199"/>
        <v>4300.3200000000006</v>
      </c>
      <c r="T23" s="85">
        <f t="shared" si="144"/>
        <v>8.6006400000000011E-2</v>
      </c>
      <c r="U23" s="37">
        <f t="shared" si="200"/>
        <v>3625.4000000000005</v>
      </c>
      <c r="V23" s="79">
        <f t="shared" si="201"/>
        <v>7.2508000000000017E-2</v>
      </c>
      <c r="W23" s="37">
        <f t="shared" si="202"/>
        <v>2950.4800000000005</v>
      </c>
      <c r="X23" s="79">
        <f t="shared" si="203"/>
        <v>5.9009600000000009E-2</v>
      </c>
      <c r="Y23" s="37">
        <f t="shared" si="204"/>
        <v>1600.6399999999999</v>
      </c>
      <c r="Z23" s="79">
        <f t="shared" si="205"/>
        <v>3.2012799999999994E-2</v>
      </c>
      <c r="AA23" s="6">
        <f t="shared" si="206"/>
        <v>1096.9750000000001</v>
      </c>
      <c r="AB23" s="79">
        <f t="shared" si="207"/>
        <v>2.1939500000000004E-2</v>
      </c>
      <c r="AC23" s="6">
        <f t="shared" si="145"/>
        <v>5849.2000000000007</v>
      </c>
      <c r="AD23" s="79">
        <f t="shared" si="146"/>
        <v>0.11698400000000002</v>
      </c>
      <c r="AE23" s="37">
        <f t="shared" si="11"/>
        <v>4349.2000000000007</v>
      </c>
      <c r="AF23" s="79">
        <f t="shared" si="297"/>
        <v>8.698400000000002E-2</v>
      </c>
      <c r="AG23" s="6">
        <f t="shared" si="147"/>
        <v>8492.2000000000007</v>
      </c>
      <c r="AH23" s="87">
        <f t="shared" si="148"/>
        <v>0.16984400000000002</v>
      </c>
      <c r="AI23" s="37">
        <f>$M23*1</f>
        <v>50000</v>
      </c>
      <c r="AJ23" s="29">
        <f t="shared" si="415"/>
        <v>1</v>
      </c>
      <c r="AK23" s="3">
        <f t="shared" si="333"/>
        <v>50000</v>
      </c>
      <c r="AL23" s="3">
        <f t="shared" si="416"/>
        <v>6011</v>
      </c>
      <c r="AM23" s="3">
        <f t="shared" si="334"/>
        <v>5980</v>
      </c>
      <c r="AN23" s="3">
        <f t="shared" si="417"/>
        <v>14640</v>
      </c>
      <c r="AO23" s="3">
        <f t="shared" si="335"/>
        <v>23369</v>
      </c>
      <c r="AP23" s="3">
        <f t="shared" si="336"/>
        <v>0</v>
      </c>
      <c r="AQ23" s="3">
        <f t="shared" si="337"/>
        <v>0</v>
      </c>
      <c r="AR23" s="3">
        <f t="shared" si="338"/>
        <v>0</v>
      </c>
      <c r="AS23" s="3">
        <f t="shared" si="339"/>
        <v>0</v>
      </c>
      <c r="AT23" s="3">
        <f t="shared" si="340"/>
        <v>0</v>
      </c>
      <c r="AU23" s="23">
        <f t="shared" si="149"/>
        <v>9389.2000000000007</v>
      </c>
      <c r="AV23" s="3">
        <f t="shared" si="150"/>
        <v>9389.2000000000007</v>
      </c>
      <c r="AW23" s="172">
        <f t="shared" si="23"/>
        <v>9389.2000000000007</v>
      </c>
      <c r="AX23" s="6">
        <f t="shared" si="208"/>
        <v>9389.2000000000007</v>
      </c>
      <c r="AY23" s="37">
        <f>$M23*1</f>
        <v>50000</v>
      </c>
      <c r="AZ23" s="29">
        <f t="shared" si="418"/>
        <v>2</v>
      </c>
      <c r="BA23" s="3">
        <f t="shared" si="342"/>
        <v>25000</v>
      </c>
      <c r="BB23" s="3">
        <f t="shared" si="419"/>
        <v>6011</v>
      </c>
      <c r="BC23" s="3">
        <f t="shared" si="343"/>
        <v>5980</v>
      </c>
      <c r="BD23" s="3">
        <f t="shared" si="420"/>
        <v>13009</v>
      </c>
      <c r="BE23" s="3">
        <f t="shared" si="344"/>
        <v>0</v>
      </c>
      <c r="BF23" s="3">
        <f t="shared" si="345"/>
        <v>0</v>
      </c>
      <c r="BG23" s="3">
        <f t="shared" si="346"/>
        <v>0</v>
      </c>
      <c r="BH23" s="3">
        <f t="shared" si="347"/>
        <v>0</v>
      </c>
      <c r="BI23" s="3">
        <f t="shared" si="348"/>
        <v>0</v>
      </c>
      <c r="BJ23" s="3">
        <f t="shared" si="349"/>
        <v>0</v>
      </c>
      <c r="BK23" s="93">
        <f t="shared" si="304"/>
        <v>4300.3200000000006</v>
      </c>
      <c r="BL23" s="3">
        <f t="shared" si="151"/>
        <v>4300.3200000000006</v>
      </c>
      <c r="BM23" s="172">
        <f t="shared" si="36"/>
        <v>4300.3200000000006</v>
      </c>
      <c r="BN23" s="6">
        <f t="shared" si="209"/>
        <v>4300.3200000000006</v>
      </c>
      <c r="BO23" s="37">
        <f>$M23*1</f>
        <v>50000</v>
      </c>
      <c r="BP23" s="29">
        <f t="shared" si="421"/>
        <v>2.5</v>
      </c>
      <c r="BQ23" s="3">
        <f t="shared" si="350"/>
        <v>20000</v>
      </c>
      <c r="BR23" s="3">
        <f t="shared" si="422"/>
        <v>6011</v>
      </c>
      <c r="BS23" s="3">
        <f t="shared" si="351"/>
        <v>5980</v>
      </c>
      <c r="BT23" s="3">
        <f t="shared" si="423"/>
        <v>8009</v>
      </c>
      <c r="BU23" s="3">
        <f t="shared" si="352"/>
        <v>0</v>
      </c>
      <c r="BV23" s="3">
        <f t="shared" si="353"/>
        <v>0</v>
      </c>
      <c r="BW23" s="3">
        <f t="shared" si="354"/>
        <v>0</v>
      </c>
      <c r="BX23" s="3">
        <f t="shared" si="355"/>
        <v>0</v>
      </c>
      <c r="BY23" s="3">
        <f t="shared" si="356"/>
        <v>0</v>
      </c>
      <c r="BZ23" s="3">
        <f t="shared" si="357"/>
        <v>0</v>
      </c>
      <c r="CA23" s="93">
        <f t="shared" si="327"/>
        <v>3625.4000000000005</v>
      </c>
      <c r="CB23" s="3">
        <f t="shared" si="332"/>
        <v>3625.4000000000005</v>
      </c>
      <c r="CC23" s="172">
        <f t="shared" si="50"/>
        <v>3625.4000000000005</v>
      </c>
      <c r="CD23" s="6">
        <f t="shared" si="210"/>
        <v>3625.4000000000005</v>
      </c>
      <c r="CE23" s="37">
        <f>$M23*1</f>
        <v>50000</v>
      </c>
      <c r="CF23" s="29">
        <f t="shared" si="424"/>
        <v>3</v>
      </c>
      <c r="CG23" s="3">
        <f t="shared" si="358"/>
        <v>16666.666666666668</v>
      </c>
      <c r="CH23" s="3">
        <f t="shared" si="425"/>
        <v>6011</v>
      </c>
      <c r="CI23" s="3">
        <f t="shared" si="359"/>
        <v>5980</v>
      </c>
      <c r="CJ23" s="3">
        <f t="shared" si="426"/>
        <v>4675.6666666666679</v>
      </c>
      <c r="CK23" s="3">
        <f t="shared" si="360"/>
        <v>0</v>
      </c>
      <c r="CL23" s="3">
        <f t="shared" si="361"/>
        <v>0</v>
      </c>
      <c r="CM23" s="3">
        <f t="shared" si="362"/>
        <v>0</v>
      </c>
      <c r="CN23" s="3">
        <f t="shared" si="363"/>
        <v>0</v>
      </c>
      <c r="CO23" s="3">
        <f t="shared" si="364"/>
        <v>0</v>
      </c>
      <c r="CP23" s="3">
        <f t="shared" si="365"/>
        <v>0</v>
      </c>
      <c r="CQ23" s="23">
        <f t="shared" si="311"/>
        <v>2950.4800000000005</v>
      </c>
      <c r="CR23" s="3">
        <f>IF(BL23-($E$33*2)&gt;=CQ23,IF(BL23&gt;=CQ23-($E$33*2),BL23-($E$33*2),CQ23),IF(CQ23&lt;=($E$33*2),CQ23,IF(BL23-($E$33*2)&lt;=(CQ23),CQ23,BL23-($E$33*2))))</f>
        <v>2950.4800000000005</v>
      </c>
      <c r="CS23" s="172">
        <f t="shared" si="64"/>
        <v>2950.4800000000005</v>
      </c>
      <c r="CT23" s="6">
        <f t="shared" si="211"/>
        <v>2950.4800000000005</v>
      </c>
      <c r="CU23" s="37">
        <f>$M23*1</f>
        <v>50000</v>
      </c>
      <c r="CV23" s="29">
        <f t="shared" si="427"/>
        <v>4</v>
      </c>
      <c r="CW23" s="3">
        <f t="shared" si="367"/>
        <v>12500</v>
      </c>
      <c r="CX23" s="3">
        <f t="shared" si="428"/>
        <v>6011</v>
      </c>
      <c r="CY23" s="3">
        <f t="shared" si="368"/>
        <v>5980</v>
      </c>
      <c r="CZ23" s="3">
        <f t="shared" si="429"/>
        <v>509</v>
      </c>
      <c r="DA23" s="3">
        <f t="shared" si="369"/>
        <v>0</v>
      </c>
      <c r="DB23" s="3">
        <f t="shared" si="370"/>
        <v>0</v>
      </c>
      <c r="DC23" s="3">
        <f t="shared" si="371"/>
        <v>0</v>
      </c>
      <c r="DD23" s="3">
        <f t="shared" si="372"/>
        <v>0</v>
      </c>
      <c r="DE23" s="3">
        <f t="shared" si="373"/>
        <v>0</v>
      </c>
      <c r="DF23" s="3">
        <f t="shared" si="374"/>
        <v>0</v>
      </c>
      <c r="DG23" s="23">
        <f t="shared" si="375"/>
        <v>1600.6399999999999</v>
      </c>
      <c r="DH23" s="3">
        <f t="shared" si="152"/>
        <v>1600.6399999999999</v>
      </c>
      <c r="DI23" s="172">
        <f t="shared" si="175"/>
        <v>1600.6399999999999</v>
      </c>
      <c r="DJ23" s="6">
        <f t="shared" si="212"/>
        <v>1600.6399999999999</v>
      </c>
      <c r="DK23" s="37">
        <f>$M23*1</f>
        <v>50000</v>
      </c>
      <c r="DL23" s="29">
        <f t="shared" si="430"/>
        <v>5</v>
      </c>
      <c r="DM23" s="3">
        <f t="shared" si="376"/>
        <v>10000</v>
      </c>
      <c r="DN23" s="3">
        <f t="shared" si="431"/>
        <v>6011</v>
      </c>
      <c r="DO23" s="3">
        <f t="shared" si="377"/>
        <v>3989</v>
      </c>
      <c r="DP23" s="3">
        <f t="shared" si="432"/>
        <v>0</v>
      </c>
      <c r="DQ23" s="3">
        <f t="shared" si="378"/>
        <v>0</v>
      </c>
      <c r="DR23" s="3">
        <f t="shared" si="379"/>
        <v>0</v>
      </c>
      <c r="DS23" s="3">
        <f t="shared" si="380"/>
        <v>0</v>
      </c>
      <c r="DT23" s="3">
        <f t="shared" si="381"/>
        <v>0</v>
      </c>
      <c r="DU23" s="3">
        <f t="shared" si="382"/>
        <v>0</v>
      </c>
      <c r="DV23" s="3">
        <f t="shared" si="383"/>
        <v>0</v>
      </c>
      <c r="DW23" s="23">
        <f t="shared" si="433"/>
        <v>1096.9750000000001</v>
      </c>
      <c r="DX23" s="3">
        <f t="shared" si="328"/>
        <v>1096.9750000000001</v>
      </c>
      <c r="DY23" s="172">
        <f t="shared" si="177"/>
        <v>1096.9750000000001</v>
      </c>
      <c r="DZ23" s="6">
        <f t="shared" si="213"/>
        <v>1096.9750000000001</v>
      </c>
      <c r="EA23" s="37">
        <f>$M23*1</f>
        <v>50000</v>
      </c>
      <c r="EB23" s="29">
        <f t="shared" si="434"/>
        <v>2</v>
      </c>
      <c r="EC23" s="3">
        <f t="shared" si="384"/>
        <v>25000</v>
      </c>
      <c r="ED23" s="3">
        <f t="shared" si="435"/>
        <v>6011</v>
      </c>
      <c r="EE23" s="3">
        <f t="shared" si="385"/>
        <v>5980</v>
      </c>
      <c r="EF23" s="3">
        <f t="shared" si="436"/>
        <v>13009</v>
      </c>
      <c r="EG23" s="3">
        <f t="shared" si="386"/>
        <v>0</v>
      </c>
      <c r="EH23" s="3">
        <f t="shared" si="387"/>
        <v>0</v>
      </c>
      <c r="EI23" s="3">
        <f t="shared" si="388"/>
        <v>0</v>
      </c>
      <c r="EJ23" s="3">
        <f t="shared" si="389"/>
        <v>0</v>
      </c>
      <c r="EK23" s="3">
        <f t="shared" si="390"/>
        <v>0</v>
      </c>
      <c r="EL23" s="3">
        <f t="shared" si="391"/>
        <v>0</v>
      </c>
      <c r="EM23" s="23">
        <f t="shared" si="329"/>
        <v>4300.3200000000006</v>
      </c>
      <c r="EN23" s="3">
        <f>IF(AU23-($E$39*1)&lt;=EM23,(EM23),AU23-($E$39*1))</f>
        <v>5849.2000000000007</v>
      </c>
      <c r="EO23" s="172">
        <f t="shared" si="179"/>
        <v>5849.2000000000007</v>
      </c>
      <c r="EP23" s="37">
        <f t="shared" si="106"/>
        <v>5849.2000000000007</v>
      </c>
      <c r="EQ23" s="6">
        <f t="shared" si="153"/>
        <v>50000</v>
      </c>
      <c r="ER23" s="3">
        <f t="shared" si="154"/>
        <v>50000</v>
      </c>
      <c r="ES23" s="3">
        <f t="shared" si="155"/>
        <v>0</v>
      </c>
      <c r="ET23" s="3">
        <f t="shared" si="156"/>
        <v>0</v>
      </c>
      <c r="EU23" s="3">
        <f t="shared" si="107"/>
        <v>0</v>
      </c>
      <c r="EV23" s="3">
        <f t="shared" si="108"/>
        <v>0</v>
      </c>
      <c r="EW23" s="3">
        <f t="shared" si="157"/>
        <v>0</v>
      </c>
      <c r="EX23" s="6">
        <f t="shared" si="109"/>
        <v>0</v>
      </c>
      <c r="EY23" s="3">
        <f t="shared" si="158"/>
        <v>50000</v>
      </c>
      <c r="EZ23" s="3">
        <f t="shared" si="110"/>
        <v>0</v>
      </c>
      <c r="FA23" s="3">
        <f t="shared" si="214"/>
        <v>0</v>
      </c>
      <c r="FB23" s="3">
        <f t="shared" si="112"/>
        <v>0</v>
      </c>
      <c r="FC23" s="3">
        <f t="shared" si="215"/>
        <v>0</v>
      </c>
      <c r="FD23" s="3">
        <f t="shared" si="216"/>
        <v>0</v>
      </c>
      <c r="FE23" s="6">
        <f t="shared" si="217"/>
        <v>0</v>
      </c>
      <c r="FF23" s="37">
        <f>$M23*1</f>
        <v>50000</v>
      </c>
      <c r="FG23" s="29">
        <f t="shared" si="437"/>
        <v>2.5</v>
      </c>
      <c r="FH23" s="3">
        <f t="shared" si="392"/>
        <v>20000</v>
      </c>
      <c r="FI23" s="3">
        <f t="shared" si="438"/>
        <v>6011</v>
      </c>
      <c r="FJ23" s="3">
        <f t="shared" si="393"/>
        <v>5980</v>
      </c>
      <c r="FK23" s="3">
        <f t="shared" si="439"/>
        <v>8009</v>
      </c>
      <c r="FL23" s="3">
        <f t="shared" si="394"/>
        <v>0</v>
      </c>
      <c r="FM23" s="3">
        <f t="shared" si="395"/>
        <v>0</v>
      </c>
      <c r="FN23" s="3">
        <f t="shared" si="396"/>
        <v>0</v>
      </c>
      <c r="FO23" s="3">
        <f t="shared" si="397"/>
        <v>0</v>
      </c>
      <c r="FP23" s="3">
        <f t="shared" si="398"/>
        <v>0</v>
      </c>
      <c r="FQ23" s="3">
        <f t="shared" si="399"/>
        <v>0</v>
      </c>
      <c r="FR23" s="23">
        <f t="shared" si="400"/>
        <v>3625.4000000000005</v>
      </c>
      <c r="FS23" s="3">
        <f t="shared" si="181"/>
        <v>4349.2000000000007</v>
      </c>
      <c r="FT23" s="172">
        <f t="shared" si="127"/>
        <v>4349.2000000000007</v>
      </c>
      <c r="FU23" s="37">
        <f t="shared" si="159"/>
        <v>4349.2000000000007</v>
      </c>
      <c r="FV23" s="37">
        <f>$M23*1</f>
        <v>50000</v>
      </c>
      <c r="FW23" s="29">
        <f t="shared" si="440"/>
        <v>1.5</v>
      </c>
      <c r="FX23" s="3">
        <f t="shared" si="401"/>
        <v>33333.333333333336</v>
      </c>
      <c r="FY23" s="3">
        <f t="shared" si="441"/>
        <v>6011</v>
      </c>
      <c r="FZ23" s="3">
        <f t="shared" si="402"/>
        <v>5980</v>
      </c>
      <c r="GA23" s="3">
        <f t="shared" si="442"/>
        <v>14640</v>
      </c>
      <c r="GB23" s="3">
        <f t="shared" si="403"/>
        <v>6702.3333333333358</v>
      </c>
      <c r="GC23" s="3">
        <f t="shared" si="404"/>
        <v>0</v>
      </c>
      <c r="GD23" s="3">
        <f t="shared" si="405"/>
        <v>0</v>
      </c>
      <c r="GE23" s="3">
        <f t="shared" si="406"/>
        <v>0</v>
      </c>
      <c r="GF23" s="3">
        <f t="shared" si="407"/>
        <v>0</v>
      </c>
      <c r="GG23" s="3">
        <f t="shared" si="408"/>
        <v>0</v>
      </c>
      <c r="GH23" s="23">
        <f t="shared" si="409"/>
        <v>6583.8000000000011</v>
      </c>
      <c r="GI23" s="3">
        <f t="shared" si="160"/>
        <v>8492.2000000000007</v>
      </c>
      <c r="GJ23" s="172">
        <f t="shared" si="139"/>
        <v>8492.2000000000007</v>
      </c>
      <c r="GK23" s="37">
        <f t="shared" si="161"/>
        <v>8492.2000000000007</v>
      </c>
      <c r="GM23" s="26">
        <f t="shared" si="443"/>
        <v>290</v>
      </c>
      <c r="GN23" s="73">
        <f t="shared" si="183"/>
        <v>290</v>
      </c>
      <c r="GO23" s="65">
        <f t="shared" si="410"/>
        <v>0</v>
      </c>
      <c r="GP23" s="1"/>
      <c r="GQ23" s="26">
        <f t="shared" si="444"/>
        <v>690</v>
      </c>
      <c r="GR23" s="161">
        <f t="shared" si="162"/>
        <v>163</v>
      </c>
      <c r="GS23" s="65">
        <f t="shared" si="411"/>
        <v>527</v>
      </c>
      <c r="GT23" s="1"/>
      <c r="GU23" s="26">
        <f t="shared" si="445"/>
        <v>1090</v>
      </c>
      <c r="GV23" s="73">
        <f t="shared" si="163"/>
        <v>0</v>
      </c>
      <c r="GW23" s="65">
        <f t="shared" si="412"/>
        <v>1090</v>
      </c>
      <c r="GX23" s="1"/>
      <c r="GY23" s="26">
        <f t="shared" si="446"/>
        <v>1490</v>
      </c>
      <c r="GZ23" s="161">
        <f t="shared" si="164"/>
        <v>0</v>
      </c>
      <c r="HA23" s="65">
        <f t="shared" si="413"/>
        <v>1490</v>
      </c>
      <c r="HB23" s="1"/>
      <c r="HC23" s="26">
        <f t="shared" si="447"/>
        <v>1890</v>
      </c>
      <c r="HD23" s="161">
        <f t="shared" si="165"/>
        <v>0</v>
      </c>
      <c r="HE23" s="65">
        <f t="shared" si="414"/>
        <v>1890</v>
      </c>
      <c r="HF23" s="3"/>
      <c r="HH23" s="26">
        <f t="shared" si="166"/>
        <v>50000</v>
      </c>
      <c r="HI23" s="26">
        <f t="shared" si="189"/>
        <v>674.92000000000007</v>
      </c>
      <c r="HJ23" s="3">
        <f t="shared" si="190"/>
        <v>1349.8400000000001</v>
      </c>
      <c r="HK23" s="3">
        <f t="shared" si="191"/>
        <v>2699.6800000000007</v>
      </c>
      <c r="HL23" s="65">
        <f t="shared" si="218"/>
        <v>3203.3450000000003</v>
      </c>
      <c r="HM23" s="26">
        <f t="shared" si="167"/>
        <v>3540</v>
      </c>
      <c r="HN23" s="65">
        <f t="shared" si="168"/>
        <v>5040</v>
      </c>
      <c r="HO23" s="6">
        <f t="shared" si="169"/>
        <v>897</v>
      </c>
      <c r="HY23" t="s">
        <v>165</v>
      </c>
      <c r="IH23" s="2"/>
      <c r="IR23" t="s">
        <v>196</v>
      </c>
      <c r="IT23" s="152"/>
      <c r="IU23" s="152" t="s">
        <v>135</v>
      </c>
    </row>
    <row r="24" spans="1:255" ht="15.75" thickBot="1">
      <c r="G24" s="47">
        <f>G23+1</f>
        <v>2</v>
      </c>
      <c r="H24" s="3">
        <f>I23*1</f>
        <v>500000</v>
      </c>
      <c r="I24" s="103">
        <v>1000000</v>
      </c>
      <c r="J24" s="104">
        <v>0.03</v>
      </c>
      <c r="M24" s="107"/>
      <c r="N24" s="41"/>
      <c r="P24" s="26"/>
      <c r="Q24" s="37"/>
      <c r="R24" s="85"/>
      <c r="S24" s="37"/>
      <c r="T24" s="85"/>
      <c r="U24" s="37"/>
      <c r="V24" s="79"/>
      <c r="W24" s="37"/>
      <c r="X24" s="79"/>
      <c r="Y24" s="37"/>
      <c r="Z24" s="79"/>
      <c r="AA24" s="6"/>
      <c r="AB24" s="79"/>
      <c r="AC24" s="6"/>
      <c r="AD24" s="79"/>
      <c r="AE24" s="37"/>
      <c r="AF24" s="79"/>
      <c r="AG24" s="6"/>
      <c r="AH24" s="87"/>
      <c r="AI24" s="37"/>
      <c r="AJ24" s="29"/>
      <c r="AK24" s="3"/>
      <c r="AL24" s="3"/>
      <c r="AM24" s="3"/>
      <c r="AN24" s="3"/>
      <c r="AO24" s="3"/>
      <c r="AP24" s="3"/>
      <c r="AQ24" s="3"/>
      <c r="AR24" s="3"/>
      <c r="AS24" s="3"/>
      <c r="AT24" s="3">
        <f t="shared" ref="AT24:AT42" si="448">AK24-AL24-AM24-AN24-AO24-AP24-AQ24-AR24-AS24</f>
        <v>0</v>
      </c>
      <c r="AU24" s="23"/>
      <c r="AV24" s="3"/>
      <c r="AW24" s="172"/>
      <c r="AX24" s="6"/>
      <c r="AY24" s="37"/>
      <c r="AZ24" s="29"/>
      <c r="BA24" s="3"/>
      <c r="BB24" s="11"/>
      <c r="BC24" s="11"/>
      <c r="BD24" s="11"/>
      <c r="BE24" s="11"/>
      <c r="BF24" s="11"/>
      <c r="BG24" s="11"/>
      <c r="BH24" s="25"/>
      <c r="BI24" s="3"/>
      <c r="BJ24" s="3"/>
      <c r="BK24" s="93"/>
      <c r="BL24" s="3"/>
      <c r="BM24" s="172"/>
      <c r="BN24" s="6"/>
      <c r="BO24" s="37"/>
      <c r="BP24" s="29"/>
      <c r="BQ24" s="3"/>
      <c r="BR24" s="11"/>
      <c r="BS24" s="11"/>
      <c r="BT24" s="11"/>
      <c r="BU24" s="11"/>
      <c r="BV24" s="11"/>
      <c r="BW24" s="11"/>
      <c r="BX24" s="25"/>
      <c r="BY24" s="3"/>
      <c r="BZ24" s="3">
        <f t="shared" si="357"/>
        <v>0</v>
      </c>
      <c r="CA24" s="93"/>
      <c r="CB24" s="3"/>
      <c r="CC24" s="172"/>
      <c r="CD24" s="6"/>
      <c r="CE24" s="37"/>
      <c r="CF24" s="29"/>
      <c r="CG24" s="3"/>
      <c r="CH24" s="11"/>
      <c r="CI24" s="11"/>
      <c r="CJ24" s="11"/>
      <c r="CK24" s="11"/>
      <c r="CL24" s="11"/>
      <c r="CM24" s="11"/>
      <c r="CN24" s="25"/>
      <c r="CO24" s="3"/>
      <c r="CP24" s="3">
        <f t="shared" si="365"/>
        <v>0</v>
      </c>
      <c r="CQ24" s="23"/>
      <c r="CR24" s="11"/>
      <c r="CS24" s="172"/>
      <c r="CT24" s="6"/>
      <c r="CU24" s="37"/>
      <c r="CV24" s="29"/>
      <c r="CW24" s="3"/>
      <c r="CX24" s="11"/>
      <c r="CY24" s="11"/>
      <c r="CZ24" s="11"/>
      <c r="DA24" s="11"/>
      <c r="DB24" s="11"/>
      <c r="DC24" s="11"/>
      <c r="DD24" s="25"/>
      <c r="DE24" s="3"/>
      <c r="DF24" s="3">
        <f t="shared" si="374"/>
        <v>0</v>
      </c>
      <c r="DG24" s="23"/>
      <c r="DH24" s="3"/>
      <c r="DI24" s="172"/>
      <c r="DJ24" s="6"/>
      <c r="DK24" s="37"/>
      <c r="DL24" s="29"/>
      <c r="DM24" s="3"/>
      <c r="DN24" s="11"/>
      <c r="DO24" s="11"/>
      <c r="DP24" s="11"/>
      <c r="DQ24" s="11"/>
      <c r="DR24" s="11"/>
      <c r="DS24" s="11"/>
      <c r="DT24" s="25"/>
      <c r="DU24" s="3"/>
      <c r="DV24" s="3"/>
      <c r="DW24" s="23"/>
      <c r="DX24" s="3"/>
      <c r="DY24" s="172"/>
      <c r="DZ24" s="6"/>
      <c r="EA24" s="37"/>
      <c r="EB24" s="29"/>
      <c r="EC24" s="3"/>
      <c r="ED24" s="3"/>
      <c r="EE24" s="3"/>
      <c r="EF24" s="3"/>
      <c r="EG24" s="3"/>
      <c r="EH24" s="3"/>
      <c r="EI24" s="3"/>
      <c r="EJ24" s="3"/>
      <c r="EK24" s="3"/>
      <c r="EL24" s="3">
        <f t="shared" si="391"/>
        <v>0</v>
      </c>
      <c r="EM24" s="23"/>
      <c r="EN24" s="3"/>
      <c r="EO24" s="172"/>
      <c r="EP24" s="37">
        <f t="shared" si="106"/>
        <v>0</v>
      </c>
      <c r="EQ24" s="6"/>
      <c r="ER24" s="3"/>
      <c r="ES24" s="3"/>
      <c r="ET24" s="3"/>
      <c r="EU24" s="3"/>
      <c r="EV24" s="3"/>
      <c r="EW24" s="3"/>
      <c r="EX24" s="6"/>
      <c r="EY24" s="3"/>
      <c r="EZ24" s="3"/>
      <c r="FA24" s="3"/>
      <c r="FB24" s="3"/>
      <c r="FC24" s="3"/>
      <c r="FD24" s="3"/>
      <c r="FE24" s="6"/>
      <c r="FF24" s="37"/>
      <c r="FG24" s="29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23"/>
      <c r="FS24" s="3"/>
      <c r="FT24" s="172"/>
      <c r="FU24" s="37"/>
      <c r="FV24" s="37"/>
      <c r="FW24" s="29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23"/>
      <c r="GI24" s="3"/>
      <c r="GJ24" s="172"/>
      <c r="GK24" s="37"/>
      <c r="GM24" s="26">
        <f t="shared" si="443"/>
        <v>310</v>
      </c>
      <c r="GN24" s="73">
        <f t="shared" si="183"/>
        <v>310</v>
      </c>
      <c r="GO24" s="65">
        <f t="shared" si="410"/>
        <v>0</v>
      </c>
      <c r="GP24" s="1"/>
      <c r="GQ24" s="26">
        <f t="shared" si="444"/>
        <v>710</v>
      </c>
      <c r="GR24" s="161">
        <f t="shared" si="162"/>
        <v>153</v>
      </c>
      <c r="GS24" s="65">
        <f t="shared" si="411"/>
        <v>557</v>
      </c>
      <c r="GT24" s="1"/>
      <c r="GU24" s="26">
        <f t="shared" si="445"/>
        <v>1110</v>
      </c>
      <c r="GV24" s="73">
        <f t="shared" si="163"/>
        <v>0</v>
      </c>
      <c r="GW24" s="65">
        <f t="shared" si="412"/>
        <v>1110</v>
      </c>
      <c r="GX24" s="1"/>
      <c r="GY24" s="26">
        <f t="shared" si="446"/>
        <v>1510</v>
      </c>
      <c r="GZ24" s="161">
        <f t="shared" si="164"/>
        <v>0</v>
      </c>
      <c r="HA24" s="65">
        <f t="shared" si="413"/>
        <v>1510</v>
      </c>
      <c r="HB24" s="1"/>
      <c r="HC24" s="26">
        <f t="shared" si="447"/>
        <v>1910</v>
      </c>
      <c r="HD24" s="161">
        <f t="shared" si="165"/>
        <v>0</v>
      </c>
      <c r="HE24" s="65">
        <f t="shared" si="414"/>
        <v>1910</v>
      </c>
      <c r="HF24" s="3"/>
      <c r="HH24" s="26"/>
      <c r="HI24" s="26"/>
      <c r="HJ24" s="3"/>
      <c r="HK24" s="3"/>
      <c r="HL24" s="65"/>
      <c r="HM24" s="26"/>
      <c r="HN24" s="65"/>
      <c r="HO24" s="6"/>
      <c r="IH24" s="2"/>
      <c r="IQ24" t="s">
        <v>148</v>
      </c>
    </row>
    <row r="25" spans="1:255" ht="15.75" thickBot="1">
      <c r="B25" s="70" t="s">
        <v>205</v>
      </c>
      <c r="C25" s="71"/>
      <c r="D25" s="133"/>
      <c r="E25" s="126">
        <v>508</v>
      </c>
      <c r="G25" s="47">
        <f>G24+1</f>
        <v>3</v>
      </c>
      <c r="H25" s="3">
        <f>I24*1</f>
        <v>1000000</v>
      </c>
      <c r="I25" s="103">
        <v>9999999</v>
      </c>
      <c r="J25" s="104">
        <v>0.04</v>
      </c>
      <c r="M25" s="106">
        <v>55000</v>
      </c>
      <c r="N25" s="41"/>
      <c r="P25" s="26">
        <f t="shared" si="143"/>
        <v>55000</v>
      </c>
      <c r="Q25" s="37">
        <f t="shared" si="198"/>
        <v>10889.199999999999</v>
      </c>
      <c r="R25" s="85">
        <f t="shared" si="219"/>
        <v>0.19798545454545452</v>
      </c>
      <c r="S25" s="37">
        <f t="shared" si="199"/>
        <v>5278.4000000000005</v>
      </c>
      <c r="T25" s="85">
        <f t="shared" si="144"/>
        <v>9.5970909090909107E-2</v>
      </c>
      <c r="U25" s="37">
        <f t="shared" si="200"/>
        <v>4325.4000000000005</v>
      </c>
      <c r="V25" s="79">
        <f t="shared" si="201"/>
        <v>7.8643636363636374E-2</v>
      </c>
      <c r="W25" s="37">
        <f t="shared" si="202"/>
        <v>3650.4799999999996</v>
      </c>
      <c r="X25" s="79">
        <f t="shared" si="203"/>
        <v>6.6372363636363632E-2</v>
      </c>
      <c r="Y25" s="37">
        <f t="shared" si="204"/>
        <v>2300.64</v>
      </c>
      <c r="Z25" s="79">
        <f t="shared" si="205"/>
        <v>4.1829818181818176E-2</v>
      </c>
      <c r="AA25" s="6">
        <f t="shared" si="206"/>
        <v>1371.9749999999999</v>
      </c>
      <c r="AB25" s="79">
        <f t="shared" si="207"/>
        <v>2.4944999999999998E-2</v>
      </c>
      <c r="AC25" s="6">
        <f t="shared" si="145"/>
        <v>7349.1999999999989</v>
      </c>
      <c r="AD25" s="79">
        <f t="shared" si="146"/>
        <v>0.13362181818181817</v>
      </c>
      <c r="AE25" s="37">
        <f>FU25*1</f>
        <v>5849.1999999999989</v>
      </c>
      <c r="AF25" s="79">
        <f t="shared" si="297"/>
        <v>0.10634909090909089</v>
      </c>
      <c r="AG25" s="6">
        <f t="shared" si="147"/>
        <v>9992.1999999999989</v>
      </c>
      <c r="AH25" s="87">
        <f t="shared" si="148"/>
        <v>0.18167636363636361</v>
      </c>
      <c r="AI25" s="37">
        <f>$M25*1</f>
        <v>55000</v>
      </c>
      <c r="AJ25" s="29">
        <f>AJ23*1</f>
        <v>1</v>
      </c>
      <c r="AK25" s="3">
        <f t="shared" ref="AK25:AK29" si="449">AI25/AJ25</f>
        <v>55000</v>
      </c>
      <c r="AL25" s="3">
        <f>IF(AK25&lt;=$AL$5,AK25,$AL$5)</f>
        <v>6011</v>
      </c>
      <c r="AM25" s="3">
        <f t="shared" ref="AM25:AM29" si="450">IF(AL25&gt;=$AL$5,IF(AK25&lt;=$AM$5,AK25-$AL$5,$AM$5-$AL$5),0)</f>
        <v>5980</v>
      </c>
      <c r="AN25" s="3">
        <f>IF(AK25&gt;=11991,IF(AK25&lt;=$AN$5,AK25-$AM$5,$AN$5-$AM$5),0)</f>
        <v>14640</v>
      </c>
      <c r="AO25" s="3">
        <f t="shared" ref="AO25:AO29" si="451">IF(AK25&gt;=$AN$5,IF(AK25&lt;=$AO$5,AK25-$AN$5,$AO$5-$AN$5),0)</f>
        <v>28369</v>
      </c>
      <c r="AP25" s="3">
        <f t="shared" ref="AP25:AP29" si="452">IF(AK25&gt;=71397,IF(AK25&lt;=151200,AK25-71397,79803),0)</f>
        <v>0</v>
      </c>
      <c r="AQ25" s="3">
        <f t="shared" ref="AQ25:AQ29" si="453">IF(AK25&gt;=$AP$5,IF(AK25&lt;=$AQ$5,AK25-$AP$5,$AQ$5-$AP$5),0)</f>
        <v>0</v>
      </c>
      <c r="AR25" s="3">
        <f t="shared" ref="AR25:AR29" si="454">IF(AK25&gt;=$AQ$5,IF(AK25&lt;=$AR$5,AK25-$AQ$5,$AR$5-$AQ$5),0)</f>
        <v>0</v>
      </c>
      <c r="AS25" s="3">
        <f t="shared" ref="AS25:AS42" si="455">IF(AK25&gt;=$AR$5,IF(AK25&lt;=$AS$5,AK25-$AR$5,$AS$5-$AR$5),0)</f>
        <v>0</v>
      </c>
      <c r="AT25" s="3">
        <f t="shared" si="448"/>
        <v>0</v>
      </c>
      <c r="AU25" s="23">
        <f t="shared" si="149"/>
        <v>10889.199999999999</v>
      </c>
      <c r="AV25" s="3">
        <f t="shared" si="150"/>
        <v>10889.199999999999</v>
      </c>
      <c r="AW25" s="172">
        <f t="shared" si="23"/>
        <v>10889.199999999999</v>
      </c>
      <c r="AX25" s="6">
        <f t="shared" si="208"/>
        <v>10889.199999999999</v>
      </c>
      <c r="AY25" s="37">
        <f>$M25*1</f>
        <v>55000</v>
      </c>
      <c r="AZ25" s="29">
        <f>AZ23*1</f>
        <v>2</v>
      </c>
      <c r="BA25" s="3">
        <f t="shared" ref="BA25:BA29" si="456">AY25/AZ25</f>
        <v>27500</v>
      </c>
      <c r="BB25" s="3">
        <f>IF(BA25&lt;=$AL$5,BA25,$AL$5)</f>
        <v>6011</v>
      </c>
      <c r="BC25" s="3">
        <f t="shared" ref="BC25:BC29" si="457">IF(BB25&gt;=$AL$5,IF(BA25&lt;=$AM$5,BA25-$AL$5,$AM$5-$AL$5),0)</f>
        <v>5980</v>
      </c>
      <c r="BD25" s="3">
        <f>IF(BA25&gt;=11991,IF(BA25&lt;=$AN$5,BA25-$AM$5,$AN$5-$AM$5),0)</f>
        <v>14640</v>
      </c>
      <c r="BE25" s="3">
        <f t="shared" ref="BE25:BE29" si="458">IF(BA25&gt;=$AN$5,IF(BA25&lt;=$AO$5,BA25-$AN$5,$AO$5-$AN$5),0)</f>
        <v>869</v>
      </c>
      <c r="BF25" s="3">
        <f t="shared" ref="BF25:BF29" si="459">IF(BA25&gt;=71397,IF(BA25&lt;=151200,BA25-71397,79803),0)</f>
        <v>0</v>
      </c>
      <c r="BG25" s="3">
        <f t="shared" ref="BG25:BG29" si="460">IF(BA25&gt;=$AP$5,IF(BA25&lt;=$AQ$5,BA25-$AP$5,$AQ$5-$AP$5),0)</f>
        <v>0</v>
      </c>
      <c r="BH25" s="3">
        <f t="shared" ref="BH25:BH29" si="461">IF(BA25&gt;=$AQ$5,IF(BA25&lt;=$AR$5,BA25-$AQ$5,$AR$5-$AQ$5),0)</f>
        <v>0</v>
      </c>
      <c r="BI25" s="3">
        <f>IF(BA25&gt;=$AR$5,IF(BA25&lt;=$AS$5,BA25-$AR$5,$AS$5-$AR$5),0)</f>
        <v>0</v>
      </c>
      <c r="BJ25" s="3">
        <f t="shared" ref="BJ25:BJ29" si="462">BA25-BB25-BC25-BD25-BE25-BF25-BG25-BH25-BI25</f>
        <v>0</v>
      </c>
      <c r="BK25" s="93">
        <f t="shared" si="304"/>
        <v>5278.4000000000005</v>
      </c>
      <c r="BL25" s="3">
        <f t="shared" si="151"/>
        <v>5278.4000000000005</v>
      </c>
      <c r="BM25" s="172">
        <f t="shared" si="36"/>
        <v>5278.4000000000005</v>
      </c>
      <c r="BN25" s="6">
        <f t="shared" si="209"/>
        <v>5278.4000000000005</v>
      </c>
      <c r="BO25" s="37">
        <f>$M25*1</f>
        <v>55000</v>
      </c>
      <c r="BP25" s="29">
        <f>BP23*1</f>
        <v>2.5</v>
      </c>
      <c r="BQ25" s="3">
        <f t="shared" ref="BQ25:BQ29" si="463">BO25/BP25</f>
        <v>22000</v>
      </c>
      <c r="BR25" s="3">
        <f>IF(BQ25&lt;=$AL$5,BQ25,$AL$5)</f>
        <v>6011</v>
      </c>
      <c r="BS25" s="3">
        <f t="shared" ref="BS25:BS29" si="464">IF(BR25&gt;=$AL$5,IF(BQ25&lt;=$AM$5,BQ25-$AL$5,$AM$5-$AL$5),0)</f>
        <v>5980</v>
      </c>
      <c r="BT25" s="3">
        <f>IF(BQ25&gt;=11991,IF(BQ25&lt;=$AN$5,BQ25-$AM$5,$AN$5-$AM$5),0)</f>
        <v>10009</v>
      </c>
      <c r="BU25" s="3">
        <f t="shared" ref="BU25:BU29" si="465">IF(BQ25&gt;=$AN$5,IF(BQ25&lt;=$AO$5,BQ25-$AN$5,$AO$5-$AN$5),0)</f>
        <v>0</v>
      </c>
      <c r="BV25" s="3">
        <f t="shared" ref="BV25:BV29" si="466">IF(BQ25&gt;=71397,IF(BQ25&lt;=151200,BQ25-71397,79803),0)</f>
        <v>0</v>
      </c>
      <c r="BW25" s="3">
        <f t="shared" ref="BW25:BW29" si="467">IF(BQ25&gt;=$AP$5,IF(BQ25&lt;=$AQ$5,BQ25-$AP$5,$AQ$5-$AP$5),0)</f>
        <v>0</v>
      </c>
      <c r="BX25" s="3">
        <f t="shared" ref="BX25:BX29" si="468">IF(BQ25&gt;=$AQ$5,IF(BQ25&lt;=$AR$5,BQ25-$AQ$5,$AR$5-$AQ$5),0)</f>
        <v>0</v>
      </c>
      <c r="BY25" s="3">
        <f>IF(BQ25&gt;=$AR$5,IF(BQ25&lt;=$AS$5,BQ25-$AR$5,$AS$5-$AR$5),0)</f>
        <v>0</v>
      </c>
      <c r="BZ25" s="3">
        <f t="shared" si="357"/>
        <v>0</v>
      </c>
      <c r="CA25" s="93">
        <f t="shared" si="327"/>
        <v>4325.4000000000005</v>
      </c>
      <c r="CB25" s="3">
        <f t="shared" si="332"/>
        <v>4325.4000000000005</v>
      </c>
      <c r="CC25" s="172">
        <f t="shared" si="50"/>
        <v>4325.4000000000005</v>
      </c>
      <c r="CD25" s="6">
        <f t="shared" si="210"/>
        <v>4325.4000000000005</v>
      </c>
      <c r="CE25" s="37">
        <f>$M25*1</f>
        <v>55000</v>
      </c>
      <c r="CF25" s="29">
        <f>CF23*1</f>
        <v>3</v>
      </c>
      <c r="CG25" s="3">
        <f t="shared" ref="CG25:CG29" si="469">CE25/CF25</f>
        <v>18333.333333333332</v>
      </c>
      <c r="CH25" s="3">
        <f>IF(CG25&lt;=$AL$5,CG25,$AL$5)</f>
        <v>6011</v>
      </c>
      <c r="CI25" s="3">
        <f t="shared" ref="CI25:CI29" si="470">IF(CH25&gt;=$AL$5,IF(CG25&lt;=$AM$5,CG25-$AL$5,$AM$5-$AL$5),0)</f>
        <v>5980</v>
      </c>
      <c r="CJ25" s="3">
        <f>IF(CG25&gt;=11991,IF(CG25&lt;=$AN$5,CG25-$AM$5,$AN$5-$AM$5),0)</f>
        <v>6342.3333333333321</v>
      </c>
      <c r="CK25" s="3">
        <f t="shared" ref="CK25:CK29" si="471">IF(CG25&gt;=$AN$5,IF(CG25&lt;=$AO$5,CG25-$AN$5,$AO$5-$AN$5),0)</f>
        <v>0</v>
      </c>
      <c r="CL25" s="3">
        <f t="shared" ref="CL25:CL29" si="472">IF(CG25&gt;=71397,IF(CG25&lt;=151200,CG25-71397,79803),0)</f>
        <v>0</v>
      </c>
      <c r="CM25" s="3">
        <f t="shared" ref="CM25:CM29" si="473">IF(CG25&gt;=$AP$5,IF(CG25&lt;=$AQ$5,CG25-$AP$5,$AQ$5-$AP$5),0)</f>
        <v>0</v>
      </c>
      <c r="CN25" s="3">
        <f t="shared" ref="CN25:CN29" si="474">IF(CG25&gt;=$AQ$5,IF(CG25&lt;=$AR$5,CG25-$AQ$5,$AR$5-$AQ$5),0)</f>
        <v>0</v>
      </c>
      <c r="CO25" s="3">
        <f>IF(CG25&gt;=$AR$5,IF(CG25&lt;=$AS$5,CG25-$AR$5,$AS$5-$AR$5),0)</f>
        <v>0</v>
      </c>
      <c r="CP25" s="3">
        <f t="shared" si="365"/>
        <v>0</v>
      </c>
      <c r="CQ25" s="23">
        <f t="shared" si="311"/>
        <v>3650.4799999999996</v>
      </c>
      <c r="CR25" s="3">
        <f t="shared" ref="CR25:CR29" si="475">IF(BL25-($E$33*2)&gt;=CQ25,IF(BL25&gt;=CQ25-($E$33*2),BL25-($E$33*2),CQ25),IF(CQ25&lt;=($E$33*2),CQ25,IF(BL25-($E$33*2)&lt;=(CQ25),CQ25,BL25-($E$33*2))))</f>
        <v>3650.4799999999996</v>
      </c>
      <c r="CS25" s="172">
        <f t="shared" si="64"/>
        <v>3650.4799999999996</v>
      </c>
      <c r="CT25" s="6">
        <f t="shared" si="211"/>
        <v>3650.4799999999996</v>
      </c>
      <c r="CU25" s="37">
        <f>$M25*1</f>
        <v>55000</v>
      </c>
      <c r="CV25" s="29">
        <f>CV23*1</f>
        <v>4</v>
      </c>
      <c r="CW25" s="3">
        <f t="shared" ref="CW25:CW29" si="476">CU25/CV25</f>
        <v>13750</v>
      </c>
      <c r="CX25" s="3">
        <f>IF(CW25&lt;=$AL$5,CW25,$AL$5)</f>
        <v>6011</v>
      </c>
      <c r="CY25" s="3">
        <f t="shared" ref="CY25:CY29" si="477">IF(CX25&gt;=$AL$5,IF(CW25&lt;=$AM$5,CW25-$AL$5,$AM$5-$AL$5),0)</f>
        <v>5980</v>
      </c>
      <c r="CZ25" s="3">
        <f>IF(CW25&gt;=11991,IF(CW25&lt;=$AN$5,CW25-$AM$5,$AN$5-$AM$5),0)</f>
        <v>1759</v>
      </c>
      <c r="DA25" s="3">
        <f t="shared" ref="DA25:DA29" si="478">IF(CW25&gt;=$AN$5,IF(CW25&lt;=$AO$5,CW25-$AN$5,$AO$5-$AN$5),0)</f>
        <v>0</v>
      </c>
      <c r="DB25" s="3">
        <f t="shared" ref="DB25:DB29" si="479">IF(CW25&gt;=71397,IF(CW25&lt;=151200,CW25-71397,79803),0)</f>
        <v>0</v>
      </c>
      <c r="DC25" s="3">
        <f t="shared" ref="DC25:DC29" si="480">IF(CW25&gt;=$AP$5,IF(CW25&lt;=$AQ$5,CW25-$AP$5,$AQ$5-$AP$5),0)</f>
        <v>0</v>
      </c>
      <c r="DD25" s="3">
        <f t="shared" ref="DD25:DD29" si="481">IF(CW25&gt;=$AQ$5,IF(CW25&lt;=$AR$5,CW25-$AQ$5,$AR$5-$AQ$5),0)</f>
        <v>0</v>
      </c>
      <c r="DE25" s="3">
        <f>IF(CW25&gt;=$AR$5,IF(CW25&lt;=$AS$5,CW25-$AR$5,$AS$5-$AR$5),0)</f>
        <v>0</v>
      </c>
      <c r="DF25" s="3">
        <f t="shared" si="374"/>
        <v>0</v>
      </c>
      <c r="DG25" s="23">
        <f t="shared" si="375"/>
        <v>2300.64</v>
      </c>
      <c r="DH25" s="3">
        <f t="shared" si="152"/>
        <v>2300.64</v>
      </c>
      <c r="DI25" s="172">
        <f t="shared" si="175"/>
        <v>2300.64</v>
      </c>
      <c r="DJ25" s="6">
        <f t="shared" si="212"/>
        <v>2300.64</v>
      </c>
      <c r="DK25" s="37">
        <f>$M25*1</f>
        <v>55000</v>
      </c>
      <c r="DL25" s="29">
        <f>DL23*1</f>
        <v>5</v>
      </c>
      <c r="DM25" s="3">
        <f t="shared" ref="DM25:DM29" si="482">DK25/DL25</f>
        <v>11000</v>
      </c>
      <c r="DN25" s="3">
        <f>IF(DM25&lt;=$AL$5,DM25,$AL$5)</f>
        <v>6011</v>
      </c>
      <c r="DO25" s="3">
        <f t="shared" ref="DO25:DO29" si="483">IF(DN25&gt;=$AL$5,IF(DM25&lt;=$AM$5,DM25-$AL$5,$AM$5-$AL$5),0)</f>
        <v>4989</v>
      </c>
      <c r="DP25" s="3">
        <f>IF(DM25&gt;=11991,IF(DM25&lt;=$AN$5,DM25-$AM$5,$AN$5-$AM$5),0)</f>
        <v>0</v>
      </c>
      <c r="DQ25" s="3">
        <f t="shared" ref="DQ25:DQ29" si="484">IF(DM25&gt;=$AN$5,IF(DM25&lt;=$AO$5,DM25-$AN$5,$AO$5-$AN$5),0)</f>
        <v>0</v>
      </c>
      <c r="DR25" s="3">
        <f t="shared" ref="DR25:DR29" si="485">IF(DM25&gt;=71397,IF(DM25&lt;=151200,DM25-71397,79803),0)</f>
        <v>0</v>
      </c>
      <c r="DS25" s="3">
        <f t="shared" ref="DS25:DS29" si="486">IF(DM25&gt;=$AP$5,IF(DM25&lt;=$AQ$5,DM25-$AP$5,$AQ$5-$AP$5),0)</f>
        <v>0</v>
      </c>
      <c r="DT25" s="3">
        <f t="shared" ref="DT25:DT29" si="487">IF(DM25&gt;=$AQ$5,IF(DM25&lt;=$AR$5,DM25-$AQ$5,$AR$5-$AQ$5),0)</f>
        <v>0</v>
      </c>
      <c r="DU25" s="3">
        <f>IF(DM25&gt;=$AR$5,IF(DM25&lt;=$AS$5,DM25-$AR$5,$AS$5-$AR$5),0)</f>
        <v>0</v>
      </c>
      <c r="DV25" s="3">
        <f t="shared" si="383"/>
        <v>0</v>
      </c>
      <c r="DW25" s="23">
        <f t="shared" si="433"/>
        <v>1371.9749999999999</v>
      </c>
      <c r="DX25" s="3">
        <f t="shared" si="328"/>
        <v>1371.9749999999999</v>
      </c>
      <c r="DY25" s="172">
        <f t="shared" si="177"/>
        <v>1371.9749999999999</v>
      </c>
      <c r="DZ25" s="6">
        <f t="shared" si="213"/>
        <v>1371.9749999999999</v>
      </c>
      <c r="EA25" s="37">
        <f>$M25*1</f>
        <v>55000</v>
      </c>
      <c r="EB25" s="29">
        <f>EB23*1</f>
        <v>2</v>
      </c>
      <c r="EC25" s="3">
        <f t="shared" ref="EC25:EC29" si="488">EA25/EB25</f>
        <v>27500</v>
      </c>
      <c r="ED25" s="3">
        <f>IF(EC25&lt;=$AL$5,EC25,$AL$5)</f>
        <v>6011</v>
      </c>
      <c r="EE25" s="3">
        <f t="shared" ref="EE25:EE29" si="489">IF(ED25&gt;=$AL$5,IF(EC25&lt;=$AM$5,EC25-$AL$5,$AM$5-$AL$5),0)</f>
        <v>5980</v>
      </c>
      <c r="EF25" s="3">
        <f>IF(EC25&gt;=11991,IF(EC25&lt;=$AN$5,EC25-$AM$5,$AN$5-$AM$5),0)</f>
        <v>14640</v>
      </c>
      <c r="EG25" s="3">
        <f t="shared" ref="EG25:EG29" si="490">IF(EC25&gt;=$AN$5,IF(EC25&lt;=$AO$5,EC25-$AN$5,$AO$5-$AN$5),0)</f>
        <v>869</v>
      </c>
      <c r="EH25" s="3">
        <f t="shared" ref="EH25:EH29" si="491">IF(EC25&gt;=71397,IF(EC25&lt;=151200,EC25-71397,79803),0)</f>
        <v>0</v>
      </c>
      <c r="EI25" s="3">
        <f t="shared" ref="EI25:EI29" si="492">IF(EC25&gt;=$AP$5,IF(EC25&lt;=$AQ$5,EC25-$AP$5,$AQ$5-$AP$5),0)</f>
        <v>0</v>
      </c>
      <c r="EJ25" s="3">
        <f t="shared" ref="EJ25:EJ29" si="493">IF(EC25&gt;=$AQ$5,IF(EC25&lt;=$AR$5,EC25-$AQ$5,$AR$5-$AQ$5),0)</f>
        <v>0</v>
      </c>
      <c r="EK25" s="3">
        <f t="shared" ref="EK25:EK29" si="494">IF(EC25&gt;=$AR$5,IF(EC25&lt;=$AS$5,EC25-$AR$5,$AS$5-$AR$5),0)</f>
        <v>0</v>
      </c>
      <c r="EL25" s="3">
        <f t="shared" si="391"/>
        <v>0</v>
      </c>
      <c r="EM25" s="23">
        <f t="shared" si="329"/>
        <v>5278.4000000000005</v>
      </c>
      <c r="EN25" s="3">
        <f t="shared" ref="EN25:EN42" si="495">IF(AU25-($E$39*1)&lt;=EM25,(EM25),AU25-($E$39*1))</f>
        <v>7349.1999999999989</v>
      </c>
      <c r="EO25" s="172">
        <f t="shared" si="179"/>
        <v>7349.1999999999989</v>
      </c>
      <c r="EP25" s="37">
        <f t="shared" si="106"/>
        <v>7349.1999999999989</v>
      </c>
      <c r="EQ25" s="6">
        <f t="shared" si="153"/>
        <v>55000</v>
      </c>
      <c r="ER25" s="3">
        <f t="shared" si="154"/>
        <v>55000</v>
      </c>
      <c r="ES25" s="3">
        <f t="shared" si="155"/>
        <v>0</v>
      </c>
      <c r="ET25" s="3">
        <f t="shared" si="156"/>
        <v>0</v>
      </c>
      <c r="EU25" s="3">
        <f t="shared" si="107"/>
        <v>0</v>
      </c>
      <c r="EV25" s="3">
        <f t="shared" si="108"/>
        <v>0</v>
      </c>
      <c r="EW25" s="3">
        <f t="shared" si="157"/>
        <v>0</v>
      </c>
      <c r="EX25" s="6">
        <f t="shared" si="109"/>
        <v>0</v>
      </c>
      <c r="EY25" s="3">
        <f t="shared" si="158"/>
        <v>55000</v>
      </c>
      <c r="EZ25" s="3">
        <f t="shared" si="110"/>
        <v>0</v>
      </c>
      <c r="FA25" s="3">
        <f t="shared" si="214"/>
        <v>0</v>
      </c>
      <c r="FB25" s="3">
        <f t="shared" si="112"/>
        <v>0</v>
      </c>
      <c r="FC25" s="3">
        <f t="shared" si="215"/>
        <v>0</v>
      </c>
      <c r="FD25" s="3">
        <f t="shared" si="216"/>
        <v>0</v>
      </c>
      <c r="FE25" s="6">
        <f t="shared" si="217"/>
        <v>0</v>
      </c>
      <c r="FF25" s="37">
        <f>$M25*1</f>
        <v>55000</v>
      </c>
      <c r="FG25" s="29">
        <f>FG23*1</f>
        <v>2.5</v>
      </c>
      <c r="FH25" s="3">
        <f t="shared" ref="FH25:FH29" si="496">FF25/FG25</f>
        <v>22000</v>
      </c>
      <c r="FI25" s="3">
        <f>IF(FH25&lt;=$AL$5,FH25,$AL$5)</f>
        <v>6011</v>
      </c>
      <c r="FJ25" s="3">
        <f t="shared" ref="FJ25:FJ29" si="497">IF(FI25&gt;=$AL$5,IF(FH25&lt;=$AM$5,FH25-$AL$5,$AM$5-$AL$5),0)</f>
        <v>5980</v>
      </c>
      <c r="FK25" s="3">
        <f>IF(FH25&gt;=11991,IF(FH25&lt;=$AN$5,FH25-$AM$5,$AN$5-$AM$5),0)</f>
        <v>10009</v>
      </c>
      <c r="FL25" s="3">
        <f t="shared" ref="FL25:FL29" si="498">IF(FH25&gt;=$AN$5,IF(FH25&lt;=$AO$5,FH25-$AN$5,$AO$5-$AN$5),0)</f>
        <v>0</v>
      </c>
      <c r="FM25" s="3">
        <f t="shared" ref="FM25:FM29" si="499">IF(FH25&gt;=71397,IF(FH25&lt;=151200,FH25-71397,79803),0)</f>
        <v>0</v>
      </c>
      <c r="FN25" s="3">
        <f t="shared" ref="FN25:FN29" si="500">IF(FH25&gt;=$AP$5,IF(FH25&lt;=$AQ$5,FH25-$AP$5,$AQ$5-$AP$5),0)</f>
        <v>0</v>
      </c>
      <c r="FO25" s="3">
        <f t="shared" ref="FO25:FO29" si="501">IF(FH25&gt;=$AQ$5,IF(FH25&lt;=$AR$5,FH25-$AQ$5,$AR$5-$AQ$5),0)</f>
        <v>0</v>
      </c>
      <c r="FP25" s="3">
        <f t="shared" ref="FP25:FP29" si="502">IF(FH25&gt;=$AR$5,IF(FH25&lt;=$AS$5,FH25-$AR$5,$AS$5-$AR$5),0)</f>
        <v>0</v>
      </c>
      <c r="FQ25" s="3">
        <f t="shared" si="399"/>
        <v>0</v>
      </c>
      <c r="FR25" s="23">
        <f t="shared" ref="FR25:FR29" si="503">((FI25*$E$12)+(FJ25*$E$13)+(FK25*$E$14)+(FL25*$E$15)+(FM25*$E$16)+(FN25*$E$17)+(FO25*$E$18)+(FP25*$E$19))*FG25</f>
        <v>4325.4000000000005</v>
      </c>
      <c r="FS25" s="3">
        <f t="shared" si="181"/>
        <v>5849.1999999999989</v>
      </c>
      <c r="FT25" s="172">
        <f t="shared" si="127"/>
        <v>5849.1999999999989</v>
      </c>
      <c r="FU25" s="37">
        <f t="shared" si="159"/>
        <v>5849.1999999999989</v>
      </c>
      <c r="FV25" s="37">
        <f>$M25*1</f>
        <v>55000</v>
      </c>
      <c r="FW25" s="29">
        <f>FW23*1</f>
        <v>1.5</v>
      </c>
      <c r="FX25" s="3">
        <f t="shared" ref="FX25:FX29" si="504">FV25/FW25</f>
        <v>36666.666666666664</v>
      </c>
      <c r="FY25" s="3">
        <f>IF(FX25&lt;=$AL$5,FX25,$AL$5)</f>
        <v>6011</v>
      </c>
      <c r="FZ25" s="3">
        <f t="shared" ref="FZ25:FZ29" si="505">IF(FY25&gt;=$AL$5,IF(FX25&lt;=$AM$5,FX25-$AL$5,$AM$5-$AL$5),0)</f>
        <v>5980</v>
      </c>
      <c r="GA25" s="3">
        <f>IF(FX25&gt;=11991,IF(FX25&lt;=$AN$5,FX25-$AM$5,$AN$5-$AM$5),0)</f>
        <v>14640</v>
      </c>
      <c r="GB25" s="3">
        <f t="shared" ref="GB25:GB29" si="506">IF(FX25&gt;=$AN$5,IF(FX25&lt;=$AO$5,FX25-$AN$5,$AO$5-$AN$5),0)</f>
        <v>10035.666666666664</v>
      </c>
      <c r="GC25" s="3">
        <f t="shared" ref="GC25:GC29" si="507">IF(FX25&gt;=71397,IF(FX25&lt;=151200,FX25-71397,79803),0)</f>
        <v>0</v>
      </c>
      <c r="GD25" s="3">
        <f t="shared" ref="GD25:GD29" si="508">IF(FX25&gt;=$AP$5,IF(FX25&lt;=$AQ$5,FX25-$AP$5,$AQ$5-$AP$5),0)</f>
        <v>0</v>
      </c>
      <c r="GE25" s="3">
        <f t="shared" ref="GE25:GE29" si="509">IF(FX25&gt;=$AQ$5,IF(FX25&lt;=$AR$5,FX25-$AQ$5,$AR$5-$AQ$5),0)</f>
        <v>0</v>
      </c>
      <c r="GF25" s="3">
        <f t="shared" ref="GF25:GF29" si="510">IF(FX25&gt;=$AR$5,IF(FX25&lt;=$AS$5,FX25-$AR$5,$AS$5-$AR$5),0)</f>
        <v>0</v>
      </c>
      <c r="GG25" s="3">
        <f t="shared" si="408"/>
        <v>0</v>
      </c>
      <c r="GH25" s="23">
        <f t="shared" ref="GH25:GH29" si="511">((FY25*$E$12)+(FZ25*$E$13)+(GA25*$E$14)+(GB25*$E$15)+(GC25*$E$16)+(GD25*$E$17)+(GE25*$E$18)+(GF25*$E$19))*FW25</f>
        <v>8083.7999999999993</v>
      </c>
      <c r="GI25" s="3">
        <f t="shared" si="160"/>
        <v>9992.1999999999989</v>
      </c>
      <c r="GJ25" s="172">
        <f t="shared" si="139"/>
        <v>9992.1999999999989</v>
      </c>
      <c r="GK25" s="37">
        <f t="shared" si="161"/>
        <v>9992.1999999999989</v>
      </c>
      <c r="GM25" s="26">
        <f t="shared" si="443"/>
        <v>330</v>
      </c>
      <c r="GN25" s="73">
        <f t="shared" si="183"/>
        <v>330</v>
      </c>
      <c r="GO25" s="65">
        <f t="shared" si="410"/>
        <v>0</v>
      </c>
      <c r="GP25" s="1"/>
      <c r="GQ25" s="26">
        <f t="shared" si="444"/>
        <v>730</v>
      </c>
      <c r="GR25" s="161">
        <f t="shared" si="162"/>
        <v>143</v>
      </c>
      <c r="GS25" s="65">
        <f t="shared" si="411"/>
        <v>587</v>
      </c>
      <c r="GT25" s="1"/>
      <c r="GU25" s="26">
        <f t="shared" si="445"/>
        <v>1130</v>
      </c>
      <c r="GV25" s="73">
        <f t="shared" si="163"/>
        <v>0</v>
      </c>
      <c r="GW25" s="65">
        <f t="shared" si="412"/>
        <v>1130</v>
      </c>
      <c r="GX25" s="1"/>
      <c r="GY25" s="26">
        <f t="shared" si="446"/>
        <v>1530</v>
      </c>
      <c r="GZ25" s="161">
        <f t="shared" si="164"/>
        <v>0</v>
      </c>
      <c r="HA25" s="65">
        <f t="shared" si="413"/>
        <v>1530</v>
      </c>
      <c r="HB25" s="1"/>
      <c r="HC25" s="26">
        <f t="shared" si="447"/>
        <v>1930</v>
      </c>
      <c r="HD25" s="161">
        <f t="shared" si="165"/>
        <v>0</v>
      </c>
      <c r="HE25" s="65">
        <f t="shared" si="414"/>
        <v>1930</v>
      </c>
      <c r="HF25" s="3"/>
      <c r="HH25" s="26">
        <f t="shared" si="166"/>
        <v>55000</v>
      </c>
      <c r="HI25" s="26">
        <f t="shared" si="189"/>
        <v>953</v>
      </c>
      <c r="HJ25" s="3">
        <f t="shared" si="190"/>
        <v>1627.920000000001</v>
      </c>
      <c r="HK25" s="3">
        <f t="shared" si="191"/>
        <v>2977.7600000000007</v>
      </c>
      <c r="HL25" s="65">
        <f t="shared" si="218"/>
        <v>3906.4250000000006</v>
      </c>
      <c r="HM25" s="26">
        <f t="shared" si="167"/>
        <v>3540</v>
      </c>
      <c r="HN25" s="65">
        <f t="shared" si="168"/>
        <v>5040</v>
      </c>
      <c r="HO25" s="6">
        <f t="shared" si="169"/>
        <v>897</v>
      </c>
      <c r="HZ25" s="159" t="s">
        <v>155</v>
      </c>
      <c r="IA25" s="160"/>
      <c r="IB25" s="160"/>
      <c r="IC25" s="160"/>
      <c r="ID25" s="160"/>
      <c r="IE25" s="160"/>
      <c r="IF25" s="160"/>
      <c r="IH25" s="2">
        <v>4</v>
      </c>
      <c r="IQ25" t="s">
        <v>209</v>
      </c>
    </row>
    <row r="26" spans="1:255">
      <c r="D26" s="2"/>
      <c r="G26" s="177">
        <f>G25+1</f>
        <v>4</v>
      </c>
      <c r="H26" s="178">
        <f>I25*1</f>
        <v>9999999</v>
      </c>
      <c r="I26" s="103">
        <v>9999999</v>
      </c>
      <c r="J26" s="104">
        <v>0.04</v>
      </c>
      <c r="M26" s="106">
        <v>60000</v>
      </c>
      <c r="N26" s="41"/>
      <c r="P26" s="26">
        <f t="shared" si="143"/>
        <v>60000</v>
      </c>
      <c r="Q26" s="37">
        <f t="shared" si="198"/>
        <v>12389.199999999999</v>
      </c>
      <c r="R26" s="85">
        <f t="shared" si="219"/>
        <v>0.20648666666666665</v>
      </c>
      <c r="S26" s="37">
        <f t="shared" si="199"/>
        <v>6778.4000000000005</v>
      </c>
      <c r="T26" s="85">
        <f t="shared" si="144"/>
        <v>0.11297333333333334</v>
      </c>
      <c r="U26" s="37">
        <f t="shared" si="200"/>
        <v>5278.4000000000005</v>
      </c>
      <c r="V26" s="79">
        <f t="shared" si="201"/>
        <v>8.7973333333333348E-2</v>
      </c>
      <c r="W26" s="37">
        <f t="shared" si="202"/>
        <v>4350.4800000000014</v>
      </c>
      <c r="X26" s="79">
        <f t="shared" si="203"/>
        <v>7.2508000000000017E-2</v>
      </c>
      <c r="Y26" s="37">
        <f t="shared" si="204"/>
        <v>3000.6400000000003</v>
      </c>
      <c r="Z26" s="79">
        <f t="shared" si="205"/>
        <v>5.0010666666666675E-2</v>
      </c>
      <c r="AA26" s="6">
        <f t="shared" si="206"/>
        <v>1650.7999999999997</v>
      </c>
      <c r="AB26" s="79">
        <f t="shared" si="207"/>
        <v>2.7513333333333327E-2</v>
      </c>
      <c r="AC26" s="6">
        <f t="shared" si="145"/>
        <v>8849.1999999999989</v>
      </c>
      <c r="AD26" s="79">
        <f t="shared" si="146"/>
        <v>0.14748666666666665</v>
      </c>
      <c r="AE26" s="37">
        <f t="shared" ref="AE26:AE42" si="512">FU26*1</f>
        <v>7349.1999999999989</v>
      </c>
      <c r="AF26" s="79">
        <f t="shared" si="297"/>
        <v>0.12248666666666665</v>
      </c>
      <c r="AG26" s="6">
        <f t="shared" si="147"/>
        <v>11492.199999999999</v>
      </c>
      <c r="AH26" s="87">
        <f t="shared" si="148"/>
        <v>0.19153666666666666</v>
      </c>
      <c r="AI26" s="37">
        <f>$M26*1</f>
        <v>60000</v>
      </c>
      <c r="AJ26" s="29">
        <f t="shared" ref="AJ26:AJ29" si="513">AJ25*1</f>
        <v>1</v>
      </c>
      <c r="AK26" s="3">
        <f t="shared" si="449"/>
        <v>60000</v>
      </c>
      <c r="AL26" s="3">
        <f t="shared" ref="AL26:AL29" si="514">IF(AK26&lt;=$AL$5,AK26,$AL$5)</f>
        <v>6011</v>
      </c>
      <c r="AM26" s="3">
        <f t="shared" si="450"/>
        <v>5980</v>
      </c>
      <c r="AN26" s="3">
        <f t="shared" ref="AN26:AN29" si="515">IF(AK26&gt;=11991,IF(AK26&lt;=$AN$5,AK26-$AM$5,$AN$5-$AM$5),0)</f>
        <v>14640</v>
      </c>
      <c r="AO26" s="3">
        <f t="shared" si="451"/>
        <v>33369</v>
      </c>
      <c r="AP26" s="3">
        <f t="shared" si="452"/>
        <v>0</v>
      </c>
      <c r="AQ26" s="3">
        <f t="shared" si="453"/>
        <v>0</v>
      </c>
      <c r="AR26" s="3">
        <f t="shared" si="454"/>
        <v>0</v>
      </c>
      <c r="AS26" s="3">
        <f t="shared" si="455"/>
        <v>0</v>
      </c>
      <c r="AT26" s="3">
        <f t="shared" si="448"/>
        <v>0</v>
      </c>
      <c r="AU26" s="23">
        <f t="shared" si="149"/>
        <v>12389.199999999999</v>
      </c>
      <c r="AV26" s="3">
        <f t="shared" si="150"/>
        <v>12389.199999999999</v>
      </c>
      <c r="AW26" s="172">
        <f t="shared" si="23"/>
        <v>12389.199999999999</v>
      </c>
      <c r="AX26" s="6">
        <f t="shared" si="208"/>
        <v>12389.199999999999</v>
      </c>
      <c r="AY26" s="37">
        <f>$M26*1</f>
        <v>60000</v>
      </c>
      <c r="AZ26" s="29">
        <f t="shared" ref="AZ26:AZ29" si="516">AZ25*1</f>
        <v>2</v>
      </c>
      <c r="BA26" s="3">
        <f t="shared" si="456"/>
        <v>30000</v>
      </c>
      <c r="BB26" s="3">
        <f t="shared" ref="BB26:BB29" si="517">IF(BA26&lt;=$AL$5,BA26,$AL$5)</f>
        <v>6011</v>
      </c>
      <c r="BC26" s="3">
        <f t="shared" si="457"/>
        <v>5980</v>
      </c>
      <c r="BD26" s="3">
        <f t="shared" ref="BD26:BD29" si="518">IF(BA26&gt;=11991,IF(BA26&lt;=$AN$5,BA26-$AM$5,$AN$5-$AM$5),0)</f>
        <v>14640</v>
      </c>
      <c r="BE26" s="3">
        <f t="shared" si="458"/>
        <v>3369</v>
      </c>
      <c r="BF26" s="3">
        <f t="shared" si="459"/>
        <v>0</v>
      </c>
      <c r="BG26" s="3">
        <f t="shared" si="460"/>
        <v>0</v>
      </c>
      <c r="BH26" s="3">
        <f t="shared" si="461"/>
        <v>0</v>
      </c>
      <c r="BI26" s="3">
        <f>IF(BA26&gt;=$AR$5,IF(BA26&lt;=$AS$5,BA26-$AR$5,$AS$5-$AR$5),0)</f>
        <v>0</v>
      </c>
      <c r="BJ26" s="3">
        <f t="shared" si="462"/>
        <v>0</v>
      </c>
      <c r="BK26" s="93">
        <f t="shared" si="304"/>
        <v>6778.4000000000005</v>
      </c>
      <c r="BL26" s="3">
        <f t="shared" si="151"/>
        <v>6778.4000000000005</v>
      </c>
      <c r="BM26" s="172">
        <f t="shared" si="36"/>
        <v>6778.4000000000005</v>
      </c>
      <c r="BN26" s="6">
        <f t="shared" si="209"/>
        <v>6778.4000000000005</v>
      </c>
      <c r="BO26" s="37">
        <f>$M26*1</f>
        <v>60000</v>
      </c>
      <c r="BP26" s="29">
        <f t="shared" ref="BP26:BP29" si="519">BP25*1</f>
        <v>2.5</v>
      </c>
      <c r="BQ26" s="3">
        <f t="shared" si="463"/>
        <v>24000</v>
      </c>
      <c r="BR26" s="3">
        <f t="shared" ref="BR26:BR29" si="520">IF(BQ26&lt;=$AL$5,BQ26,$AL$5)</f>
        <v>6011</v>
      </c>
      <c r="BS26" s="3">
        <f t="shared" si="464"/>
        <v>5980</v>
      </c>
      <c r="BT26" s="3">
        <f t="shared" ref="BT26:BT29" si="521">IF(BQ26&gt;=11991,IF(BQ26&lt;=$AN$5,BQ26-$AM$5,$AN$5-$AM$5),0)</f>
        <v>12009</v>
      </c>
      <c r="BU26" s="3">
        <f t="shared" si="465"/>
        <v>0</v>
      </c>
      <c r="BV26" s="3">
        <f t="shared" si="466"/>
        <v>0</v>
      </c>
      <c r="BW26" s="3">
        <f t="shared" si="467"/>
        <v>0</v>
      </c>
      <c r="BX26" s="3">
        <f t="shared" si="468"/>
        <v>0</v>
      </c>
      <c r="BY26" s="3">
        <f>IF(BQ26&gt;=$AR$5,IF(BQ26&lt;=$AS$5,BQ26-$AR$5,$AS$5-$AR$5),0)</f>
        <v>0</v>
      </c>
      <c r="BZ26" s="3">
        <f t="shared" si="357"/>
        <v>0</v>
      </c>
      <c r="CA26" s="93">
        <f t="shared" si="327"/>
        <v>5025.4000000000005</v>
      </c>
      <c r="CB26" s="3">
        <f t="shared" si="332"/>
        <v>5278.4000000000005</v>
      </c>
      <c r="CC26" s="172">
        <f t="shared" si="50"/>
        <v>5278.4000000000005</v>
      </c>
      <c r="CD26" s="6">
        <f t="shared" si="210"/>
        <v>5278.4000000000005</v>
      </c>
      <c r="CE26" s="37">
        <f>$M26*1</f>
        <v>60000</v>
      </c>
      <c r="CF26" s="29">
        <f t="shared" ref="CF26:CF29" si="522">CF25*1</f>
        <v>3</v>
      </c>
      <c r="CG26" s="3">
        <f t="shared" si="469"/>
        <v>20000</v>
      </c>
      <c r="CH26" s="3">
        <f t="shared" ref="CH26:CH29" si="523">IF(CG26&lt;=$AL$5,CG26,$AL$5)</f>
        <v>6011</v>
      </c>
      <c r="CI26" s="3">
        <f t="shared" si="470"/>
        <v>5980</v>
      </c>
      <c r="CJ26" s="3">
        <f t="shared" ref="CJ26:CJ29" si="524">IF(CG26&gt;=11991,IF(CG26&lt;=$AN$5,CG26-$AM$5,$AN$5-$AM$5),0)</f>
        <v>8009</v>
      </c>
      <c r="CK26" s="3">
        <f t="shared" si="471"/>
        <v>0</v>
      </c>
      <c r="CL26" s="3">
        <f t="shared" si="472"/>
        <v>0</v>
      </c>
      <c r="CM26" s="3">
        <f t="shared" si="473"/>
        <v>0</v>
      </c>
      <c r="CN26" s="3">
        <f t="shared" si="474"/>
        <v>0</v>
      </c>
      <c r="CO26" s="3">
        <f>IF(CG26&gt;=$AR$5,IF(CG26&lt;=$AS$5,CG26-$AR$5,$AS$5-$AR$5),0)</f>
        <v>0</v>
      </c>
      <c r="CP26" s="3">
        <f t="shared" si="365"/>
        <v>0</v>
      </c>
      <c r="CQ26" s="23">
        <f t="shared" si="311"/>
        <v>4350.4800000000014</v>
      </c>
      <c r="CR26" s="3">
        <f t="shared" si="475"/>
        <v>4350.4800000000014</v>
      </c>
      <c r="CS26" s="172">
        <f t="shared" si="64"/>
        <v>4350.4800000000014</v>
      </c>
      <c r="CT26" s="6">
        <f t="shared" si="211"/>
        <v>4350.4800000000014</v>
      </c>
      <c r="CU26" s="37">
        <f>$M26*1</f>
        <v>60000</v>
      </c>
      <c r="CV26" s="29">
        <f t="shared" ref="CV26:CV29" si="525">CV25*1</f>
        <v>4</v>
      </c>
      <c r="CW26" s="3">
        <f t="shared" si="476"/>
        <v>15000</v>
      </c>
      <c r="CX26" s="3">
        <f t="shared" ref="CX26:CX29" si="526">IF(CW26&lt;=$AL$5,CW26,$AL$5)</f>
        <v>6011</v>
      </c>
      <c r="CY26" s="3">
        <f t="shared" si="477"/>
        <v>5980</v>
      </c>
      <c r="CZ26" s="3">
        <f t="shared" ref="CZ26:CZ29" si="527">IF(CW26&gt;=11991,IF(CW26&lt;=$AN$5,CW26-$AM$5,$AN$5-$AM$5),0)</f>
        <v>3009</v>
      </c>
      <c r="DA26" s="3">
        <f t="shared" si="478"/>
        <v>0</v>
      </c>
      <c r="DB26" s="3">
        <f t="shared" si="479"/>
        <v>0</v>
      </c>
      <c r="DC26" s="3">
        <f t="shared" si="480"/>
        <v>0</v>
      </c>
      <c r="DD26" s="3">
        <f t="shared" si="481"/>
        <v>0</v>
      </c>
      <c r="DE26" s="3">
        <f>IF(CW26&gt;=$AR$5,IF(CW26&lt;=$AS$5,CW26-$AR$5,$AS$5-$AR$5),0)</f>
        <v>0</v>
      </c>
      <c r="DF26" s="3">
        <f t="shared" si="374"/>
        <v>0</v>
      </c>
      <c r="DG26" s="23">
        <f t="shared" si="375"/>
        <v>3000.6400000000003</v>
      </c>
      <c r="DH26" s="3">
        <f t="shared" si="152"/>
        <v>3000.6400000000003</v>
      </c>
      <c r="DI26" s="172">
        <f t="shared" si="175"/>
        <v>3000.6400000000003</v>
      </c>
      <c r="DJ26" s="6">
        <f t="shared" si="212"/>
        <v>3000.6400000000003</v>
      </c>
      <c r="DK26" s="37">
        <f>$M26*1</f>
        <v>60000</v>
      </c>
      <c r="DL26" s="29">
        <f t="shared" ref="DL26:DL29" si="528">DL25*1</f>
        <v>5</v>
      </c>
      <c r="DM26" s="3">
        <f t="shared" si="482"/>
        <v>12000</v>
      </c>
      <c r="DN26" s="3">
        <f t="shared" ref="DN26:DN29" si="529">IF(DM26&lt;=$AL$5,DM26,$AL$5)</f>
        <v>6011</v>
      </c>
      <c r="DO26" s="3">
        <f t="shared" si="483"/>
        <v>5980</v>
      </c>
      <c r="DP26" s="3">
        <f t="shared" ref="DP26:DP29" si="530">IF(DM26&gt;=11991,IF(DM26&lt;=$AN$5,DM26-$AM$5,$AN$5-$AM$5),0)</f>
        <v>9</v>
      </c>
      <c r="DQ26" s="3">
        <f t="shared" si="484"/>
        <v>0</v>
      </c>
      <c r="DR26" s="3">
        <f t="shared" si="485"/>
        <v>0</v>
      </c>
      <c r="DS26" s="3">
        <f t="shared" si="486"/>
        <v>0</v>
      </c>
      <c r="DT26" s="3">
        <f t="shared" si="487"/>
        <v>0</v>
      </c>
      <c r="DU26" s="3">
        <f>IF(DM26&gt;=$AR$5,IF(DM26&lt;=$AS$5,DM26-$AR$5,$AS$5-$AR$5),0)</f>
        <v>0</v>
      </c>
      <c r="DV26" s="3">
        <f t="shared" si="383"/>
        <v>0</v>
      </c>
      <c r="DW26" s="23">
        <f t="shared" si="433"/>
        <v>1650.7999999999997</v>
      </c>
      <c r="DX26" s="3">
        <f t="shared" si="328"/>
        <v>1650.7999999999997</v>
      </c>
      <c r="DY26" s="172">
        <f t="shared" si="177"/>
        <v>1650.7999999999997</v>
      </c>
      <c r="DZ26" s="6">
        <f t="shared" si="213"/>
        <v>1650.7999999999997</v>
      </c>
      <c r="EA26" s="37">
        <f>$M26*1</f>
        <v>60000</v>
      </c>
      <c r="EB26" s="29">
        <f t="shared" ref="EB26:EB29" si="531">EB25*1</f>
        <v>2</v>
      </c>
      <c r="EC26" s="3">
        <f t="shared" si="488"/>
        <v>30000</v>
      </c>
      <c r="ED26" s="3">
        <f t="shared" ref="ED26:ED29" si="532">IF(EC26&lt;=$AL$5,EC26,$AL$5)</f>
        <v>6011</v>
      </c>
      <c r="EE26" s="3">
        <f t="shared" si="489"/>
        <v>5980</v>
      </c>
      <c r="EF26" s="3">
        <f t="shared" ref="EF26:EF29" si="533">IF(EC26&gt;=11991,IF(EC26&lt;=$AN$5,EC26-$AM$5,$AN$5-$AM$5),0)</f>
        <v>14640</v>
      </c>
      <c r="EG26" s="3">
        <f t="shared" si="490"/>
        <v>3369</v>
      </c>
      <c r="EH26" s="3">
        <f t="shared" si="491"/>
        <v>0</v>
      </c>
      <c r="EI26" s="3">
        <f t="shared" si="492"/>
        <v>0</v>
      </c>
      <c r="EJ26" s="3">
        <f t="shared" si="493"/>
        <v>0</v>
      </c>
      <c r="EK26" s="3">
        <f t="shared" si="494"/>
        <v>0</v>
      </c>
      <c r="EL26" s="3">
        <f t="shared" si="391"/>
        <v>0</v>
      </c>
      <c r="EM26" s="23">
        <f t="shared" si="329"/>
        <v>6778.4000000000005</v>
      </c>
      <c r="EN26" s="3">
        <f t="shared" si="495"/>
        <v>8849.1999999999989</v>
      </c>
      <c r="EO26" s="172">
        <f t="shared" si="179"/>
        <v>8849.1999999999989</v>
      </c>
      <c r="EP26" s="37">
        <f t="shared" si="106"/>
        <v>8849.1999999999989</v>
      </c>
      <c r="EQ26" s="6">
        <f t="shared" si="153"/>
        <v>60000</v>
      </c>
      <c r="ER26" s="3">
        <f t="shared" si="154"/>
        <v>60000</v>
      </c>
      <c r="ES26" s="3">
        <f t="shared" si="155"/>
        <v>0</v>
      </c>
      <c r="ET26" s="3">
        <f t="shared" si="156"/>
        <v>0</v>
      </c>
      <c r="EU26" s="3">
        <f t="shared" si="107"/>
        <v>0</v>
      </c>
      <c r="EV26" s="3">
        <f t="shared" si="108"/>
        <v>0</v>
      </c>
      <c r="EW26" s="3">
        <f t="shared" si="157"/>
        <v>0</v>
      </c>
      <c r="EX26" s="6">
        <f t="shared" si="109"/>
        <v>0</v>
      </c>
      <c r="EY26" s="3">
        <f t="shared" si="158"/>
        <v>60000</v>
      </c>
      <c r="EZ26" s="3">
        <f t="shared" si="110"/>
        <v>0</v>
      </c>
      <c r="FA26" s="3">
        <f t="shared" si="214"/>
        <v>0</v>
      </c>
      <c r="FB26" s="3">
        <f t="shared" si="112"/>
        <v>0</v>
      </c>
      <c r="FC26" s="3">
        <f t="shared" si="215"/>
        <v>0</v>
      </c>
      <c r="FD26" s="3">
        <f t="shared" si="216"/>
        <v>0</v>
      </c>
      <c r="FE26" s="6">
        <f t="shared" si="217"/>
        <v>0</v>
      </c>
      <c r="FF26" s="37">
        <f>$M26*1</f>
        <v>60000</v>
      </c>
      <c r="FG26" s="29">
        <f t="shared" ref="FG26:FG29" si="534">FG25*1</f>
        <v>2.5</v>
      </c>
      <c r="FH26" s="3">
        <f t="shared" si="496"/>
        <v>24000</v>
      </c>
      <c r="FI26" s="3">
        <f t="shared" ref="FI26:FI29" si="535">IF(FH26&lt;=$AL$5,FH26,$AL$5)</f>
        <v>6011</v>
      </c>
      <c r="FJ26" s="3">
        <f t="shared" si="497"/>
        <v>5980</v>
      </c>
      <c r="FK26" s="3">
        <f t="shared" ref="FK26:FK29" si="536">IF(FH26&gt;=11991,IF(FH26&lt;=$AN$5,FH26-$AM$5,$AN$5-$AM$5),0)</f>
        <v>12009</v>
      </c>
      <c r="FL26" s="3">
        <f t="shared" si="498"/>
        <v>0</v>
      </c>
      <c r="FM26" s="3">
        <f t="shared" si="499"/>
        <v>0</v>
      </c>
      <c r="FN26" s="3">
        <f t="shared" si="500"/>
        <v>0</v>
      </c>
      <c r="FO26" s="3">
        <f t="shared" si="501"/>
        <v>0</v>
      </c>
      <c r="FP26" s="3">
        <f t="shared" si="502"/>
        <v>0</v>
      </c>
      <c r="FQ26" s="3">
        <f t="shared" si="399"/>
        <v>0</v>
      </c>
      <c r="FR26" s="23">
        <f t="shared" si="503"/>
        <v>5025.4000000000005</v>
      </c>
      <c r="FS26" s="3">
        <f t="shared" si="181"/>
        <v>7349.1999999999989</v>
      </c>
      <c r="FT26" s="172">
        <f>FS26-(IF(0&lt;=($E$25-(FS26)/2),IF(FS26&lt;=($E$25-(FS26)/2),FS26,($E$25-(FS26)/2)),0))</f>
        <v>7349.1999999999989</v>
      </c>
      <c r="FU26" s="37">
        <f t="shared" si="159"/>
        <v>7349.1999999999989</v>
      </c>
      <c r="FV26" s="37">
        <f>$M26*1</f>
        <v>60000</v>
      </c>
      <c r="FW26" s="29">
        <f t="shared" ref="FW26:FW29" si="537">FW25*1</f>
        <v>1.5</v>
      </c>
      <c r="FX26" s="3">
        <f t="shared" si="504"/>
        <v>40000</v>
      </c>
      <c r="FY26" s="3">
        <f t="shared" ref="FY26:FY29" si="538">IF(FX26&lt;=$AL$5,FX26,$AL$5)</f>
        <v>6011</v>
      </c>
      <c r="FZ26" s="3">
        <f t="shared" si="505"/>
        <v>5980</v>
      </c>
      <c r="GA26" s="3">
        <f t="shared" ref="GA26:GA29" si="539">IF(FX26&gt;=11991,IF(FX26&lt;=$AN$5,FX26-$AM$5,$AN$5-$AM$5),0)</f>
        <v>14640</v>
      </c>
      <c r="GB26" s="3">
        <f t="shared" si="506"/>
        <v>13369</v>
      </c>
      <c r="GC26" s="3">
        <f t="shared" si="507"/>
        <v>0</v>
      </c>
      <c r="GD26" s="3">
        <f t="shared" si="508"/>
        <v>0</v>
      </c>
      <c r="GE26" s="3">
        <f t="shared" si="509"/>
        <v>0</v>
      </c>
      <c r="GF26" s="3">
        <f t="shared" si="510"/>
        <v>0</v>
      </c>
      <c r="GG26" s="3">
        <f t="shared" si="408"/>
        <v>0</v>
      </c>
      <c r="GH26" s="23">
        <f t="shared" si="511"/>
        <v>9583.8000000000011</v>
      </c>
      <c r="GI26" s="3">
        <f t="shared" si="160"/>
        <v>11492.199999999999</v>
      </c>
      <c r="GJ26" s="172">
        <f t="shared" si="139"/>
        <v>11492.199999999999</v>
      </c>
      <c r="GK26" s="37">
        <f t="shared" si="161"/>
        <v>11492.199999999999</v>
      </c>
      <c r="GM26" s="26">
        <f t="shared" si="443"/>
        <v>350</v>
      </c>
      <c r="GN26" s="73">
        <f t="shared" si="183"/>
        <v>333</v>
      </c>
      <c r="GO26" s="65">
        <f t="shared" si="410"/>
        <v>17</v>
      </c>
      <c r="GP26" s="1"/>
      <c r="GQ26" s="26">
        <f t="shared" si="444"/>
        <v>750</v>
      </c>
      <c r="GR26" s="161">
        <f t="shared" si="162"/>
        <v>133</v>
      </c>
      <c r="GS26" s="65">
        <f t="shared" si="411"/>
        <v>617</v>
      </c>
      <c r="GT26" s="1"/>
      <c r="GU26" s="26">
        <f t="shared" si="445"/>
        <v>1150</v>
      </c>
      <c r="GV26" s="73">
        <f t="shared" si="163"/>
        <v>0</v>
      </c>
      <c r="GW26" s="65">
        <f t="shared" si="412"/>
        <v>1150</v>
      </c>
      <c r="GX26" s="1"/>
      <c r="GY26" s="26">
        <f t="shared" si="446"/>
        <v>1550</v>
      </c>
      <c r="GZ26" s="161">
        <f t="shared" si="164"/>
        <v>0</v>
      </c>
      <c r="HA26" s="65">
        <f t="shared" si="413"/>
        <v>1550</v>
      </c>
      <c r="HB26" s="1"/>
      <c r="HC26" s="26">
        <f t="shared" si="447"/>
        <v>1950</v>
      </c>
      <c r="HD26" s="161">
        <f t="shared" si="165"/>
        <v>0</v>
      </c>
      <c r="HE26" s="65">
        <f t="shared" si="414"/>
        <v>1950</v>
      </c>
      <c r="HF26" s="3"/>
      <c r="HH26" s="26">
        <f t="shared" si="166"/>
        <v>60000</v>
      </c>
      <c r="HI26" s="26">
        <f t="shared" si="189"/>
        <v>1500</v>
      </c>
      <c r="HJ26" s="3">
        <f t="shared" si="190"/>
        <v>2427.9199999999992</v>
      </c>
      <c r="HK26" s="3">
        <f t="shared" si="191"/>
        <v>3777.76</v>
      </c>
      <c r="HL26" s="65">
        <f t="shared" si="218"/>
        <v>5127.6000000000004</v>
      </c>
      <c r="HM26" s="26">
        <f t="shared" si="167"/>
        <v>3540</v>
      </c>
      <c r="HN26" s="65">
        <f t="shared" si="168"/>
        <v>5040</v>
      </c>
      <c r="HO26" s="6">
        <f t="shared" si="169"/>
        <v>897</v>
      </c>
      <c r="HZ26" t="s">
        <v>154</v>
      </c>
      <c r="IH26" s="2"/>
      <c r="IP26" t="s">
        <v>123</v>
      </c>
    </row>
    <row r="27" spans="1:255" ht="15.75" thickBot="1">
      <c r="G27" s="180">
        <f>G26+1</f>
        <v>5</v>
      </c>
      <c r="H27" s="181">
        <f>I26*1</f>
        <v>9999999</v>
      </c>
      <c r="I27" s="183">
        <v>9999999</v>
      </c>
      <c r="J27" s="105">
        <v>0.04</v>
      </c>
      <c r="M27" s="106">
        <v>65000</v>
      </c>
      <c r="N27" s="41"/>
      <c r="P27" s="26">
        <f t="shared" si="143"/>
        <v>65000</v>
      </c>
      <c r="Q27" s="37">
        <f t="shared" si="198"/>
        <v>13889.199999999999</v>
      </c>
      <c r="R27" s="85">
        <f t="shared" si="219"/>
        <v>0.21367999999999998</v>
      </c>
      <c r="S27" s="37">
        <f t="shared" si="199"/>
        <v>8278.4000000000015</v>
      </c>
      <c r="T27" s="85">
        <f t="shared" si="144"/>
        <v>0.12736000000000003</v>
      </c>
      <c r="U27" s="37">
        <f t="shared" si="200"/>
        <v>6778.4000000000015</v>
      </c>
      <c r="V27" s="79">
        <f t="shared" si="201"/>
        <v>0.10428307692307695</v>
      </c>
      <c r="W27" s="37">
        <f t="shared" si="202"/>
        <v>5278.4000000000015</v>
      </c>
      <c r="X27" s="79">
        <f t="shared" si="203"/>
        <v>8.1206153846153872E-2</v>
      </c>
      <c r="Y27" s="37">
        <f t="shared" si="204"/>
        <v>3700.6400000000003</v>
      </c>
      <c r="Z27" s="79">
        <f t="shared" si="205"/>
        <v>5.6932923076923082E-2</v>
      </c>
      <c r="AA27" s="6">
        <f t="shared" si="206"/>
        <v>2350.7999999999997</v>
      </c>
      <c r="AB27" s="79">
        <f t="shared" si="207"/>
        <v>3.6166153846153841E-2</v>
      </c>
      <c r="AC27" s="6">
        <f t="shared" si="145"/>
        <v>10349.199999999999</v>
      </c>
      <c r="AD27" s="79">
        <f t="shared" si="146"/>
        <v>0.15921846153846153</v>
      </c>
      <c r="AE27" s="37">
        <f t="shared" si="512"/>
        <v>8849.1999999999989</v>
      </c>
      <c r="AF27" s="79">
        <f t="shared" si="297"/>
        <v>0.13614153846153845</v>
      </c>
      <c r="AG27" s="6">
        <f t="shared" si="147"/>
        <v>12992.199999999999</v>
      </c>
      <c r="AH27" s="87">
        <f t="shared" si="148"/>
        <v>0.19987999999999997</v>
      </c>
      <c r="AI27" s="37">
        <f>$M27*1</f>
        <v>65000</v>
      </c>
      <c r="AJ27" s="29">
        <f t="shared" si="513"/>
        <v>1</v>
      </c>
      <c r="AK27" s="3">
        <f t="shared" si="449"/>
        <v>65000</v>
      </c>
      <c r="AL27" s="3">
        <f t="shared" si="514"/>
        <v>6011</v>
      </c>
      <c r="AM27" s="3">
        <f t="shared" si="450"/>
        <v>5980</v>
      </c>
      <c r="AN27" s="3">
        <f t="shared" si="515"/>
        <v>14640</v>
      </c>
      <c r="AO27" s="3">
        <f t="shared" si="451"/>
        <v>38369</v>
      </c>
      <c r="AP27" s="3">
        <f t="shared" si="452"/>
        <v>0</v>
      </c>
      <c r="AQ27" s="3">
        <f t="shared" si="453"/>
        <v>0</v>
      </c>
      <c r="AR27" s="3">
        <f t="shared" si="454"/>
        <v>0</v>
      </c>
      <c r="AS27" s="3">
        <f t="shared" si="455"/>
        <v>0</v>
      </c>
      <c r="AT27" s="3">
        <f t="shared" si="448"/>
        <v>0</v>
      </c>
      <c r="AU27" s="23">
        <f t="shared" si="149"/>
        <v>13889.199999999999</v>
      </c>
      <c r="AV27" s="3">
        <f t="shared" si="150"/>
        <v>13889.199999999999</v>
      </c>
      <c r="AW27" s="172">
        <f t="shared" si="23"/>
        <v>13889.199999999999</v>
      </c>
      <c r="AX27" s="6">
        <f t="shared" si="208"/>
        <v>13889.199999999999</v>
      </c>
      <c r="AY27" s="37">
        <f>$M27*1</f>
        <v>65000</v>
      </c>
      <c r="AZ27" s="29">
        <f t="shared" si="516"/>
        <v>2</v>
      </c>
      <c r="BA27" s="3">
        <f t="shared" si="456"/>
        <v>32500</v>
      </c>
      <c r="BB27" s="3">
        <f t="shared" si="517"/>
        <v>6011</v>
      </c>
      <c r="BC27" s="3">
        <f t="shared" si="457"/>
        <v>5980</v>
      </c>
      <c r="BD27" s="3">
        <f t="shared" si="518"/>
        <v>14640</v>
      </c>
      <c r="BE27" s="3">
        <f t="shared" si="458"/>
        <v>5869</v>
      </c>
      <c r="BF27" s="3">
        <f t="shared" si="459"/>
        <v>0</v>
      </c>
      <c r="BG27" s="3">
        <f t="shared" si="460"/>
        <v>0</v>
      </c>
      <c r="BH27" s="3">
        <f t="shared" si="461"/>
        <v>0</v>
      </c>
      <c r="BI27" s="3">
        <f>IF(BA27&gt;=$AR$5,IF(BA27&lt;=$AS$5,BA27-$AR$5,$AS$5-$AR$5),0)</f>
        <v>0</v>
      </c>
      <c r="BJ27" s="3">
        <f t="shared" si="462"/>
        <v>0</v>
      </c>
      <c r="BK27" s="93">
        <f t="shared" si="304"/>
        <v>8278.4000000000015</v>
      </c>
      <c r="BL27" s="3">
        <f t="shared" si="151"/>
        <v>8278.4000000000015</v>
      </c>
      <c r="BM27" s="172">
        <f t="shared" si="36"/>
        <v>8278.4000000000015</v>
      </c>
      <c r="BN27" s="6">
        <f t="shared" si="209"/>
        <v>8278.4000000000015</v>
      </c>
      <c r="BO27" s="37">
        <f>$M27*1</f>
        <v>65000</v>
      </c>
      <c r="BP27" s="29">
        <f t="shared" si="519"/>
        <v>2.5</v>
      </c>
      <c r="BQ27" s="3">
        <f t="shared" si="463"/>
        <v>26000</v>
      </c>
      <c r="BR27" s="3">
        <f t="shared" si="520"/>
        <v>6011</v>
      </c>
      <c r="BS27" s="3">
        <f t="shared" si="464"/>
        <v>5980</v>
      </c>
      <c r="BT27" s="3">
        <f t="shared" si="521"/>
        <v>14009</v>
      </c>
      <c r="BU27" s="3">
        <f t="shared" si="465"/>
        <v>0</v>
      </c>
      <c r="BV27" s="3">
        <f t="shared" si="466"/>
        <v>0</v>
      </c>
      <c r="BW27" s="3">
        <f t="shared" si="467"/>
        <v>0</v>
      </c>
      <c r="BX27" s="3">
        <f t="shared" si="468"/>
        <v>0</v>
      </c>
      <c r="BY27" s="3">
        <f>IF(BQ27&gt;=$AR$5,IF(BQ27&lt;=$AS$5,BQ27-$AR$5,$AS$5-$AR$5),0)</f>
        <v>0</v>
      </c>
      <c r="BZ27" s="3">
        <f t="shared" si="357"/>
        <v>0</v>
      </c>
      <c r="CA27" s="93">
        <f t="shared" si="327"/>
        <v>5725.4000000000005</v>
      </c>
      <c r="CB27" s="3">
        <f t="shared" si="332"/>
        <v>6778.4000000000015</v>
      </c>
      <c r="CC27" s="172">
        <f t="shared" si="50"/>
        <v>6778.4000000000015</v>
      </c>
      <c r="CD27" s="6">
        <f t="shared" si="210"/>
        <v>6778.4000000000015</v>
      </c>
      <c r="CE27" s="37">
        <f>$M27*1</f>
        <v>65000</v>
      </c>
      <c r="CF27" s="29">
        <f t="shared" si="522"/>
        <v>3</v>
      </c>
      <c r="CG27" s="3">
        <f t="shared" si="469"/>
        <v>21666.666666666668</v>
      </c>
      <c r="CH27" s="3">
        <f t="shared" si="523"/>
        <v>6011</v>
      </c>
      <c r="CI27" s="3">
        <f t="shared" si="470"/>
        <v>5980</v>
      </c>
      <c r="CJ27" s="3">
        <f t="shared" si="524"/>
        <v>9675.6666666666679</v>
      </c>
      <c r="CK27" s="3">
        <f t="shared" si="471"/>
        <v>0</v>
      </c>
      <c r="CL27" s="3">
        <f t="shared" si="472"/>
        <v>0</v>
      </c>
      <c r="CM27" s="3">
        <f t="shared" si="473"/>
        <v>0</v>
      </c>
      <c r="CN27" s="3">
        <f t="shared" si="474"/>
        <v>0</v>
      </c>
      <c r="CO27" s="3">
        <f>IF(CG27&gt;=$AR$5,IF(CG27&lt;=$AS$5,CG27-$AR$5,$AS$5-$AR$5),0)</f>
        <v>0</v>
      </c>
      <c r="CP27" s="3">
        <f t="shared" si="365"/>
        <v>0</v>
      </c>
      <c r="CQ27" s="23">
        <f t="shared" si="311"/>
        <v>5050.4800000000014</v>
      </c>
      <c r="CR27" s="3">
        <f t="shared" si="475"/>
        <v>5278.4000000000015</v>
      </c>
      <c r="CS27" s="172">
        <f t="shared" si="64"/>
        <v>5278.4000000000015</v>
      </c>
      <c r="CT27" s="6">
        <f t="shared" si="211"/>
        <v>5278.4000000000015</v>
      </c>
      <c r="CU27" s="37">
        <f>$M27*1</f>
        <v>65000</v>
      </c>
      <c r="CV27" s="29">
        <f t="shared" si="525"/>
        <v>4</v>
      </c>
      <c r="CW27" s="3">
        <f t="shared" si="476"/>
        <v>16250</v>
      </c>
      <c r="CX27" s="3">
        <f t="shared" si="526"/>
        <v>6011</v>
      </c>
      <c r="CY27" s="3">
        <f t="shared" si="477"/>
        <v>5980</v>
      </c>
      <c r="CZ27" s="3">
        <f t="shared" si="527"/>
        <v>4259</v>
      </c>
      <c r="DA27" s="3">
        <f t="shared" si="478"/>
        <v>0</v>
      </c>
      <c r="DB27" s="3">
        <f t="shared" si="479"/>
        <v>0</v>
      </c>
      <c r="DC27" s="3">
        <f t="shared" si="480"/>
        <v>0</v>
      </c>
      <c r="DD27" s="3">
        <f t="shared" si="481"/>
        <v>0</v>
      </c>
      <c r="DE27" s="3">
        <f>IF(CW27&gt;=$AR$5,IF(CW27&lt;=$AS$5,CW27-$AR$5,$AS$5-$AR$5),0)</f>
        <v>0</v>
      </c>
      <c r="DF27" s="3">
        <f t="shared" si="374"/>
        <v>0</v>
      </c>
      <c r="DG27" s="23">
        <f t="shared" si="375"/>
        <v>3700.6400000000003</v>
      </c>
      <c r="DH27" s="3">
        <f t="shared" si="152"/>
        <v>3700.6400000000003</v>
      </c>
      <c r="DI27" s="172">
        <f t="shared" si="175"/>
        <v>3700.6400000000003</v>
      </c>
      <c r="DJ27" s="6">
        <f t="shared" si="212"/>
        <v>3700.6400000000003</v>
      </c>
      <c r="DK27" s="37">
        <f>$M27*1</f>
        <v>65000</v>
      </c>
      <c r="DL27" s="29">
        <f t="shared" si="528"/>
        <v>5</v>
      </c>
      <c r="DM27" s="3">
        <f t="shared" si="482"/>
        <v>13000</v>
      </c>
      <c r="DN27" s="3">
        <f t="shared" si="529"/>
        <v>6011</v>
      </c>
      <c r="DO27" s="3">
        <f t="shared" si="483"/>
        <v>5980</v>
      </c>
      <c r="DP27" s="3">
        <f t="shared" si="530"/>
        <v>1009</v>
      </c>
      <c r="DQ27" s="3">
        <f t="shared" si="484"/>
        <v>0</v>
      </c>
      <c r="DR27" s="3">
        <f t="shared" si="485"/>
        <v>0</v>
      </c>
      <c r="DS27" s="3">
        <f t="shared" si="486"/>
        <v>0</v>
      </c>
      <c r="DT27" s="3">
        <f t="shared" si="487"/>
        <v>0</v>
      </c>
      <c r="DU27" s="3">
        <f>IF(DM27&gt;=$AR$5,IF(DM27&lt;=$AS$5,DM27-$AR$5,$AS$5-$AR$5),0)</f>
        <v>0</v>
      </c>
      <c r="DV27" s="3">
        <f t="shared" si="383"/>
        <v>0</v>
      </c>
      <c r="DW27" s="23">
        <f t="shared" si="433"/>
        <v>2350.7999999999997</v>
      </c>
      <c r="DX27" s="3">
        <f t="shared" si="328"/>
        <v>2350.7999999999997</v>
      </c>
      <c r="DY27" s="172">
        <f t="shared" si="177"/>
        <v>2350.7999999999997</v>
      </c>
      <c r="DZ27" s="6">
        <f t="shared" si="213"/>
        <v>2350.7999999999997</v>
      </c>
      <c r="EA27" s="37">
        <f>$M27*1</f>
        <v>65000</v>
      </c>
      <c r="EB27" s="29">
        <f t="shared" si="531"/>
        <v>2</v>
      </c>
      <c r="EC27" s="3">
        <f t="shared" si="488"/>
        <v>32500</v>
      </c>
      <c r="ED27" s="3">
        <f t="shared" si="532"/>
        <v>6011</v>
      </c>
      <c r="EE27" s="3">
        <f t="shared" si="489"/>
        <v>5980</v>
      </c>
      <c r="EF27" s="3">
        <f t="shared" si="533"/>
        <v>14640</v>
      </c>
      <c r="EG27" s="3">
        <f t="shared" si="490"/>
        <v>5869</v>
      </c>
      <c r="EH27" s="3">
        <f t="shared" si="491"/>
        <v>0</v>
      </c>
      <c r="EI27" s="3">
        <f t="shared" si="492"/>
        <v>0</v>
      </c>
      <c r="EJ27" s="3">
        <f t="shared" si="493"/>
        <v>0</v>
      </c>
      <c r="EK27" s="3">
        <f t="shared" si="494"/>
        <v>0</v>
      </c>
      <c r="EL27" s="3">
        <f t="shared" si="391"/>
        <v>0</v>
      </c>
      <c r="EM27" s="23">
        <f t="shared" si="329"/>
        <v>8278.4000000000015</v>
      </c>
      <c r="EN27" s="3">
        <f t="shared" si="495"/>
        <v>10349.199999999999</v>
      </c>
      <c r="EO27" s="172">
        <f t="shared" si="179"/>
        <v>10349.199999999999</v>
      </c>
      <c r="EP27" s="37">
        <f t="shared" si="106"/>
        <v>10349.199999999999</v>
      </c>
      <c r="EQ27" s="6">
        <f t="shared" si="153"/>
        <v>65000</v>
      </c>
      <c r="ER27" s="3">
        <f t="shared" si="154"/>
        <v>65000</v>
      </c>
      <c r="ES27" s="3">
        <f t="shared" si="155"/>
        <v>0</v>
      </c>
      <c r="ET27" s="3">
        <f t="shared" si="156"/>
        <v>0</v>
      </c>
      <c r="EU27" s="3">
        <f t="shared" si="107"/>
        <v>0</v>
      </c>
      <c r="EV27" s="3">
        <f t="shared" si="108"/>
        <v>0</v>
      </c>
      <c r="EW27" s="3">
        <f t="shared" si="157"/>
        <v>0</v>
      </c>
      <c r="EX27" s="6">
        <f t="shared" si="109"/>
        <v>0</v>
      </c>
      <c r="EY27" s="3">
        <f t="shared" si="158"/>
        <v>65000</v>
      </c>
      <c r="EZ27" s="3">
        <f t="shared" si="110"/>
        <v>0</v>
      </c>
      <c r="FA27" s="3">
        <f t="shared" si="214"/>
        <v>0</v>
      </c>
      <c r="FB27" s="3">
        <f t="shared" si="112"/>
        <v>0</v>
      </c>
      <c r="FC27" s="3">
        <f t="shared" si="215"/>
        <v>0</v>
      </c>
      <c r="FD27" s="3">
        <f t="shared" si="216"/>
        <v>0</v>
      </c>
      <c r="FE27" s="6">
        <f t="shared" si="217"/>
        <v>0</v>
      </c>
      <c r="FF27" s="37">
        <f>$M27*1</f>
        <v>65000</v>
      </c>
      <c r="FG27" s="29">
        <f t="shared" si="534"/>
        <v>2.5</v>
      </c>
      <c r="FH27" s="3">
        <f t="shared" si="496"/>
        <v>26000</v>
      </c>
      <c r="FI27" s="3">
        <f t="shared" si="535"/>
        <v>6011</v>
      </c>
      <c r="FJ27" s="3">
        <f t="shared" si="497"/>
        <v>5980</v>
      </c>
      <c r="FK27" s="3">
        <f t="shared" si="536"/>
        <v>14009</v>
      </c>
      <c r="FL27" s="3">
        <f t="shared" si="498"/>
        <v>0</v>
      </c>
      <c r="FM27" s="3">
        <f t="shared" si="499"/>
        <v>0</v>
      </c>
      <c r="FN27" s="3">
        <f t="shared" si="500"/>
        <v>0</v>
      </c>
      <c r="FO27" s="3">
        <f t="shared" si="501"/>
        <v>0</v>
      </c>
      <c r="FP27" s="3">
        <f t="shared" si="502"/>
        <v>0</v>
      </c>
      <c r="FQ27" s="3">
        <f t="shared" si="399"/>
        <v>0</v>
      </c>
      <c r="FR27" s="23">
        <f t="shared" si="503"/>
        <v>5725.4000000000005</v>
      </c>
      <c r="FS27" s="3">
        <f t="shared" si="181"/>
        <v>8849.1999999999989</v>
      </c>
      <c r="FT27" s="172">
        <f t="shared" ref="FT27:FT49" si="540">FS27-(IF(0&lt;=($E$25-(FS27)/2),IF(FS27&lt;=($E$25-(FS27)/2),FS27,($E$25-(FS27)/2)),0))</f>
        <v>8849.1999999999989</v>
      </c>
      <c r="FU27" s="37">
        <f t="shared" si="159"/>
        <v>8849.1999999999989</v>
      </c>
      <c r="FV27" s="37">
        <f>$M27*1</f>
        <v>65000</v>
      </c>
      <c r="FW27" s="29">
        <f t="shared" si="537"/>
        <v>1.5</v>
      </c>
      <c r="FX27" s="3">
        <f t="shared" si="504"/>
        <v>43333.333333333336</v>
      </c>
      <c r="FY27" s="3">
        <f t="shared" si="538"/>
        <v>6011</v>
      </c>
      <c r="FZ27" s="3">
        <f t="shared" si="505"/>
        <v>5980</v>
      </c>
      <c r="GA27" s="3">
        <f t="shared" si="539"/>
        <v>14640</v>
      </c>
      <c r="GB27" s="3">
        <f t="shared" si="506"/>
        <v>16702.333333333336</v>
      </c>
      <c r="GC27" s="3">
        <f t="shared" si="507"/>
        <v>0</v>
      </c>
      <c r="GD27" s="3">
        <f t="shared" si="508"/>
        <v>0</v>
      </c>
      <c r="GE27" s="3">
        <f t="shared" si="509"/>
        <v>0</v>
      </c>
      <c r="GF27" s="3">
        <f t="shared" si="510"/>
        <v>0</v>
      </c>
      <c r="GG27" s="3">
        <f t="shared" si="408"/>
        <v>0</v>
      </c>
      <c r="GH27" s="23">
        <f t="shared" si="511"/>
        <v>11083.800000000001</v>
      </c>
      <c r="GI27" s="3">
        <f t="shared" si="160"/>
        <v>12992.199999999999</v>
      </c>
      <c r="GJ27" s="172">
        <f t="shared" si="139"/>
        <v>12992.199999999999</v>
      </c>
      <c r="GK27" s="37">
        <f t="shared" si="161"/>
        <v>12992.199999999999</v>
      </c>
      <c r="GM27" s="26">
        <f t="shared" si="443"/>
        <v>370</v>
      </c>
      <c r="GN27" s="73">
        <f t="shared" si="183"/>
        <v>323</v>
      </c>
      <c r="GO27" s="65">
        <f t="shared" si="410"/>
        <v>47</v>
      </c>
      <c r="GP27" s="1"/>
      <c r="GQ27" s="26">
        <f t="shared" si="444"/>
        <v>770</v>
      </c>
      <c r="GR27" s="161">
        <f t="shared" si="162"/>
        <v>123</v>
      </c>
      <c r="GS27" s="65">
        <f t="shared" si="411"/>
        <v>647</v>
      </c>
      <c r="GT27" s="1"/>
      <c r="GU27" s="26">
        <f t="shared" si="445"/>
        <v>1170</v>
      </c>
      <c r="GV27" s="73">
        <f t="shared" si="163"/>
        <v>0</v>
      </c>
      <c r="GW27" s="65">
        <f t="shared" si="412"/>
        <v>1170</v>
      </c>
      <c r="GX27" s="1"/>
      <c r="GY27" s="26">
        <f t="shared" si="446"/>
        <v>1570</v>
      </c>
      <c r="GZ27" s="161">
        <f t="shared" si="164"/>
        <v>0</v>
      </c>
      <c r="HA27" s="65">
        <f t="shared" si="413"/>
        <v>1570</v>
      </c>
      <c r="HB27" s="1"/>
      <c r="HC27" s="26">
        <f t="shared" si="447"/>
        <v>1970</v>
      </c>
      <c r="HD27" s="161">
        <f t="shared" si="165"/>
        <v>0</v>
      </c>
      <c r="HE27" s="65">
        <f t="shared" si="414"/>
        <v>1970</v>
      </c>
      <c r="HF27" s="3"/>
      <c r="HH27" s="26">
        <f t="shared" si="166"/>
        <v>65000</v>
      </c>
      <c r="HI27" s="26">
        <f t="shared" si="189"/>
        <v>1500</v>
      </c>
      <c r="HJ27" s="3">
        <f t="shared" si="190"/>
        <v>3000</v>
      </c>
      <c r="HK27" s="3">
        <f t="shared" si="191"/>
        <v>4577.7600000000011</v>
      </c>
      <c r="HL27" s="65">
        <f t="shared" si="218"/>
        <v>5927.6000000000022</v>
      </c>
      <c r="HM27" s="26">
        <f t="shared" si="167"/>
        <v>3540</v>
      </c>
      <c r="HN27" s="65">
        <f t="shared" si="168"/>
        <v>5040</v>
      </c>
      <c r="HO27" s="6">
        <f t="shared" si="169"/>
        <v>897</v>
      </c>
      <c r="IA27" t="s">
        <v>92</v>
      </c>
      <c r="IH27" s="2">
        <v>5</v>
      </c>
      <c r="IP27" t="s">
        <v>139</v>
      </c>
    </row>
    <row r="28" spans="1:255">
      <c r="M28" s="106">
        <v>70000</v>
      </c>
      <c r="N28" s="41"/>
      <c r="P28" s="26">
        <f t="shared" si="143"/>
        <v>70000</v>
      </c>
      <c r="Q28" s="37">
        <f t="shared" si="198"/>
        <v>15389.199999999999</v>
      </c>
      <c r="R28" s="85">
        <f t="shared" si="219"/>
        <v>0.21984571428571428</v>
      </c>
      <c r="S28" s="37">
        <f t="shared" si="199"/>
        <v>9778.4000000000015</v>
      </c>
      <c r="T28" s="85">
        <f t="shared" si="144"/>
        <v>0.13969142857142861</v>
      </c>
      <c r="U28" s="37">
        <f t="shared" si="200"/>
        <v>8278.4000000000015</v>
      </c>
      <c r="V28" s="79">
        <f t="shared" si="201"/>
        <v>0.11826285714285717</v>
      </c>
      <c r="W28" s="37">
        <f t="shared" si="202"/>
        <v>6778.4000000000015</v>
      </c>
      <c r="X28" s="79">
        <f t="shared" si="203"/>
        <v>9.6834285714285734E-2</v>
      </c>
      <c r="Y28" s="37">
        <f t="shared" si="204"/>
        <v>4400.6400000000003</v>
      </c>
      <c r="Z28" s="79">
        <f t="shared" si="205"/>
        <v>6.2866285714285722E-2</v>
      </c>
      <c r="AA28" s="6">
        <f t="shared" si="206"/>
        <v>3050.8</v>
      </c>
      <c r="AB28" s="79">
        <f t="shared" si="207"/>
        <v>4.3582857142857145E-2</v>
      </c>
      <c r="AC28" s="6">
        <f t="shared" si="145"/>
        <v>11849.199999999999</v>
      </c>
      <c r="AD28" s="79">
        <f t="shared" si="146"/>
        <v>0.16927428571428571</v>
      </c>
      <c r="AE28" s="37">
        <f t="shared" si="512"/>
        <v>10349.199999999999</v>
      </c>
      <c r="AF28" s="79">
        <f t="shared" si="297"/>
        <v>0.14784571428571427</v>
      </c>
      <c r="AG28" s="6">
        <f t="shared" si="147"/>
        <v>14492.199999999999</v>
      </c>
      <c r="AH28" s="87">
        <f t="shared" si="148"/>
        <v>0.20703142857142856</v>
      </c>
      <c r="AI28" s="37">
        <f>$M28*1</f>
        <v>70000</v>
      </c>
      <c r="AJ28" s="29">
        <f t="shared" si="513"/>
        <v>1</v>
      </c>
      <c r="AK28" s="3">
        <f t="shared" si="449"/>
        <v>70000</v>
      </c>
      <c r="AL28" s="3">
        <f t="shared" si="514"/>
        <v>6011</v>
      </c>
      <c r="AM28" s="3">
        <f t="shared" si="450"/>
        <v>5980</v>
      </c>
      <c r="AN28" s="3">
        <f t="shared" si="515"/>
        <v>14640</v>
      </c>
      <c r="AO28" s="3">
        <f t="shared" si="451"/>
        <v>43369</v>
      </c>
      <c r="AP28" s="3">
        <f t="shared" si="452"/>
        <v>0</v>
      </c>
      <c r="AQ28" s="3">
        <f t="shared" si="453"/>
        <v>0</v>
      </c>
      <c r="AR28" s="3">
        <f t="shared" si="454"/>
        <v>0</v>
      </c>
      <c r="AS28" s="3">
        <f t="shared" si="455"/>
        <v>0</v>
      </c>
      <c r="AT28" s="3">
        <f t="shared" si="448"/>
        <v>0</v>
      </c>
      <c r="AU28" s="23">
        <f t="shared" si="149"/>
        <v>15389.199999999999</v>
      </c>
      <c r="AV28" s="3">
        <f t="shared" si="150"/>
        <v>15389.199999999999</v>
      </c>
      <c r="AW28" s="172">
        <f t="shared" si="23"/>
        <v>15389.199999999999</v>
      </c>
      <c r="AX28" s="6">
        <f t="shared" si="208"/>
        <v>15389.199999999999</v>
      </c>
      <c r="AY28" s="37">
        <f>$M28*1</f>
        <v>70000</v>
      </c>
      <c r="AZ28" s="29">
        <f t="shared" si="516"/>
        <v>2</v>
      </c>
      <c r="BA28" s="3">
        <f t="shared" si="456"/>
        <v>35000</v>
      </c>
      <c r="BB28" s="3">
        <f t="shared" si="517"/>
        <v>6011</v>
      </c>
      <c r="BC28" s="3">
        <f t="shared" si="457"/>
        <v>5980</v>
      </c>
      <c r="BD28" s="3">
        <f t="shared" si="518"/>
        <v>14640</v>
      </c>
      <c r="BE28" s="3">
        <f t="shared" si="458"/>
        <v>8369</v>
      </c>
      <c r="BF28" s="3">
        <f t="shared" si="459"/>
        <v>0</v>
      </c>
      <c r="BG28" s="3">
        <f t="shared" si="460"/>
        <v>0</v>
      </c>
      <c r="BH28" s="3">
        <f t="shared" si="461"/>
        <v>0</v>
      </c>
      <c r="BI28" s="3">
        <f>IF(BA28&gt;=$AR$5,IF(BA28&lt;=$AS$5,BA28-$AR$5,$AS$5-$AR$5),0)</f>
        <v>0</v>
      </c>
      <c r="BJ28" s="3">
        <f t="shared" si="462"/>
        <v>0</v>
      </c>
      <c r="BK28" s="93">
        <f t="shared" si="304"/>
        <v>9778.4000000000015</v>
      </c>
      <c r="BL28" s="3">
        <f t="shared" si="151"/>
        <v>9778.4000000000015</v>
      </c>
      <c r="BM28" s="172">
        <f t="shared" si="36"/>
        <v>9778.4000000000015</v>
      </c>
      <c r="BN28" s="6">
        <f t="shared" si="209"/>
        <v>9778.4000000000015</v>
      </c>
      <c r="BO28" s="37">
        <f>$M28*1</f>
        <v>70000</v>
      </c>
      <c r="BP28" s="29">
        <f t="shared" si="519"/>
        <v>2.5</v>
      </c>
      <c r="BQ28" s="3">
        <f t="shared" si="463"/>
        <v>28000</v>
      </c>
      <c r="BR28" s="3">
        <f t="shared" si="520"/>
        <v>6011</v>
      </c>
      <c r="BS28" s="3">
        <f t="shared" si="464"/>
        <v>5980</v>
      </c>
      <c r="BT28" s="3">
        <f t="shared" si="521"/>
        <v>14640</v>
      </c>
      <c r="BU28" s="3">
        <f t="shared" si="465"/>
        <v>1369</v>
      </c>
      <c r="BV28" s="3">
        <f t="shared" si="466"/>
        <v>0</v>
      </c>
      <c r="BW28" s="3">
        <f t="shared" si="467"/>
        <v>0</v>
      </c>
      <c r="BX28" s="3">
        <f t="shared" si="468"/>
        <v>0</v>
      </c>
      <c r="BY28" s="3">
        <f>IF(BQ28&gt;=$AR$5,IF(BQ28&lt;=$AS$5,BQ28-$AR$5,$AS$5-$AR$5),0)</f>
        <v>0</v>
      </c>
      <c r="BZ28" s="3">
        <f t="shared" si="357"/>
        <v>0</v>
      </c>
      <c r="CA28" s="93">
        <f t="shared" si="327"/>
        <v>6973.0000000000009</v>
      </c>
      <c r="CB28" s="3">
        <f t="shared" si="332"/>
        <v>8278.4000000000015</v>
      </c>
      <c r="CC28" s="172">
        <f t="shared" si="50"/>
        <v>8278.4000000000015</v>
      </c>
      <c r="CD28" s="6">
        <f t="shared" si="210"/>
        <v>8278.4000000000015</v>
      </c>
      <c r="CE28" s="37">
        <f>$M28*1</f>
        <v>70000</v>
      </c>
      <c r="CF28" s="29">
        <f t="shared" si="522"/>
        <v>3</v>
      </c>
      <c r="CG28" s="3">
        <f t="shared" si="469"/>
        <v>23333.333333333332</v>
      </c>
      <c r="CH28" s="3">
        <f t="shared" si="523"/>
        <v>6011</v>
      </c>
      <c r="CI28" s="3">
        <f t="shared" si="470"/>
        <v>5980</v>
      </c>
      <c r="CJ28" s="3">
        <f t="shared" si="524"/>
        <v>11342.333333333332</v>
      </c>
      <c r="CK28" s="3">
        <f t="shared" si="471"/>
        <v>0</v>
      </c>
      <c r="CL28" s="3">
        <f t="shared" si="472"/>
        <v>0</v>
      </c>
      <c r="CM28" s="3">
        <f t="shared" si="473"/>
        <v>0</v>
      </c>
      <c r="CN28" s="3">
        <f t="shared" si="474"/>
        <v>0</v>
      </c>
      <c r="CO28" s="3">
        <f>IF(CG28&gt;=$AR$5,IF(CG28&lt;=$AS$5,CG28-$AR$5,$AS$5-$AR$5),0)</f>
        <v>0</v>
      </c>
      <c r="CP28" s="3">
        <f t="shared" si="365"/>
        <v>0</v>
      </c>
      <c r="CQ28" s="23">
        <f t="shared" si="311"/>
        <v>5750.4800000000005</v>
      </c>
      <c r="CR28" s="3">
        <f t="shared" si="475"/>
        <v>6778.4000000000015</v>
      </c>
      <c r="CS28" s="172">
        <f t="shared" si="64"/>
        <v>6778.4000000000015</v>
      </c>
      <c r="CT28" s="6">
        <f t="shared" si="211"/>
        <v>6778.4000000000015</v>
      </c>
      <c r="CU28" s="37">
        <f>$M28*1</f>
        <v>70000</v>
      </c>
      <c r="CV28" s="29">
        <f t="shared" si="525"/>
        <v>4</v>
      </c>
      <c r="CW28" s="3">
        <f t="shared" si="476"/>
        <v>17500</v>
      </c>
      <c r="CX28" s="3">
        <f t="shared" si="526"/>
        <v>6011</v>
      </c>
      <c r="CY28" s="3">
        <f t="shared" si="477"/>
        <v>5980</v>
      </c>
      <c r="CZ28" s="3">
        <f t="shared" si="527"/>
        <v>5509</v>
      </c>
      <c r="DA28" s="3">
        <f t="shared" si="478"/>
        <v>0</v>
      </c>
      <c r="DB28" s="3">
        <f t="shared" si="479"/>
        <v>0</v>
      </c>
      <c r="DC28" s="3">
        <f t="shared" si="480"/>
        <v>0</v>
      </c>
      <c r="DD28" s="3">
        <f t="shared" si="481"/>
        <v>0</v>
      </c>
      <c r="DE28" s="3">
        <f>IF(CW28&gt;=$AR$5,IF(CW28&lt;=$AS$5,CW28-$AR$5,$AS$5-$AR$5),0)</f>
        <v>0</v>
      </c>
      <c r="DF28" s="3">
        <f t="shared" si="374"/>
        <v>0</v>
      </c>
      <c r="DG28" s="23">
        <f t="shared" si="375"/>
        <v>4400.6400000000003</v>
      </c>
      <c r="DH28" s="3">
        <f t="shared" si="152"/>
        <v>4400.6400000000003</v>
      </c>
      <c r="DI28" s="172">
        <f t="shared" si="175"/>
        <v>4400.6400000000003</v>
      </c>
      <c r="DJ28" s="6">
        <f t="shared" si="212"/>
        <v>4400.6400000000003</v>
      </c>
      <c r="DK28" s="37">
        <f>$M28*1</f>
        <v>70000</v>
      </c>
      <c r="DL28" s="29">
        <f t="shared" si="528"/>
        <v>5</v>
      </c>
      <c r="DM28" s="3">
        <f t="shared" si="482"/>
        <v>14000</v>
      </c>
      <c r="DN28" s="3">
        <f t="shared" si="529"/>
        <v>6011</v>
      </c>
      <c r="DO28" s="3">
        <f t="shared" si="483"/>
        <v>5980</v>
      </c>
      <c r="DP28" s="3">
        <f t="shared" si="530"/>
        <v>2009</v>
      </c>
      <c r="DQ28" s="3">
        <f t="shared" si="484"/>
        <v>0</v>
      </c>
      <c r="DR28" s="3">
        <f t="shared" si="485"/>
        <v>0</v>
      </c>
      <c r="DS28" s="3">
        <f t="shared" si="486"/>
        <v>0</v>
      </c>
      <c r="DT28" s="3">
        <f t="shared" si="487"/>
        <v>0</v>
      </c>
      <c r="DU28" s="3">
        <f>IF(DM28&gt;=$AR$5,IF(DM28&lt;=$AS$5,DM28-$AR$5,$AS$5-$AR$5),0)</f>
        <v>0</v>
      </c>
      <c r="DV28" s="3">
        <f t="shared" si="383"/>
        <v>0</v>
      </c>
      <c r="DW28" s="23">
        <f t="shared" si="433"/>
        <v>3050.8</v>
      </c>
      <c r="DX28" s="3">
        <f t="shared" si="328"/>
        <v>3050.8</v>
      </c>
      <c r="DY28" s="172">
        <f t="shared" si="177"/>
        <v>3050.8</v>
      </c>
      <c r="DZ28" s="6">
        <f t="shared" si="213"/>
        <v>3050.8</v>
      </c>
      <c r="EA28" s="37">
        <f>$M28*1</f>
        <v>70000</v>
      </c>
      <c r="EB28" s="29">
        <f t="shared" si="531"/>
        <v>2</v>
      </c>
      <c r="EC28" s="3">
        <f t="shared" si="488"/>
        <v>35000</v>
      </c>
      <c r="ED28" s="3">
        <f t="shared" si="532"/>
        <v>6011</v>
      </c>
      <c r="EE28" s="3">
        <f t="shared" si="489"/>
        <v>5980</v>
      </c>
      <c r="EF28" s="3">
        <f t="shared" si="533"/>
        <v>14640</v>
      </c>
      <c r="EG28" s="3">
        <f t="shared" si="490"/>
        <v>8369</v>
      </c>
      <c r="EH28" s="3">
        <f t="shared" si="491"/>
        <v>0</v>
      </c>
      <c r="EI28" s="3">
        <f t="shared" si="492"/>
        <v>0</v>
      </c>
      <c r="EJ28" s="3">
        <f t="shared" si="493"/>
        <v>0</v>
      </c>
      <c r="EK28" s="3">
        <f t="shared" si="494"/>
        <v>0</v>
      </c>
      <c r="EL28" s="3">
        <f t="shared" si="391"/>
        <v>0</v>
      </c>
      <c r="EM28" s="23">
        <f t="shared" si="329"/>
        <v>9778.4000000000015</v>
      </c>
      <c r="EN28" s="3">
        <f t="shared" si="495"/>
        <v>11849.199999999999</v>
      </c>
      <c r="EO28" s="172">
        <f t="shared" si="179"/>
        <v>11849.199999999999</v>
      </c>
      <c r="EP28" s="37">
        <f t="shared" si="106"/>
        <v>11849.199999999999</v>
      </c>
      <c r="EQ28" s="6">
        <f t="shared" si="153"/>
        <v>70000</v>
      </c>
      <c r="ER28" s="3">
        <f t="shared" si="154"/>
        <v>70000</v>
      </c>
      <c r="ES28" s="3">
        <f t="shared" si="155"/>
        <v>0</v>
      </c>
      <c r="ET28" s="3">
        <f t="shared" si="156"/>
        <v>0</v>
      </c>
      <c r="EU28" s="3">
        <f t="shared" si="107"/>
        <v>0</v>
      </c>
      <c r="EV28" s="3">
        <f t="shared" si="108"/>
        <v>0</v>
      </c>
      <c r="EW28" s="3">
        <f t="shared" si="157"/>
        <v>0</v>
      </c>
      <c r="EX28" s="6">
        <f t="shared" si="109"/>
        <v>0</v>
      </c>
      <c r="EY28" s="3">
        <f t="shared" si="158"/>
        <v>70000</v>
      </c>
      <c r="EZ28" s="3">
        <f t="shared" si="110"/>
        <v>0</v>
      </c>
      <c r="FA28" s="3">
        <f t="shared" si="214"/>
        <v>0</v>
      </c>
      <c r="FB28" s="3">
        <f t="shared" si="112"/>
        <v>0</v>
      </c>
      <c r="FC28" s="3">
        <f t="shared" si="215"/>
        <v>0</v>
      </c>
      <c r="FD28" s="3">
        <f t="shared" si="216"/>
        <v>0</v>
      </c>
      <c r="FE28" s="6">
        <f t="shared" si="217"/>
        <v>0</v>
      </c>
      <c r="FF28" s="37">
        <f>$M28*1</f>
        <v>70000</v>
      </c>
      <c r="FG28" s="29">
        <f t="shared" si="534"/>
        <v>2.5</v>
      </c>
      <c r="FH28" s="3">
        <f t="shared" si="496"/>
        <v>28000</v>
      </c>
      <c r="FI28" s="3">
        <f t="shared" si="535"/>
        <v>6011</v>
      </c>
      <c r="FJ28" s="3">
        <f t="shared" si="497"/>
        <v>5980</v>
      </c>
      <c r="FK28" s="3">
        <f t="shared" si="536"/>
        <v>14640</v>
      </c>
      <c r="FL28" s="3">
        <f t="shared" si="498"/>
        <v>1369</v>
      </c>
      <c r="FM28" s="3">
        <f t="shared" si="499"/>
        <v>0</v>
      </c>
      <c r="FN28" s="3">
        <f t="shared" si="500"/>
        <v>0</v>
      </c>
      <c r="FO28" s="3">
        <f t="shared" si="501"/>
        <v>0</v>
      </c>
      <c r="FP28" s="3">
        <f t="shared" si="502"/>
        <v>0</v>
      </c>
      <c r="FQ28" s="3">
        <f t="shared" si="399"/>
        <v>0</v>
      </c>
      <c r="FR28" s="23">
        <f t="shared" si="503"/>
        <v>6973.0000000000009</v>
      </c>
      <c r="FS28" s="3">
        <f t="shared" si="181"/>
        <v>10349.199999999999</v>
      </c>
      <c r="FT28" s="172">
        <f t="shared" si="540"/>
        <v>10349.199999999999</v>
      </c>
      <c r="FU28" s="37">
        <f t="shared" si="159"/>
        <v>10349.199999999999</v>
      </c>
      <c r="FV28" s="37">
        <f>$M28*1</f>
        <v>70000</v>
      </c>
      <c r="FW28" s="29">
        <f t="shared" si="537"/>
        <v>1.5</v>
      </c>
      <c r="FX28" s="3">
        <f t="shared" si="504"/>
        <v>46666.666666666664</v>
      </c>
      <c r="FY28" s="3">
        <f t="shared" si="538"/>
        <v>6011</v>
      </c>
      <c r="FZ28" s="3">
        <f t="shared" si="505"/>
        <v>5980</v>
      </c>
      <c r="GA28" s="3">
        <f t="shared" si="539"/>
        <v>14640</v>
      </c>
      <c r="GB28" s="3">
        <f t="shared" si="506"/>
        <v>20035.666666666664</v>
      </c>
      <c r="GC28" s="3">
        <f t="shared" si="507"/>
        <v>0</v>
      </c>
      <c r="GD28" s="3">
        <f t="shared" si="508"/>
        <v>0</v>
      </c>
      <c r="GE28" s="3">
        <f t="shared" si="509"/>
        <v>0</v>
      </c>
      <c r="GF28" s="3">
        <f t="shared" si="510"/>
        <v>0</v>
      </c>
      <c r="GG28" s="3">
        <f t="shared" si="408"/>
        <v>0</v>
      </c>
      <c r="GH28" s="23">
        <f t="shared" si="511"/>
        <v>12583.8</v>
      </c>
      <c r="GI28" s="3">
        <f t="shared" si="160"/>
        <v>14492.199999999999</v>
      </c>
      <c r="GJ28" s="172">
        <f t="shared" si="139"/>
        <v>14492.199999999999</v>
      </c>
      <c r="GK28" s="37">
        <f t="shared" si="161"/>
        <v>14492.199999999999</v>
      </c>
      <c r="GM28" s="26">
        <f t="shared" si="443"/>
        <v>390</v>
      </c>
      <c r="GN28" s="73">
        <f t="shared" si="183"/>
        <v>313</v>
      </c>
      <c r="GO28" s="65">
        <f t="shared" si="410"/>
        <v>77</v>
      </c>
      <c r="GP28" s="1"/>
      <c r="GQ28" s="26">
        <f t="shared" si="444"/>
        <v>790</v>
      </c>
      <c r="GR28" s="161">
        <f t="shared" si="162"/>
        <v>113</v>
      </c>
      <c r="GS28" s="65">
        <f t="shared" si="411"/>
        <v>677</v>
      </c>
      <c r="GT28" s="1"/>
      <c r="GU28" s="26">
        <f t="shared" si="445"/>
        <v>1190</v>
      </c>
      <c r="GV28" s="73">
        <f t="shared" si="163"/>
        <v>0</v>
      </c>
      <c r="GW28" s="65">
        <f t="shared" si="412"/>
        <v>1190</v>
      </c>
      <c r="GX28" s="1"/>
      <c r="GY28" s="26">
        <f t="shared" si="446"/>
        <v>1590</v>
      </c>
      <c r="GZ28" s="161">
        <f t="shared" si="164"/>
        <v>0</v>
      </c>
      <c r="HA28" s="65">
        <f t="shared" si="413"/>
        <v>1590</v>
      </c>
      <c r="HB28" s="1"/>
      <c r="HC28" s="26">
        <f t="shared" si="447"/>
        <v>1990</v>
      </c>
      <c r="HD28" s="161">
        <f t="shared" si="165"/>
        <v>0</v>
      </c>
      <c r="HE28" s="65">
        <f t="shared" si="414"/>
        <v>1990</v>
      </c>
      <c r="HF28" s="3"/>
      <c r="HH28" s="26">
        <f t="shared" si="166"/>
        <v>70000</v>
      </c>
      <c r="HI28" s="26">
        <f t="shared" si="189"/>
        <v>1500</v>
      </c>
      <c r="HJ28" s="3">
        <f t="shared" si="190"/>
        <v>3000</v>
      </c>
      <c r="HK28" s="3">
        <f t="shared" si="191"/>
        <v>5377.7600000000011</v>
      </c>
      <c r="HL28" s="65">
        <f t="shared" si="218"/>
        <v>6727.6000000000013</v>
      </c>
      <c r="HM28" s="26">
        <f t="shared" si="167"/>
        <v>3540</v>
      </c>
      <c r="HN28" s="65">
        <f t="shared" si="168"/>
        <v>5040</v>
      </c>
      <c r="HO28" s="6">
        <f t="shared" si="169"/>
        <v>897</v>
      </c>
      <c r="IA28" t="s">
        <v>93</v>
      </c>
      <c r="IH28" s="2">
        <v>6</v>
      </c>
      <c r="IP28" t="s">
        <v>124</v>
      </c>
    </row>
    <row r="29" spans="1:255" ht="15.75" thickBot="1">
      <c r="A29" s="125" t="s">
        <v>72</v>
      </c>
      <c r="B29" t="s">
        <v>75</v>
      </c>
      <c r="G29" s="110"/>
      <c r="M29" s="106">
        <v>75000</v>
      </c>
      <c r="N29" s="41"/>
      <c r="P29" s="26">
        <f t="shared" si="143"/>
        <v>75000</v>
      </c>
      <c r="Q29" s="37">
        <f t="shared" si="198"/>
        <v>17285.53</v>
      </c>
      <c r="R29" s="85">
        <f t="shared" si="219"/>
        <v>0.23047373333333332</v>
      </c>
      <c r="S29" s="37">
        <f t="shared" si="199"/>
        <v>11278.400000000001</v>
      </c>
      <c r="T29" s="85">
        <f t="shared" si="144"/>
        <v>0.15037866666666669</v>
      </c>
      <c r="U29" s="37">
        <f t="shared" si="200"/>
        <v>9778.4000000000015</v>
      </c>
      <c r="V29" s="79">
        <f t="shared" si="201"/>
        <v>0.1303786666666667</v>
      </c>
      <c r="W29" s="37">
        <f t="shared" si="202"/>
        <v>8278.4000000000015</v>
      </c>
      <c r="X29" s="79">
        <f t="shared" si="203"/>
        <v>0.11037866666666668</v>
      </c>
      <c r="Y29" s="37">
        <f t="shared" si="204"/>
        <v>5278.4000000000015</v>
      </c>
      <c r="Z29" s="79">
        <f t="shared" si="205"/>
        <v>7.0378666666666687E-2</v>
      </c>
      <c r="AA29" s="6">
        <f t="shared" si="206"/>
        <v>3750.8</v>
      </c>
      <c r="AB29" s="79">
        <f t="shared" si="207"/>
        <v>5.0010666666666669E-2</v>
      </c>
      <c r="AC29" s="6">
        <f t="shared" si="145"/>
        <v>13745.529999999999</v>
      </c>
      <c r="AD29" s="79">
        <f t="shared" si="146"/>
        <v>0.18327373333333333</v>
      </c>
      <c r="AE29" s="37">
        <f t="shared" si="512"/>
        <v>12245.529999999999</v>
      </c>
      <c r="AF29" s="79">
        <f t="shared" si="297"/>
        <v>0.16327373333333331</v>
      </c>
      <c r="AG29" s="6">
        <f t="shared" si="147"/>
        <v>16388.53</v>
      </c>
      <c r="AH29" s="87">
        <f t="shared" si="148"/>
        <v>0.21851373333333332</v>
      </c>
      <c r="AI29" s="37">
        <f>$M29*1</f>
        <v>75000</v>
      </c>
      <c r="AJ29" s="29">
        <f t="shared" si="513"/>
        <v>1</v>
      </c>
      <c r="AK29" s="3">
        <f t="shared" si="449"/>
        <v>75000</v>
      </c>
      <c r="AL29" s="3">
        <f t="shared" si="514"/>
        <v>6011</v>
      </c>
      <c r="AM29" s="3">
        <f t="shared" si="450"/>
        <v>5980</v>
      </c>
      <c r="AN29" s="3">
        <f t="shared" si="515"/>
        <v>14640</v>
      </c>
      <c r="AO29" s="3">
        <f t="shared" si="451"/>
        <v>44766</v>
      </c>
      <c r="AP29" s="3">
        <f t="shared" si="452"/>
        <v>3603</v>
      </c>
      <c r="AQ29" s="3">
        <f t="shared" si="453"/>
        <v>0</v>
      </c>
      <c r="AR29" s="3">
        <f t="shared" si="454"/>
        <v>0</v>
      </c>
      <c r="AS29" s="3">
        <f t="shared" si="455"/>
        <v>0</v>
      </c>
      <c r="AT29" s="3">
        <f t="shared" si="448"/>
        <v>0</v>
      </c>
      <c r="AU29" s="23">
        <f t="shared" si="149"/>
        <v>17285.53</v>
      </c>
      <c r="AV29" s="3">
        <f t="shared" si="150"/>
        <v>17285.53</v>
      </c>
      <c r="AW29" s="172">
        <f t="shared" si="23"/>
        <v>17285.53</v>
      </c>
      <c r="AX29" s="6">
        <f t="shared" si="208"/>
        <v>17285.53</v>
      </c>
      <c r="AY29" s="37">
        <f>$M29*1</f>
        <v>75000</v>
      </c>
      <c r="AZ29" s="29">
        <f t="shared" si="516"/>
        <v>2</v>
      </c>
      <c r="BA29" s="3">
        <f t="shared" si="456"/>
        <v>37500</v>
      </c>
      <c r="BB29" s="3">
        <f t="shared" si="517"/>
        <v>6011</v>
      </c>
      <c r="BC29" s="3">
        <f t="shared" si="457"/>
        <v>5980</v>
      </c>
      <c r="BD29" s="3">
        <f t="shared" si="518"/>
        <v>14640</v>
      </c>
      <c r="BE29" s="3">
        <f t="shared" si="458"/>
        <v>10869</v>
      </c>
      <c r="BF29" s="3">
        <f t="shared" si="459"/>
        <v>0</v>
      </c>
      <c r="BG29" s="3">
        <f t="shared" si="460"/>
        <v>0</v>
      </c>
      <c r="BH29" s="3">
        <f t="shared" si="461"/>
        <v>0</v>
      </c>
      <c r="BI29" s="3">
        <f>IF(BA29&gt;=$AR$5,IF(BA29&lt;=$AS$5,BA29-$AR$5,$AS$5-$AR$5),0)</f>
        <v>0</v>
      </c>
      <c r="BJ29" s="3">
        <f t="shared" si="462"/>
        <v>0</v>
      </c>
      <c r="BK29" s="93">
        <f t="shared" si="304"/>
        <v>11278.400000000001</v>
      </c>
      <c r="BL29" s="3">
        <f t="shared" si="151"/>
        <v>11278.400000000001</v>
      </c>
      <c r="BM29" s="172">
        <f t="shared" ref="BM29" si="541">BL29-(IF(0&lt;=($E$25-(BL29)/2),IF(BL29&lt;=($E$25-(BL29)/2),BL29,($E$25-(BL29)/2)),0))</f>
        <v>11278.400000000001</v>
      </c>
      <c r="BN29" s="6">
        <f t="shared" si="209"/>
        <v>11278.400000000001</v>
      </c>
      <c r="BO29" s="37">
        <f>$M29*1</f>
        <v>75000</v>
      </c>
      <c r="BP29" s="29">
        <f t="shared" si="519"/>
        <v>2.5</v>
      </c>
      <c r="BQ29" s="3">
        <f t="shared" si="463"/>
        <v>30000</v>
      </c>
      <c r="BR29" s="3">
        <f t="shared" si="520"/>
        <v>6011</v>
      </c>
      <c r="BS29" s="3">
        <f t="shared" si="464"/>
        <v>5980</v>
      </c>
      <c r="BT29" s="3">
        <f t="shared" si="521"/>
        <v>14640</v>
      </c>
      <c r="BU29" s="3">
        <f t="shared" si="465"/>
        <v>3369</v>
      </c>
      <c r="BV29" s="3">
        <f t="shared" si="466"/>
        <v>0</v>
      </c>
      <c r="BW29" s="3">
        <f t="shared" si="467"/>
        <v>0</v>
      </c>
      <c r="BX29" s="3">
        <f t="shared" si="468"/>
        <v>0</v>
      </c>
      <c r="BY29" s="3">
        <f>IF(BQ29&gt;=$AR$5,IF(BQ29&lt;=$AS$5,BQ29-$AR$5,$AS$5-$AR$5),0)</f>
        <v>0</v>
      </c>
      <c r="BZ29" s="3">
        <f t="shared" si="357"/>
        <v>0</v>
      </c>
      <c r="CA29" s="93">
        <f t="shared" si="327"/>
        <v>8473</v>
      </c>
      <c r="CB29" s="3">
        <f t="shared" si="332"/>
        <v>9778.4000000000015</v>
      </c>
      <c r="CC29" s="172">
        <f t="shared" ref="CC29" si="542">CB29-(IF(0&lt;=($E$25-(CB29)/2),IF(CB29&lt;=($E$25-(CB29)/2),CB29,($E$25-(CB29)/2)),0))</f>
        <v>9778.4000000000015</v>
      </c>
      <c r="CD29" s="6">
        <f t="shared" si="210"/>
        <v>9778.4000000000015</v>
      </c>
      <c r="CE29" s="37">
        <f>$M29*1</f>
        <v>75000</v>
      </c>
      <c r="CF29" s="29">
        <f t="shared" si="522"/>
        <v>3</v>
      </c>
      <c r="CG29" s="3">
        <f t="shared" si="469"/>
        <v>25000</v>
      </c>
      <c r="CH29" s="3">
        <f t="shared" si="523"/>
        <v>6011</v>
      </c>
      <c r="CI29" s="3">
        <f t="shared" si="470"/>
        <v>5980</v>
      </c>
      <c r="CJ29" s="3">
        <f t="shared" si="524"/>
        <v>13009</v>
      </c>
      <c r="CK29" s="3">
        <f t="shared" si="471"/>
        <v>0</v>
      </c>
      <c r="CL29" s="3">
        <f t="shared" si="472"/>
        <v>0</v>
      </c>
      <c r="CM29" s="3">
        <f t="shared" si="473"/>
        <v>0</v>
      </c>
      <c r="CN29" s="3">
        <f t="shared" si="474"/>
        <v>0</v>
      </c>
      <c r="CO29" s="3">
        <f>IF(CG29&gt;=$AR$5,IF(CG29&lt;=$AS$5,CG29-$AR$5,$AS$5-$AR$5),0)</f>
        <v>0</v>
      </c>
      <c r="CP29" s="3">
        <f t="shared" si="365"/>
        <v>0</v>
      </c>
      <c r="CQ29" s="23">
        <f t="shared" si="311"/>
        <v>6450.4800000000014</v>
      </c>
      <c r="CR29" s="3">
        <f t="shared" si="475"/>
        <v>8278.4000000000015</v>
      </c>
      <c r="CS29" s="172">
        <f t="shared" si="64"/>
        <v>8278.4000000000015</v>
      </c>
      <c r="CT29" s="6">
        <f t="shared" si="211"/>
        <v>8278.4000000000015</v>
      </c>
      <c r="CU29" s="37">
        <f>$M29*1</f>
        <v>75000</v>
      </c>
      <c r="CV29" s="29">
        <f t="shared" si="525"/>
        <v>4</v>
      </c>
      <c r="CW29" s="3">
        <f t="shared" si="476"/>
        <v>18750</v>
      </c>
      <c r="CX29" s="3">
        <f t="shared" si="526"/>
        <v>6011</v>
      </c>
      <c r="CY29" s="3">
        <f t="shared" si="477"/>
        <v>5980</v>
      </c>
      <c r="CZ29" s="3">
        <f t="shared" si="527"/>
        <v>6759</v>
      </c>
      <c r="DA29" s="3">
        <f t="shared" si="478"/>
        <v>0</v>
      </c>
      <c r="DB29" s="3">
        <f t="shared" si="479"/>
        <v>0</v>
      </c>
      <c r="DC29" s="3">
        <f t="shared" si="480"/>
        <v>0</v>
      </c>
      <c r="DD29" s="3">
        <f t="shared" si="481"/>
        <v>0</v>
      </c>
      <c r="DE29" s="3">
        <f>IF(CW29&gt;=$AR$5,IF(CW29&lt;=$AS$5,CW29-$AR$5,$AS$5-$AR$5),0)</f>
        <v>0</v>
      </c>
      <c r="DF29" s="3">
        <f t="shared" si="374"/>
        <v>0</v>
      </c>
      <c r="DG29" s="23">
        <f t="shared" si="375"/>
        <v>5100.6400000000003</v>
      </c>
      <c r="DH29" s="3">
        <f t="shared" si="152"/>
        <v>5278.4000000000015</v>
      </c>
      <c r="DI29" s="172">
        <f t="shared" si="175"/>
        <v>5278.4000000000015</v>
      </c>
      <c r="DJ29" s="6">
        <f t="shared" si="212"/>
        <v>5278.4000000000015</v>
      </c>
      <c r="DK29" s="37">
        <f>$M29*1</f>
        <v>75000</v>
      </c>
      <c r="DL29" s="29">
        <f t="shared" si="528"/>
        <v>5</v>
      </c>
      <c r="DM29" s="3">
        <f t="shared" si="482"/>
        <v>15000</v>
      </c>
      <c r="DN29" s="3">
        <f t="shared" si="529"/>
        <v>6011</v>
      </c>
      <c r="DO29" s="3">
        <f t="shared" si="483"/>
        <v>5980</v>
      </c>
      <c r="DP29" s="3">
        <f t="shared" si="530"/>
        <v>3009</v>
      </c>
      <c r="DQ29" s="3">
        <f t="shared" si="484"/>
        <v>0</v>
      </c>
      <c r="DR29" s="3">
        <f t="shared" si="485"/>
        <v>0</v>
      </c>
      <c r="DS29" s="3">
        <f t="shared" si="486"/>
        <v>0</v>
      </c>
      <c r="DT29" s="3">
        <f t="shared" si="487"/>
        <v>0</v>
      </c>
      <c r="DU29" s="3">
        <f>IF(DM29&gt;=$AR$5,IF(DM29&lt;=$AS$5,DM29-$AR$5,$AS$5-$AR$5),0)</f>
        <v>0</v>
      </c>
      <c r="DV29" s="3">
        <f t="shared" si="383"/>
        <v>0</v>
      </c>
      <c r="DW29" s="23">
        <f t="shared" si="433"/>
        <v>3750.8</v>
      </c>
      <c r="DX29" s="3">
        <f t="shared" si="328"/>
        <v>3750.8</v>
      </c>
      <c r="DY29" s="172">
        <f t="shared" si="177"/>
        <v>3750.8</v>
      </c>
      <c r="DZ29" s="6">
        <f t="shared" si="213"/>
        <v>3750.8</v>
      </c>
      <c r="EA29" s="37">
        <f>$M29*1</f>
        <v>75000</v>
      </c>
      <c r="EB29" s="29">
        <f t="shared" si="531"/>
        <v>2</v>
      </c>
      <c r="EC29" s="3">
        <f t="shared" si="488"/>
        <v>37500</v>
      </c>
      <c r="ED29" s="3">
        <f t="shared" si="532"/>
        <v>6011</v>
      </c>
      <c r="EE29" s="3">
        <f t="shared" si="489"/>
        <v>5980</v>
      </c>
      <c r="EF29" s="3">
        <f t="shared" si="533"/>
        <v>14640</v>
      </c>
      <c r="EG29" s="3">
        <f t="shared" si="490"/>
        <v>10869</v>
      </c>
      <c r="EH29" s="3">
        <f t="shared" si="491"/>
        <v>0</v>
      </c>
      <c r="EI29" s="3">
        <f t="shared" si="492"/>
        <v>0</v>
      </c>
      <c r="EJ29" s="3">
        <f t="shared" si="493"/>
        <v>0</v>
      </c>
      <c r="EK29" s="3">
        <f t="shared" si="494"/>
        <v>0</v>
      </c>
      <c r="EL29" s="3">
        <f t="shared" si="391"/>
        <v>0</v>
      </c>
      <c r="EM29" s="23">
        <f t="shared" si="329"/>
        <v>11278.400000000001</v>
      </c>
      <c r="EN29" s="3">
        <f t="shared" si="495"/>
        <v>13745.529999999999</v>
      </c>
      <c r="EO29" s="172">
        <f t="shared" si="179"/>
        <v>13745.529999999999</v>
      </c>
      <c r="EP29" s="37">
        <f t="shared" si="106"/>
        <v>13745.529999999999</v>
      </c>
      <c r="EQ29" s="6">
        <f t="shared" si="153"/>
        <v>75000</v>
      </c>
      <c r="ER29" s="3">
        <f t="shared" si="154"/>
        <v>75000</v>
      </c>
      <c r="ES29" s="3">
        <f t="shared" si="155"/>
        <v>0</v>
      </c>
      <c r="ET29" s="3">
        <f t="shared" si="156"/>
        <v>0</v>
      </c>
      <c r="EU29" s="3">
        <f t="shared" si="107"/>
        <v>0</v>
      </c>
      <c r="EV29" s="3">
        <f t="shared" si="108"/>
        <v>0</v>
      </c>
      <c r="EW29" s="3">
        <f t="shared" si="157"/>
        <v>0</v>
      </c>
      <c r="EX29" s="6">
        <f t="shared" si="109"/>
        <v>0</v>
      </c>
      <c r="EY29" s="3">
        <f t="shared" si="158"/>
        <v>75000</v>
      </c>
      <c r="EZ29" s="3">
        <f t="shared" si="110"/>
        <v>0</v>
      </c>
      <c r="FA29" s="3">
        <f t="shared" si="214"/>
        <v>0</v>
      </c>
      <c r="FB29" s="3">
        <f t="shared" si="112"/>
        <v>0</v>
      </c>
      <c r="FC29" s="3">
        <f t="shared" si="215"/>
        <v>0</v>
      </c>
      <c r="FD29" s="3">
        <f t="shared" si="216"/>
        <v>0</v>
      </c>
      <c r="FE29" s="6">
        <f t="shared" si="217"/>
        <v>0</v>
      </c>
      <c r="FF29" s="37">
        <f>$M29*1</f>
        <v>75000</v>
      </c>
      <c r="FG29" s="29">
        <f t="shared" si="534"/>
        <v>2.5</v>
      </c>
      <c r="FH29" s="3">
        <f t="shared" si="496"/>
        <v>30000</v>
      </c>
      <c r="FI29" s="3">
        <f t="shared" si="535"/>
        <v>6011</v>
      </c>
      <c r="FJ29" s="3">
        <f t="shared" si="497"/>
        <v>5980</v>
      </c>
      <c r="FK29" s="3">
        <f t="shared" si="536"/>
        <v>14640</v>
      </c>
      <c r="FL29" s="3">
        <f t="shared" si="498"/>
        <v>3369</v>
      </c>
      <c r="FM29" s="3">
        <f t="shared" si="499"/>
        <v>0</v>
      </c>
      <c r="FN29" s="3">
        <f t="shared" si="500"/>
        <v>0</v>
      </c>
      <c r="FO29" s="3">
        <f t="shared" si="501"/>
        <v>0</v>
      </c>
      <c r="FP29" s="3">
        <f t="shared" si="502"/>
        <v>0</v>
      </c>
      <c r="FQ29" s="3">
        <f t="shared" si="399"/>
        <v>0</v>
      </c>
      <c r="FR29" s="23">
        <f t="shared" si="503"/>
        <v>8473</v>
      </c>
      <c r="FS29" s="3">
        <f t="shared" si="181"/>
        <v>12245.529999999999</v>
      </c>
      <c r="FT29" s="172">
        <f t="shared" si="540"/>
        <v>12245.529999999999</v>
      </c>
      <c r="FU29" s="37">
        <f t="shared" si="159"/>
        <v>12245.529999999999</v>
      </c>
      <c r="FV29" s="37">
        <f>$M29*1</f>
        <v>75000</v>
      </c>
      <c r="FW29" s="29">
        <f t="shared" si="537"/>
        <v>1.5</v>
      </c>
      <c r="FX29" s="3">
        <f t="shared" si="504"/>
        <v>50000</v>
      </c>
      <c r="FY29" s="3">
        <f t="shared" si="538"/>
        <v>6011</v>
      </c>
      <c r="FZ29" s="3">
        <f t="shared" si="505"/>
        <v>5980</v>
      </c>
      <c r="GA29" s="3">
        <f t="shared" si="539"/>
        <v>14640</v>
      </c>
      <c r="GB29" s="3">
        <f t="shared" si="506"/>
        <v>23369</v>
      </c>
      <c r="GC29" s="3">
        <f t="shared" si="507"/>
        <v>0</v>
      </c>
      <c r="GD29" s="3">
        <f t="shared" si="508"/>
        <v>0</v>
      </c>
      <c r="GE29" s="3">
        <f t="shared" si="509"/>
        <v>0</v>
      </c>
      <c r="GF29" s="3">
        <f t="shared" si="510"/>
        <v>0</v>
      </c>
      <c r="GG29" s="3">
        <f t="shared" si="408"/>
        <v>0</v>
      </c>
      <c r="GH29" s="23">
        <f t="shared" si="511"/>
        <v>14083.800000000001</v>
      </c>
      <c r="GI29" s="3">
        <f t="shared" si="160"/>
        <v>16388.53</v>
      </c>
      <c r="GJ29" s="172">
        <f t="shared" si="139"/>
        <v>16388.53</v>
      </c>
      <c r="GK29" s="37">
        <f t="shared" si="161"/>
        <v>16388.53</v>
      </c>
      <c r="GM29" s="84"/>
      <c r="GN29" s="74"/>
      <c r="GO29" s="90"/>
      <c r="GP29" s="1"/>
      <c r="GQ29" s="84"/>
      <c r="GR29" s="162"/>
      <c r="GS29" s="90"/>
      <c r="GT29" s="1"/>
      <c r="GU29" s="84"/>
      <c r="GV29" s="74"/>
      <c r="GW29" s="90"/>
      <c r="GX29" s="1"/>
      <c r="GY29" s="84"/>
      <c r="GZ29" s="162"/>
      <c r="HA29" s="90"/>
      <c r="HB29" s="1"/>
      <c r="HC29" s="84"/>
      <c r="HD29" s="162"/>
      <c r="HE29" s="90"/>
      <c r="HF29" s="3"/>
      <c r="HH29" s="26">
        <f t="shared" si="166"/>
        <v>75000</v>
      </c>
      <c r="HI29" s="26">
        <f t="shared" si="189"/>
        <v>1500</v>
      </c>
      <c r="HJ29" s="3">
        <f t="shared" si="190"/>
        <v>3000</v>
      </c>
      <c r="HK29" s="3">
        <f t="shared" si="191"/>
        <v>6000</v>
      </c>
      <c r="HL29" s="65">
        <f t="shared" si="218"/>
        <v>7527.6000000000013</v>
      </c>
      <c r="HM29" s="26">
        <f>AV29-EN29</f>
        <v>3540</v>
      </c>
      <c r="HN29" s="65">
        <f t="shared" si="168"/>
        <v>5040</v>
      </c>
      <c r="HO29" s="6">
        <f t="shared" si="169"/>
        <v>897</v>
      </c>
      <c r="IA29" t="s">
        <v>100</v>
      </c>
      <c r="IH29" s="2">
        <v>7</v>
      </c>
      <c r="IP29" t="s">
        <v>140</v>
      </c>
    </row>
    <row r="30" spans="1:255">
      <c r="B30" t="s">
        <v>76</v>
      </c>
      <c r="G30" s="184" t="s">
        <v>194</v>
      </c>
      <c r="H30" s="184"/>
      <c r="I30" s="184"/>
      <c r="J30" s="184"/>
      <c r="K30" s="184"/>
      <c r="L30" s="184"/>
      <c r="M30" s="107"/>
      <c r="N30" s="41"/>
      <c r="P30" s="26"/>
      <c r="Q30" s="37"/>
      <c r="R30" s="85"/>
      <c r="S30" s="37"/>
      <c r="T30" s="85"/>
      <c r="U30" s="37"/>
      <c r="V30" s="79"/>
      <c r="W30" s="37"/>
      <c r="X30" s="79"/>
      <c r="Y30" s="37"/>
      <c r="Z30" s="79"/>
      <c r="AA30" s="6"/>
      <c r="AB30" s="79"/>
      <c r="AC30" s="6"/>
      <c r="AD30" s="79"/>
      <c r="AE30" s="37"/>
      <c r="AF30" s="79"/>
      <c r="AG30" s="6"/>
      <c r="AH30" s="87"/>
      <c r="AI30" s="37"/>
      <c r="AJ30" s="29"/>
      <c r="AK30" s="3"/>
      <c r="AL30" s="3"/>
      <c r="AM30" s="3"/>
      <c r="AN30" s="3"/>
      <c r="AO30" s="3"/>
      <c r="AP30" s="3"/>
      <c r="AQ30" s="3"/>
      <c r="AR30" s="3"/>
      <c r="AS30" s="3"/>
      <c r="AT30" s="3">
        <f t="shared" si="448"/>
        <v>0</v>
      </c>
      <c r="AU30" s="23"/>
      <c r="AV30" s="3"/>
      <c r="AW30" s="172"/>
      <c r="AX30" s="6"/>
      <c r="AY30" s="37"/>
      <c r="AZ30" s="29"/>
      <c r="BA30" s="3"/>
      <c r="BB30" s="11"/>
      <c r="BC30" s="11"/>
      <c r="BD30" s="11"/>
      <c r="BE30" s="11"/>
      <c r="BF30" s="11"/>
      <c r="BG30" s="11"/>
      <c r="BH30" s="25"/>
      <c r="BI30" s="3"/>
      <c r="BJ30" s="11"/>
      <c r="BK30" s="93"/>
      <c r="BL30" s="3"/>
      <c r="BM30" s="172"/>
      <c r="BN30" s="6"/>
      <c r="BO30" s="37"/>
      <c r="BP30" s="29"/>
      <c r="BQ30" s="3"/>
      <c r="BR30" s="11"/>
      <c r="BS30" s="11"/>
      <c r="BT30" s="11"/>
      <c r="BU30" s="11"/>
      <c r="BV30" s="11"/>
      <c r="BW30" s="11"/>
      <c r="BX30" s="25"/>
      <c r="BY30" s="3"/>
      <c r="BZ30" s="11"/>
      <c r="CA30" s="93"/>
      <c r="CB30" s="3"/>
      <c r="CC30" s="172"/>
      <c r="CD30" s="6"/>
      <c r="CE30" s="37"/>
      <c r="CF30" s="29"/>
      <c r="CG30" s="3"/>
      <c r="CH30" s="11"/>
      <c r="CI30" s="11"/>
      <c r="CJ30" s="11"/>
      <c r="CK30" s="11"/>
      <c r="CL30" s="11"/>
      <c r="CM30" s="11"/>
      <c r="CN30" s="25"/>
      <c r="CO30" s="3"/>
      <c r="CP30" s="11"/>
      <c r="CQ30" s="23"/>
      <c r="CR30" s="11"/>
      <c r="CS30" s="172"/>
      <c r="CT30" s="6"/>
      <c r="CU30" s="37"/>
      <c r="CV30" s="29"/>
      <c r="CW30" s="3"/>
      <c r="CX30" s="11"/>
      <c r="CY30" s="11"/>
      <c r="CZ30" s="11"/>
      <c r="DA30" s="11"/>
      <c r="DB30" s="11"/>
      <c r="DC30" s="11"/>
      <c r="DD30" s="25"/>
      <c r="DE30" s="3"/>
      <c r="DF30" s="11"/>
      <c r="DG30" s="23"/>
      <c r="DH30" s="3"/>
      <c r="DI30" s="172"/>
      <c r="DJ30" s="6"/>
      <c r="DK30" s="37"/>
      <c r="DL30" s="29"/>
      <c r="DM30" s="3"/>
      <c r="DN30" s="11"/>
      <c r="DO30" s="11"/>
      <c r="DP30" s="11"/>
      <c r="DQ30" s="11"/>
      <c r="DR30" s="11"/>
      <c r="DS30" s="11"/>
      <c r="DT30" s="25"/>
      <c r="DU30" s="3"/>
      <c r="DV30" s="11"/>
      <c r="DW30" s="23"/>
      <c r="DX30" s="3"/>
      <c r="DY30" s="172"/>
      <c r="DZ30" s="6"/>
      <c r="EA30" s="37"/>
      <c r="EB30" s="29"/>
      <c r="EC30" s="3"/>
      <c r="ED30" s="3"/>
      <c r="EE30" s="3"/>
      <c r="EF30" s="3"/>
      <c r="EG30" s="3"/>
      <c r="EH30" s="3"/>
      <c r="EI30" s="3"/>
      <c r="EJ30" s="3"/>
      <c r="EK30" s="3"/>
      <c r="EL30" s="3">
        <f t="shared" si="391"/>
        <v>0</v>
      </c>
      <c r="EM30" s="23"/>
      <c r="EN30" s="3"/>
      <c r="EO30" s="172"/>
      <c r="EP30" s="37"/>
      <c r="EQ30" s="6"/>
      <c r="ER30" s="3"/>
      <c r="ES30" s="3"/>
      <c r="ET30" s="3"/>
      <c r="EU30" s="3"/>
      <c r="EV30" s="3"/>
      <c r="EW30" s="3"/>
      <c r="EX30" s="6"/>
      <c r="EY30" s="3"/>
      <c r="EZ30" s="3"/>
      <c r="FA30" s="3"/>
      <c r="FB30" s="3"/>
      <c r="FC30" s="3"/>
      <c r="FD30" s="3"/>
      <c r="FE30" s="6"/>
      <c r="FF30" s="37"/>
      <c r="FG30" s="29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23"/>
      <c r="FS30" s="3"/>
      <c r="FT30" s="172"/>
      <c r="FU30" s="37"/>
      <c r="FV30" s="37"/>
      <c r="FW30" s="29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23"/>
      <c r="GI30" s="3"/>
      <c r="GJ30" s="172"/>
      <c r="GK30" s="37"/>
      <c r="GM30" s="11"/>
      <c r="GN30" s="23"/>
      <c r="GO30" s="115"/>
      <c r="GP30" s="116"/>
      <c r="GQ30" s="117"/>
      <c r="GR30" s="23"/>
      <c r="GS30" s="23"/>
      <c r="GU30" s="11"/>
      <c r="GV30" s="23"/>
      <c r="GW30" s="23"/>
      <c r="GY30" s="11"/>
      <c r="GZ30" s="23"/>
      <c r="HA30" s="23"/>
      <c r="HC30" s="11"/>
      <c r="HD30" s="23"/>
      <c r="HE30" s="23"/>
      <c r="HF30" s="23"/>
      <c r="HH30" s="26"/>
      <c r="HI30" s="26"/>
      <c r="HJ30" s="3"/>
      <c r="HK30" s="3"/>
      <c r="HL30" s="65"/>
      <c r="HM30" s="26"/>
      <c r="HN30" s="65"/>
      <c r="HO30" s="6"/>
      <c r="IA30" t="s">
        <v>101</v>
      </c>
      <c r="IH30" s="2">
        <v>8</v>
      </c>
    </row>
    <row r="31" spans="1:255" ht="15.75" thickBot="1">
      <c r="B31" t="s">
        <v>77</v>
      </c>
      <c r="D31" s="2">
        <f>D23*1</f>
        <v>2014</v>
      </c>
      <c r="E31" t="s">
        <v>55</v>
      </c>
      <c r="G31" s="184" t="s">
        <v>193</v>
      </c>
      <c r="H31" s="184"/>
      <c r="I31" s="184"/>
      <c r="J31" s="184"/>
      <c r="K31" s="184"/>
      <c r="L31" s="184"/>
      <c r="M31" s="106">
        <v>80000</v>
      </c>
      <c r="N31" s="41"/>
      <c r="P31" s="26">
        <f t="shared" ref="P31:P42" si="543">+M31*1</f>
        <v>80000</v>
      </c>
      <c r="Q31" s="37">
        <f t="shared" si="198"/>
        <v>19335.53</v>
      </c>
      <c r="R31" s="85">
        <f t="shared" si="219"/>
        <v>0.24169412499999998</v>
      </c>
      <c r="S31" s="37">
        <f t="shared" si="199"/>
        <v>12778.400000000001</v>
      </c>
      <c r="T31" s="85">
        <f t="shared" si="144"/>
        <v>0.15973000000000001</v>
      </c>
      <c r="U31" s="37">
        <f t="shared" si="200"/>
        <v>11278.400000000001</v>
      </c>
      <c r="V31" s="79">
        <f t="shared" si="201"/>
        <v>0.14098000000000002</v>
      </c>
      <c r="W31" s="37">
        <f t="shared" si="202"/>
        <v>9778.4000000000015</v>
      </c>
      <c r="X31" s="79">
        <f t="shared" si="203"/>
        <v>0.12223000000000002</v>
      </c>
      <c r="Y31" s="37">
        <f t="shared" si="204"/>
        <v>6778.4000000000015</v>
      </c>
      <c r="Z31" s="79">
        <f t="shared" si="205"/>
        <v>8.4730000000000014E-2</v>
      </c>
      <c r="AA31" s="6">
        <f t="shared" si="206"/>
        <v>4450.8</v>
      </c>
      <c r="AB31" s="79">
        <f t="shared" si="207"/>
        <v>5.5635000000000004E-2</v>
      </c>
      <c r="AC31" s="6">
        <f t="shared" si="145"/>
        <v>15795.529999999999</v>
      </c>
      <c r="AD31" s="79">
        <f t="shared" si="146"/>
        <v>0.197444125</v>
      </c>
      <c r="AE31" s="37">
        <f t="shared" si="512"/>
        <v>14295.529999999999</v>
      </c>
      <c r="AF31" s="79">
        <f t="shared" si="297"/>
        <v>0.17869412499999998</v>
      </c>
      <c r="AG31" s="6">
        <f t="shared" si="147"/>
        <v>18438.53</v>
      </c>
      <c r="AH31" s="87">
        <f t="shared" si="148"/>
        <v>0.230481625</v>
      </c>
      <c r="AI31" s="37">
        <f>$M31*1</f>
        <v>80000</v>
      </c>
      <c r="AJ31" s="29">
        <f>AJ29*1</f>
        <v>1</v>
      </c>
      <c r="AK31" s="3">
        <f t="shared" ref="AK31:AK35" si="544">AI31/AJ31</f>
        <v>80000</v>
      </c>
      <c r="AL31" s="3">
        <f>IF(AK31&lt;=$AL$5,AK31,$AL$5)</f>
        <v>6011</v>
      </c>
      <c r="AM31" s="3">
        <f t="shared" ref="AM31:AM35" si="545">IF(AL31&gt;=$AL$5,IF(AK31&lt;=$AM$5,AK31-$AL$5,$AM$5-$AL$5),0)</f>
        <v>5980</v>
      </c>
      <c r="AN31" s="3">
        <f>IF(AK31&gt;=11991,IF(AK31&lt;=$AN$5,AK31-$AM$5,$AN$5-$AM$5),0)</f>
        <v>14640</v>
      </c>
      <c r="AO31" s="3">
        <f t="shared" ref="AO31:AO35" si="546">IF(AK31&gt;=$AN$5,IF(AK31&lt;=$AO$5,AK31-$AN$5,$AO$5-$AN$5),0)</f>
        <v>44766</v>
      </c>
      <c r="AP31" s="3">
        <f t="shared" ref="AP31:AP35" si="547">IF(AK31&gt;=71397,IF(AK31&lt;=151200,AK31-71397,79803),0)</f>
        <v>8603</v>
      </c>
      <c r="AQ31" s="3">
        <f t="shared" ref="AQ31:AQ35" si="548">IF(AK31&gt;=$AP$5,IF(AK31&lt;=$AQ$5,AK31-$AP$5,$AQ$5-$AP$5),0)</f>
        <v>0</v>
      </c>
      <c r="AR31" s="3">
        <f t="shared" ref="AR31:AR35" si="549">IF(AK31&gt;=$AQ$5,IF(AK31&lt;=$AR$5,AK31-$AQ$5,$AR$5-$AQ$5),0)</f>
        <v>0</v>
      </c>
      <c r="AS31" s="3">
        <f t="shared" si="455"/>
        <v>0</v>
      </c>
      <c r="AT31" s="3">
        <f t="shared" si="448"/>
        <v>0</v>
      </c>
      <c r="AU31" s="23">
        <f t="shared" si="149"/>
        <v>19335.53</v>
      </c>
      <c r="AV31" s="3">
        <f t="shared" si="150"/>
        <v>19335.53</v>
      </c>
      <c r="AW31" s="172">
        <f t="shared" si="23"/>
        <v>19335.53</v>
      </c>
      <c r="AX31" s="6">
        <f t="shared" si="208"/>
        <v>19335.53</v>
      </c>
      <c r="AY31" s="37">
        <f>$M31*1</f>
        <v>80000</v>
      </c>
      <c r="AZ31" s="29">
        <f>AZ29*1</f>
        <v>2</v>
      </c>
      <c r="BA31" s="3">
        <f t="shared" ref="BA31:BA35" si="550">AY31/AZ31</f>
        <v>40000</v>
      </c>
      <c r="BB31" s="3">
        <f>IF(BA31&lt;=$AL$5,BA31,$AL$5)</f>
        <v>6011</v>
      </c>
      <c r="BC31" s="3">
        <f t="shared" ref="BC31:BC35" si="551">IF(BB31&gt;=$AL$5,IF(BA31&lt;=$AM$5,BA31-$AL$5,$AM$5-$AL$5),0)</f>
        <v>5980</v>
      </c>
      <c r="BD31" s="3">
        <f>IF(BA31&gt;=11991,IF(BA31&lt;=$AN$5,BA31-$AM$5,$AN$5-$AM$5),0)</f>
        <v>14640</v>
      </c>
      <c r="BE31" s="3">
        <f t="shared" ref="BE31:BE35" si="552">IF(BA31&gt;=$AN$5,IF(BA31&lt;=$AO$5,BA31-$AN$5,$AO$5-$AN$5),0)</f>
        <v>13369</v>
      </c>
      <c r="BF31" s="3">
        <f t="shared" ref="BF31:BF35" si="553">IF(BA31&gt;=71397,IF(BA31&lt;=151200,BA31-71397,79803),0)</f>
        <v>0</v>
      </c>
      <c r="BG31" s="3">
        <f t="shared" ref="BG31:BG35" si="554">IF(BA31&gt;=$AP$5,IF(BA31&lt;=$AQ$5,BA31-$AP$5,$AQ$5-$AP$5),0)</f>
        <v>0</v>
      </c>
      <c r="BH31" s="3">
        <f t="shared" ref="BH31:BH35" si="555">IF(BA31&gt;=$AQ$5,IF(BA31&lt;=$AR$5,BA31-$AQ$5,$AR$5-$AQ$5),0)</f>
        <v>0</v>
      </c>
      <c r="BI31" s="3">
        <f>IF(BA31&gt;=$AR$5,IF(BA31&lt;=$AS$5,BA31-$AR$5,$AS$5-$AR$5),0)</f>
        <v>0</v>
      </c>
      <c r="BJ31" s="3">
        <f t="shared" ref="BJ31:BJ35" si="556">BA31-BB31-BC31-BD31-BE31-BF31-BG31-BH31-BI31</f>
        <v>0</v>
      </c>
      <c r="BK31" s="93">
        <f t="shared" si="304"/>
        <v>12778.400000000001</v>
      </c>
      <c r="BL31" s="3">
        <f t="shared" si="151"/>
        <v>12778.400000000001</v>
      </c>
      <c r="BM31" s="172">
        <f t="shared" si="36"/>
        <v>12778.400000000001</v>
      </c>
      <c r="BN31" s="6">
        <f t="shared" si="209"/>
        <v>12778.400000000001</v>
      </c>
      <c r="BO31" s="37">
        <f>$M31*1</f>
        <v>80000</v>
      </c>
      <c r="BP31" s="29">
        <f>BP29*1</f>
        <v>2.5</v>
      </c>
      <c r="BQ31" s="3">
        <f t="shared" ref="BQ31:BQ35" si="557">BO31/BP31</f>
        <v>32000</v>
      </c>
      <c r="BR31" s="3">
        <f>IF(BQ31&lt;=$AL$5,BQ31,$AL$5)</f>
        <v>6011</v>
      </c>
      <c r="BS31" s="3">
        <f t="shared" ref="BS31:BS35" si="558">IF(BR31&gt;=$AL$5,IF(BQ31&lt;=$AM$5,BQ31-$AL$5,$AM$5-$AL$5),0)</f>
        <v>5980</v>
      </c>
      <c r="BT31" s="3">
        <f>IF(BQ31&gt;=11991,IF(BQ31&lt;=$AN$5,BQ31-$AM$5,$AN$5-$AM$5),0)</f>
        <v>14640</v>
      </c>
      <c r="BU31" s="3">
        <f t="shared" ref="BU31:BU35" si="559">IF(BQ31&gt;=$AN$5,IF(BQ31&lt;=$AO$5,BQ31-$AN$5,$AO$5-$AN$5),0)</f>
        <v>5369</v>
      </c>
      <c r="BV31" s="3">
        <f t="shared" ref="BV31:BV35" si="560">IF(BQ31&gt;=71397,IF(BQ31&lt;=151200,BQ31-71397,79803),0)</f>
        <v>0</v>
      </c>
      <c r="BW31" s="3">
        <f t="shared" ref="BW31:BW35" si="561">IF(BQ31&gt;=$AP$5,IF(BQ31&lt;=$AQ$5,BQ31-$AP$5,$AQ$5-$AP$5),0)</f>
        <v>0</v>
      </c>
      <c r="BX31" s="3">
        <f t="shared" ref="BX31:BX35" si="562">IF(BQ31&gt;=$AQ$5,IF(BQ31&lt;=$AR$5,BQ31-$AQ$5,$AR$5-$AQ$5),0)</f>
        <v>0</v>
      </c>
      <c r="BY31" s="3">
        <f>IF(BQ31&gt;=$AR$5,IF(BQ31&lt;=$AS$5,BQ31-$AR$5,$AS$5-$AR$5),0)</f>
        <v>0</v>
      </c>
      <c r="BZ31" s="3">
        <f t="shared" ref="BZ31:BZ35" si="563">BQ31-BR31-BS31-BT31-BU31-BV31-BW31-BX31-BY31</f>
        <v>0</v>
      </c>
      <c r="CA31" s="93">
        <f t="shared" si="327"/>
        <v>9973.0000000000018</v>
      </c>
      <c r="CB31" s="3">
        <f t="shared" si="332"/>
        <v>11278.400000000001</v>
      </c>
      <c r="CC31" s="172">
        <f t="shared" si="50"/>
        <v>11278.400000000001</v>
      </c>
      <c r="CD31" s="6">
        <f t="shared" si="210"/>
        <v>11278.400000000001</v>
      </c>
      <c r="CE31" s="37">
        <f>$M31*1</f>
        <v>80000</v>
      </c>
      <c r="CF31" s="29">
        <f>CF29*1</f>
        <v>3</v>
      </c>
      <c r="CG31" s="3">
        <f t="shared" ref="CG31:CG35" si="564">CE31/CF31</f>
        <v>26666.666666666668</v>
      </c>
      <c r="CH31" s="3">
        <f>IF(CG31&lt;=$AL$5,CG31,$AL$5)</f>
        <v>6011</v>
      </c>
      <c r="CI31" s="3">
        <f t="shared" ref="CI31:CI35" si="565">IF(CH31&gt;=$AL$5,IF(CG31&lt;=$AM$5,CG31-$AL$5,$AM$5-$AL$5),0)</f>
        <v>5980</v>
      </c>
      <c r="CJ31" s="3">
        <f>IF(CG31&gt;=11991,IF(CG31&lt;=$AN$5,CG31-$AM$5,$AN$5-$AM$5),0)</f>
        <v>14640</v>
      </c>
      <c r="CK31" s="3">
        <f t="shared" ref="CK31:CK35" si="566">IF(CG31&gt;=$AN$5,IF(CG31&lt;=$AO$5,CG31-$AN$5,$AO$5-$AN$5),0)</f>
        <v>35.666666666667879</v>
      </c>
      <c r="CL31" s="3">
        <f t="shared" ref="CL31:CL35" si="567">IF(CG31&gt;=71397,IF(CG31&lt;=151200,CG31-71397,79803),0)</f>
        <v>0</v>
      </c>
      <c r="CM31" s="3">
        <f t="shared" ref="CM31:CM35" si="568">IF(CG31&gt;=$AP$5,IF(CG31&lt;=$AQ$5,CG31-$AP$5,$AQ$5-$AP$5),0)</f>
        <v>0</v>
      </c>
      <c r="CN31" s="3">
        <f t="shared" ref="CN31:CN35" si="569">IF(CG31&gt;=$AQ$5,IF(CG31&lt;=$AR$5,CG31-$AQ$5,$AR$5-$AQ$5),0)</f>
        <v>0</v>
      </c>
      <c r="CO31" s="3">
        <f>IF(CG31&gt;=$AR$5,IF(CG31&lt;=$AS$5,CG31-$AR$5,$AS$5-$AR$5),0)</f>
        <v>0</v>
      </c>
      <c r="CP31" s="3">
        <f t="shared" ref="CP31:CP35" si="570">CG31-CH31-CI31-CJ31-CK31-CL31-CM31-CN31-CO31</f>
        <v>0</v>
      </c>
      <c r="CQ31" s="23">
        <f t="shared" si="311"/>
        <v>7167.6000000000022</v>
      </c>
      <c r="CR31" s="3">
        <f t="shared" ref="CR31:CR42" si="571">IF(BL31-($E$33*2)&gt;=CQ31,IF(BL31&gt;=CQ31-($E$33*2),BL31-($E$33*2),CQ31),IF(CQ31&lt;=($E$33*2),CQ31,IF(BL31-($E$33*2)&lt;=(CQ31),CQ31,BL31-($E$33*2))))</f>
        <v>9778.4000000000015</v>
      </c>
      <c r="CS31" s="172">
        <f t="shared" si="64"/>
        <v>9778.4000000000015</v>
      </c>
      <c r="CT31" s="6">
        <f t="shared" si="211"/>
        <v>9778.4000000000015</v>
      </c>
      <c r="CU31" s="37">
        <f>$M31*1</f>
        <v>80000</v>
      </c>
      <c r="CV31" s="29">
        <f>CV29*1</f>
        <v>4</v>
      </c>
      <c r="CW31" s="3">
        <f t="shared" ref="CW31:CW35" si="572">CU31/CV31</f>
        <v>20000</v>
      </c>
      <c r="CX31" s="3">
        <f>IF(CW31&lt;=$AL$5,CW31,$AL$5)</f>
        <v>6011</v>
      </c>
      <c r="CY31" s="3">
        <f t="shared" ref="CY31:CY35" si="573">IF(CX31&gt;=$AL$5,IF(CW31&lt;=$AM$5,CW31-$AL$5,$AM$5-$AL$5),0)</f>
        <v>5980</v>
      </c>
      <c r="CZ31" s="3">
        <f>IF(CW31&gt;=11991,IF(CW31&lt;=$AN$5,CW31-$AM$5,$AN$5-$AM$5),0)</f>
        <v>8009</v>
      </c>
      <c r="DA31" s="3">
        <f t="shared" ref="DA31:DA35" si="574">IF(CW31&gt;=$AN$5,IF(CW31&lt;=$AO$5,CW31-$AN$5,$AO$5-$AN$5),0)</f>
        <v>0</v>
      </c>
      <c r="DB31" s="3">
        <f t="shared" ref="DB31:DB35" si="575">IF(CW31&gt;=71397,IF(CW31&lt;=151200,CW31-71397,79803),0)</f>
        <v>0</v>
      </c>
      <c r="DC31" s="3">
        <f t="shared" ref="DC31:DC35" si="576">IF(CW31&gt;=$AP$5,IF(CW31&lt;=$AQ$5,CW31-$AP$5,$AQ$5-$AP$5),0)</f>
        <v>0</v>
      </c>
      <c r="DD31" s="3">
        <f t="shared" ref="DD31:DD35" si="577">IF(CW31&gt;=$AQ$5,IF(CW31&lt;=$AR$5,CW31-$AQ$5,$AR$5-$AQ$5),0)</f>
        <v>0</v>
      </c>
      <c r="DE31" s="3">
        <f>IF(CW31&gt;=$AR$5,IF(CW31&lt;=$AS$5,CW31-$AR$5,$AS$5-$AR$5),0)</f>
        <v>0</v>
      </c>
      <c r="DF31" s="3">
        <f t="shared" ref="DF31:DF35" si="578">CW31-CX31-CY31-CZ31-DA31-DB31-DC31-DD31-DE31</f>
        <v>0</v>
      </c>
      <c r="DG31" s="23">
        <f t="shared" si="375"/>
        <v>5800.6400000000012</v>
      </c>
      <c r="DH31" s="3">
        <f t="shared" si="152"/>
        <v>6778.4000000000015</v>
      </c>
      <c r="DI31" s="172">
        <f t="shared" si="175"/>
        <v>6778.4000000000015</v>
      </c>
      <c r="DJ31" s="6">
        <f t="shared" si="212"/>
        <v>6778.4000000000015</v>
      </c>
      <c r="DK31" s="37">
        <f>$M31*1</f>
        <v>80000</v>
      </c>
      <c r="DL31" s="29">
        <f>DL29*1</f>
        <v>5</v>
      </c>
      <c r="DM31" s="3">
        <f t="shared" ref="DM31:DM35" si="579">DK31/DL31</f>
        <v>16000</v>
      </c>
      <c r="DN31" s="3">
        <f>IF(DM31&lt;=$AL$5,DM31,$AL$5)</f>
        <v>6011</v>
      </c>
      <c r="DO31" s="3">
        <f t="shared" ref="DO31:DO35" si="580">IF(DN31&gt;=$AL$5,IF(DM31&lt;=$AM$5,DM31-$AL$5,$AM$5-$AL$5),0)</f>
        <v>5980</v>
      </c>
      <c r="DP31" s="3">
        <f>IF(DM31&gt;=11991,IF(DM31&lt;=$AN$5,DM31-$AM$5,$AN$5-$AM$5),0)</f>
        <v>4009</v>
      </c>
      <c r="DQ31" s="3">
        <f t="shared" ref="DQ31:DQ35" si="581">IF(DM31&gt;=$AN$5,IF(DM31&lt;=$AO$5,DM31-$AN$5,$AO$5-$AN$5),0)</f>
        <v>0</v>
      </c>
      <c r="DR31" s="3">
        <f t="shared" ref="DR31:DR35" si="582">IF(DM31&gt;=71397,IF(DM31&lt;=151200,DM31-71397,79803),0)</f>
        <v>0</v>
      </c>
      <c r="DS31" s="3">
        <f t="shared" ref="DS31:DS35" si="583">IF(DM31&gt;=$AP$5,IF(DM31&lt;=$AQ$5,DM31-$AP$5,$AQ$5-$AP$5),0)</f>
        <v>0</v>
      </c>
      <c r="DT31" s="3">
        <f t="shared" ref="DT31:DT35" si="584">IF(DM31&gt;=$AQ$5,IF(DM31&lt;=$AR$5,DM31-$AQ$5,$AR$5-$AQ$5),0)</f>
        <v>0</v>
      </c>
      <c r="DU31" s="3">
        <f>IF(DM31&gt;=$AR$5,IF(DM31&lt;=$AS$5,DM31-$AR$5,$AS$5-$AR$5),0)</f>
        <v>0</v>
      </c>
      <c r="DV31" s="3">
        <f t="shared" ref="DV31:DV35" si="585">DM31-DN31-DO31-DP31-DQ31-DR31-DS31-DT31-DU31</f>
        <v>0</v>
      </c>
      <c r="DW31" s="23">
        <f t="shared" si="433"/>
        <v>4450.8</v>
      </c>
      <c r="DX31" s="3">
        <f t="shared" si="328"/>
        <v>4450.8</v>
      </c>
      <c r="DY31" s="172">
        <f t="shared" si="177"/>
        <v>4450.8</v>
      </c>
      <c r="DZ31" s="6">
        <f t="shared" si="213"/>
        <v>4450.8</v>
      </c>
      <c r="EA31" s="37">
        <f>$M31*1</f>
        <v>80000</v>
      </c>
      <c r="EB31" s="29">
        <f>EB29*1</f>
        <v>2</v>
      </c>
      <c r="EC31" s="3">
        <f t="shared" ref="EC31:EC35" si="586">EA31/EB31</f>
        <v>40000</v>
      </c>
      <c r="ED31" s="3">
        <f>IF(EC31&lt;=$AL$5,EC31,$AL$5)</f>
        <v>6011</v>
      </c>
      <c r="EE31" s="3">
        <f t="shared" ref="EE31:EE35" si="587">IF(ED31&gt;=$AL$5,IF(EC31&lt;=$AM$5,EC31-$AL$5,$AM$5-$AL$5),0)</f>
        <v>5980</v>
      </c>
      <c r="EF31" s="3">
        <f>IF(EC31&gt;=11991,IF(EC31&lt;=$AN$5,EC31-$AM$5,$AN$5-$AM$5),0)</f>
        <v>14640</v>
      </c>
      <c r="EG31" s="3">
        <f t="shared" ref="EG31:EG35" si="588">IF(EC31&gt;=$AN$5,IF(EC31&lt;=$AO$5,EC31-$AN$5,$AO$5-$AN$5),0)</f>
        <v>13369</v>
      </c>
      <c r="EH31" s="3">
        <f t="shared" ref="EH31:EH35" si="589">IF(EC31&gt;=71397,IF(EC31&lt;=151200,EC31-71397,79803),0)</f>
        <v>0</v>
      </c>
      <c r="EI31" s="3">
        <f t="shared" ref="EI31:EI35" si="590">IF(EC31&gt;=$AP$5,IF(EC31&lt;=$AQ$5,EC31-$AP$5,$AQ$5-$AP$5),0)</f>
        <v>0</v>
      </c>
      <c r="EJ31" s="3">
        <f t="shared" ref="EJ31:EJ35" si="591">IF(EC31&gt;=$AQ$5,IF(EC31&lt;=$AR$5,EC31-$AQ$5,$AR$5-$AQ$5),0)</f>
        <v>0</v>
      </c>
      <c r="EK31" s="3">
        <f t="shared" ref="EK31:EK35" si="592">IF(EC31&gt;=$AR$5,IF(EC31&lt;=$AS$5,EC31-$AR$5,$AS$5-$AR$5),0)</f>
        <v>0</v>
      </c>
      <c r="EL31" s="3">
        <f t="shared" si="391"/>
        <v>0</v>
      </c>
      <c r="EM31" s="23">
        <f t="shared" si="329"/>
        <v>12778.400000000001</v>
      </c>
      <c r="EN31" s="3">
        <f t="shared" si="495"/>
        <v>15795.529999999999</v>
      </c>
      <c r="EO31" s="172">
        <f t="shared" si="179"/>
        <v>15795.529999999999</v>
      </c>
      <c r="EP31" s="37">
        <f t="shared" si="106"/>
        <v>15795.529999999999</v>
      </c>
      <c r="EQ31" s="6">
        <f t="shared" si="153"/>
        <v>80000</v>
      </c>
      <c r="ER31" s="3">
        <f t="shared" si="154"/>
        <v>80000</v>
      </c>
      <c r="ES31" s="3">
        <f t="shared" si="155"/>
        <v>0</v>
      </c>
      <c r="ET31" s="3">
        <f t="shared" si="156"/>
        <v>0</v>
      </c>
      <c r="EU31" s="3">
        <f t="shared" si="107"/>
        <v>0</v>
      </c>
      <c r="EV31" s="3">
        <f t="shared" si="108"/>
        <v>0</v>
      </c>
      <c r="EW31" s="3">
        <f t="shared" si="157"/>
        <v>0</v>
      </c>
      <c r="EX31" s="6">
        <f t="shared" si="109"/>
        <v>0</v>
      </c>
      <c r="EY31" s="3">
        <f t="shared" si="158"/>
        <v>80000</v>
      </c>
      <c r="EZ31" s="3">
        <f t="shared" si="110"/>
        <v>0</v>
      </c>
      <c r="FA31" s="3">
        <f t="shared" si="214"/>
        <v>0</v>
      </c>
      <c r="FB31" s="3">
        <f t="shared" si="112"/>
        <v>0</v>
      </c>
      <c r="FC31" s="3">
        <f t="shared" si="215"/>
        <v>0</v>
      </c>
      <c r="FD31" s="3">
        <f t="shared" si="216"/>
        <v>0</v>
      </c>
      <c r="FE31" s="6">
        <f t="shared" si="217"/>
        <v>0</v>
      </c>
      <c r="FF31" s="37">
        <f>$M31*1</f>
        <v>80000</v>
      </c>
      <c r="FG31" s="29">
        <f>FG29*1</f>
        <v>2.5</v>
      </c>
      <c r="FH31" s="3">
        <f t="shared" ref="FH31:FH35" si="593">FF31/FG31</f>
        <v>32000</v>
      </c>
      <c r="FI31" s="3">
        <f>IF(FH31&lt;=$AL$5,FH31,$AL$5)</f>
        <v>6011</v>
      </c>
      <c r="FJ31" s="3">
        <f t="shared" ref="FJ31:FJ35" si="594">IF(FI31&gt;=$AL$5,IF(FH31&lt;=$AM$5,FH31-$AL$5,$AM$5-$AL$5),0)</f>
        <v>5980</v>
      </c>
      <c r="FK31" s="3">
        <f>IF(FH31&gt;=11991,IF(FH31&lt;=$AN$5,FH31-$AM$5,$AN$5-$AM$5),0)</f>
        <v>14640</v>
      </c>
      <c r="FL31" s="3">
        <f t="shared" ref="FL31:FL35" si="595">IF(FH31&gt;=$AN$5,IF(FH31&lt;=$AO$5,FH31-$AN$5,$AO$5-$AN$5),0)</f>
        <v>5369</v>
      </c>
      <c r="FM31" s="3">
        <f t="shared" ref="FM31:FM35" si="596">IF(FH31&gt;=71397,IF(FH31&lt;=151200,FH31-71397,79803),0)</f>
        <v>0</v>
      </c>
      <c r="FN31" s="3">
        <f t="shared" ref="FN31:FN35" si="597">IF(FH31&gt;=$AP$5,IF(FH31&lt;=$AQ$5,FH31-$AP$5,$AQ$5-$AP$5),0)</f>
        <v>0</v>
      </c>
      <c r="FO31" s="3">
        <f t="shared" ref="FO31:FO35" si="598">IF(FH31&gt;=$AQ$5,IF(FH31&lt;=$AR$5,FH31-$AQ$5,$AR$5-$AQ$5),0)</f>
        <v>0</v>
      </c>
      <c r="FP31" s="3">
        <f t="shared" ref="FP31:FP35" si="599">IF(FH31&gt;=$AR$5,IF(FH31&lt;=$AS$5,FH31-$AR$5,$AS$5-$AR$5),0)</f>
        <v>0</v>
      </c>
      <c r="FQ31" s="3">
        <f t="shared" si="399"/>
        <v>0</v>
      </c>
      <c r="FR31" s="23">
        <f t="shared" ref="FR31:FR35" si="600">((FI31*$E$12)+(FJ31*$E$13)+(FK31*$E$14)+(FL31*$E$15)+(FM31*$E$16)+(FN31*$E$17)+(FO31*$E$18)+(FP31*$E$19))*FG31</f>
        <v>9973.0000000000018</v>
      </c>
      <c r="FS31" s="3">
        <f t="shared" si="181"/>
        <v>14295.529999999999</v>
      </c>
      <c r="FT31" s="172">
        <f t="shared" si="540"/>
        <v>14295.529999999999</v>
      </c>
      <c r="FU31" s="37">
        <f t="shared" si="159"/>
        <v>14295.529999999999</v>
      </c>
      <c r="FV31" s="37">
        <f>$M31*1</f>
        <v>80000</v>
      </c>
      <c r="FW31" s="29">
        <f>FW29*1</f>
        <v>1.5</v>
      </c>
      <c r="FX31" s="3">
        <f t="shared" ref="FX31:FX35" si="601">FV31/FW31</f>
        <v>53333.333333333336</v>
      </c>
      <c r="FY31" s="3">
        <f>IF(FX31&lt;=$AL$5,FX31,$AL$5)</f>
        <v>6011</v>
      </c>
      <c r="FZ31" s="3">
        <f t="shared" ref="FZ31:FZ35" si="602">IF(FY31&gt;=$AL$5,IF(FX31&lt;=$AM$5,FX31-$AL$5,$AM$5-$AL$5),0)</f>
        <v>5980</v>
      </c>
      <c r="GA31" s="3">
        <f>IF(FX31&gt;=11991,IF(FX31&lt;=$AN$5,FX31-$AM$5,$AN$5-$AM$5),0)</f>
        <v>14640</v>
      </c>
      <c r="GB31" s="3">
        <f t="shared" ref="GB31:GB35" si="603">IF(FX31&gt;=$AN$5,IF(FX31&lt;=$AO$5,FX31-$AN$5,$AO$5-$AN$5),0)</f>
        <v>26702.333333333336</v>
      </c>
      <c r="GC31" s="3">
        <f t="shared" ref="GC31:GC35" si="604">IF(FX31&gt;=71397,IF(FX31&lt;=151200,FX31-71397,79803),0)</f>
        <v>0</v>
      </c>
      <c r="GD31" s="3">
        <f t="shared" ref="GD31:GD35" si="605">IF(FX31&gt;=$AP$5,IF(FX31&lt;=$AQ$5,FX31-$AP$5,$AQ$5-$AP$5),0)</f>
        <v>0</v>
      </c>
      <c r="GE31" s="3">
        <f t="shared" ref="GE31:GE35" si="606">IF(FX31&gt;=$AQ$5,IF(FX31&lt;=$AR$5,FX31-$AQ$5,$AR$5-$AQ$5),0)</f>
        <v>0</v>
      </c>
      <c r="GF31" s="3">
        <f t="shared" ref="GF31:GF35" si="607">IF(FX31&gt;=$AR$5,IF(FX31&lt;=$AS$5,FX31-$AR$5,$AS$5-$AR$5),0)</f>
        <v>0</v>
      </c>
      <c r="GG31" s="3">
        <f t="shared" si="408"/>
        <v>0</v>
      </c>
      <c r="GH31" s="23">
        <f t="shared" ref="GH31:GH35" si="608">((FY31*$E$12)+(FZ31*$E$13)+(GA31*$E$14)+(GB31*$E$15)+(GC31*$E$16)+(GD31*$E$17)+(GE31*$E$18)+(GF31*$E$19))*FW31</f>
        <v>15583.800000000001</v>
      </c>
      <c r="GI31" s="3">
        <f t="shared" si="160"/>
        <v>18438.53</v>
      </c>
      <c r="GJ31" s="172">
        <f t="shared" si="139"/>
        <v>18438.53</v>
      </c>
      <c r="GK31" s="37">
        <f t="shared" si="161"/>
        <v>18438.53</v>
      </c>
      <c r="GM31" s="11"/>
      <c r="GN31" s="23"/>
      <c r="GO31" s="115" t="s">
        <v>192</v>
      </c>
      <c r="GP31" s="116"/>
      <c r="GQ31" s="117"/>
      <c r="GR31" s="23"/>
      <c r="GS31" s="23"/>
      <c r="GU31" s="175">
        <f>HC2*1</f>
        <v>2014</v>
      </c>
      <c r="GV31" s="23"/>
      <c r="GW31" s="23"/>
      <c r="GY31" s="11"/>
      <c r="GZ31" s="23"/>
      <c r="HA31" s="23"/>
      <c r="HC31" s="11"/>
      <c r="HD31" s="23"/>
      <c r="HE31" s="23"/>
      <c r="HF31" s="23"/>
      <c r="HH31" s="26">
        <f t="shared" si="166"/>
        <v>80000</v>
      </c>
      <c r="HI31" s="26">
        <f t="shared" si="189"/>
        <v>1500</v>
      </c>
      <c r="HJ31" s="3">
        <f t="shared" si="190"/>
        <v>3000</v>
      </c>
      <c r="HK31" s="3">
        <f t="shared" si="191"/>
        <v>6000</v>
      </c>
      <c r="HL31" s="65">
        <f t="shared" si="218"/>
        <v>8327.6000000000022</v>
      </c>
      <c r="HM31" s="26">
        <f t="shared" ref="HM31:HM48" si="609">AV31-EN31</f>
        <v>3540</v>
      </c>
      <c r="HN31" s="65">
        <f t="shared" si="168"/>
        <v>5040</v>
      </c>
      <c r="HO31" s="6">
        <f t="shared" si="169"/>
        <v>897</v>
      </c>
      <c r="IA31" t="s">
        <v>94</v>
      </c>
      <c r="IH31" s="2">
        <v>9</v>
      </c>
      <c r="IO31" t="s">
        <v>125</v>
      </c>
    </row>
    <row r="32" spans="1:255" ht="15.75" thickBot="1">
      <c r="G32" s="184" t="s">
        <v>207</v>
      </c>
      <c r="H32" s="184"/>
      <c r="I32" s="184"/>
      <c r="M32" s="106">
        <v>90000</v>
      </c>
      <c r="N32" s="41"/>
      <c r="P32" s="26">
        <f t="shared" si="543"/>
        <v>90000</v>
      </c>
      <c r="Q32" s="37">
        <f t="shared" si="198"/>
        <v>23435.53</v>
      </c>
      <c r="R32" s="85">
        <f t="shared" si="219"/>
        <v>0.26039477777777775</v>
      </c>
      <c r="S32" s="37">
        <f t="shared" si="199"/>
        <v>15778.400000000001</v>
      </c>
      <c r="T32" s="85">
        <f t="shared" si="144"/>
        <v>0.17531555555555559</v>
      </c>
      <c r="U32" s="37">
        <f t="shared" si="200"/>
        <v>14278.400000000001</v>
      </c>
      <c r="V32" s="79">
        <f t="shared" si="201"/>
        <v>0.15864888888888889</v>
      </c>
      <c r="W32" s="37">
        <f t="shared" si="202"/>
        <v>12778.400000000001</v>
      </c>
      <c r="X32" s="79">
        <f t="shared" si="203"/>
        <v>0.14198222222222223</v>
      </c>
      <c r="Y32" s="37">
        <f t="shared" si="204"/>
        <v>9778.4000000000015</v>
      </c>
      <c r="Z32" s="79">
        <f t="shared" si="205"/>
        <v>0.10864888888888891</v>
      </c>
      <c r="AA32" s="6">
        <f t="shared" si="206"/>
        <v>6778.4000000000015</v>
      </c>
      <c r="AB32" s="79">
        <f t="shared" si="207"/>
        <v>7.5315555555555566E-2</v>
      </c>
      <c r="AC32" s="6">
        <f t="shared" si="145"/>
        <v>19895.53</v>
      </c>
      <c r="AD32" s="79">
        <f t="shared" si="146"/>
        <v>0.22106144444444442</v>
      </c>
      <c r="AE32" s="37">
        <f t="shared" si="512"/>
        <v>18395.53</v>
      </c>
      <c r="AF32" s="79">
        <f t="shared" si="297"/>
        <v>0.20439477777777776</v>
      </c>
      <c r="AG32" s="6">
        <f t="shared" si="147"/>
        <v>22538.53</v>
      </c>
      <c r="AH32" s="87">
        <f t="shared" si="148"/>
        <v>0.25042811111111107</v>
      </c>
      <c r="AI32" s="37">
        <f>$M32*1</f>
        <v>90000</v>
      </c>
      <c r="AJ32" s="29">
        <f t="shared" ref="AJ32:AJ35" si="610">AJ31*1</f>
        <v>1</v>
      </c>
      <c r="AK32" s="3">
        <f t="shared" si="544"/>
        <v>90000</v>
      </c>
      <c r="AL32" s="3">
        <f t="shared" ref="AL32:AL35" si="611">IF(AK32&lt;=$AL$5,AK32,$AL$5)</f>
        <v>6011</v>
      </c>
      <c r="AM32" s="3">
        <f t="shared" si="545"/>
        <v>5980</v>
      </c>
      <c r="AN32" s="3">
        <f t="shared" ref="AN32:AN35" si="612">IF(AK32&gt;=11991,IF(AK32&lt;=$AN$5,AK32-$AM$5,$AN$5-$AM$5),0)</f>
        <v>14640</v>
      </c>
      <c r="AO32" s="3">
        <f t="shared" si="546"/>
        <v>44766</v>
      </c>
      <c r="AP32" s="3">
        <f t="shared" si="547"/>
        <v>18603</v>
      </c>
      <c r="AQ32" s="3">
        <f t="shared" si="548"/>
        <v>0</v>
      </c>
      <c r="AR32" s="3">
        <f t="shared" si="549"/>
        <v>0</v>
      </c>
      <c r="AS32" s="3">
        <f t="shared" si="455"/>
        <v>0</v>
      </c>
      <c r="AT32" s="3">
        <f t="shared" si="448"/>
        <v>0</v>
      </c>
      <c r="AU32" s="23">
        <f t="shared" si="149"/>
        <v>23435.53</v>
      </c>
      <c r="AV32" s="3">
        <f t="shared" si="150"/>
        <v>23435.53</v>
      </c>
      <c r="AW32" s="172">
        <f t="shared" si="23"/>
        <v>23435.53</v>
      </c>
      <c r="AX32" s="6">
        <f t="shared" si="208"/>
        <v>23435.53</v>
      </c>
      <c r="AY32" s="37">
        <f>$M32*1</f>
        <v>90000</v>
      </c>
      <c r="AZ32" s="29">
        <f t="shared" ref="AZ32:AZ35" si="613">AZ31*1</f>
        <v>2</v>
      </c>
      <c r="BA32" s="3">
        <f t="shared" si="550"/>
        <v>45000</v>
      </c>
      <c r="BB32" s="3">
        <f t="shared" ref="BB32:BB35" si="614">IF(BA32&lt;=$AL$5,BA32,$AL$5)</f>
        <v>6011</v>
      </c>
      <c r="BC32" s="3">
        <f t="shared" si="551"/>
        <v>5980</v>
      </c>
      <c r="BD32" s="3">
        <f t="shared" ref="BD32:BD35" si="615">IF(BA32&gt;=11991,IF(BA32&lt;=$AN$5,BA32-$AM$5,$AN$5-$AM$5),0)</f>
        <v>14640</v>
      </c>
      <c r="BE32" s="3">
        <f t="shared" si="552"/>
        <v>18369</v>
      </c>
      <c r="BF32" s="3">
        <f t="shared" si="553"/>
        <v>0</v>
      </c>
      <c r="BG32" s="3">
        <f t="shared" si="554"/>
        <v>0</v>
      </c>
      <c r="BH32" s="3">
        <f t="shared" si="555"/>
        <v>0</v>
      </c>
      <c r="BI32" s="3">
        <f>IF(BA32&gt;=$AR$5,IF(BA32&lt;=$AS$5,BA32-$AR$5,$AS$5-$AR$5),0)</f>
        <v>0</v>
      </c>
      <c r="BJ32" s="3">
        <f t="shared" si="556"/>
        <v>0</v>
      </c>
      <c r="BK32" s="93">
        <f t="shared" si="304"/>
        <v>15778.400000000001</v>
      </c>
      <c r="BL32" s="3">
        <f t="shared" si="151"/>
        <v>15778.400000000001</v>
      </c>
      <c r="BM32" s="172">
        <f t="shared" si="36"/>
        <v>15778.400000000001</v>
      </c>
      <c r="BN32" s="6">
        <f t="shared" si="209"/>
        <v>15778.400000000001</v>
      </c>
      <c r="BO32" s="37">
        <f>$M32*1</f>
        <v>90000</v>
      </c>
      <c r="BP32" s="29">
        <f t="shared" ref="BP32:BP35" si="616">BP31*1</f>
        <v>2.5</v>
      </c>
      <c r="BQ32" s="3">
        <f t="shared" si="557"/>
        <v>36000</v>
      </c>
      <c r="BR32" s="3">
        <f t="shared" ref="BR32:BR35" si="617">IF(BQ32&lt;=$AL$5,BQ32,$AL$5)</f>
        <v>6011</v>
      </c>
      <c r="BS32" s="3">
        <f t="shared" si="558"/>
        <v>5980</v>
      </c>
      <c r="BT32" s="3">
        <f t="shared" ref="BT32:BT35" si="618">IF(BQ32&gt;=11991,IF(BQ32&lt;=$AN$5,BQ32-$AM$5,$AN$5-$AM$5),0)</f>
        <v>14640</v>
      </c>
      <c r="BU32" s="3">
        <f t="shared" si="559"/>
        <v>9369</v>
      </c>
      <c r="BV32" s="3">
        <f t="shared" si="560"/>
        <v>0</v>
      </c>
      <c r="BW32" s="3">
        <f t="shared" si="561"/>
        <v>0</v>
      </c>
      <c r="BX32" s="3">
        <f t="shared" si="562"/>
        <v>0</v>
      </c>
      <c r="BY32" s="3">
        <f>IF(BQ32&gt;=$AR$5,IF(BQ32&lt;=$AS$5,BQ32-$AR$5,$AS$5-$AR$5),0)</f>
        <v>0</v>
      </c>
      <c r="BZ32" s="3">
        <f t="shared" si="563"/>
        <v>0</v>
      </c>
      <c r="CA32" s="93">
        <f t="shared" si="327"/>
        <v>12973.000000000002</v>
      </c>
      <c r="CB32" s="3">
        <f t="shared" si="332"/>
        <v>14278.400000000001</v>
      </c>
      <c r="CC32" s="172">
        <f t="shared" si="50"/>
        <v>14278.400000000001</v>
      </c>
      <c r="CD32" s="6">
        <f t="shared" si="210"/>
        <v>14278.400000000001</v>
      </c>
      <c r="CE32" s="37">
        <f>$M32*1</f>
        <v>90000</v>
      </c>
      <c r="CF32" s="29">
        <f t="shared" ref="CF32:CF35" si="619">CF31*1</f>
        <v>3</v>
      </c>
      <c r="CG32" s="3">
        <f t="shared" si="564"/>
        <v>30000</v>
      </c>
      <c r="CH32" s="3">
        <f t="shared" ref="CH32:CH35" si="620">IF(CG32&lt;=$AL$5,CG32,$AL$5)</f>
        <v>6011</v>
      </c>
      <c r="CI32" s="3">
        <f t="shared" si="565"/>
        <v>5980</v>
      </c>
      <c r="CJ32" s="3">
        <f t="shared" ref="CJ32:CJ35" si="621">IF(CG32&gt;=11991,IF(CG32&lt;=$AN$5,CG32-$AM$5,$AN$5-$AM$5),0)</f>
        <v>14640</v>
      </c>
      <c r="CK32" s="3">
        <f t="shared" si="566"/>
        <v>3369</v>
      </c>
      <c r="CL32" s="3">
        <f t="shared" si="567"/>
        <v>0</v>
      </c>
      <c r="CM32" s="3">
        <f t="shared" si="568"/>
        <v>0</v>
      </c>
      <c r="CN32" s="3">
        <f t="shared" si="569"/>
        <v>0</v>
      </c>
      <c r="CO32" s="3">
        <f>IF(CG32&gt;=$AR$5,IF(CG32&lt;=$AS$5,CG32-$AR$5,$AS$5-$AR$5),0)</f>
        <v>0</v>
      </c>
      <c r="CP32" s="3">
        <f t="shared" si="570"/>
        <v>0</v>
      </c>
      <c r="CQ32" s="23">
        <f t="shared" si="311"/>
        <v>10167.6</v>
      </c>
      <c r="CR32" s="3">
        <f t="shared" si="571"/>
        <v>12778.400000000001</v>
      </c>
      <c r="CS32" s="172">
        <f t="shared" si="64"/>
        <v>12778.400000000001</v>
      </c>
      <c r="CT32" s="6">
        <f t="shared" si="211"/>
        <v>12778.400000000001</v>
      </c>
      <c r="CU32" s="37">
        <f>$M32*1</f>
        <v>90000</v>
      </c>
      <c r="CV32" s="29">
        <f t="shared" ref="CV32:CV35" si="622">CV31*1</f>
        <v>4</v>
      </c>
      <c r="CW32" s="3">
        <f t="shared" si="572"/>
        <v>22500</v>
      </c>
      <c r="CX32" s="3">
        <f t="shared" ref="CX32:CX35" si="623">IF(CW32&lt;=$AL$5,CW32,$AL$5)</f>
        <v>6011</v>
      </c>
      <c r="CY32" s="3">
        <f t="shared" si="573"/>
        <v>5980</v>
      </c>
      <c r="CZ32" s="3">
        <f t="shared" ref="CZ32:CZ35" si="624">IF(CW32&gt;=11991,IF(CW32&lt;=$AN$5,CW32-$AM$5,$AN$5-$AM$5),0)</f>
        <v>10509</v>
      </c>
      <c r="DA32" s="3">
        <f t="shared" si="574"/>
        <v>0</v>
      </c>
      <c r="DB32" s="3">
        <f t="shared" si="575"/>
        <v>0</v>
      </c>
      <c r="DC32" s="3">
        <f t="shared" si="576"/>
        <v>0</v>
      </c>
      <c r="DD32" s="3">
        <f t="shared" si="577"/>
        <v>0</v>
      </c>
      <c r="DE32" s="3">
        <f>IF(CW32&gt;=$AR$5,IF(CW32&lt;=$AS$5,CW32-$AR$5,$AS$5-$AR$5),0)</f>
        <v>0</v>
      </c>
      <c r="DF32" s="3">
        <f t="shared" si="578"/>
        <v>0</v>
      </c>
      <c r="DG32" s="23">
        <f t="shared" si="375"/>
        <v>7200.6400000000012</v>
      </c>
      <c r="DH32" s="3">
        <f t="shared" si="152"/>
        <v>9778.4000000000015</v>
      </c>
      <c r="DI32" s="172">
        <f t="shared" si="175"/>
        <v>9778.4000000000015</v>
      </c>
      <c r="DJ32" s="6">
        <f t="shared" si="212"/>
        <v>9778.4000000000015</v>
      </c>
      <c r="DK32" s="37">
        <f>$M32*1</f>
        <v>90000</v>
      </c>
      <c r="DL32" s="29">
        <f t="shared" ref="DL32:DL35" si="625">DL31*1</f>
        <v>5</v>
      </c>
      <c r="DM32" s="3">
        <f t="shared" si="579"/>
        <v>18000</v>
      </c>
      <c r="DN32" s="3">
        <f t="shared" ref="DN32:DN35" si="626">IF(DM32&lt;=$AL$5,DM32,$AL$5)</f>
        <v>6011</v>
      </c>
      <c r="DO32" s="3">
        <f t="shared" si="580"/>
        <v>5980</v>
      </c>
      <c r="DP32" s="3">
        <f t="shared" ref="DP32:DP35" si="627">IF(DM32&gt;=11991,IF(DM32&lt;=$AN$5,DM32-$AM$5,$AN$5-$AM$5),0)</f>
        <v>6009</v>
      </c>
      <c r="DQ32" s="3">
        <f t="shared" si="581"/>
        <v>0</v>
      </c>
      <c r="DR32" s="3">
        <f t="shared" si="582"/>
        <v>0</v>
      </c>
      <c r="DS32" s="3">
        <f t="shared" si="583"/>
        <v>0</v>
      </c>
      <c r="DT32" s="3">
        <f t="shared" si="584"/>
        <v>0</v>
      </c>
      <c r="DU32" s="3">
        <f>IF(DM32&gt;=$AR$5,IF(DM32&lt;=$AS$5,DM32-$AR$5,$AS$5-$AR$5),0)</f>
        <v>0</v>
      </c>
      <c r="DV32" s="3">
        <f t="shared" si="585"/>
        <v>0</v>
      </c>
      <c r="DW32" s="23">
        <f t="shared" si="433"/>
        <v>5850.8</v>
      </c>
      <c r="DX32" s="3">
        <f t="shared" si="328"/>
        <v>6778.4000000000015</v>
      </c>
      <c r="DY32" s="172">
        <f t="shared" si="177"/>
        <v>6778.4000000000015</v>
      </c>
      <c r="DZ32" s="6">
        <f t="shared" si="213"/>
        <v>6778.4000000000015</v>
      </c>
      <c r="EA32" s="37">
        <f>$M32*1</f>
        <v>90000</v>
      </c>
      <c r="EB32" s="29">
        <f t="shared" ref="EB32:EB35" si="628">EB31*1</f>
        <v>2</v>
      </c>
      <c r="EC32" s="3">
        <f t="shared" si="586"/>
        <v>45000</v>
      </c>
      <c r="ED32" s="3">
        <f t="shared" ref="ED32:ED35" si="629">IF(EC32&lt;=$AL$5,EC32,$AL$5)</f>
        <v>6011</v>
      </c>
      <c r="EE32" s="3">
        <f t="shared" si="587"/>
        <v>5980</v>
      </c>
      <c r="EF32" s="3">
        <f t="shared" ref="EF32:EF35" si="630">IF(EC32&gt;=11991,IF(EC32&lt;=$AN$5,EC32-$AM$5,$AN$5-$AM$5),0)</f>
        <v>14640</v>
      </c>
      <c r="EG32" s="3">
        <f t="shared" si="588"/>
        <v>18369</v>
      </c>
      <c r="EH32" s="3">
        <f t="shared" si="589"/>
        <v>0</v>
      </c>
      <c r="EI32" s="3">
        <f t="shared" si="590"/>
        <v>0</v>
      </c>
      <c r="EJ32" s="3">
        <f t="shared" si="591"/>
        <v>0</v>
      </c>
      <c r="EK32" s="3">
        <f t="shared" si="592"/>
        <v>0</v>
      </c>
      <c r="EL32" s="3">
        <f t="shared" si="391"/>
        <v>0</v>
      </c>
      <c r="EM32" s="23">
        <f t="shared" si="329"/>
        <v>15778.400000000001</v>
      </c>
      <c r="EN32" s="3">
        <f t="shared" si="495"/>
        <v>19895.53</v>
      </c>
      <c r="EO32" s="172">
        <f t="shared" si="179"/>
        <v>19895.53</v>
      </c>
      <c r="EP32" s="37">
        <f t="shared" si="106"/>
        <v>19895.53</v>
      </c>
      <c r="EQ32" s="6">
        <f t="shared" si="153"/>
        <v>90000</v>
      </c>
      <c r="ER32" s="3">
        <f t="shared" si="154"/>
        <v>90000</v>
      </c>
      <c r="ES32" s="3">
        <f t="shared" si="155"/>
        <v>0</v>
      </c>
      <c r="ET32" s="3">
        <f t="shared" si="156"/>
        <v>0</v>
      </c>
      <c r="EU32" s="3">
        <f t="shared" si="107"/>
        <v>0</v>
      </c>
      <c r="EV32" s="3">
        <f t="shared" si="108"/>
        <v>0</v>
      </c>
      <c r="EW32" s="3">
        <f t="shared" si="157"/>
        <v>0</v>
      </c>
      <c r="EX32" s="6">
        <f t="shared" si="109"/>
        <v>0</v>
      </c>
      <c r="EY32" s="3">
        <f t="shared" si="158"/>
        <v>90000</v>
      </c>
      <c r="EZ32" s="3">
        <f t="shared" si="110"/>
        <v>0</v>
      </c>
      <c r="FA32" s="3">
        <f t="shared" si="214"/>
        <v>0</v>
      </c>
      <c r="FB32" s="3">
        <f t="shared" si="112"/>
        <v>0</v>
      </c>
      <c r="FC32" s="3">
        <f t="shared" si="215"/>
        <v>0</v>
      </c>
      <c r="FD32" s="3">
        <f t="shared" si="216"/>
        <v>0</v>
      </c>
      <c r="FE32" s="6">
        <f t="shared" si="217"/>
        <v>0</v>
      </c>
      <c r="FF32" s="37">
        <f>$M32*1</f>
        <v>90000</v>
      </c>
      <c r="FG32" s="29">
        <f t="shared" ref="FG32:FG35" si="631">FG31*1</f>
        <v>2.5</v>
      </c>
      <c r="FH32" s="3">
        <f t="shared" si="593"/>
        <v>36000</v>
      </c>
      <c r="FI32" s="3">
        <f t="shared" ref="FI32:FI35" si="632">IF(FH32&lt;=$AL$5,FH32,$AL$5)</f>
        <v>6011</v>
      </c>
      <c r="FJ32" s="3">
        <f t="shared" si="594"/>
        <v>5980</v>
      </c>
      <c r="FK32" s="3">
        <f t="shared" ref="FK32:FK35" si="633">IF(FH32&gt;=11991,IF(FH32&lt;=$AN$5,FH32-$AM$5,$AN$5-$AM$5),0)</f>
        <v>14640</v>
      </c>
      <c r="FL32" s="3">
        <f t="shared" si="595"/>
        <v>9369</v>
      </c>
      <c r="FM32" s="3">
        <f t="shared" si="596"/>
        <v>0</v>
      </c>
      <c r="FN32" s="3">
        <f t="shared" si="597"/>
        <v>0</v>
      </c>
      <c r="FO32" s="3">
        <f t="shared" si="598"/>
        <v>0</v>
      </c>
      <c r="FP32" s="3">
        <f t="shared" si="599"/>
        <v>0</v>
      </c>
      <c r="FQ32" s="3">
        <f t="shared" si="399"/>
        <v>0</v>
      </c>
      <c r="FR32" s="23">
        <f t="shared" si="600"/>
        <v>12973.000000000002</v>
      </c>
      <c r="FS32" s="3">
        <f t="shared" si="181"/>
        <v>18395.53</v>
      </c>
      <c r="FT32" s="172">
        <f t="shared" si="540"/>
        <v>18395.53</v>
      </c>
      <c r="FU32" s="37">
        <f t="shared" si="159"/>
        <v>18395.53</v>
      </c>
      <c r="FV32" s="37">
        <f>$M32*1</f>
        <v>90000</v>
      </c>
      <c r="FW32" s="29">
        <f t="shared" ref="FW32:FW35" si="634">FW31*1</f>
        <v>1.5</v>
      </c>
      <c r="FX32" s="3">
        <f t="shared" si="601"/>
        <v>60000</v>
      </c>
      <c r="FY32" s="3">
        <f t="shared" ref="FY32:FY35" si="635">IF(FX32&lt;=$AL$5,FX32,$AL$5)</f>
        <v>6011</v>
      </c>
      <c r="FZ32" s="3">
        <f t="shared" si="602"/>
        <v>5980</v>
      </c>
      <c r="GA32" s="3">
        <f t="shared" ref="GA32:GA35" si="636">IF(FX32&gt;=11991,IF(FX32&lt;=$AN$5,FX32-$AM$5,$AN$5-$AM$5),0)</f>
        <v>14640</v>
      </c>
      <c r="GB32" s="3">
        <f t="shared" si="603"/>
        <v>33369</v>
      </c>
      <c r="GC32" s="3">
        <f t="shared" si="604"/>
        <v>0</v>
      </c>
      <c r="GD32" s="3">
        <f t="shared" si="605"/>
        <v>0</v>
      </c>
      <c r="GE32" s="3">
        <f t="shared" si="606"/>
        <v>0</v>
      </c>
      <c r="GF32" s="3">
        <f t="shared" si="607"/>
        <v>0</v>
      </c>
      <c r="GG32" s="3">
        <f t="shared" si="408"/>
        <v>0</v>
      </c>
      <c r="GH32" s="23">
        <f t="shared" si="608"/>
        <v>18583.8</v>
      </c>
      <c r="GI32" s="3">
        <f t="shared" si="160"/>
        <v>22538.53</v>
      </c>
      <c r="GJ32" s="172">
        <f t="shared" si="139"/>
        <v>22538.53</v>
      </c>
      <c r="GK32" s="37">
        <f t="shared" si="161"/>
        <v>22538.53</v>
      </c>
      <c r="GM32" s="11"/>
      <c r="GN32" s="23"/>
      <c r="GO32" s="23"/>
      <c r="GQ32" s="11"/>
      <c r="GR32" s="70" t="s">
        <v>169</v>
      </c>
      <c r="GS32" s="91"/>
      <c r="GT32" s="71"/>
      <c r="GU32" s="71"/>
      <c r="GV32" s="91"/>
      <c r="GW32" s="91"/>
      <c r="GX32" s="71"/>
      <c r="GY32" s="91">
        <f>GU3*1</f>
        <v>508</v>
      </c>
      <c r="GZ32" s="91" t="s">
        <v>170</v>
      </c>
      <c r="HA32" s="91"/>
      <c r="HB32" s="71"/>
      <c r="HC32" s="71"/>
      <c r="HD32" s="91"/>
      <c r="HE32" s="118"/>
      <c r="HF32" s="23"/>
      <c r="HH32" s="26">
        <f t="shared" si="166"/>
        <v>90000</v>
      </c>
      <c r="HI32" s="26">
        <f t="shared" si="189"/>
        <v>1500</v>
      </c>
      <c r="HJ32" s="3">
        <f t="shared" si="190"/>
        <v>3000</v>
      </c>
      <c r="HK32" s="3">
        <f t="shared" si="191"/>
        <v>6000</v>
      </c>
      <c r="HL32" s="65">
        <f t="shared" si="218"/>
        <v>9000</v>
      </c>
      <c r="HM32" s="26">
        <f t="shared" si="609"/>
        <v>3540</v>
      </c>
      <c r="HN32" s="65">
        <f t="shared" si="168"/>
        <v>5040</v>
      </c>
      <c r="HO32" s="6">
        <f t="shared" si="169"/>
        <v>897</v>
      </c>
      <c r="HZ32" t="s">
        <v>95</v>
      </c>
      <c r="IH32" s="2"/>
      <c r="IO32" t="s">
        <v>156</v>
      </c>
    </row>
    <row r="33" spans="1:254" ht="15.75" thickBot="1">
      <c r="B33" s="70" t="s">
        <v>17</v>
      </c>
      <c r="C33" s="71"/>
      <c r="D33" s="71"/>
      <c r="E33" s="126">
        <v>1500</v>
      </c>
      <c r="M33" s="106">
        <v>100000</v>
      </c>
      <c r="N33" s="41"/>
      <c r="P33" s="26">
        <f t="shared" si="543"/>
        <v>100000</v>
      </c>
      <c r="Q33" s="37">
        <f t="shared" si="198"/>
        <v>27535.53</v>
      </c>
      <c r="R33" s="85">
        <f t="shared" si="219"/>
        <v>0.27535529999999997</v>
      </c>
      <c r="S33" s="37">
        <f t="shared" si="199"/>
        <v>18778.400000000001</v>
      </c>
      <c r="T33" s="85">
        <f t="shared" si="144"/>
        <v>0.18778400000000001</v>
      </c>
      <c r="U33" s="37">
        <f t="shared" si="200"/>
        <v>17278.400000000001</v>
      </c>
      <c r="V33" s="79">
        <f t="shared" si="201"/>
        <v>0.17278400000000002</v>
      </c>
      <c r="W33" s="37">
        <f t="shared" si="202"/>
        <v>15778.400000000001</v>
      </c>
      <c r="X33" s="79">
        <f t="shared" si="203"/>
        <v>0.15778400000000001</v>
      </c>
      <c r="Y33" s="37">
        <f t="shared" si="204"/>
        <v>12778.400000000001</v>
      </c>
      <c r="Z33" s="79">
        <f t="shared" si="205"/>
        <v>0.12778400000000001</v>
      </c>
      <c r="AA33" s="6">
        <f t="shared" si="206"/>
        <v>9778.4000000000015</v>
      </c>
      <c r="AB33" s="79">
        <f t="shared" si="207"/>
        <v>9.778400000000001E-2</v>
      </c>
      <c r="AC33" s="6">
        <f t="shared" si="145"/>
        <v>23995.53</v>
      </c>
      <c r="AD33" s="79">
        <f t="shared" si="146"/>
        <v>0.23995529999999998</v>
      </c>
      <c r="AE33" s="37">
        <f t="shared" si="512"/>
        <v>22495.53</v>
      </c>
      <c r="AF33" s="79">
        <f t="shared" si="297"/>
        <v>0.2249553</v>
      </c>
      <c r="AG33" s="6">
        <f t="shared" si="147"/>
        <v>26638.53</v>
      </c>
      <c r="AH33" s="87">
        <f t="shared" si="148"/>
        <v>0.26638529999999999</v>
      </c>
      <c r="AI33" s="37">
        <f>$M33*1</f>
        <v>100000</v>
      </c>
      <c r="AJ33" s="29">
        <f t="shared" si="610"/>
        <v>1</v>
      </c>
      <c r="AK33" s="3">
        <f t="shared" si="544"/>
        <v>100000</v>
      </c>
      <c r="AL33" s="3">
        <f t="shared" si="611"/>
        <v>6011</v>
      </c>
      <c r="AM33" s="3">
        <f t="shared" si="545"/>
        <v>5980</v>
      </c>
      <c r="AN33" s="3">
        <f t="shared" si="612"/>
        <v>14640</v>
      </c>
      <c r="AO33" s="3">
        <f t="shared" si="546"/>
        <v>44766</v>
      </c>
      <c r="AP33" s="3">
        <f t="shared" si="547"/>
        <v>28603</v>
      </c>
      <c r="AQ33" s="3">
        <f t="shared" si="548"/>
        <v>0</v>
      </c>
      <c r="AR33" s="3">
        <f t="shared" si="549"/>
        <v>0</v>
      </c>
      <c r="AS33" s="3">
        <f t="shared" si="455"/>
        <v>0</v>
      </c>
      <c r="AT33" s="3">
        <f t="shared" si="448"/>
        <v>0</v>
      </c>
      <c r="AU33" s="23">
        <f t="shared" si="149"/>
        <v>27535.53</v>
      </c>
      <c r="AV33" s="3">
        <f t="shared" si="150"/>
        <v>27535.53</v>
      </c>
      <c r="AW33" s="172">
        <f t="shared" si="23"/>
        <v>27535.53</v>
      </c>
      <c r="AX33" s="6">
        <f t="shared" si="208"/>
        <v>27535.53</v>
      </c>
      <c r="AY33" s="37">
        <f>$M33*1</f>
        <v>100000</v>
      </c>
      <c r="AZ33" s="29">
        <f t="shared" si="613"/>
        <v>2</v>
      </c>
      <c r="BA33" s="3">
        <f t="shared" si="550"/>
        <v>50000</v>
      </c>
      <c r="BB33" s="3">
        <f t="shared" si="614"/>
        <v>6011</v>
      </c>
      <c r="BC33" s="3">
        <f t="shared" si="551"/>
        <v>5980</v>
      </c>
      <c r="BD33" s="3">
        <f t="shared" si="615"/>
        <v>14640</v>
      </c>
      <c r="BE33" s="3">
        <f t="shared" si="552"/>
        <v>23369</v>
      </c>
      <c r="BF33" s="3">
        <f t="shared" si="553"/>
        <v>0</v>
      </c>
      <c r="BG33" s="3">
        <f t="shared" si="554"/>
        <v>0</v>
      </c>
      <c r="BH33" s="3">
        <f t="shared" si="555"/>
        <v>0</v>
      </c>
      <c r="BI33" s="3">
        <f>IF(BA33&gt;=$AR$5,IF(BA33&lt;=$AS$5,BA33-$AR$5,$AS$5-$AR$5),0)</f>
        <v>0</v>
      </c>
      <c r="BJ33" s="3">
        <f t="shared" si="556"/>
        <v>0</v>
      </c>
      <c r="BK33" s="93">
        <f t="shared" si="304"/>
        <v>18778.400000000001</v>
      </c>
      <c r="BL33" s="3">
        <f t="shared" si="151"/>
        <v>18778.400000000001</v>
      </c>
      <c r="BM33" s="172">
        <f t="shared" si="36"/>
        <v>18778.400000000001</v>
      </c>
      <c r="BN33" s="6">
        <f t="shared" si="209"/>
        <v>18778.400000000001</v>
      </c>
      <c r="BO33" s="37">
        <f>$M33*1</f>
        <v>100000</v>
      </c>
      <c r="BP33" s="29">
        <f t="shared" si="616"/>
        <v>2.5</v>
      </c>
      <c r="BQ33" s="3">
        <f t="shared" si="557"/>
        <v>40000</v>
      </c>
      <c r="BR33" s="3">
        <f t="shared" si="617"/>
        <v>6011</v>
      </c>
      <c r="BS33" s="3">
        <f t="shared" si="558"/>
        <v>5980</v>
      </c>
      <c r="BT33" s="3">
        <f t="shared" si="618"/>
        <v>14640</v>
      </c>
      <c r="BU33" s="3">
        <f t="shared" si="559"/>
        <v>13369</v>
      </c>
      <c r="BV33" s="3">
        <f t="shared" si="560"/>
        <v>0</v>
      </c>
      <c r="BW33" s="3">
        <f t="shared" si="561"/>
        <v>0</v>
      </c>
      <c r="BX33" s="3">
        <f t="shared" si="562"/>
        <v>0</v>
      </c>
      <c r="BY33" s="3">
        <f>IF(BQ33&gt;=$AR$5,IF(BQ33&lt;=$AS$5,BQ33-$AR$5,$AS$5-$AR$5),0)</f>
        <v>0</v>
      </c>
      <c r="BZ33" s="3">
        <f t="shared" si="563"/>
        <v>0</v>
      </c>
      <c r="CA33" s="93">
        <f t="shared" si="327"/>
        <v>15973.000000000002</v>
      </c>
      <c r="CB33" s="3">
        <f t="shared" si="332"/>
        <v>17278.400000000001</v>
      </c>
      <c r="CC33" s="172">
        <f t="shared" si="50"/>
        <v>17278.400000000001</v>
      </c>
      <c r="CD33" s="6">
        <f t="shared" si="210"/>
        <v>17278.400000000001</v>
      </c>
      <c r="CE33" s="37">
        <f>$M33*1</f>
        <v>100000</v>
      </c>
      <c r="CF33" s="29">
        <f t="shared" si="619"/>
        <v>3</v>
      </c>
      <c r="CG33" s="3">
        <f t="shared" si="564"/>
        <v>33333.333333333336</v>
      </c>
      <c r="CH33" s="3">
        <f t="shared" si="620"/>
        <v>6011</v>
      </c>
      <c r="CI33" s="3">
        <f t="shared" si="565"/>
        <v>5980</v>
      </c>
      <c r="CJ33" s="3">
        <f t="shared" si="621"/>
        <v>14640</v>
      </c>
      <c r="CK33" s="3">
        <f t="shared" si="566"/>
        <v>6702.3333333333358</v>
      </c>
      <c r="CL33" s="3">
        <f t="shared" si="567"/>
        <v>0</v>
      </c>
      <c r="CM33" s="3">
        <f t="shared" si="568"/>
        <v>0</v>
      </c>
      <c r="CN33" s="3">
        <f t="shared" si="569"/>
        <v>0</v>
      </c>
      <c r="CO33" s="3">
        <f>IF(CG33&gt;=$AR$5,IF(CG33&lt;=$AS$5,CG33-$AR$5,$AS$5-$AR$5),0)</f>
        <v>0</v>
      </c>
      <c r="CP33" s="3">
        <f t="shared" si="570"/>
        <v>0</v>
      </c>
      <c r="CQ33" s="23">
        <f t="shared" si="311"/>
        <v>13167.600000000002</v>
      </c>
      <c r="CR33" s="3">
        <f t="shared" si="571"/>
        <v>15778.400000000001</v>
      </c>
      <c r="CS33" s="172">
        <f t="shared" si="64"/>
        <v>15778.400000000001</v>
      </c>
      <c r="CT33" s="6">
        <f t="shared" si="211"/>
        <v>15778.400000000001</v>
      </c>
      <c r="CU33" s="37">
        <f>$M33*1</f>
        <v>100000</v>
      </c>
      <c r="CV33" s="29">
        <f t="shared" si="622"/>
        <v>4</v>
      </c>
      <c r="CW33" s="3">
        <f t="shared" si="572"/>
        <v>25000</v>
      </c>
      <c r="CX33" s="3">
        <f t="shared" si="623"/>
        <v>6011</v>
      </c>
      <c r="CY33" s="3">
        <f t="shared" si="573"/>
        <v>5980</v>
      </c>
      <c r="CZ33" s="3">
        <f t="shared" si="624"/>
        <v>13009</v>
      </c>
      <c r="DA33" s="3">
        <f t="shared" si="574"/>
        <v>0</v>
      </c>
      <c r="DB33" s="3">
        <f t="shared" si="575"/>
        <v>0</v>
      </c>
      <c r="DC33" s="3">
        <f t="shared" si="576"/>
        <v>0</v>
      </c>
      <c r="DD33" s="3">
        <f t="shared" si="577"/>
        <v>0</v>
      </c>
      <c r="DE33" s="3">
        <f>IF(CW33&gt;=$AR$5,IF(CW33&lt;=$AS$5,CW33-$AR$5,$AS$5-$AR$5),0)</f>
        <v>0</v>
      </c>
      <c r="DF33" s="3">
        <f t="shared" si="578"/>
        <v>0</v>
      </c>
      <c r="DG33" s="23">
        <f t="shared" si="375"/>
        <v>8600.6400000000012</v>
      </c>
      <c r="DH33" s="3">
        <f t="shared" si="152"/>
        <v>12778.400000000001</v>
      </c>
      <c r="DI33" s="172">
        <f t="shared" si="175"/>
        <v>12778.400000000001</v>
      </c>
      <c r="DJ33" s="6">
        <f t="shared" si="212"/>
        <v>12778.400000000001</v>
      </c>
      <c r="DK33" s="37">
        <f>$M33*1</f>
        <v>100000</v>
      </c>
      <c r="DL33" s="29">
        <f t="shared" si="625"/>
        <v>5</v>
      </c>
      <c r="DM33" s="3">
        <f t="shared" si="579"/>
        <v>20000</v>
      </c>
      <c r="DN33" s="3">
        <f t="shared" si="626"/>
        <v>6011</v>
      </c>
      <c r="DO33" s="3">
        <f t="shared" si="580"/>
        <v>5980</v>
      </c>
      <c r="DP33" s="3">
        <f t="shared" si="627"/>
        <v>8009</v>
      </c>
      <c r="DQ33" s="3">
        <f t="shared" si="581"/>
        <v>0</v>
      </c>
      <c r="DR33" s="3">
        <f t="shared" si="582"/>
        <v>0</v>
      </c>
      <c r="DS33" s="3">
        <f t="shared" si="583"/>
        <v>0</v>
      </c>
      <c r="DT33" s="3">
        <f t="shared" si="584"/>
        <v>0</v>
      </c>
      <c r="DU33" s="3">
        <f>IF(DM33&gt;=$AR$5,IF(DM33&lt;=$AS$5,DM33-$AR$5,$AS$5-$AR$5),0)</f>
        <v>0</v>
      </c>
      <c r="DV33" s="3">
        <f t="shared" si="585"/>
        <v>0</v>
      </c>
      <c r="DW33" s="23">
        <f t="shared" si="433"/>
        <v>7250.8000000000011</v>
      </c>
      <c r="DX33" s="3">
        <f t="shared" si="328"/>
        <v>9778.4000000000015</v>
      </c>
      <c r="DY33" s="172">
        <f t="shared" si="177"/>
        <v>9778.4000000000015</v>
      </c>
      <c r="DZ33" s="6">
        <f t="shared" si="213"/>
        <v>9778.4000000000015</v>
      </c>
      <c r="EA33" s="37">
        <f>$M33*1</f>
        <v>100000</v>
      </c>
      <c r="EB33" s="29">
        <f t="shared" si="628"/>
        <v>2</v>
      </c>
      <c r="EC33" s="3">
        <f t="shared" si="586"/>
        <v>50000</v>
      </c>
      <c r="ED33" s="3">
        <f t="shared" si="629"/>
        <v>6011</v>
      </c>
      <c r="EE33" s="3">
        <f t="shared" si="587"/>
        <v>5980</v>
      </c>
      <c r="EF33" s="3">
        <f t="shared" si="630"/>
        <v>14640</v>
      </c>
      <c r="EG33" s="3">
        <f t="shared" si="588"/>
        <v>23369</v>
      </c>
      <c r="EH33" s="3">
        <f t="shared" si="589"/>
        <v>0</v>
      </c>
      <c r="EI33" s="3">
        <f t="shared" si="590"/>
        <v>0</v>
      </c>
      <c r="EJ33" s="3">
        <f t="shared" si="591"/>
        <v>0</v>
      </c>
      <c r="EK33" s="3">
        <f t="shared" si="592"/>
        <v>0</v>
      </c>
      <c r="EL33" s="3">
        <f t="shared" si="391"/>
        <v>0</v>
      </c>
      <c r="EM33" s="23">
        <f t="shared" si="329"/>
        <v>18778.400000000001</v>
      </c>
      <c r="EN33" s="3">
        <f t="shared" si="495"/>
        <v>23995.53</v>
      </c>
      <c r="EO33" s="172">
        <f t="shared" si="179"/>
        <v>23995.53</v>
      </c>
      <c r="EP33" s="37">
        <f t="shared" si="106"/>
        <v>23995.53</v>
      </c>
      <c r="EQ33" s="6">
        <f t="shared" si="153"/>
        <v>100000</v>
      </c>
      <c r="ER33" s="3">
        <f t="shared" si="154"/>
        <v>100000</v>
      </c>
      <c r="ES33" s="3">
        <f t="shared" si="155"/>
        <v>0</v>
      </c>
      <c r="ET33" s="3">
        <f t="shared" si="156"/>
        <v>0</v>
      </c>
      <c r="EU33" s="3">
        <f t="shared" si="107"/>
        <v>0</v>
      </c>
      <c r="EV33" s="3">
        <f t="shared" si="108"/>
        <v>0</v>
      </c>
      <c r="EW33" s="3">
        <f t="shared" si="157"/>
        <v>0</v>
      </c>
      <c r="EX33" s="6">
        <f t="shared" si="109"/>
        <v>0</v>
      </c>
      <c r="EY33" s="3">
        <f t="shared" si="158"/>
        <v>100000</v>
      </c>
      <c r="EZ33" s="3">
        <f t="shared" si="110"/>
        <v>0</v>
      </c>
      <c r="FA33" s="3">
        <f t="shared" si="214"/>
        <v>0</v>
      </c>
      <c r="FB33" s="3">
        <f t="shared" si="112"/>
        <v>0</v>
      </c>
      <c r="FC33" s="3">
        <f t="shared" si="215"/>
        <v>0</v>
      </c>
      <c r="FD33" s="3">
        <f t="shared" si="216"/>
        <v>0</v>
      </c>
      <c r="FE33" s="6">
        <f t="shared" si="217"/>
        <v>0</v>
      </c>
      <c r="FF33" s="37">
        <f>$M33*1</f>
        <v>100000</v>
      </c>
      <c r="FG33" s="29">
        <f t="shared" si="631"/>
        <v>2.5</v>
      </c>
      <c r="FH33" s="3">
        <f t="shared" si="593"/>
        <v>40000</v>
      </c>
      <c r="FI33" s="3">
        <f t="shared" si="632"/>
        <v>6011</v>
      </c>
      <c r="FJ33" s="3">
        <f t="shared" si="594"/>
        <v>5980</v>
      </c>
      <c r="FK33" s="3">
        <f t="shared" si="633"/>
        <v>14640</v>
      </c>
      <c r="FL33" s="3">
        <f t="shared" si="595"/>
        <v>13369</v>
      </c>
      <c r="FM33" s="3">
        <f t="shared" si="596"/>
        <v>0</v>
      </c>
      <c r="FN33" s="3">
        <f t="shared" si="597"/>
        <v>0</v>
      </c>
      <c r="FO33" s="3">
        <f t="shared" si="598"/>
        <v>0</v>
      </c>
      <c r="FP33" s="3">
        <f t="shared" si="599"/>
        <v>0</v>
      </c>
      <c r="FQ33" s="3">
        <f t="shared" si="399"/>
        <v>0</v>
      </c>
      <c r="FR33" s="23">
        <f t="shared" si="600"/>
        <v>15973.000000000002</v>
      </c>
      <c r="FS33" s="3">
        <f t="shared" si="181"/>
        <v>22495.53</v>
      </c>
      <c r="FT33" s="172">
        <f t="shared" si="540"/>
        <v>22495.53</v>
      </c>
      <c r="FU33" s="37">
        <f t="shared" si="159"/>
        <v>22495.53</v>
      </c>
      <c r="FV33" s="37">
        <f>$M33*1</f>
        <v>100000</v>
      </c>
      <c r="FW33" s="29">
        <f t="shared" si="634"/>
        <v>1.5</v>
      </c>
      <c r="FX33" s="3">
        <f t="shared" si="601"/>
        <v>66666.666666666672</v>
      </c>
      <c r="FY33" s="3">
        <f t="shared" si="635"/>
        <v>6011</v>
      </c>
      <c r="FZ33" s="3">
        <f t="shared" si="602"/>
        <v>5980</v>
      </c>
      <c r="GA33" s="3">
        <f t="shared" si="636"/>
        <v>14640</v>
      </c>
      <c r="GB33" s="3">
        <f t="shared" si="603"/>
        <v>40035.666666666672</v>
      </c>
      <c r="GC33" s="3">
        <f t="shared" si="604"/>
        <v>0</v>
      </c>
      <c r="GD33" s="3">
        <f t="shared" si="605"/>
        <v>0</v>
      </c>
      <c r="GE33" s="3">
        <f t="shared" si="606"/>
        <v>0</v>
      </c>
      <c r="GF33" s="3">
        <f t="shared" si="607"/>
        <v>0</v>
      </c>
      <c r="GG33" s="3">
        <f t="shared" si="408"/>
        <v>0</v>
      </c>
      <c r="GH33" s="23">
        <f t="shared" si="608"/>
        <v>21583.800000000003</v>
      </c>
      <c r="GI33" s="3">
        <f t="shared" si="160"/>
        <v>26638.53</v>
      </c>
      <c r="GJ33" s="172">
        <f t="shared" si="139"/>
        <v>26638.53</v>
      </c>
      <c r="GK33" s="37">
        <f t="shared" si="161"/>
        <v>26638.53</v>
      </c>
      <c r="GM33" s="11"/>
      <c r="GN33" s="23"/>
      <c r="GO33" s="23"/>
      <c r="GQ33" s="11"/>
      <c r="GR33" s="23"/>
      <c r="GS33" s="23"/>
      <c r="GU33" s="23"/>
      <c r="GV33" s="23"/>
      <c r="GW33" s="23"/>
      <c r="GY33" s="11"/>
      <c r="GZ33" s="23"/>
      <c r="HA33" s="23"/>
      <c r="HC33" s="11"/>
      <c r="HD33" s="23"/>
      <c r="HE33" s="23"/>
      <c r="HF33" s="23"/>
      <c r="HH33" s="26">
        <f t="shared" si="166"/>
        <v>100000</v>
      </c>
      <c r="HI33" s="26">
        <f t="shared" si="189"/>
        <v>1500</v>
      </c>
      <c r="HJ33" s="3">
        <f t="shared" si="190"/>
        <v>3000</v>
      </c>
      <c r="HK33" s="3">
        <f t="shared" si="191"/>
        <v>6000</v>
      </c>
      <c r="HL33" s="65">
        <f t="shared" si="218"/>
        <v>9000</v>
      </c>
      <c r="HM33" s="26">
        <f t="shared" si="609"/>
        <v>3540</v>
      </c>
      <c r="HN33" s="65">
        <f t="shared" si="168"/>
        <v>5040</v>
      </c>
      <c r="HO33" s="6">
        <f t="shared" si="169"/>
        <v>897</v>
      </c>
      <c r="IA33" t="s">
        <v>93</v>
      </c>
      <c r="IH33" s="2">
        <v>10</v>
      </c>
    </row>
    <row r="34" spans="1:254" ht="15.75" thickBot="1">
      <c r="G34" s="110"/>
      <c r="M34" s="106">
        <v>110000</v>
      </c>
      <c r="N34" s="41"/>
      <c r="P34" s="26">
        <f t="shared" si="543"/>
        <v>110000</v>
      </c>
      <c r="Q34" s="37">
        <f t="shared" si="198"/>
        <v>31635.53</v>
      </c>
      <c r="R34" s="85">
        <f t="shared" si="219"/>
        <v>0.28759572727272725</v>
      </c>
      <c r="S34" s="37">
        <f t="shared" si="199"/>
        <v>21778.399999999998</v>
      </c>
      <c r="T34" s="85">
        <f t="shared" si="144"/>
        <v>0.19798545454545452</v>
      </c>
      <c r="U34" s="37">
        <f t="shared" si="200"/>
        <v>20278.399999999998</v>
      </c>
      <c r="V34" s="79">
        <f t="shared" si="201"/>
        <v>0.18434909090909088</v>
      </c>
      <c r="W34" s="37">
        <f t="shared" si="202"/>
        <v>18778.399999999998</v>
      </c>
      <c r="X34" s="79">
        <f t="shared" si="203"/>
        <v>0.17071272727272727</v>
      </c>
      <c r="Y34" s="37">
        <f t="shared" si="204"/>
        <v>15778.399999999998</v>
      </c>
      <c r="Z34" s="79">
        <f t="shared" si="205"/>
        <v>0.14343999999999998</v>
      </c>
      <c r="AA34" s="6">
        <f t="shared" si="206"/>
        <v>12778.399999999998</v>
      </c>
      <c r="AB34" s="79">
        <f t="shared" si="207"/>
        <v>0.1161672727272727</v>
      </c>
      <c r="AC34" s="6">
        <f t="shared" si="145"/>
        <v>28095.53</v>
      </c>
      <c r="AD34" s="79">
        <f t="shared" si="146"/>
        <v>0.25541390909090905</v>
      </c>
      <c r="AE34" s="37">
        <f t="shared" si="512"/>
        <v>26595.53</v>
      </c>
      <c r="AF34" s="79">
        <f t="shared" si="297"/>
        <v>0.24177754545454544</v>
      </c>
      <c r="AG34" s="6">
        <f t="shared" si="147"/>
        <v>30738.53</v>
      </c>
      <c r="AH34" s="87">
        <f t="shared" si="148"/>
        <v>0.27944118181818178</v>
      </c>
      <c r="AI34" s="37">
        <f>$M34*1</f>
        <v>110000</v>
      </c>
      <c r="AJ34" s="29">
        <f t="shared" si="610"/>
        <v>1</v>
      </c>
      <c r="AK34" s="3">
        <f t="shared" si="544"/>
        <v>110000</v>
      </c>
      <c r="AL34" s="3">
        <f t="shared" si="611"/>
        <v>6011</v>
      </c>
      <c r="AM34" s="3">
        <f t="shared" si="545"/>
        <v>5980</v>
      </c>
      <c r="AN34" s="3">
        <f t="shared" si="612"/>
        <v>14640</v>
      </c>
      <c r="AO34" s="3">
        <f t="shared" si="546"/>
        <v>44766</v>
      </c>
      <c r="AP34" s="3">
        <f t="shared" si="547"/>
        <v>38603</v>
      </c>
      <c r="AQ34" s="3">
        <f t="shared" si="548"/>
        <v>0</v>
      </c>
      <c r="AR34" s="3">
        <f t="shared" si="549"/>
        <v>0</v>
      </c>
      <c r="AS34" s="3">
        <f t="shared" si="455"/>
        <v>0</v>
      </c>
      <c r="AT34" s="3">
        <f t="shared" si="448"/>
        <v>0</v>
      </c>
      <c r="AU34" s="23">
        <f t="shared" si="149"/>
        <v>31635.53</v>
      </c>
      <c r="AV34" s="3">
        <f t="shared" si="150"/>
        <v>31635.53</v>
      </c>
      <c r="AW34" s="172">
        <f t="shared" si="23"/>
        <v>31635.53</v>
      </c>
      <c r="AX34" s="6">
        <f t="shared" si="208"/>
        <v>31635.53</v>
      </c>
      <c r="AY34" s="37">
        <f>$M34*1</f>
        <v>110000</v>
      </c>
      <c r="AZ34" s="29">
        <f t="shared" si="613"/>
        <v>2</v>
      </c>
      <c r="BA34" s="3">
        <f t="shared" si="550"/>
        <v>55000</v>
      </c>
      <c r="BB34" s="3">
        <f t="shared" si="614"/>
        <v>6011</v>
      </c>
      <c r="BC34" s="3">
        <f t="shared" si="551"/>
        <v>5980</v>
      </c>
      <c r="BD34" s="3">
        <f t="shared" si="615"/>
        <v>14640</v>
      </c>
      <c r="BE34" s="3">
        <f t="shared" si="552"/>
        <v>28369</v>
      </c>
      <c r="BF34" s="3">
        <f t="shared" si="553"/>
        <v>0</v>
      </c>
      <c r="BG34" s="3">
        <f t="shared" si="554"/>
        <v>0</v>
      </c>
      <c r="BH34" s="3">
        <f t="shared" si="555"/>
        <v>0</v>
      </c>
      <c r="BI34" s="3">
        <f>IF(BA34&gt;=$AR$5,IF(BA34&lt;=$AS$5,BA34-$AR$5,$AS$5-$AR$5),0)</f>
        <v>0</v>
      </c>
      <c r="BJ34" s="3">
        <f t="shared" si="556"/>
        <v>0</v>
      </c>
      <c r="BK34" s="93">
        <f t="shared" si="304"/>
        <v>21778.399999999998</v>
      </c>
      <c r="BL34" s="3">
        <f t="shared" si="151"/>
        <v>21778.399999999998</v>
      </c>
      <c r="BM34" s="172">
        <f t="shared" si="36"/>
        <v>21778.399999999998</v>
      </c>
      <c r="BN34" s="6">
        <f t="shared" si="209"/>
        <v>21778.399999999998</v>
      </c>
      <c r="BO34" s="37">
        <f>$M34*1</f>
        <v>110000</v>
      </c>
      <c r="BP34" s="29">
        <f t="shared" si="616"/>
        <v>2.5</v>
      </c>
      <c r="BQ34" s="3">
        <f t="shared" si="557"/>
        <v>44000</v>
      </c>
      <c r="BR34" s="3">
        <f t="shared" si="617"/>
        <v>6011</v>
      </c>
      <c r="BS34" s="3">
        <f t="shared" si="558"/>
        <v>5980</v>
      </c>
      <c r="BT34" s="3">
        <f t="shared" si="618"/>
        <v>14640</v>
      </c>
      <c r="BU34" s="3">
        <f t="shared" si="559"/>
        <v>17369</v>
      </c>
      <c r="BV34" s="3">
        <f t="shared" si="560"/>
        <v>0</v>
      </c>
      <c r="BW34" s="3">
        <f t="shared" si="561"/>
        <v>0</v>
      </c>
      <c r="BX34" s="3">
        <f t="shared" si="562"/>
        <v>0</v>
      </c>
      <c r="BY34" s="3">
        <f>IF(BQ34&gt;=$AR$5,IF(BQ34&lt;=$AS$5,BQ34-$AR$5,$AS$5-$AR$5),0)</f>
        <v>0</v>
      </c>
      <c r="BZ34" s="3">
        <f t="shared" si="563"/>
        <v>0</v>
      </c>
      <c r="CA34" s="93">
        <f t="shared" si="327"/>
        <v>18973</v>
      </c>
      <c r="CB34" s="3">
        <f t="shared" si="332"/>
        <v>20278.399999999998</v>
      </c>
      <c r="CC34" s="172">
        <f t="shared" si="50"/>
        <v>20278.399999999998</v>
      </c>
      <c r="CD34" s="6">
        <f t="shared" si="210"/>
        <v>20278.399999999998</v>
      </c>
      <c r="CE34" s="37">
        <f>$M34*1</f>
        <v>110000</v>
      </c>
      <c r="CF34" s="29">
        <f t="shared" si="619"/>
        <v>3</v>
      </c>
      <c r="CG34" s="3">
        <f t="shared" si="564"/>
        <v>36666.666666666664</v>
      </c>
      <c r="CH34" s="3">
        <f t="shared" si="620"/>
        <v>6011</v>
      </c>
      <c r="CI34" s="3">
        <f t="shared" si="565"/>
        <v>5980</v>
      </c>
      <c r="CJ34" s="3">
        <f t="shared" si="621"/>
        <v>14640</v>
      </c>
      <c r="CK34" s="3">
        <f t="shared" si="566"/>
        <v>10035.666666666664</v>
      </c>
      <c r="CL34" s="3">
        <f t="shared" si="567"/>
        <v>0</v>
      </c>
      <c r="CM34" s="3">
        <f t="shared" si="568"/>
        <v>0</v>
      </c>
      <c r="CN34" s="3">
        <f t="shared" si="569"/>
        <v>0</v>
      </c>
      <c r="CO34" s="3">
        <f>IF(CG34&gt;=$AR$5,IF(CG34&lt;=$AS$5,CG34-$AR$5,$AS$5-$AR$5),0)</f>
        <v>0</v>
      </c>
      <c r="CP34" s="3">
        <f t="shared" si="570"/>
        <v>0</v>
      </c>
      <c r="CQ34" s="23">
        <f t="shared" si="311"/>
        <v>16167.599999999999</v>
      </c>
      <c r="CR34" s="3">
        <f t="shared" si="571"/>
        <v>18778.399999999998</v>
      </c>
      <c r="CS34" s="172">
        <f t="shared" si="64"/>
        <v>18778.399999999998</v>
      </c>
      <c r="CT34" s="6">
        <f t="shared" si="211"/>
        <v>18778.399999999998</v>
      </c>
      <c r="CU34" s="37">
        <f>$M34*1</f>
        <v>110000</v>
      </c>
      <c r="CV34" s="29">
        <f t="shared" si="622"/>
        <v>4</v>
      </c>
      <c r="CW34" s="3">
        <f t="shared" si="572"/>
        <v>27500</v>
      </c>
      <c r="CX34" s="3">
        <f t="shared" si="623"/>
        <v>6011</v>
      </c>
      <c r="CY34" s="3">
        <f t="shared" si="573"/>
        <v>5980</v>
      </c>
      <c r="CZ34" s="3">
        <f t="shared" si="624"/>
        <v>14640</v>
      </c>
      <c r="DA34" s="3">
        <f t="shared" si="574"/>
        <v>869</v>
      </c>
      <c r="DB34" s="3">
        <f t="shared" si="575"/>
        <v>0</v>
      </c>
      <c r="DC34" s="3">
        <f t="shared" si="576"/>
        <v>0</v>
      </c>
      <c r="DD34" s="3">
        <f t="shared" si="577"/>
        <v>0</v>
      </c>
      <c r="DE34" s="3">
        <f>IF(CW34&gt;=$AR$5,IF(CW34&lt;=$AS$5,CW34-$AR$5,$AS$5-$AR$5),0)</f>
        <v>0</v>
      </c>
      <c r="DF34" s="3">
        <f t="shared" si="578"/>
        <v>0</v>
      </c>
      <c r="DG34" s="23">
        <f t="shared" si="375"/>
        <v>10556.800000000001</v>
      </c>
      <c r="DH34" s="3">
        <f t="shared" si="152"/>
        <v>15778.399999999998</v>
      </c>
      <c r="DI34" s="172">
        <f t="shared" si="175"/>
        <v>15778.399999999998</v>
      </c>
      <c r="DJ34" s="6">
        <f t="shared" si="212"/>
        <v>15778.399999999998</v>
      </c>
      <c r="DK34" s="37">
        <f>$M34*1</f>
        <v>110000</v>
      </c>
      <c r="DL34" s="29">
        <f t="shared" si="625"/>
        <v>5</v>
      </c>
      <c r="DM34" s="3">
        <f t="shared" si="579"/>
        <v>22000</v>
      </c>
      <c r="DN34" s="3">
        <f t="shared" si="626"/>
        <v>6011</v>
      </c>
      <c r="DO34" s="3">
        <f t="shared" si="580"/>
        <v>5980</v>
      </c>
      <c r="DP34" s="3">
        <f t="shared" si="627"/>
        <v>10009</v>
      </c>
      <c r="DQ34" s="3">
        <f t="shared" si="581"/>
        <v>0</v>
      </c>
      <c r="DR34" s="3">
        <f t="shared" si="582"/>
        <v>0</v>
      </c>
      <c r="DS34" s="3">
        <f t="shared" si="583"/>
        <v>0</v>
      </c>
      <c r="DT34" s="3">
        <f t="shared" si="584"/>
        <v>0</v>
      </c>
      <c r="DU34" s="3">
        <f>IF(DM34&gt;=$AR$5,IF(DM34&lt;=$AS$5,DM34-$AR$5,$AS$5-$AR$5),0)</f>
        <v>0</v>
      </c>
      <c r="DV34" s="3">
        <f t="shared" si="585"/>
        <v>0</v>
      </c>
      <c r="DW34" s="23">
        <f t="shared" si="433"/>
        <v>8650.8000000000011</v>
      </c>
      <c r="DX34" s="3">
        <f t="shared" si="328"/>
        <v>12778.399999999998</v>
      </c>
      <c r="DY34" s="172">
        <f t="shared" si="177"/>
        <v>12778.399999999998</v>
      </c>
      <c r="DZ34" s="6">
        <f t="shared" si="213"/>
        <v>12778.399999999998</v>
      </c>
      <c r="EA34" s="37">
        <f>$M34*1</f>
        <v>110000</v>
      </c>
      <c r="EB34" s="29">
        <f t="shared" si="628"/>
        <v>2</v>
      </c>
      <c r="EC34" s="3">
        <f t="shared" si="586"/>
        <v>55000</v>
      </c>
      <c r="ED34" s="3">
        <f t="shared" si="629"/>
        <v>6011</v>
      </c>
      <c r="EE34" s="3">
        <f t="shared" si="587"/>
        <v>5980</v>
      </c>
      <c r="EF34" s="3">
        <f t="shared" si="630"/>
        <v>14640</v>
      </c>
      <c r="EG34" s="3">
        <f t="shared" si="588"/>
        <v>28369</v>
      </c>
      <c r="EH34" s="3">
        <f t="shared" si="589"/>
        <v>0</v>
      </c>
      <c r="EI34" s="3">
        <f t="shared" si="590"/>
        <v>0</v>
      </c>
      <c r="EJ34" s="3">
        <f t="shared" si="591"/>
        <v>0</v>
      </c>
      <c r="EK34" s="3">
        <f t="shared" si="592"/>
        <v>0</v>
      </c>
      <c r="EL34" s="3">
        <f t="shared" si="391"/>
        <v>0</v>
      </c>
      <c r="EM34" s="23">
        <f t="shared" si="329"/>
        <v>21778.399999999998</v>
      </c>
      <c r="EN34" s="3">
        <f t="shared" si="495"/>
        <v>28095.53</v>
      </c>
      <c r="EO34" s="172">
        <f t="shared" si="179"/>
        <v>28095.53</v>
      </c>
      <c r="EP34" s="37">
        <f t="shared" si="106"/>
        <v>28095.53</v>
      </c>
      <c r="EQ34" s="6">
        <f t="shared" si="153"/>
        <v>110000</v>
      </c>
      <c r="ER34" s="3">
        <f t="shared" si="154"/>
        <v>110000</v>
      </c>
      <c r="ES34" s="3">
        <f t="shared" si="155"/>
        <v>0</v>
      </c>
      <c r="ET34" s="3">
        <f t="shared" si="156"/>
        <v>0</v>
      </c>
      <c r="EU34" s="3">
        <f t="shared" si="107"/>
        <v>0</v>
      </c>
      <c r="EV34" s="3">
        <f t="shared" si="108"/>
        <v>0</v>
      </c>
      <c r="EW34" s="3">
        <f t="shared" si="157"/>
        <v>0</v>
      </c>
      <c r="EX34" s="6">
        <f t="shared" si="109"/>
        <v>0</v>
      </c>
      <c r="EY34" s="3">
        <f t="shared" si="158"/>
        <v>110000</v>
      </c>
      <c r="EZ34" s="3">
        <f t="shared" si="110"/>
        <v>0</v>
      </c>
      <c r="FA34" s="3">
        <f t="shared" si="214"/>
        <v>0</v>
      </c>
      <c r="FB34" s="3">
        <f t="shared" si="112"/>
        <v>0</v>
      </c>
      <c r="FC34" s="3">
        <f t="shared" si="215"/>
        <v>0</v>
      </c>
      <c r="FD34" s="3">
        <f t="shared" si="216"/>
        <v>0</v>
      </c>
      <c r="FE34" s="6">
        <f t="shared" si="217"/>
        <v>0</v>
      </c>
      <c r="FF34" s="37">
        <f>$M34*1</f>
        <v>110000</v>
      </c>
      <c r="FG34" s="29">
        <f t="shared" si="631"/>
        <v>2.5</v>
      </c>
      <c r="FH34" s="3">
        <f t="shared" si="593"/>
        <v>44000</v>
      </c>
      <c r="FI34" s="3">
        <f t="shared" si="632"/>
        <v>6011</v>
      </c>
      <c r="FJ34" s="3">
        <f t="shared" si="594"/>
        <v>5980</v>
      </c>
      <c r="FK34" s="3">
        <f t="shared" si="633"/>
        <v>14640</v>
      </c>
      <c r="FL34" s="3">
        <f t="shared" si="595"/>
        <v>17369</v>
      </c>
      <c r="FM34" s="3">
        <f t="shared" si="596"/>
        <v>0</v>
      </c>
      <c r="FN34" s="3">
        <f t="shared" si="597"/>
        <v>0</v>
      </c>
      <c r="FO34" s="3">
        <f t="shared" si="598"/>
        <v>0</v>
      </c>
      <c r="FP34" s="3">
        <f t="shared" si="599"/>
        <v>0</v>
      </c>
      <c r="FQ34" s="3">
        <f t="shared" si="399"/>
        <v>0</v>
      </c>
      <c r="FR34" s="23">
        <f t="shared" si="600"/>
        <v>18973</v>
      </c>
      <c r="FS34" s="3">
        <f t="shared" si="181"/>
        <v>26595.53</v>
      </c>
      <c r="FT34" s="172">
        <f t="shared" si="540"/>
        <v>26595.53</v>
      </c>
      <c r="FU34" s="37">
        <f t="shared" si="159"/>
        <v>26595.53</v>
      </c>
      <c r="FV34" s="37">
        <f>$M34*1</f>
        <v>110000</v>
      </c>
      <c r="FW34" s="29">
        <f t="shared" si="634"/>
        <v>1.5</v>
      </c>
      <c r="FX34" s="3">
        <f t="shared" si="601"/>
        <v>73333.333333333328</v>
      </c>
      <c r="FY34" s="3">
        <f t="shared" si="635"/>
        <v>6011</v>
      </c>
      <c r="FZ34" s="3">
        <f t="shared" si="602"/>
        <v>5980</v>
      </c>
      <c r="GA34" s="3">
        <f t="shared" si="636"/>
        <v>14640</v>
      </c>
      <c r="GB34" s="3">
        <f t="shared" si="603"/>
        <v>44766</v>
      </c>
      <c r="GC34" s="3">
        <f t="shared" si="604"/>
        <v>1936.3333333333285</v>
      </c>
      <c r="GD34" s="3">
        <f t="shared" si="605"/>
        <v>0</v>
      </c>
      <c r="GE34" s="3">
        <f t="shared" si="606"/>
        <v>0</v>
      </c>
      <c r="GF34" s="3">
        <f t="shared" si="607"/>
        <v>0</v>
      </c>
      <c r="GG34" s="3">
        <f t="shared" si="408"/>
        <v>0</v>
      </c>
      <c r="GH34" s="23">
        <f t="shared" si="608"/>
        <v>24903.294999999995</v>
      </c>
      <c r="GI34" s="3">
        <f t="shared" si="160"/>
        <v>30738.53</v>
      </c>
      <c r="GJ34" s="172">
        <f t="shared" si="139"/>
        <v>30738.53</v>
      </c>
      <c r="GK34" s="37">
        <f t="shared" si="161"/>
        <v>30738.53</v>
      </c>
      <c r="GM34" s="11"/>
      <c r="GN34" s="23"/>
      <c r="GO34" s="11"/>
      <c r="GQ34" s="11"/>
      <c r="GR34" s="11"/>
      <c r="GS34" s="23"/>
      <c r="GT34" s="11"/>
      <c r="GU34" s="11"/>
      <c r="GV34" t="s">
        <v>63</v>
      </c>
      <c r="GY34" s="176" t="s">
        <v>171</v>
      </c>
      <c r="GZ34" s="23"/>
      <c r="HA34" s="23"/>
      <c r="HB34" s="11"/>
      <c r="HC34" s="11"/>
      <c r="HD34" s="23"/>
      <c r="HE34" s="23"/>
      <c r="HF34" s="23"/>
      <c r="HH34" s="26">
        <f t="shared" si="166"/>
        <v>110000</v>
      </c>
      <c r="HI34" s="26">
        <f t="shared" si="189"/>
        <v>1500</v>
      </c>
      <c r="HJ34" s="3">
        <f t="shared" si="190"/>
        <v>3000</v>
      </c>
      <c r="HK34" s="3">
        <f t="shared" si="191"/>
        <v>6000</v>
      </c>
      <c r="HL34" s="65">
        <f t="shared" si="218"/>
        <v>9000</v>
      </c>
      <c r="HM34" s="26">
        <f t="shared" si="609"/>
        <v>3540</v>
      </c>
      <c r="HN34" s="65">
        <f t="shared" si="168"/>
        <v>5040</v>
      </c>
      <c r="HO34" s="6">
        <f t="shared" si="169"/>
        <v>897</v>
      </c>
      <c r="IA34" t="s">
        <v>100</v>
      </c>
      <c r="IH34" s="2">
        <v>11</v>
      </c>
      <c r="IO34" s="13" t="s">
        <v>199</v>
      </c>
    </row>
    <row r="35" spans="1:254">
      <c r="M35" s="106">
        <v>120000</v>
      </c>
      <c r="N35" s="41"/>
      <c r="P35" s="26">
        <f t="shared" si="543"/>
        <v>120000</v>
      </c>
      <c r="Q35" s="37">
        <f t="shared" si="198"/>
        <v>35735.53</v>
      </c>
      <c r="R35" s="85">
        <f t="shared" si="219"/>
        <v>0.29779608333333335</v>
      </c>
      <c r="S35" s="37">
        <f t="shared" si="199"/>
        <v>24778.399999999998</v>
      </c>
      <c r="T35" s="85">
        <f t="shared" si="144"/>
        <v>0.20648666666666665</v>
      </c>
      <c r="U35" s="37">
        <f t="shared" si="200"/>
        <v>23278.399999999998</v>
      </c>
      <c r="V35" s="79">
        <f t="shared" si="201"/>
        <v>0.19398666666666664</v>
      </c>
      <c r="W35" s="37">
        <f t="shared" si="202"/>
        <v>21778.399999999998</v>
      </c>
      <c r="X35" s="79">
        <f t="shared" si="203"/>
        <v>0.18148666666666666</v>
      </c>
      <c r="Y35" s="37">
        <f t="shared" si="204"/>
        <v>18778.399999999998</v>
      </c>
      <c r="Z35" s="79">
        <f t="shared" si="205"/>
        <v>0.15648666666666664</v>
      </c>
      <c r="AA35" s="6">
        <f t="shared" si="206"/>
        <v>15778.399999999998</v>
      </c>
      <c r="AB35" s="79">
        <f t="shared" si="207"/>
        <v>0.13148666666666664</v>
      </c>
      <c r="AC35" s="6">
        <f t="shared" si="145"/>
        <v>32195.53</v>
      </c>
      <c r="AD35" s="79">
        <f t="shared" si="146"/>
        <v>0.26829608333333332</v>
      </c>
      <c r="AE35" s="37">
        <f t="shared" si="512"/>
        <v>30695.53</v>
      </c>
      <c r="AF35" s="79">
        <f t="shared" si="297"/>
        <v>0.25579608333333331</v>
      </c>
      <c r="AG35" s="6">
        <f t="shared" si="147"/>
        <v>34838.53</v>
      </c>
      <c r="AH35" s="87">
        <f t="shared" si="148"/>
        <v>0.29032108333333334</v>
      </c>
      <c r="AI35" s="37">
        <f>$M35*1</f>
        <v>120000</v>
      </c>
      <c r="AJ35" s="29">
        <f t="shared" si="610"/>
        <v>1</v>
      </c>
      <c r="AK35" s="3">
        <f t="shared" si="544"/>
        <v>120000</v>
      </c>
      <c r="AL35" s="3">
        <f t="shared" si="611"/>
        <v>6011</v>
      </c>
      <c r="AM35" s="3">
        <f t="shared" si="545"/>
        <v>5980</v>
      </c>
      <c r="AN35" s="3">
        <f t="shared" si="612"/>
        <v>14640</v>
      </c>
      <c r="AO35" s="3">
        <f t="shared" si="546"/>
        <v>44766</v>
      </c>
      <c r="AP35" s="3">
        <f t="shared" si="547"/>
        <v>48603</v>
      </c>
      <c r="AQ35" s="3">
        <f t="shared" si="548"/>
        <v>0</v>
      </c>
      <c r="AR35" s="3">
        <f t="shared" si="549"/>
        <v>0</v>
      </c>
      <c r="AS35" s="3">
        <f t="shared" si="455"/>
        <v>0</v>
      </c>
      <c r="AT35" s="3">
        <f t="shared" si="448"/>
        <v>0</v>
      </c>
      <c r="AU35" s="23">
        <f t="shared" si="149"/>
        <v>35735.53</v>
      </c>
      <c r="AV35" s="3">
        <f t="shared" si="150"/>
        <v>35735.53</v>
      </c>
      <c r="AW35" s="172">
        <f t="shared" si="23"/>
        <v>35735.53</v>
      </c>
      <c r="AX35" s="6">
        <f t="shared" si="208"/>
        <v>35735.53</v>
      </c>
      <c r="AY35" s="37">
        <f>$M35*1</f>
        <v>120000</v>
      </c>
      <c r="AZ35" s="29">
        <f t="shared" si="613"/>
        <v>2</v>
      </c>
      <c r="BA35" s="3">
        <f t="shared" si="550"/>
        <v>60000</v>
      </c>
      <c r="BB35" s="3">
        <f t="shared" si="614"/>
        <v>6011</v>
      </c>
      <c r="BC35" s="3">
        <f t="shared" si="551"/>
        <v>5980</v>
      </c>
      <c r="BD35" s="3">
        <f t="shared" si="615"/>
        <v>14640</v>
      </c>
      <c r="BE35" s="3">
        <f t="shared" si="552"/>
        <v>33369</v>
      </c>
      <c r="BF35" s="3">
        <f t="shared" si="553"/>
        <v>0</v>
      </c>
      <c r="BG35" s="3">
        <f t="shared" si="554"/>
        <v>0</v>
      </c>
      <c r="BH35" s="3">
        <f t="shared" si="555"/>
        <v>0</v>
      </c>
      <c r="BI35" s="3">
        <f>IF(BA35&gt;=$AR$5,IF(BA35&lt;=$AS$5,BA35-$AR$5,$AS$5-$AR$5),0)</f>
        <v>0</v>
      </c>
      <c r="BJ35" s="3">
        <f t="shared" si="556"/>
        <v>0</v>
      </c>
      <c r="BK35" s="93">
        <f t="shared" si="304"/>
        <v>24778.399999999998</v>
      </c>
      <c r="BL35" s="3">
        <f t="shared" si="151"/>
        <v>24778.399999999998</v>
      </c>
      <c r="BM35" s="172">
        <f t="shared" si="36"/>
        <v>24778.399999999998</v>
      </c>
      <c r="BN35" s="6">
        <f t="shared" si="209"/>
        <v>24778.399999999998</v>
      </c>
      <c r="BO35" s="37">
        <f>$M35*1</f>
        <v>120000</v>
      </c>
      <c r="BP35" s="29">
        <f t="shared" si="616"/>
        <v>2.5</v>
      </c>
      <c r="BQ35" s="3">
        <f t="shared" si="557"/>
        <v>48000</v>
      </c>
      <c r="BR35" s="3">
        <f t="shared" si="617"/>
        <v>6011</v>
      </c>
      <c r="BS35" s="3">
        <f t="shared" si="558"/>
        <v>5980</v>
      </c>
      <c r="BT35" s="3">
        <f t="shared" si="618"/>
        <v>14640</v>
      </c>
      <c r="BU35" s="3">
        <f t="shared" si="559"/>
        <v>21369</v>
      </c>
      <c r="BV35" s="3">
        <f t="shared" si="560"/>
        <v>0</v>
      </c>
      <c r="BW35" s="3">
        <f t="shared" si="561"/>
        <v>0</v>
      </c>
      <c r="BX35" s="3">
        <f t="shared" si="562"/>
        <v>0</v>
      </c>
      <c r="BY35" s="3">
        <f>IF(BQ35&gt;=$AR$5,IF(BQ35&lt;=$AS$5,BQ35-$AR$5,$AS$5-$AR$5),0)</f>
        <v>0</v>
      </c>
      <c r="BZ35" s="3">
        <f t="shared" si="563"/>
        <v>0</v>
      </c>
      <c r="CA35" s="93">
        <f t="shared" si="327"/>
        <v>21973</v>
      </c>
      <c r="CB35" s="3">
        <f t="shared" si="332"/>
        <v>23278.399999999998</v>
      </c>
      <c r="CC35" s="172">
        <f t="shared" si="50"/>
        <v>23278.399999999998</v>
      </c>
      <c r="CD35" s="6">
        <f t="shared" si="210"/>
        <v>23278.399999999998</v>
      </c>
      <c r="CE35" s="37">
        <f>$M35*1</f>
        <v>120000</v>
      </c>
      <c r="CF35" s="29">
        <f t="shared" si="619"/>
        <v>3</v>
      </c>
      <c r="CG35" s="3">
        <f t="shared" si="564"/>
        <v>40000</v>
      </c>
      <c r="CH35" s="3">
        <f t="shared" si="620"/>
        <v>6011</v>
      </c>
      <c r="CI35" s="3">
        <f t="shared" si="565"/>
        <v>5980</v>
      </c>
      <c r="CJ35" s="3">
        <f t="shared" si="621"/>
        <v>14640</v>
      </c>
      <c r="CK35" s="3">
        <f t="shared" si="566"/>
        <v>13369</v>
      </c>
      <c r="CL35" s="3">
        <f t="shared" si="567"/>
        <v>0</v>
      </c>
      <c r="CM35" s="3">
        <f t="shared" si="568"/>
        <v>0</v>
      </c>
      <c r="CN35" s="3">
        <f t="shared" si="569"/>
        <v>0</v>
      </c>
      <c r="CO35" s="3">
        <f>IF(CG35&gt;=$AR$5,IF(CG35&lt;=$AS$5,CG35-$AR$5,$AS$5-$AR$5),0)</f>
        <v>0</v>
      </c>
      <c r="CP35" s="3">
        <f t="shared" si="570"/>
        <v>0</v>
      </c>
      <c r="CQ35" s="23">
        <f t="shared" si="311"/>
        <v>19167.600000000002</v>
      </c>
      <c r="CR35" s="3">
        <f t="shared" si="571"/>
        <v>21778.399999999998</v>
      </c>
      <c r="CS35" s="172">
        <f t="shared" si="64"/>
        <v>21778.399999999998</v>
      </c>
      <c r="CT35" s="6">
        <f t="shared" si="211"/>
        <v>21778.399999999998</v>
      </c>
      <c r="CU35" s="37">
        <f>$M35*1</f>
        <v>120000</v>
      </c>
      <c r="CV35" s="29">
        <f t="shared" si="622"/>
        <v>4</v>
      </c>
      <c r="CW35" s="3">
        <f t="shared" si="572"/>
        <v>30000</v>
      </c>
      <c r="CX35" s="3">
        <f t="shared" si="623"/>
        <v>6011</v>
      </c>
      <c r="CY35" s="3">
        <f t="shared" si="573"/>
        <v>5980</v>
      </c>
      <c r="CZ35" s="3">
        <f t="shared" si="624"/>
        <v>14640</v>
      </c>
      <c r="DA35" s="3">
        <f t="shared" si="574"/>
        <v>3369</v>
      </c>
      <c r="DB35" s="3">
        <f t="shared" si="575"/>
        <v>0</v>
      </c>
      <c r="DC35" s="3">
        <f t="shared" si="576"/>
        <v>0</v>
      </c>
      <c r="DD35" s="3">
        <f t="shared" si="577"/>
        <v>0</v>
      </c>
      <c r="DE35" s="3">
        <f>IF(CW35&gt;=$AR$5,IF(CW35&lt;=$AS$5,CW35-$AR$5,$AS$5-$AR$5),0)</f>
        <v>0</v>
      </c>
      <c r="DF35" s="3">
        <f t="shared" si="578"/>
        <v>0</v>
      </c>
      <c r="DG35" s="23">
        <f t="shared" si="375"/>
        <v>13556.800000000001</v>
      </c>
      <c r="DH35" s="3">
        <f t="shared" si="152"/>
        <v>18778.399999999998</v>
      </c>
      <c r="DI35" s="172">
        <f t="shared" si="175"/>
        <v>18778.399999999998</v>
      </c>
      <c r="DJ35" s="6">
        <f t="shared" si="212"/>
        <v>18778.399999999998</v>
      </c>
      <c r="DK35" s="37">
        <f>$M35*1</f>
        <v>120000</v>
      </c>
      <c r="DL35" s="29">
        <f t="shared" si="625"/>
        <v>5</v>
      </c>
      <c r="DM35" s="3">
        <f t="shared" si="579"/>
        <v>24000</v>
      </c>
      <c r="DN35" s="3">
        <f t="shared" si="626"/>
        <v>6011</v>
      </c>
      <c r="DO35" s="3">
        <f t="shared" si="580"/>
        <v>5980</v>
      </c>
      <c r="DP35" s="3">
        <f t="shared" si="627"/>
        <v>12009</v>
      </c>
      <c r="DQ35" s="3">
        <f t="shared" si="581"/>
        <v>0</v>
      </c>
      <c r="DR35" s="3">
        <f t="shared" si="582"/>
        <v>0</v>
      </c>
      <c r="DS35" s="3">
        <f t="shared" si="583"/>
        <v>0</v>
      </c>
      <c r="DT35" s="3">
        <f t="shared" si="584"/>
        <v>0</v>
      </c>
      <c r="DU35" s="3">
        <f>IF(DM35&gt;=$AR$5,IF(DM35&lt;=$AS$5,DM35-$AR$5,$AS$5-$AR$5),0)</f>
        <v>0</v>
      </c>
      <c r="DV35" s="3">
        <f t="shared" si="585"/>
        <v>0</v>
      </c>
      <c r="DW35" s="23">
        <f t="shared" si="433"/>
        <v>10050.800000000001</v>
      </c>
      <c r="DX35" s="3">
        <f t="shared" si="328"/>
        <v>15778.399999999998</v>
      </c>
      <c r="DY35" s="172">
        <f t="shared" si="177"/>
        <v>15778.399999999998</v>
      </c>
      <c r="DZ35" s="6">
        <f t="shared" si="213"/>
        <v>15778.399999999998</v>
      </c>
      <c r="EA35" s="37">
        <f>$M35*1</f>
        <v>120000</v>
      </c>
      <c r="EB35" s="29">
        <f t="shared" si="628"/>
        <v>2</v>
      </c>
      <c r="EC35" s="3">
        <f t="shared" si="586"/>
        <v>60000</v>
      </c>
      <c r="ED35" s="3">
        <f t="shared" si="629"/>
        <v>6011</v>
      </c>
      <c r="EE35" s="3">
        <f t="shared" si="587"/>
        <v>5980</v>
      </c>
      <c r="EF35" s="3">
        <f t="shared" si="630"/>
        <v>14640</v>
      </c>
      <c r="EG35" s="3">
        <f t="shared" si="588"/>
        <v>33369</v>
      </c>
      <c r="EH35" s="3">
        <f t="shared" si="589"/>
        <v>0</v>
      </c>
      <c r="EI35" s="3">
        <f t="shared" si="590"/>
        <v>0</v>
      </c>
      <c r="EJ35" s="3">
        <f t="shared" si="591"/>
        <v>0</v>
      </c>
      <c r="EK35" s="3">
        <f t="shared" si="592"/>
        <v>0</v>
      </c>
      <c r="EL35" s="3">
        <f t="shared" si="391"/>
        <v>0</v>
      </c>
      <c r="EM35" s="23">
        <f t="shared" si="329"/>
        <v>24778.399999999998</v>
      </c>
      <c r="EN35" s="3">
        <f t="shared" si="495"/>
        <v>32195.53</v>
      </c>
      <c r="EO35" s="172">
        <f t="shared" si="179"/>
        <v>32195.53</v>
      </c>
      <c r="EP35" s="37">
        <f t="shared" si="106"/>
        <v>32195.53</v>
      </c>
      <c r="EQ35" s="6">
        <f t="shared" si="153"/>
        <v>120000</v>
      </c>
      <c r="ER35" s="3">
        <f t="shared" si="154"/>
        <v>120000</v>
      </c>
      <c r="ES35" s="3">
        <f t="shared" si="155"/>
        <v>0</v>
      </c>
      <c r="ET35" s="3">
        <f t="shared" si="156"/>
        <v>0</v>
      </c>
      <c r="EU35" s="3">
        <f t="shared" si="107"/>
        <v>0</v>
      </c>
      <c r="EV35" s="3">
        <f t="shared" si="108"/>
        <v>0</v>
      </c>
      <c r="EW35" s="3">
        <f t="shared" si="157"/>
        <v>0</v>
      </c>
      <c r="EX35" s="6">
        <f t="shared" si="109"/>
        <v>0</v>
      </c>
      <c r="EY35" s="3">
        <f t="shared" si="158"/>
        <v>120000</v>
      </c>
      <c r="EZ35" s="3">
        <f t="shared" ref="EZ35:EZ42" si="637">IF(EQ35&lt;=$EY$5,0,IF(EQ35&lt;=$EZ$5,EQ35-EY35,$EZ$5-$EY$5))</f>
        <v>0</v>
      </c>
      <c r="FA35" s="3">
        <f t="shared" si="214"/>
        <v>0</v>
      </c>
      <c r="FB35" s="3">
        <f t="shared" si="112"/>
        <v>0</v>
      </c>
      <c r="FC35" s="3">
        <f t="shared" si="215"/>
        <v>0</v>
      </c>
      <c r="FD35" s="3">
        <f t="shared" si="216"/>
        <v>0</v>
      </c>
      <c r="FE35" s="6">
        <f t="shared" si="217"/>
        <v>0</v>
      </c>
      <c r="FF35" s="37">
        <f>$M35*1</f>
        <v>120000</v>
      </c>
      <c r="FG35" s="29">
        <f t="shared" si="631"/>
        <v>2.5</v>
      </c>
      <c r="FH35" s="3">
        <f t="shared" si="593"/>
        <v>48000</v>
      </c>
      <c r="FI35" s="3">
        <f t="shared" si="632"/>
        <v>6011</v>
      </c>
      <c r="FJ35" s="3">
        <f t="shared" si="594"/>
        <v>5980</v>
      </c>
      <c r="FK35" s="3">
        <f t="shared" si="633"/>
        <v>14640</v>
      </c>
      <c r="FL35" s="3">
        <f t="shared" si="595"/>
        <v>21369</v>
      </c>
      <c r="FM35" s="3">
        <f t="shared" si="596"/>
        <v>0</v>
      </c>
      <c r="FN35" s="3">
        <f t="shared" si="597"/>
        <v>0</v>
      </c>
      <c r="FO35" s="3">
        <f t="shared" si="598"/>
        <v>0</v>
      </c>
      <c r="FP35" s="3">
        <f t="shared" si="599"/>
        <v>0</v>
      </c>
      <c r="FQ35" s="3">
        <f t="shared" si="399"/>
        <v>0</v>
      </c>
      <c r="FR35" s="23">
        <f t="shared" si="600"/>
        <v>21973</v>
      </c>
      <c r="FS35" s="3">
        <f t="shared" si="181"/>
        <v>30695.53</v>
      </c>
      <c r="FT35" s="172">
        <f t="shared" si="540"/>
        <v>30695.53</v>
      </c>
      <c r="FU35" s="37">
        <f t="shared" si="159"/>
        <v>30695.53</v>
      </c>
      <c r="FV35" s="37">
        <f>$M35*1</f>
        <v>120000</v>
      </c>
      <c r="FW35" s="29">
        <f t="shared" si="634"/>
        <v>1.5</v>
      </c>
      <c r="FX35" s="3">
        <f t="shared" si="601"/>
        <v>80000</v>
      </c>
      <c r="FY35" s="3">
        <f t="shared" si="635"/>
        <v>6011</v>
      </c>
      <c r="FZ35" s="3">
        <f t="shared" si="602"/>
        <v>5980</v>
      </c>
      <c r="GA35" s="3">
        <f t="shared" si="636"/>
        <v>14640</v>
      </c>
      <c r="GB35" s="3">
        <f t="shared" si="603"/>
        <v>44766</v>
      </c>
      <c r="GC35" s="3">
        <f t="shared" si="604"/>
        <v>8603</v>
      </c>
      <c r="GD35" s="3">
        <f t="shared" si="605"/>
        <v>0</v>
      </c>
      <c r="GE35" s="3">
        <f t="shared" si="606"/>
        <v>0</v>
      </c>
      <c r="GF35" s="3">
        <f t="shared" si="607"/>
        <v>0</v>
      </c>
      <c r="GG35" s="3">
        <f t="shared" si="408"/>
        <v>0</v>
      </c>
      <c r="GH35" s="23">
        <f t="shared" si="608"/>
        <v>29003.294999999998</v>
      </c>
      <c r="GI35" s="3">
        <f t="shared" si="160"/>
        <v>34838.53</v>
      </c>
      <c r="GJ35" s="172">
        <f t="shared" si="139"/>
        <v>34838.53</v>
      </c>
      <c r="GK35" s="37">
        <f t="shared" si="161"/>
        <v>34838.53</v>
      </c>
      <c r="GM35" s="11"/>
      <c r="GN35" s="23"/>
      <c r="GO35" s="23" t="s">
        <v>62</v>
      </c>
      <c r="GQ35" s="11"/>
      <c r="GR35" s="23"/>
      <c r="GS35" s="23"/>
      <c r="GU35" t="s">
        <v>202</v>
      </c>
      <c r="GX35" s="119" t="s">
        <v>168</v>
      </c>
      <c r="GY35" t="s">
        <v>201</v>
      </c>
      <c r="HA35" s="111">
        <f>GY32*1</f>
        <v>508</v>
      </c>
      <c r="HC35" t="s">
        <v>200</v>
      </c>
      <c r="HE35" s="2">
        <f>HC2*1</f>
        <v>2014</v>
      </c>
      <c r="HG35" s="167"/>
      <c r="HH35" s="26">
        <f t="shared" si="166"/>
        <v>120000</v>
      </c>
      <c r="HI35" s="26">
        <f t="shared" si="189"/>
        <v>1500</v>
      </c>
      <c r="HJ35" s="3">
        <f t="shared" si="190"/>
        <v>3000</v>
      </c>
      <c r="HK35" s="3">
        <f t="shared" si="191"/>
        <v>6000</v>
      </c>
      <c r="HL35" s="65">
        <f t="shared" si="218"/>
        <v>9000</v>
      </c>
      <c r="HM35" s="26">
        <f t="shared" si="609"/>
        <v>3540</v>
      </c>
      <c r="HN35" s="65">
        <f>AV35-FS35</f>
        <v>5040</v>
      </c>
      <c r="HO35" s="6">
        <f t="shared" si="169"/>
        <v>897</v>
      </c>
      <c r="HZ35" t="s">
        <v>166</v>
      </c>
      <c r="IH35" s="2">
        <v>12</v>
      </c>
      <c r="IP35" t="s">
        <v>212</v>
      </c>
    </row>
    <row r="36" spans="1:254">
      <c r="A36" s="125" t="s">
        <v>73</v>
      </c>
      <c r="B36" t="s">
        <v>78</v>
      </c>
      <c r="M36" s="107"/>
      <c r="N36" s="41"/>
      <c r="P36" s="26"/>
      <c r="Q36" s="37"/>
      <c r="R36" s="85"/>
      <c r="S36" s="37"/>
      <c r="T36" s="85"/>
      <c r="U36" s="37"/>
      <c r="V36" s="79"/>
      <c r="W36" s="37"/>
      <c r="X36" s="79"/>
      <c r="Y36" s="37"/>
      <c r="Z36" s="79"/>
      <c r="AA36" s="6"/>
      <c r="AB36" s="79"/>
      <c r="AC36" s="6"/>
      <c r="AD36" s="79"/>
      <c r="AE36" s="37"/>
      <c r="AF36" s="79"/>
      <c r="AG36" s="6"/>
      <c r="AH36" s="87"/>
      <c r="AI36" s="37"/>
      <c r="AJ36" s="29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23"/>
      <c r="AV36" s="3"/>
      <c r="AW36" s="172"/>
      <c r="AX36" s="6"/>
      <c r="AY36" s="37"/>
      <c r="AZ36" s="29"/>
      <c r="BA36" s="3"/>
      <c r="BB36" s="11"/>
      <c r="BC36" s="11"/>
      <c r="BD36" s="11"/>
      <c r="BE36" s="11"/>
      <c r="BF36" s="11"/>
      <c r="BG36" s="11"/>
      <c r="BH36" s="25"/>
      <c r="BI36" s="3"/>
      <c r="BJ36" s="11"/>
      <c r="BK36" s="93"/>
      <c r="BL36" s="3"/>
      <c r="BM36" s="172"/>
      <c r="BN36" s="6"/>
      <c r="BO36" s="37"/>
      <c r="BP36" s="29"/>
      <c r="BQ36" s="3"/>
      <c r="BR36" s="11"/>
      <c r="BS36" s="11"/>
      <c r="BT36" s="11"/>
      <c r="BU36" s="11"/>
      <c r="BV36" s="11"/>
      <c r="BW36" s="11"/>
      <c r="BX36" s="25"/>
      <c r="BY36" s="3"/>
      <c r="BZ36" s="11"/>
      <c r="CA36" s="93"/>
      <c r="CB36" s="3"/>
      <c r="CC36" s="172"/>
      <c r="CD36" s="6"/>
      <c r="CE36" s="37"/>
      <c r="CF36" s="29"/>
      <c r="CG36" s="3"/>
      <c r="CH36" s="11"/>
      <c r="CI36" s="11"/>
      <c r="CJ36" s="11"/>
      <c r="CK36" s="11"/>
      <c r="CL36" s="11"/>
      <c r="CM36" s="11"/>
      <c r="CN36" s="25"/>
      <c r="CO36" s="3"/>
      <c r="CP36" s="11"/>
      <c r="CQ36" s="23"/>
      <c r="CR36" s="11"/>
      <c r="CS36" s="172"/>
      <c r="CT36" s="6"/>
      <c r="CU36" s="37"/>
      <c r="CV36" s="29"/>
      <c r="CW36" s="3"/>
      <c r="CX36" s="11"/>
      <c r="CY36" s="11"/>
      <c r="CZ36" s="11"/>
      <c r="DA36" s="11"/>
      <c r="DB36" s="11"/>
      <c r="DC36" s="11"/>
      <c r="DD36" s="25"/>
      <c r="DE36" s="3"/>
      <c r="DF36" s="11"/>
      <c r="DG36" s="23"/>
      <c r="DH36" s="3"/>
      <c r="DI36" s="172"/>
      <c r="DJ36" s="6"/>
      <c r="DK36" s="37"/>
      <c r="DL36" s="29"/>
      <c r="DM36" s="3"/>
      <c r="DN36" s="11"/>
      <c r="DO36" s="11"/>
      <c r="DP36" s="11"/>
      <c r="DQ36" s="11"/>
      <c r="DR36" s="11"/>
      <c r="DS36" s="11"/>
      <c r="DT36" s="25"/>
      <c r="DU36" s="3"/>
      <c r="DV36" s="11"/>
      <c r="DW36" s="23"/>
      <c r="DX36" s="3"/>
      <c r="DY36" s="172"/>
      <c r="DZ36" s="6"/>
      <c r="EA36" s="37"/>
      <c r="EB36" s="29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23"/>
      <c r="EN36" s="3"/>
      <c r="EO36" s="172"/>
      <c r="EP36" s="37"/>
      <c r="EQ36" s="6"/>
      <c r="ER36" s="3"/>
      <c r="ES36" s="3"/>
      <c r="ET36" s="3"/>
      <c r="EU36" s="3"/>
      <c r="EV36" s="3"/>
      <c r="EW36" s="3"/>
      <c r="EX36" s="6"/>
      <c r="EY36" s="3"/>
      <c r="EZ36" s="3"/>
      <c r="FA36" s="3"/>
      <c r="FB36" s="3"/>
      <c r="FC36" s="3"/>
      <c r="FD36" s="3"/>
      <c r="FE36" s="6"/>
      <c r="FF36" s="37"/>
      <c r="FG36" s="29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23"/>
      <c r="FS36" s="3"/>
      <c r="FT36" s="172"/>
      <c r="FU36" s="37"/>
      <c r="FV36" s="37"/>
      <c r="FW36" s="29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23"/>
      <c r="GI36" s="3"/>
      <c r="GJ36" s="172"/>
      <c r="GK36" s="37"/>
      <c r="GM36" s="11"/>
      <c r="GN36" s="23"/>
      <c r="GO36" s="11"/>
      <c r="GQ36" s="11"/>
      <c r="GU36" t="s">
        <v>203</v>
      </c>
      <c r="GX36" s="2" t="s">
        <v>58</v>
      </c>
      <c r="GY36" s="11"/>
      <c r="GZ36" s="23"/>
      <c r="HA36" s="23"/>
      <c r="HB36" s="11"/>
      <c r="HC36" s="11"/>
      <c r="HD36" s="23"/>
      <c r="HE36" s="23"/>
      <c r="HF36" s="23"/>
      <c r="HH36" s="26"/>
      <c r="HI36" s="26"/>
      <c r="HJ36" s="3"/>
      <c r="HK36" s="3"/>
      <c r="HL36" s="65"/>
      <c r="HM36" s="26"/>
      <c r="HN36" s="65"/>
      <c r="HO36" s="6"/>
      <c r="IH36" s="2"/>
      <c r="IO36" t="s">
        <v>149</v>
      </c>
    </row>
    <row r="37" spans="1:254">
      <c r="B37" t="s">
        <v>79</v>
      </c>
      <c r="M37" s="106">
        <v>150000</v>
      </c>
      <c r="N37" s="41"/>
      <c r="P37" s="26">
        <f t="shared" si="543"/>
        <v>150000</v>
      </c>
      <c r="Q37" s="37">
        <f t="shared" si="198"/>
        <v>48035.53</v>
      </c>
      <c r="R37" s="85">
        <f t="shared" si="219"/>
        <v>0.32023686666666668</v>
      </c>
      <c r="S37" s="37">
        <f t="shared" si="199"/>
        <v>34571.06</v>
      </c>
      <c r="T37" s="85">
        <f t="shared" si="144"/>
        <v>0.23047373333333332</v>
      </c>
      <c r="U37" s="37">
        <f t="shared" si="200"/>
        <v>33071.06</v>
      </c>
      <c r="V37" s="79">
        <f t="shared" si="201"/>
        <v>0.22047373333333331</v>
      </c>
      <c r="W37" s="37">
        <f t="shared" si="202"/>
        <v>31571.059999999998</v>
      </c>
      <c r="X37" s="79">
        <f t="shared" si="203"/>
        <v>0.21047373333333333</v>
      </c>
      <c r="Y37" s="37">
        <f t="shared" si="204"/>
        <v>28571.059999999998</v>
      </c>
      <c r="Z37" s="79">
        <f t="shared" si="205"/>
        <v>0.19047373333333331</v>
      </c>
      <c r="AA37" s="6">
        <f t="shared" si="206"/>
        <v>25571.059999999998</v>
      </c>
      <c r="AB37" s="79">
        <f t="shared" si="207"/>
        <v>0.17047373333333332</v>
      </c>
      <c r="AC37" s="6">
        <f t="shared" si="145"/>
        <v>44495.53</v>
      </c>
      <c r="AD37" s="79">
        <f t="shared" si="146"/>
        <v>0.29663686666666667</v>
      </c>
      <c r="AE37" s="37">
        <f t="shared" si="512"/>
        <v>42995.53</v>
      </c>
      <c r="AF37" s="79">
        <f t="shared" si="297"/>
        <v>0.28663686666666666</v>
      </c>
      <c r="AG37" s="6">
        <f t="shared" si="147"/>
        <v>47138.53</v>
      </c>
      <c r="AH37" s="87">
        <f t="shared" si="148"/>
        <v>0.31425686666666663</v>
      </c>
      <c r="AI37" s="37">
        <f t="shared" ref="AI37:AI49" si="638">$M37*1</f>
        <v>150000</v>
      </c>
      <c r="AJ37" s="29">
        <f>AJ35*1</f>
        <v>1</v>
      </c>
      <c r="AK37" s="3">
        <f t="shared" ref="AK37:AK41" si="639">AI37/AJ37</f>
        <v>150000</v>
      </c>
      <c r="AL37" s="3">
        <f t="shared" ref="AL37:AL41" si="640">IF(AK37&lt;=$AL$5,AK37,$AL$5)</f>
        <v>6011</v>
      </c>
      <c r="AM37" s="3">
        <f t="shared" ref="AM37:AM41" si="641">IF(AL37&gt;=$AL$5,IF(AK37&lt;=$AM$5,AK37-$AL$5,$AM$5-$AL$5),0)</f>
        <v>5980</v>
      </c>
      <c r="AN37" s="3">
        <f t="shared" ref="AN37:AN41" si="642">IF(AK37&gt;=11991,IF(AK37&lt;=$AN$5,AK37-$AM$5,$AN$5-$AM$5),0)</f>
        <v>14640</v>
      </c>
      <c r="AO37" s="3">
        <f t="shared" ref="AO37:AO41" si="643">IF(AK37&gt;=$AN$5,IF(AK37&lt;=$AO$5,AK37-$AN$5,$AO$5-$AN$5),0)</f>
        <v>44766</v>
      </c>
      <c r="AP37" s="3">
        <f t="shared" ref="AP37:AP41" si="644">IF(AK37&gt;=71397,IF(AK37&lt;=151200,AK37-71397,79803),0)</f>
        <v>78603</v>
      </c>
      <c r="AQ37" s="3">
        <f t="shared" ref="AQ37:AQ41" si="645">IF(AK37&gt;=$AP$5,IF(AK37&lt;=$AQ$5,AK37-$AP$5,$AQ$5-$AP$5),0)</f>
        <v>0</v>
      </c>
      <c r="AR37" s="3">
        <f>IF(AK37&gt;=$AQ$5,IF(AK37&lt;=$AR$5,AK37-$AQ$5,$AR$5-$AQ$5),0)</f>
        <v>0</v>
      </c>
      <c r="AS37" s="3">
        <f t="shared" si="455"/>
        <v>0</v>
      </c>
      <c r="AT37" s="3">
        <f t="shared" si="448"/>
        <v>0</v>
      </c>
      <c r="AU37" s="23">
        <f t="shared" ref="AU37:AU41" si="646">(AL37*$E$12)+(AM37*$E$13)+(AN37*$E$14)+(AO37*$E$15)+(AP37*$E$16)+(AQ37*$E$17)+(AR37*$E$18)+(AS37*$E$19)</f>
        <v>48035.53</v>
      </c>
      <c r="AV37" s="3">
        <f t="shared" si="150"/>
        <v>48035.53</v>
      </c>
      <c r="AW37" s="172">
        <f t="shared" si="23"/>
        <v>48035.53</v>
      </c>
      <c r="AX37" s="6">
        <f t="shared" si="208"/>
        <v>48035.53</v>
      </c>
      <c r="AY37" s="37">
        <f t="shared" ref="AY37:AY49" si="647">$M37*1</f>
        <v>150000</v>
      </c>
      <c r="AZ37" s="29">
        <f>AZ35*1</f>
        <v>2</v>
      </c>
      <c r="BA37" s="3">
        <f t="shared" ref="BA37:BA41" si="648">AY37/AZ37</f>
        <v>75000</v>
      </c>
      <c r="BB37" s="3">
        <f>IF(BA37&lt;=$AL$5,BA37,$AL$5)</f>
        <v>6011</v>
      </c>
      <c r="BC37" s="3">
        <f t="shared" ref="BC37:BC41" si="649">IF(BB37&gt;=$AL$5,IF(BA37&lt;=$AM$5,BA37-$AL$5,$AM$5-$AL$5),0)</f>
        <v>5980</v>
      </c>
      <c r="BD37" s="3">
        <f>IF(BA37&gt;=11991,IF(BA37&lt;=$AN$5,BA37-$AM$5,$AN$5-$AM$5),0)</f>
        <v>14640</v>
      </c>
      <c r="BE37" s="3">
        <f t="shared" ref="BE37:BE41" si="650">IF(BA37&gt;=$AN$5,IF(BA37&lt;=$AO$5,BA37-$AN$5,$AO$5-$AN$5),0)</f>
        <v>44766</v>
      </c>
      <c r="BF37" s="3">
        <f t="shared" ref="BF37:BF41" si="651">IF(BA37&gt;=71397,IF(BA37&lt;=151200,BA37-71397,79803),0)</f>
        <v>3603</v>
      </c>
      <c r="BG37" s="3">
        <f t="shared" ref="BG37:BG41" si="652">IF(BA37&gt;=$AP$5,IF(BA37&lt;=$AQ$5,BA37-$AP$5,$AQ$5-$AP$5),0)</f>
        <v>0</v>
      </c>
      <c r="BH37" s="3">
        <f t="shared" ref="BH37:BH41" si="653">IF(BA37&gt;=$AQ$5,IF(BA37&lt;=$AR$5,BA37-$AQ$5,$AR$5-$AQ$5),0)</f>
        <v>0</v>
      </c>
      <c r="BI37" s="3">
        <f>IF(BA37&gt;=$AR$5,IF(BA37&lt;=$AS$5,BA37-$AR$5,$AS$5-$AR$5),0)</f>
        <v>0</v>
      </c>
      <c r="BJ37" s="3">
        <f t="shared" ref="BJ37:BJ41" si="654">BA37-BB37-BC37-BD37-BE37-BF37-BG37-BH37-BI37</f>
        <v>0</v>
      </c>
      <c r="BK37" s="93">
        <f t="shared" si="304"/>
        <v>34571.06</v>
      </c>
      <c r="BL37" s="3">
        <f t="shared" si="151"/>
        <v>34571.06</v>
      </c>
      <c r="BM37" s="172">
        <f t="shared" si="36"/>
        <v>34571.06</v>
      </c>
      <c r="BN37" s="6">
        <f t="shared" si="209"/>
        <v>34571.06</v>
      </c>
      <c r="BO37" s="37">
        <f t="shared" ref="BO37:BO49" si="655">$M37*1</f>
        <v>150000</v>
      </c>
      <c r="BP37" s="29">
        <f>BP35*1</f>
        <v>2.5</v>
      </c>
      <c r="BQ37" s="3">
        <f t="shared" ref="BQ37:BQ42" si="656">BO37/BP37</f>
        <v>60000</v>
      </c>
      <c r="BR37" s="3">
        <f>IF(BQ37&lt;=$AL$5,BQ37,$AL$5)</f>
        <v>6011</v>
      </c>
      <c r="BS37" s="3">
        <f t="shared" ref="BS37:BS42" si="657">IF(BR37&gt;=$AL$5,IF(BQ37&lt;=$AM$5,BQ37-$AL$5,$AM$5-$AL$5),0)</f>
        <v>5980</v>
      </c>
      <c r="BT37" s="3">
        <f>IF(BQ37&gt;=11991,IF(BQ37&lt;=$AN$5,BQ37-$AM$5,$AN$5-$AM$5),0)</f>
        <v>14640</v>
      </c>
      <c r="BU37" s="3">
        <f t="shared" ref="BU37:BU42" si="658">IF(BQ37&gt;=$AN$5,IF(BQ37&lt;=$AO$5,BQ37-$AN$5,$AO$5-$AN$5),0)</f>
        <v>33369</v>
      </c>
      <c r="BV37" s="3">
        <f t="shared" ref="BV37:BV42" si="659">IF(BQ37&gt;=71397,IF(BQ37&lt;=151200,BQ37-71397,79803),0)</f>
        <v>0</v>
      </c>
      <c r="BW37" s="3">
        <f t="shared" ref="BW37:BW42" si="660">IF(BQ37&gt;=$AP$5,IF(BQ37&lt;=$AQ$5,BQ37-$AP$5,$AQ$5-$AP$5),0)</f>
        <v>0</v>
      </c>
      <c r="BX37" s="3">
        <f t="shared" ref="BX37:BX42" si="661">IF(BQ37&gt;=$AQ$5,IF(BQ37&lt;=$AR$5,BQ37-$AQ$5,$AR$5-$AQ$5),0)</f>
        <v>0</v>
      </c>
      <c r="BY37" s="3">
        <f>IF(BQ37&gt;=$AR$5,IF(BQ37&lt;=$AS$5,BQ37-$AR$5,$AS$5-$AR$5),0)</f>
        <v>0</v>
      </c>
      <c r="BZ37" s="3">
        <f t="shared" ref="BZ37:BZ42" si="662">BQ37-BR37-BS37-BT37-BU37-BV37-BW37-BX37-BY37</f>
        <v>0</v>
      </c>
      <c r="CA37" s="93">
        <f t="shared" si="327"/>
        <v>30972.999999999996</v>
      </c>
      <c r="CB37" s="3">
        <f t="shared" si="332"/>
        <v>33071.06</v>
      </c>
      <c r="CC37" s="172">
        <f t="shared" si="50"/>
        <v>33071.06</v>
      </c>
      <c r="CD37" s="6">
        <f t="shared" si="210"/>
        <v>33071.06</v>
      </c>
      <c r="CE37" s="37">
        <f t="shared" ref="CE37:CE49" si="663">$M37*1</f>
        <v>150000</v>
      </c>
      <c r="CF37" s="29">
        <f>CF35*1</f>
        <v>3</v>
      </c>
      <c r="CG37" s="3">
        <f t="shared" ref="CG37:CG42" si="664">CE37/CF37</f>
        <v>50000</v>
      </c>
      <c r="CH37" s="3">
        <f>IF(CG37&lt;=$AL$5,CG37,$AL$5)</f>
        <v>6011</v>
      </c>
      <c r="CI37" s="3">
        <f t="shared" ref="CI37:CI42" si="665">IF(CH37&gt;=$AL$5,IF(CG37&lt;=$AM$5,CG37-$AL$5,$AM$5-$AL$5),0)</f>
        <v>5980</v>
      </c>
      <c r="CJ37" s="3">
        <f>IF(CG37&gt;=11991,IF(CG37&lt;=$AN$5,CG37-$AM$5,$AN$5-$AM$5),0)</f>
        <v>14640</v>
      </c>
      <c r="CK37" s="3">
        <f t="shared" ref="CK37:CK42" si="666">IF(CG37&gt;=$AN$5,IF(CG37&lt;=$AO$5,CG37-$AN$5,$AO$5-$AN$5),0)</f>
        <v>23369</v>
      </c>
      <c r="CL37" s="3">
        <f t="shared" ref="CL37:CL42" si="667">IF(CG37&gt;=71397,IF(CG37&lt;=151200,CG37-71397,79803),0)</f>
        <v>0</v>
      </c>
      <c r="CM37" s="3">
        <f t="shared" ref="CM37:CM42" si="668">IF(CG37&gt;=$AP$5,IF(CG37&lt;=$AQ$5,CG37-$AP$5,$AQ$5-$AP$5),0)</f>
        <v>0</v>
      </c>
      <c r="CN37" s="3">
        <f t="shared" ref="CN37:CN42" si="669">IF(CG37&gt;=$AQ$5,IF(CG37&lt;=$AR$5,CG37-$AQ$5,$AR$5-$AQ$5),0)</f>
        <v>0</v>
      </c>
      <c r="CO37" s="3">
        <f>IF(CG37&gt;=$AR$5,IF(CG37&lt;=$AS$5,CG37-$AR$5,$AS$5-$AR$5),0)</f>
        <v>0</v>
      </c>
      <c r="CP37" s="3">
        <f t="shared" ref="CP37:CP42" si="670">CG37-CH37-CI37-CJ37-CK37-CL37-CM37-CN37-CO37</f>
        <v>0</v>
      </c>
      <c r="CQ37" s="23">
        <f t="shared" si="311"/>
        <v>28167.600000000002</v>
      </c>
      <c r="CR37" s="3">
        <f t="shared" si="571"/>
        <v>31571.059999999998</v>
      </c>
      <c r="CS37" s="172">
        <f t="shared" si="64"/>
        <v>31571.059999999998</v>
      </c>
      <c r="CT37" s="6">
        <f t="shared" si="211"/>
        <v>31571.059999999998</v>
      </c>
      <c r="CU37" s="37">
        <f t="shared" ref="CU37:CU49" si="671">$M37*1</f>
        <v>150000</v>
      </c>
      <c r="CV37" s="29">
        <f>CV35*1</f>
        <v>4</v>
      </c>
      <c r="CW37" s="3">
        <f t="shared" ref="CW37:CW42" si="672">CU37/CV37</f>
        <v>37500</v>
      </c>
      <c r="CX37" s="3">
        <f>IF(CW37&lt;=$AL$5,CW37,$AL$5)</f>
        <v>6011</v>
      </c>
      <c r="CY37" s="3">
        <f t="shared" ref="CY37:CY42" si="673">IF(CX37&gt;=$AL$5,IF(CW37&lt;=$AM$5,CW37-$AL$5,$AM$5-$AL$5),0)</f>
        <v>5980</v>
      </c>
      <c r="CZ37" s="3">
        <f>IF(CW37&gt;=11991,IF(CW37&lt;=$AN$5,CW37-$AM$5,$AN$5-$AM$5),0)</f>
        <v>14640</v>
      </c>
      <c r="DA37" s="3">
        <f t="shared" ref="DA37:DA42" si="674">IF(CW37&gt;=$AN$5,IF(CW37&lt;=$AO$5,CW37-$AN$5,$AO$5-$AN$5),0)</f>
        <v>10869</v>
      </c>
      <c r="DB37" s="3">
        <f t="shared" ref="DB37:DB42" si="675">IF(CW37&gt;=71397,IF(CW37&lt;=151200,CW37-71397,79803),0)</f>
        <v>0</v>
      </c>
      <c r="DC37" s="3">
        <f t="shared" ref="DC37:DC42" si="676">IF(CW37&gt;=$AP$5,IF(CW37&lt;=$AQ$5,CW37-$AP$5,$AQ$5-$AP$5),0)</f>
        <v>0</v>
      </c>
      <c r="DD37" s="3">
        <f t="shared" ref="DD37:DD42" si="677">IF(CW37&gt;=$AQ$5,IF(CW37&lt;=$AR$5,CW37-$AQ$5,$AR$5-$AQ$5),0)</f>
        <v>0</v>
      </c>
      <c r="DE37" s="3">
        <f>IF(CW37&gt;=$AR$5,IF(CW37&lt;=$AS$5,CW37-$AR$5,$AS$5-$AR$5),0)</f>
        <v>0</v>
      </c>
      <c r="DF37" s="3">
        <f t="shared" ref="DF37:DF42" si="678">CW37-CX37-CY37-CZ37-DA37-DB37-DC37-DD37-DE37</f>
        <v>0</v>
      </c>
      <c r="DG37" s="23">
        <f t="shared" si="375"/>
        <v>22556.800000000003</v>
      </c>
      <c r="DH37" s="3">
        <f t="shared" si="152"/>
        <v>28571.059999999998</v>
      </c>
      <c r="DI37" s="172">
        <f t="shared" si="175"/>
        <v>28571.059999999998</v>
      </c>
      <c r="DJ37" s="6">
        <f t="shared" si="212"/>
        <v>28571.059999999998</v>
      </c>
      <c r="DK37" s="37">
        <f t="shared" ref="DK37:DK49" si="679">$M37*1</f>
        <v>150000</v>
      </c>
      <c r="DL37" s="29">
        <f>DL35*1</f>
        <v>5</v>
      </c>
      <c r="DM37" s="3">
        <f t="shared" ref="DM37:DM42" si="680">DK37/DL37</f>
        <v>30000</v>
      </c>
      <c r="DN37" s="3">
        <f>IF(DM37&lt;=$AL$5,DM37,$AL$5)</f>
        <v>6011</v>
      </c>
      <c r="DO37" s="3">
        <f t="shared" ref="DO37:DO42" si="681">IF(DN37&gt;=$AL$5,IF(DM37&lt;=$AM$5,DM37-$AL$5,$AM$5-$AL$5),0)</f>
        <v>5980</v>
      </c>
      <c r="DP37" s="3">
        <f>IF(DM37&gt;=11991,IF(DM37&lt;=$AN$5,DM37-$AM$5,$AN$5-$AM$5),0)</f>
        <v>14640</v>
      </c>
      <c r="DQ37" s="3">
        <f t="shared" ref="DQ37:DQ42" si="682">IF(DM37&gt;=$AN$5,IF(DM37&lt;=$AO$5,DM37-$AN$5,$AO$5-$AN$5),0)</f>
        <v>3369</v>
      </c>
      <c r="DR37" s="3">
        <f t="shared" ref="DR37:DR42" si="683">IF(DM37&gt;=71397,IF(DM37&lt;=151200,DM37-71397,79803),0)</f>
        <v>0</v>
      </c>
      <c r="DS37" s="3">
        <f t="shared" ref="DS37:DS42" si="684">IF(DM37&gt;=$AP$5,IF(DM37&lt;=$AQ$5,DM37-$AP$5,$AQ$5-$AP$5),0)</f>
        <v>0</v>
      </c>
      <c r="DT37" s="3">
        <f t="shared" ref="DT37:DT42" si="685">IF(DM37&gt;=$AQ$5,IF(DM37&lt;=$AR$5,DM37-$AQ$5,$AR$5-$AQ$5),0)</f>
        <v>0</v>
      </c>
      <c r="DU37" s="3">
        <f>IF(DM37&gt;=$AR$5,IF(DM37&lt;=$AS$5,DM37-$AR$5,$AS$5-$AR$5),0)</f>
        <v>0</v>
      </c>
      <c r="DV37" s="3">
        <f t="shared" ref="DV37:DV42" si="686">DM37-DN37-DO37-DP37-DQ37-DR37-DS37-DT37-DU37</f>
        <v>0</v>
      </c>
      <c r="DW37" s="23">
        <f t="shared" si="433"/>
        <v>16946</v>
      </c>
      <c r="DX37" s="3">
        <f t="shared" si="328"/>
        <v>25571.059999999998</v>
      </c>
      <c r="DY37" s="172">
        <f t="shared" si="177"/>
        <v>25571.059999999998</v>
      </c>
      <c r="DZ37" s="6">
        <f t="shared" si="213"/>
        <v>25571.059999999998</v>
      </c>
      <c r="EA37" s="37">
        <f t="shared" ref="EA37:EA49" si="687">$M37*1</f>
        <v>150000</v>
      </c>
      <c r="EB37" s="29">
        <f>EB35*1</f>
        <v>2</v>
      </c>
      <c r="EC37" s="3">
        <f t="shared" ref="EC37:EC42" si="688">EA37/EB37</f>
        <v>75000</v>
      </c>
      <c r="ED37" s="3">
        <f t="shared" ref="ED37:ED41" si="689">IF(EC37&lt;=$AL$5,EC37,$AL$5)</f>
        <v>6011</v>
      </c>
      <c r="EE37" s="3">
        <f t="shared" ref="EE37:EE42" si="690">IF(ED37&gt;=$AL$5,IF(EC37&lt;=$AM$5,EC37-$AL$5,$AM$5-$AL$5),0)</f>
        <v>5980</v>
      </c>
      <c r="EF37" s="3">
        <f t="shared" ref="EF37:EF41" si="691">IF(EC37&gt;=11991,IF(EC37&lt;=$AN$5,EC37-$AM$5,$AN$5-$AM$5),0)</f>
        <v>14640</v>
      </c>
      <c r="EG37" s="3">
        <f t="shared" ref="EG37:EG42" si="692">IF(EC37&gt;=$AN$5,IF(EC37&lt;=$AO$5,EC37-$AN$5,$AO$5-$AN$5),0)</f>
        <v>44766</v>
      </c>
      <c r="EH37" s="3">
        <f t="shared" ref="EH37:EH42" si="693">IF(EC37&gt;=71397,IF(EC37&lt;=151200,EC37-71397,79803),0)</f>
        <v>3603</v>
      </c>
      <c r="EI37" s="3">
        <f t="shared" ref="EI37:EI42" si="694">IF(EC37&gt;=$AP$5,IF(EC37&lt;=$AQ$5,EC37-$AP$5,$AQ$5-$AP$5),0)</f>
        <v>0</v>
      </c>
      <c r="EJ37" s="3">
        <f>IF(EC37&gt;=$AQ$5,IF(EC37&lt;=$AR$5,EC37-$AQ$5,$AR$5-$AQ$5),0)</f>
        <v>0</v>
      </c>
      <c r="EK37" s="3">
        <f t="shared" ref="EK37:EK42" si="695">IF(EC37&gt;=$AR$5,IF(EC37&lt;=$AS$5,EC37-$AR$5,$AS$5-$AR$5),0)</f>
        <v>0</v>
      </c>
      <c r="EL37" s="3">
        <f t="shared" ref="EL37:EL42" si="696">EC37-ED37-EE37-EF37-EG37-EH37-EI37-EJ37-EK37</f>
        <v>0</v>
      </c>
      <c r="EM37" s="23">
        <f t="shared" si="329"/>
        <v>34571.06</v>
      </c>
      <c r="EN37" s="3">
        <f t="shared" si="495"/>
        <v>44495.53</v>
      </c>
      <c r="EO37" s="172">
        <f t="shared" si="179"/>
        <v>44495.53</v>
      </c>
      <c r="EP37" s="37">
        <f t="shared" si="106"/>
        <v>44495.53</v>
      </c>
      <c r="EQ37" s="6">
        <f t="shared" si="153"/>
        <v>150000</v>
      </c>
      <c r="ER37" s="3">
        <f t="shared" si="154"/>
        <v>150000</v>
      </c>
      <c r="ES37" s="3">
        <f t="shared" si="155"/>
        <v>0</v>
      </c>
      <c r="ET37" s="3">
        <f t="shared" si="156"/>
        <v>0</v>
      </c>
      <c r="EU37" s="3">
        <f t="shared" si="107"/>
        <v>0</v>
      </c>
      <c r="EV37" s="3">
        <f t="shared" si="108"/>
        <v>0</v>
      </c>
      <c r="EW37" s="3">
        <f t="shared" si="157"/>
        <v>0</v>
      </c>
      <c r="EX37" s="6">
        <f t="shared" si="109"/>
        <v>0</v>
      </c>
      <c r="EY37" s="3">
        <f t="shared" si="158"/>
        <v>150000</v>
      </c>
      <c r="EZ37" s="3">
        <f t="shared" si="637"/>
        <v>0</v>
      </c>
      <c r="FA37" s="3">
        <f t="shared" si="214"/>
        <v>0</v>
      </c>
      <c r="FB37" s="3">
        <f t="shared" si="112"/>
        <v>0</v>
      </c>
      <c r="FC37" s="3">
        <f t="shared" si="215"/>
        <v>0</v>
      </c>
      <c r="FD37" s="3">
        <f t="shared" si="216"/>
        <v>0</v>
      </c>
      <c r="FE37" s="6">
        <f t="shared" si="217"/>
        <v>0</v>
      </c>
      <c r="FF37" s="37">
        <f t="shared" ref="FF37:FF49" si="697">$M37*1</f>
        <v>150000</v>
      </c>
      <c r="FG37" s="29">
        <f>FG35*1</f>
        <v>2.5</v>
      </c>
      <c r="FH37" s="3">
        <f t="shared" ref="FH37:FH42" si="698">FF37/FG37</f>
        <v>60000</v>
      </c>
      <c r="FI37" s="3">
        <f t="shared" ref="FI37:FI41" si="699">IF(FH37&lt;=$AL$5,FH37,$AL$5)</f>
        <v>6011</v>
      </c>
      <c r="FJ37" s="3">
        <f t="shared" ref="FJ37:FJ42" si="700">IF(FI37&gt;=$AL$5,IF(FH37&lt;=$AM$5,FH37-$AL$5,$AM$5-$AL$5),0)</f>
        <v>5980</v>
      </c>
      <c r="FK37" s="3">
        <f t="shared" ref="FK37:FK41" si="701">IF(FH37&gt;=11991,IF(FH37&lt;=$AN$5,FH37-$AM$5,$AN$5-$AM$5),0)</f>
        <v>14640</v>
      </c>
      <c r="FL37" s="3">
        <f t="shared" ref="FL37:FL42" si="702">IF(FH37&gt;=$AN$5,IF(FH37&lt;=$AO$5,FH37-$AN$5,$AO$5-$AN$5),0)</f>
        <v>33369</v>
      </c>
      <c r="FM37" s="3">
        <f t="shared" ref="FM37:FM42" si="703">IF(FH37&gt;=71397,IF(FH37&lt;=151200,FH37-71397,79803),0)</f>
        <v>0</v>
      </c>
      <c r="FN37" s="3">
        <f t="shared" ref="FN37:FN42" si="704">IF(FH37&gt;=$AP$5,IF(FH37&lt;=$AQ$5,FH37-$AP$5,$AQ$5-$AP$5),0)</f>
        <v>0</v>
      </c>
      <c r="FO37" s="3">
        <f>IF(FH37&gt;=$AQ$5,IF(FH37&lt;=$AR$5,FH37-$AQ$5,$AR$5-$AQ$5),0)</f>
        <v>0</v>
      </c>
      <c r="FP37" s="3">
        <f t="shared" ref="FP37:FP42" si="705">IF(FH37&gt;=$AR$5,IF(FH37&lt;=$AS$5,FH37-$AR$5,$AS$5-$AR$5),0)</f>
        <v>0</v>
      </c>
      <c r="FQ37" s="3">
        <f t="shared" ref="FQ37:FQ42" si="706">FH37-FI37-FJ37-FK37-FL37-FM37-FN37-FO37-FP37</f>
        <v>0</v>
      </c>
      <c r="FR37" s="23">
        <f t="shared" ref="FR37:FR42" si="707">((FI37*$E$12)+(FJ37*$E$13)+(FK37*$E$14)+(FL37*$E$15)+(FM37*$E$16)+(FN37*$E$17)+(FO37*$E$18)+(FP37*$E$19))*FG37</f>
        <v>30972.999999999996</v>
      </c>
      <c r="FS37" s="3">
        <f t="shared" si="181"/>
        <v>42995.53</v>
      </c>
      <c r="FT37" s="172">
        <f t="shared" si="540"/>
        <v>42995.53</v>
      </c>
      <c r="FU37" s="37">
        <f t="shared" si="159"/>
        <v>42995.53</v>
      </c>
      <c r="FV37" s="37">
        <f t="shared" ref="FV37:FV49" si="708">$M37*1</f>
        <v>150000</v>
      </c>
      <c r="FW37" s="29">
        <f>FW35*1</f>
        <v>1.5</v>
      </c>
      <c r="FX37" s="3">
        <f t="shared" ref="FX37:FX42" si="709">FV37/FW37</f>
        <v>100000</v>
      </c>
      <c r="FY37" s="3">
        <f t="shared" ref="FY37:FY41" si="710">IF(FX37&lt;=$AL$5,FX37,$AL$5)</f>
        <v>6011</v>
      </c>
      <c r="FZ37" s="3">
        <f t="shared" ref="FZ37:FZ42" si="711">IF(FY37&gt;=$AL$5,IF(FX37&lt;=$AM$5,FX37-$AL$5,$AM$5-$AL$5),0)</f>
        <v>5980</v>
      </c>
      <c r="GA37" s="3">
        <f t="shared" ref="GA37:GA41" si="712">IF(FX37&gt;=11991,IF(FX37&lt;=$AN$5,FX37-$AM$5,$AN$5-$AM$5),0)</f>
        <v>14640</v>
      </c>
      <c r="GB37" s="3">
        <f t="shared" ref="GB37:GB42" si="713">IF(FX37&gt;=$AN$5,IF(FX37&lt;=$AO$5,FX37-$AN$5,$AO$5-$AN$5),0)</f>
        <v>44766</v>
      </c>
      <c r="GC37" s="3">
        <f t="shared" ref="GC37:GC42" si="714">IF(FX37&gt;=71397,IF(FX37&lt;=151200,FX37-71397,79803),0)</f>
        <v>28603</v>
      </c>
      <c r="GD37" s="3">
        <f t="shared" ref="GD37:GD42" si="715">IF(FX37&gt;=$AP$5,IF(FX37&lt;=$AQ$5,FX37-$AP$5,$AQ$5-$AP$5),0)</f>
        <v>0</v>
      </c>
      <c r="GE37" s="3">
        <f>IF(FX37&gt;=$AQ$5,IF(FX37&lt;=$AR$5,FX37-$AQ$5,$AR$5-$AQ$5),0)</f>
        <v>0</v>
      </c>
      <c r="GF37" s="3">
        <f t="shared" ref="GF37:GF42" si="716">IF(FX37&gt;=$AR$5,IF(FX37&lt;=$AS$5,FX37-$AR$5,$AS$5-$AR$5),0)</f>
        <v>0</v>
      </c>
      <c r="GG37" s="3">
        <f t="shared" ref="GG37:GG42" si="717">FX37-FY37-FZ37-GA37-GB37-GC37-GD37-GE37-GF37</f>
        <v>0</v>
      </c>
      <c r="GH37" s="23">
        <f t="shared" ref="GH37:GH42" si="718">((FY37*$E$12)+(FZ37*$E$13)+(GA37*$E$14)+(GB37*$E$15)+(GC37*$E$16)+(GD37*$E$17)+(GE37*$E$18)+(GF37*$E$19))*FW37</f>
        <v>41303.294999999998</v>
      </c>
      <c r="GI37" s="3">
        <f t="shared" si="160"/>
        <v>47138.53</v>
      </c>
      <c r="GJ37" s="172">
        <f t="shared" si="139"/>
        <v>47138.53</v>
      </c>
      <c r="GK37" s="37">
        <f t="shared" si="161"/>
        <v>47138.53</v>
      </c>
      <c r="GM37" s="11"/>
      <c r="GN37" s="23"/>
      <c r="GU37" t="s">
        <v>188</v>
      </c>
      <c r="GX37" s="2" t="s">
        <v>59</v>
      </c>
      <c r="GY37" s="11"/>
      <c r="GZ37" s="23"/>
      <c r="HA37" s="23"/>
      <c r="HB37" s="11"/>
      <c r="HC37" s="11"/>
      <c r="HD37" s="23"/>
      <c r="HE37" s="23"/>
      <c r="HF37" s="23"/>
      <c r="HH37" s="26">
        <f t="shared" si="166"/>
        <v>150000</v>
      </c>
      <c r="HI37" s="26">
        <f t="shared" si="189"/>
        <v>1500</v>
      </c>
      <c r="HJ37" s="3">
        <f t="shared" si="190"/>
        <v>3000</v>
      </c>
      <c r="HK37" s="3">
        <f t="shared" si="191"/>
        <v>6000</v>
      </c>
      <c r="HL37" s="65">
        <f t="shared" si="218"/>
        <v>9000</v>
      </c>
      <c r="HM37" s="26">
        <f t="shared" si="609"/>
        <v>3540</v>
      </c>
      <c r="HN37" s="65">
        <f t="shared" ref="HN37:HN48" si="719">AV37-FS37</f>
        <v>5040</v>
      </c>
      <c r="HO37" s="6">
        <f t="shared" si="169"/>
        <v>897</v>
      </c>
      <c r="HY37" t="s">
        <v>195</v>
      </c>
      <c r="IH37" s="2">
        <v>13</v>
      </c>
      <c r="IP37" t="s">
        <v>167</v>
      </c>
    </row>
    <row r="38" spans="1:254" ht="15.75" thickBot="1">
      <c r="B38" t="s">
        <v>77</v>
      </c>
      <c r="D38" s="2">
        <f>D31*1</f>
        <v>2014</v>
      </c>
      <c r="E38" t="s">
        <v>55</v>
      </c>
      <c r="M38" s="106">
        <v>200000</v>
      </c>
      <c r="N38" s="41"/>
      <c r="P38" s="26">
        <f t="shared" si="543"/>
        <v>200000</v>
      </c>
      <c r="Q38" s="37">
        <f t="shared" si="198"/>
        <v>70487.53</v>
      </c>
      <c r="R38" s="85">
        <f t="shared" si="219"/>
        <v>0.35243764999999999</v>
      </c>
      <c r="S38" s="37">
        <f t="shared" si="199"/>
        <v>55071.06</v>
      </c>
      <c r="T38" s="85">
        <f t="shared" si="144"/>
        <v>0.27535529999999997</v>
      </c>
      <c r="U38" s="37">
        <f t="shared" si="200"/>
        <v>53571.06</v>
      </c>
      <c r="V38" s="79">
        <f t="shared" si="201"/>
        <v>0.26785529999999996</v>
      </c>
      <c r="W38" s="37">
        <f t="shared" si="202"/>
        <v>52071.06</v>
      </c>
      <c r="X38" s="79">
        <f t="shared" si="203"/>
        <v>0.26035530000000001</v>
      </c>
      <c r="Y38" s="37">
        <f t="shared" si="204"/>
        <v>49071.06</v>
      </c>
      <c r="Z38" s="79">
        <f t="shared" si="205"/>
        <v>0.2453553</v>
      </c>
      <c r="AA38" s="6">
        <f t="shared" si="206"/>
        <v>46071.06</v>
      </c>
      <c r="AB38" s="79">
        <f t="shared" si="207"/>
        <v>0.23035529999999999</v>
      </c>
      <c r="AC38" s="6">
        <f t="shared" si="145"/>
        <v>66947.53</v>
      </c>
      <c r="AD38" s="79">
        <f t="shared" si="146"/>
        <v>0.33473765</v>
      </c>
      <c r="AE38" s="37">
        <f t="shared" si="512"/>
        <v>65447.53</v>
      </c>
      <c r="AF38" s="79">
        <f t="shared" si="297"/>
        <v>0.32723764999999999</v>
      </c>
      <c r="AG38" s="6">
        <f t="shared" si="147"/>
        <v>69590.53</v>
      </c>
      <c r="AH38" s="87">
        <f t="shared" si="148"/>
        <v>0.34795264999999997</v>
      </c>
      <c r="AI38" s="37">
        <f t="shared" si="638"/>
        <v>200000</v>
      </c>
      <c r="AJ38" s="29">
        <f t="shared" ref="AJ38:AJ42" si="720">AJ37*1</f>
        <v>1</v>
      </c>
      <c r="AK38" s="3">
        <f t="shared" si="639"/>
        <v>200000</v>
      </c>
      <c r="AL38" s="3">
        <f t="shared" si="640"/>
        <v>6011</v>
      </c>
      <c r="AM38" s="3">
        <f t="shared" si="641"/>
        <v>5980</v>
      </c>
      <c r="AN38" s="3">
        <f t="shared" si="642"/>
        <v>14640</v>
      </c>
      <c r="AO38" s="3">
        <f t="shared" si="643"/>
        <v>44766</v>
      </c>
      <c r="AP38" s="3">
        <f t="shared" si="644"/>
        <v>79803</v>
      </c>
      <c r="AQ38" s="3">
        <f t="shared" si="645"/>
        <v>48800</v>
      </c>
      <c r="AR38" s="3">
        <f t="shared" ref="AR38:AR42" si="721">IF(AK38&gt;=$AQ$5,IF(AK38&lt;=$AR$5,AK38-$AQ$5,$AR$5-$AQ$5),0)</f>
        <v>0</v>
      </c>
      <c r="AS38" s="3">
        <f t="shared" si="455"/>
        <v>0</v>
      </c>
      <c r="AT38" s="3">
        <f t="shared" si="448"/>
        <v>0</v>
      </c>
      <c r="AU38" s="23">
        <f t="shared" si="646"/>
        <v>70487.53</v>
      </c>
      <c r="AV38" s="3">
        <f t="shared" si="150"/>
        <v>70487.53</v>
      </c>
      <c r="AW38" s="172">
        <f t="shared" si="23"/>
        <v>70487.53</v>
      </c>
      <c r="AX38" s="6">
        <f t="shared" si="208"/>
        <v>70487.53</v>
      </c>
      <c r="AY38" s="37">
        <f t="shared" si="647"/>
        <v>200000</v>
      </c>
      <c r="AZ38" s="29">
        <f t="shared" ref="AZ38:AZ42" si="722">AZ37*1</f>
        <v>2</v>
      </c>
      <c r="BA38" s="3">
        <f t="shared" si="648"/>
        <v>100000</v>
      </c>
      <c r="BB38" s="3">
        <f t="shared" ref="BB38:BB41" si="723">IF(BA38&lt;=$AL$5,BA38,$AL$5)</f>
        <v>6011</v>
      </c>
      <c r="BC38" s="3">
        <f t="shared" si="649"/>
        <v>5980</v>
      </c>
      <c r="BD38" s="3">
        <f t="shared" ref="BD38:BD41" si="724">IF(BA38&gt;=11991,IF(BA38&lt;=$AN$5,BA38-$AM$5,$AN$5-$AM$5),0)</f>
        <v>14640</v>
      </c>
      <c r="BE38" s="3">
        <f t="shared" si="650"/>
        <v>44766</v>
      </c>
      <c r="BF38" s="3">
        <f t="shared" si="651"/>
        <v>28603</v>
      </c>
      <c r="BG38" s="3">
        <f t="shared" si="652"/>
        <v>0</v>
      </c>
      <c r="BH38" s="3">
        <f t="shared" si="653"/>
        <v>0</v>
      </c>
      <c r="BI38" s="3">
        <f>IF(BA38&gt;=$AR$5,IF(BA38&lt;=$AS$5,BA38-$AR$5,$AS$5-$AR$5),0)</f>
        <v>0</v>
      </c>
      <c r="BJ38" s="3">
        <f t="shared" si="654"/>
        <v>0</v>
      </c>
      <c r="BK38" s="93">
        <f t="shared" si="304"/>
        <v>55071.06</v>
      </c>
      <c r="BL38" s="3">
        <f t="shared" si="151"/>
        <v>55071.06</v>
      </c>
      <c r="BM38" s="172">
        <f t="shared" si="36"/>
        <v>55071.06</v>
      </c>
      <c r="BN38" s="6">
        <f t="shared" si="209"/>
        <v>55071.06</v>
      </c>
      <c r="BO38" s="37">
        <f t="shared" si="655"/>
        <v>200000</v>
      </c>
      <c r="BP38" s="29">
        <f t="shared" ref="BP38:BP42" si="725">BP37*1</f>
        <v>2.5</v>
      </c>
      <c r="BQ38" s="3">
        <f t="shared" si="656"/>
        <v>80000</v>
      </c>
      <c r="BR38" s="3">
        <f t="shared" ref="BR38:BR42" si="726">IF(BQ38&lt;=$AL$5,BQ38,$AL$5)</f>
        <v>6011</v>
      </c>
      <c r="BS38" s="3">
        <f t="shared" si="657"/>
        <v>5980</v>
      </c>
      <c r="BT38" s="3">
        <f t="shared" ref="BT38:BT42" si="727">IF(BQ38&gt;=11991,IF(BQ38&lt;=$AN$5,BQ38-$AM$5,$AN$5-$AM$5),0)</f>
        <v>14640</v>
      </c>
      <c r="BU38" s="3">
        <f t="shared" si="658"/>
        <v>44766</v>
      </c>
      <c r="BV38" s="3">
        <f t="shared" si="659"/>
        <v>8603</v>
      </c>
      <c r="BW38" s="3">
        <f t="shared" si="660"/>
        <v>0</v>
      </c>
      <c r="BX38" s="3">
        <f t="shared" si="661"/>
        <v>0</v>
      </c>
      <c r="BY38" s="3">
        <f>IF(BQ38&gt;=$AR$5,IF(BQ38&lt;=$AS$5,BQ38-$AR$5,$AS$5-$AR$5),0)</f>
        <v>0</v>
      </c>
      <c r="BZ38" s="3">
        <f t="shared" si="662"/>
        <v>0</v>
      </c>
      <c r="CA38" s="93">
        <f t="shared" si="327"/>
        <v>48338.824999999997</v>
      </c>
      <c r="CB38" s="3">
        <f t="shared" si="332"/>
        <v>53571.06</v>
      </c>
      <c r="CC38" s="172">
        <f t="shared" si="50"/>
        <v>53571.06</v>
      </c>
      <c r="CD38" s="6">
        <f t="shared" si="210"/>
        <v>53571.06</v>
      </c>
      <c r="CE38" s="37">
        <f t="shared" si="663"/>
        <v>200000</v>
      </c>
      <c r="CF38" s="29">
        <f t="shared" ref="CF38:CF42" si="728">CF37*1</f>
        <v>3</v>
      </c>
      <c r="CG38" s="3">
        <f t="shared" si="664"/>
        <v>66666.666666666672</v>
      </c>
      <c r="CH38" s="3">
        <f t="shared" ref="CH38:CH42" si="729">IF(CG38&lt;=$AL$5,CG38,$AL$5)</f>
        <v>6011</v>
      </c>
      <c r="CI38" s="3">
        <f t="shared" si="665"/>
        <v>5980</v>
      </c>
      <c r="CJ38" s="3">
        <f t="shared" ref="CJ38:CJ42" si="730">IF(CG38&gt;=11991,IF(CG38&lt;=$AN$5,CG38-$AM$5,$AN$5-$AM$5),0)</f>
        <v>14640</v>
      </c>
      <c r="CK38" s="3">
        <f t="shared" si="666"/>
        <v>40035.666666666672</v>
      </c>
      <c r="CL38" s="3">
        <f t="shared" si="667"/>
        <v>0</v>
      </c>
      <c r="CM38" s="3">
        <f t="shared" si="668"/>
        <v>0</v>
      </c>
      <c r="CN38" s="3">
        <f t="shared" si="669"/>
        <v>0</v>
      </c>
      <c r="CO38" s="3">
        <f>IF(CG38&gt;=$AR$5,IF(CG38&lt;=$AS$5,CG38-$AR$5,$AS$5-$AR$5),0)</f>
        <v>0</v>
      </c>
      <c r="CP38" s="3">
        <f t="shared" si="670"/>
        <v>0</v>
      </c>
      <c r="CQ38" s="23">
        <f t="shared" si="311"/>
        <v>43167.600000000006</v>
      </c>
      <c r="CR38" s="3">
        <f t="shared" si="571"/>
        <v>52071.06</v>
      </c>
      <c r="CS38" s="172">
        <f t="shared" si="64"/>
        <v>52071.06</v>
      </c>
      <c r="CT38" s="6">
        <f t="shared" si="211"/>
        <v>52071.06</v>
      </c>
      <c r="CU38" s="37">
        <f t="shared" si="671"/>
        <v>200000</v>
      </c>
      <c r="CV38" s="29">
        <f t="shared" ref="CV38:CV42" si="731">CV37*1</f>
        <v>4</v>
      </c>
      <c r="CW38" s="3">
        <f t="shared" si="672"/>
        <v>50000</v>
      </c>
      <c r="CX38" s="3">
        <f t="shared" ref="CX38:CX42" si="732">IF(CW38&lt;=$AL$5,CW38,$AL$5)</f>
        <v>6011</v>
      </c>
      <c r="CY38" s="3">
        <f t="shared" si="673"/>
        <v>5980</v>
      </c>
      <c r="CZ38" s="3">
        <f t="shared" ref="CZ38:CZ42" si="733">IF(CW38&gt;=11991,IF(CW38&lt;=$AN$5,CW38-$AM$5,$AN$5-$AM$5),0)</f>
        <v>14640</v>
      </c>
      <c r="DA38" s="3">
        <f t="shared" si="674"/>
        <v>23369</v>
      </c>
      <c r="DB38" s="3">
        <f t="shared" si="675"/>
        <v>0</v>
      </c>
      <c r="DC38" s="3">
        <f t="shared" si="676"/>
        <v>0</v>
      </c>
      <c r="DD38" s="3">
        <f t="shared" si="677"/>
        <v>0</v>
      </c>
      <c r="DE38" s="3">
        <f>IF(CW38&gt;=$AR$5,IF(CW38&lt;=$AS$5,CW38-$AR$5,$AS$5-$AR$5),0)</f>
        <v>0</v>
      </c>
      <c r="DF38" s="3">
        <f t="shared" si="678"/>
        <v>0</v>
      </c>
      <c r="DG38" s="23">
        <f t="shared" si="375"/>
        <v>37556.800000000003</v>
      </c>
      <c r="DH38" s="3">
        <f t="shared" si="152"/>
        <v>49071.06</v>
      </c>
      <c r="DI38" s="172">
        <f t="shared" si="175"/>
        <v>49071.06</v>
      </c>
      <c r="DJ38" s="6">
        <f t="shared" si="212"/>
        <v>49071.06</v>
      </c>
      <c r="DK38" s="37">
        <f t="shared" si="679"/>
        <v>200000</v>
      </c>
      <c r="DL38" s="29">
        <f t="shared" ref="DL38:DL42" si="734">DL37*1</f>
        <v>5</v>
      </c>
      <c r="DM38" s="3">
        <f t="shared" si="680"/>
        <v>40000</v>
      </c>
      <c r="DN38" s="3">
        <f t="shared" ref="DN38:DN42" si="735">IF(DM38&lt;=$AL$5,DM38,$AL$5)</f>
        <v>6011</v>
      </c>
      <c r="DO38" s="3">
        <f t="shared" si="681"/>
        <v>5980</v>
      </c>
      <c r="DP38" s="3">
        <f t="shared" ref="DP38:DP42" si="736">IF(DM38&gt;=11991,IF(DM38&lt;=$AN$5,DM38-$AM$5,$AN$5-$AM$5),0)</f>
        <v>14640</v>
      </c>
      <c r="DQ38" s="3">
        <f t="shared" si="682"/>
        <v>13369</v>
      </c>
      <c r="DR38" s="3">
        <f t="shared" si="683"/>
        <v>0</v>
      </c>
      <c r="DS38" s="3">
        <f t="shared" si="684"/>
        <v>0</v>
      </c>
      <c r="DT38" s="3">
        <f t="shared" si="685"/>
        <v>0</v>
      </c>
      <c r="DU38" s="3">
        <f>IF(DM38&gt;=$AR$5,IF(DM38&lt;=$AS$5,DM38-$AR$5,$AS$5-$AR$5),0)</f>
        <v>0</v>
      </c>
      <c r="DV38" s="3">
        <f t="shared" si="686"/>
        <v>0</v>
      </c>
      <c r="DW38" s="23">
        <f t="shared" si="433"/>
        <v>31946.000000000004</v>
      </c>
      <c r="DX38" s="3">
        <f t="shared" si="328"/>
        <v>46071.06</v>
      </c>
      <c r="DY38" s="172">
        <f t="shared" si="177"/>
        <v>46071.06</v>
      </c>
      <c r="DZ38" s="6">
        <f t="shared" si="213"/>
        <v>46071.06</v>
      </c>
      <c r="EA38" s="37">
        <f t="shared" si="687"/>
        <v>200000</v>
      </c>
      <c r="EB38" s="29">
        <f t="shared" ref="EB38:EB42" si="737">EB37*1</f>
        <v>2</v>
      </c>
      <c r="EC38" s="3">
        <f t="shared" si="688"/>
        <v>100000</v>
      </c>
      <c r="ED38" s="3">
        <f t="shared" si="689"/>
        <v>6011</v>
      </c>
      <c r="EE38" s="3">
        <f t="shared" si="690"/>
        <v>5980</v>
      </c>
      <c r="EF38" s="3">
        <f t="shared" si="691"/>
        <v>14640</v>
      </c>
      <c r="EG38" s="3">
        <f t="shared" si="692"/>
        <v>44766</v>
      </c>
      <c r="EH38" s="3">
        <f t="shared" si="693"/>
        <v>28603</v>
      </c>
      <c r="EI38" s="3">
        <f t="shared" si="694"/>
        <v>0</v>
      </c>
      <c r="EJ38" s="3">
        <f t="shared" ref="EJ38:EJ42" si="738">IF(EC38&gt;=$AQ$5,IF(EC38&lt;=$AR$5,EC38-$AQ$5,$AR$5-$AQ$5),0)</f>
        <v>0</v>
      </c>
      <c r="EK38" s="3">
        <f t="shared" si="695"/>
        <v>0</v>
      </c>
      <c r="EL38" s="3">
        <f t="shared" si="696"/>
        <v>0</v>
      </c>
      <c r="EM38" s="23">
        <f t="shared" si="329"/>
        <v>55071.06</v>
      </c>
      <c r="EN38" s="3">
        <f t="shared" si="495"/>
        <v>66947.53</v>
      </c>
      <c r="EO38" s="172">
        <f t="shared" si="179"/>
        <v>66947.53</v>
      </c>
      <c r="EP38" s="37">
        <f t="shared" si="106"/>
        <v>66947.53</v>
      </c>
      <c r="EQ38" s="6">
        <f t="shared" si="153"/>
        <v>200000</v>
      </c>
      <c r="ER38" s="3">
        <f t="shared" si="154"/>
        <v>200000</v>
      </c>
      <c r="ES38" s="3">
        <f t="shared" si="155"/>
        <v>0</v>
      </c>
      <c r="ET38" s="3">
        <f t="shared" si="156"/>
        <v>0</v>
      </c>
      <c r="EU38" s="3">
        <f t="shared" si="107"/>
        <v>0</v>
      </c>
      <c r="EV38" s="3">
        <f>IF(EQ38&gt;=$EU$5,EQ38-ER38-ES38-ET38-EU38,0)</f>
        <v>0</v>
      </c>
      <c r="EW38" s="3">
        <f t="shared" si="157"/>
        <v>0</v>
      </c>
      <c r="EX38" s="6">
        <f t="shared" si="109"/>
        <v>0</v>
      </c>
      <c r="EY38" s="3">
        <f t="shared" si="158"/>
        <v>200000</v>
      </c>
      <c r="EZ38" s="3">
        <f t="shared" si="637"/>
        <v>0</v>
      </c>
      <c r="FA38" s="3">
        <f t="shared" si="214"/>
        <v>0</v>
      </c>
      <c r="FB38" s="3">
        <f t="shared" si="112"/>
        <v>0</v>
      </c>
      <c r="FC38" s="3">
        <f t="shared" si="215"/>
        <v>0</v>
      </c>
      <c r="FD38" s="3">
        <f t="shared" si="216"/>
        <v>0</v>
      </c>
      <c r="FE38" s="6">
        <f t="shared" si="217"/>
        <v>0</v>
      </c>
      <c r="FF38" s="37">
        <f t="shared" si="697"/>
        <v>200000</v>
      </c>
      <c r="FG38" s="29">
        <f t="shared" ref="FG38:FG42" si="739">FG37*1</f>
        <v>2.5</v>
      </c>
      <c r="FH38" s="3">
        <f t="shared" si="698"/>
        <v>80000</v>
      </c>
      <c r="FI38" s="3">
        <f t="shared" si="699"/>
        <v>6011</v>
      </c>
      <c r="FJ38" s="3">
        <f t="shared" si="700"/>
        <v>5980</v>
      </c>
      <c r="FK38" s="3">
        <f t="shared" si="701"/>
        <v>14640</v>
      </c>
      <c r="FL38" s="3">
        <f t="shared" si="702"/>
        <v>44766</v>
      </c>
      <c r="FM38" s="3">
        <f t="shared" si="703"/>
        <v>8603</v>
      </c>
      <c r="FN38" s="3">
        <f t="shared" si="704"/>
        <v>0</v>
      </c>
      <c r="FO38" s="3">
        <f t="shared" ref="FO38:FO42" si="740">IF(FH38&gt;=$AQ$5,IF(FH38&lt;=$AR$5,FH38-$AQ$5,$AR$5-$AQ$5),0)</f>
        <v>0</v>
      </c>
      <c r="FP38" s="3">
        <f t="shared" si="705"/>
        <v>0</v>
      </c>
      <c r="FQ38" s="3">
        <f t="shared" si="706"/>
        <v>0</v>
      </c>
      <c r="FR38" s="23">
        <f t="shared" si="707"/>
        <v>48338.824999999997</v>
      </c>
      <c r="FS38" s="3">
        <f t="shared" si="181"/>
        <v>65447.53</v>
      </c>
      <c r="FT38" s="172">
        <f t="shared" si="540"/>
        <v>65447.53</v>
      </c>
      <c r="FU38" s="37">
        <f t="shared" si="159"/>
        <v>65447.53</v>
      </c>
      <c r="FV38" s="37">
        <f t="shared" si="708"/>
        <v>200000</v>
      </c>
      <c r="FW38" s="29">
        <f t="shared" ref="FW38:FW42" si="741">FW37*1</f>
        <v>1.5</v>
      </c>
      <c r="FX38" s="3">
        <f t="shared" si="709"/>
        <v>133333.33333333334</v>
      </c>
      <c r="FY38" s="3">
        <f t="shared" si="710"/>
        <v>6011</v>
      </c>
      <c r="FZ38" s="3">
        <f t="shared" si="711"/>
        <v>5980</v>
      </c>
      <c r="GA38" s="3">
        <f t="shared" si="712"/>
        <v>14640</v>
      </c>
      <c r="GB38" s="3">
        <f t="shared" si="713"/>
        <v>44766</v>
      </c>
      <c r="GC38" s="3">
        <f t="shared" si="714"/>
        <v>61936.333333333343</v>
      </c>
      <c r="GD38" s="3">
        <f t="shared" si="715"/>
        <v>0</v>
      </c>
      <c r="GE38" s="3">
        <f t="shared" ref="GE38:GE42" si="742">IF(FX38&gt;=$AQ$5,IF(FX38&lt;=$AR$5,FX38-$AQ$5,$AR$5-$AQ$5),0)</f>
        <v>0</v>
      </c>
      <c r="GF38" s="3">
        <f t="shared" si="716"/>
        <v>0</v>
      </c>
      <c r="GG38" s="3">
        <f t="shared" si="717"/>
        <v>0</v>
      </c>
      <c r="GH38" s="23">
        <f t="shared" si="718"/>
        <v>61803.295000000006</v>
      </c>
      <c r="GI38" s="3">
        <f t="shared" si="160"/>
        <v>69590.53</v>
      </c>
      <c r="GJ38" s="172">
        <f t="shared" si="139"/>
        <v>69590.53</v>
      </c>
      <c r="GK38" s="37">
        <f t="shared" si="161"/>
        <v>69590.53</v>
      </c>
      <c r="GM38" s="11"/>
      <c r="GN38" s="23"/>
      <c r="GO38" s="157" t="s">
        <v>173</v>
      </c>
      <c r="GU38" s="2"/>
      <c r="GV38" s="11"/>
      <c r="GW38" s="11"/>
      <c r="GY38" s="11"/>
      <c r="GZ38" s="11"/>
      <c r="HA38" s="11"/>
      <c r="HC38" s="11"/>
      <c r="HD38" s="11"/>
      <c r="HE38" s="11"/>
      <c r="HF38" s="11"/>
      <c r="HH38" s="26">
        <f t="shared" si="166"/>
        <v>200000</v>
      </c>
      <c r="HI38" s="26">
        <f t="shared" si="189"/>
        <v>1500</v>
      </c>
      <c r="HJ38" s="3">
        <f t="shared" si="190"/>
        <v>3000</v>
      </c>
      <c r="HK38" s="3">
        <f t="shared" si="191"/>
        <v>6000</v>
      </c>
      <c r="HL38" s="65">
        <f t="shared" si="218"/>
        <v>9000</v>
      </c>
      <c r="HM38" s="26">
        <f t="shared" si="609"/>
        <v>3540</v>
      </c>
      <c r="HN38" s="65">
        <f t="shared" si="719"/>
        <v>5040</v>
      </c>
      <c r="HO38" s="6">
        <f t="shared" si="169"/>
        <v>897</v>
      </c>
      <c r="IH38" s="2"/>
      <c r="IP38" t="s">
        <v>127</v>
      </c>
    </row>
    <row r="39" spans="1:254" ht="15.75" thickBot="1">
      <c r="B39" s="70" t="s">
        <v>29</v>
      </c>
      <c r="C39" s="71"/>
      <c r="D39" s="71"/>
      <c r="E39" s="126">
        <v>3540</v>
      </c>
      <c r="G39" s="110"/>
      <c r="M39" s="106">
        <v>250000</v>
      </c>
      <c r="N39" s="41"/>
      <c r="P39" s="26">
        <f t="shared" si="543"/>
        <v>250000</v>
      </c>
      <c r="Q39" s="37">
        <f t="shared" si="198"/>
        <v>92987.53</v>
      </c>
      <c r="R39" s="85">
        <f t="shared" si="219"/>
        <v>0.37195012</v>
      </c>
      <c r="S39" s="37">
        <f t="shared" si="199"/>
        <v>75571.06</v>
      </c>
      <c r="T39" s="85">
        <f t="shared" si="144"/>
        <v>0.30228423999999998</v>
      </c>
      <c r="U39" s="37">
        <f t="shared" si="200"/>
        <v>74071.06</v>
      </c>
      <c r="V39" s="79">
        <f t="shared" si="201"/>
        <v>0.29628423999999998</v>
      </c>
      <c r="W39" s="37">
        <f t="shared" si="202"/>
        <v>72571.06</v>
      </c>
      <c r="X39" s="79">
        <f t="shared" si="203"/>
        <v>0.29028423999999997</v>
      </c>
      <c r="Y39" s="37">
        <f t="shared" si="204"/>
        <v>69571.06</v>
      </c>
      <c r="Z39" s="79">
        <f t="shared" si="205"/>
        <v>0.27828424000000002</v>
      </c>
      <c r="AA39" s="6">
        <f t="shared" si="206"/>
        <v>66571.06</v>
      </c>
      <c r="AB39" s="79">
        <f t="shared" si="207"/>
        <v>0.26628424000000001</v>
      </c>
      <c r="AC39" s="6">
        <f t="shared" si="145"/>
        <v>89447.53</v>
      </c>
      <c r="AD39" s="79">
        <f t="shared" si="146"/>
        <v>0.35779011999999999</v>
      </c>
      <c r="AE39" s="37">
        <f t="shared" si="512"/>
        <v>87947.53</v>
      </c>
      <c r="AF39" s="79">
        <f>AE39/P39</f>
        <v>0.35179011999999998</v>
      </c>
      <c r="AG39" s="6">
        <f t="shared" si="147"/>
        <v>92090.53</v>
      </c>
      <c r="AH39" s="87">
        <f t="shared" si="148"/>
        <v>0.36836212000000002</v>
      </c>
      <c r="AI39" s="37">
        <f t="shared" si="638"/>
        <v>250000</v>
      </c>
      <c r="AJ39" s="29">
        <f t="shared" si="720"/>
        <v>1</v>
      </c>
      <c r="AK39" s="3">
        <f t="shared" si="639"/>
        <v>250000</v>
      </c>
      <c r="AL39" s="3">
        <f t="shared" si="640"/>
        <v>6011</v>
      </c>
      <c r="AM39" s="3">
        <f t="shared" si="641"/>
        <v>5980</v>
      </c>
      <c r="AN39" s="3">
        <f t="shared" si="642"/>
        <v>14640</v>
      </c>
      <c r="AO39" s="3">
        <f t="shared" si="643"/>
        <v>44766</v>
      </c>
      <c r="AP39" s="3">
        <f t="shared" si="644"/>
        <v>79803</v>
      </c>
      <c r="AQ39" s="3">
        <f t="shared" si="645"/>
        <v>98800</v>
      </c>
      <c r="AR39" s="3">
        <f t="shared" si="721"/>
        <v>0</v>
      </c>
      <c r="AS39" s="3">
        <f t="shared" si="455"/>
        <v>0</v>
      </c>
      <c r="AT39" s="3">
        <f t="shared" si="448"/>
        <v>0</v>
      </c>
      <c r="AU39" s="23">
        <f t="shared" si="646"/>
        <v>92987.53</v>
      </c>
      <c r="AV39" s="3">
        <f t="shared" si="150"/>
        <v>92987.53</v>
      </c>
      <c r="AW39" s="172">
        <f t="shared" si="23"/>
        <v>92987.53</v>
      </c>
      <c r="AX39" s="6">
        <f t="shared" si="208"/>
        <v>92987.53</v>
      </c>
      <c r="AY39" s="37">
        <f t="shared" si="647"/>
        <v>250000</v>
      </c>
      <c r="AZ39" s="29">
        <f t="shared" si="722"/>
        <v>2</v>
      </c>
      <c r="BA39" s="3">
        <f t="shared" si="648"/>
        <v>125000</v>
      </c>
      <c r="BB39" s="3">
        <f t="shared" si="723"/>
        <v>6011</v>
      </c>
      <c r="BC39" s="3">
        <f t="shared" si="649"/>
        <v>5980</v>
      </c>
      <c r="BD39" s="3">
        <f t="shared" si="724"/>
        <v>14640</v>
      </c>
      <c r="BE39" s="3">
        <f t="shared" si="650"/>
        <v>44766</v>
      </c>
      <c r="BF39" s="3">
        <f t="shared" si="651"/>
        <v>53603</v>
      </c>
      <c r="BG39" s="3">
        <f t="shared" si="652"/>
        <v>0</v>
      </c>
      <c r="BH39" s="3">
        <f t="shared" si="653"/>
        <v>0</v>
      </c>
      <c r="BI39" s="3">
        <f>IF(BA39&gt;=$AR$5,IF(BA39&lt;=$AS$5,BA39-$AR$5,$AS$5-$AR$5),0)</f>
        <v>0</v>
      </c>
      <c r="BJ39" s="3">
        <f t="shared" si="654"/>
        <v>0</v>
      </c>
      <c r="BK39" s="93">
        <f t="shared" si="304"/>
        <v>75571.06</v>
      </c>
      <c r="BL39" s="3">
        <f t="shared" si="151"/>
        <v>75571.06</v>
      </c>
      <c r="BM39" s="172">
        <f t="shared" si="36"/>
        <v>75571.06</v>
      </c>
      <c r="BN39" s="6">
        <f t="shared" si="209"/>
        <v>75571.06</v>
      </c>
      <c r="BO39" s="37">
        <f t="shared" si="655"/>
        <v>250000</v>
      </c>
      <c r="BP39" s="29">
        <f t="shared" si="725"/>
        <v>2.5</v>
      </c>
      <c r="BQ39" s="3">
        <f t="shared" si="656"/>
        <v>100000</v>
      </c>
      <c r="BR39" s="3">
        <f t="shared" si="726"/>
        <v>6011</v>
      </c>
      <c r="BS39" s="3">
        <f t="shared" si="657"/>
        <v>5980</v>
      </c>
      <c r="BT39" s="3">
        <f t="shared" si="727"/>
        <v>14640</v>
      </c>
      <c r="BU39" s="3">
        <f t="shared" si="658"/>
        <v>44766</v>
      </c>
      <c r="BV39" s="3">
        <f t="shared" si="659"/>
        <v>28603</v>
      </c>
      <c r="BW39" s="3">
        <f t="shared" si="660"/>
        <v>0</v>
      </c>
      <c r="BX39" s="3">
        <f t="shared" si="661"/>
        <v>0</v>
      </c>
      <c r="BY39" s="3">
        <f>IF(BQ39&gt;=$AR$5,IF(BQ39&lt;=$AS$5,BQ39-$AR$5,$AS$5-$AR$5),0)</f>
        <v>0</v>
      </c>
      <c r="BZ39" s="3">
        <f t="shared" si="662"/>
        <v>0</v>
      </c>
      <c r="CA39" s="93">
        <f t="shared" si="327"/>
        <v>68838.824999999997</v>
      </c>
      <c r="CB39" s="3">
        <f t="shared" si="332"/>
        <v>74071.06</v>
      </c>
      <c r="CC39" s="172">
        <f t="shared" si="50"/>
        <v>74071.06</v>
      </c>
      <c r="CD39" s="6">
        <f t="shared" si="210"/>
        <v>74071.06</v>
      </c>
      <c r="CE39" s="37">
        <f t="shared" si="663"/>
        <v>250000</v>
      </c>
      <c r="CF39" s="29">
        <f t="shared" si="728"/>
        <v>3</v>
      </c>
      <c r="CG39" s="3">
        <f t="shared" si="664"/>
        <v>83333.333333333328</v>
      </c>
      <c r="CH39" s="3">
        <f t="shared" si="729"/>
        <v>6011</v>
      </c>
      <c r="CI39" s="3">
        <f t="shared" si="665"/>
        <v>5980</v>
      </c>
      <c r="CJ39" s="3">
        <f t="shared" si="730"/>
        <v>14640</v>
      </c>
      <c r="CK39" s="3">
        <f t="shared" si="666"/>
        <v>44766</v>
      </c>
      <c r="CL39" s="3">
        <f t="shared" si="667"/>
        <v>11936.333333333328</v>
      </c>
      <c r="CM39" s="3">
        <f t="shared" si="668"/>
        <v>0</v>
      </c>
      <c r="CN39" s="3">
        <f t="shared" si="669"/>
        <v>0</v>
      </c>
      <c r="CO39" s="3">
        <f>IF(CG39&gt;=$AR$5,IF(CG39&lt;=$AS$5,CG39-$AR$5,$AS$5-$AR$5),0)</f>
        <v>0</v>
      </c>
      <c r="CP39" s="3">
        <f t="shared" si="670"/>
        <v>0</v>
      </c>
      <c r="CQ39" s="23">
        <f t="shared" si="311"/>
        <v>62106.589999999989</v>
      </c>
      <c r="CR39" s="3">
        <f t="shared" si="571"/>
        <v>72571.06</v>
      </c>
      <c r="CS39" s="172">
        <f t="shared" si="64"/>
        <v>72571.06</v>
      </c>
      <c r="CT39" s="6">
        <f t="shared" si="211"/>
        <v>72571.06</v>
      </c>
      <c r="CU39" s="37">
        <f t="shared" si="671"/>
        <v>250000</v>
      </c>
      <c r="CV39" s="29">
        <f t="shared" si="731"/>
        <v>4</v>
      </c>
      <c r="CW39" s="3">
        <f t="shared" si="672"/>
        <v>62500</v>
      </c>
      <c r="CX39" s="3">
        <f t="shared" si="732"/>
        <v>6011</v>
      </c>
      <c r="CY39" s="3">
        <f t="shared" si="673"/>
        <v>5980</v>
      </c>
      <c r="CZ39" s="3">
        <f t="shared" si="733"/>
        <v>14640</v>
      </c>
      <c r="DA39" s="3">
        <f t="shared" si="674"/>
        <v>35869</v>
      </c>
      <c r="DB39" s="3">
        <f t="shared" si="675"/>
        <v>0</v>
      </c>
      <c r="DC39" s="3">
        <f t="shared" si="676"/>
        <v>0</v>
      </c>
      <c r="DD39" s="3">
        <f t="shared" si="677"/>
        <v>0</v>
      </c>
      <c r="DE39" s="3">
        <f>IF(CW39&gt;=$AR$5,IF(CW39&lt;=$AS$5,CW39-$AR$5,$AS$5-$AR$5),0)</f>
        <v>0</v>
      </c>
      <c r="DF39" s="3">
        <f t="shared" si="678"/>
        <v>0</v>
      </c>
      <c r="DG39" s="23">
        <f t="shared" si="375"/>
        <v>52556.799999999996</v>
      </c>
      <c r="DH39" s="3">
        <f t="shared" si="152"/>
        <v>69571.06</v>
      </c>
      <c r="DI39" s="172">
        <f t="shared" si="175"/>
        <v>69571.06</v>
      </c>
      <c r="DJ39" s="6">
        <f t="shared" si="212"/>
        <v>69571.06</v>
      </c>
      <c r="DK39" s="37">
        <f t="shared" si="679"/>
        <v>250000</v>
      </c>
      <c r="DL39" s="29">
        <f t="shared" si="734"/>
        <v>5</v>
      </c>
      <c r="DM39" s="3">
        <f t="shared" si="680"/>
        <v>50000</v>
      </c>
      <c r="DN39" s="3">
        <f t="shared" si="735"/>
        <v>6011</v>
      </c>
      <c r="DO39" s="3">
        <f t="shared" si="681"/>
        <v>5980</v>
      </c>
      <c r="DP39" s="3">
        <f t="shared" si="736"/>
        <v>14640</v>
      </c>
      <c r="DQ39" s="3">
        <f t="shared" si="682"/>
        <v>23369</v>
      </c>
      <c r="DR39" s="3">
        <f t="shared" si="683"/>
        <v>0</v>
      </c>
      <c r="DS39" s="3">
        <f t="shared" si="684"/>
        <v>0</v>
      </c>
      <c r="DT39" s="3">
        <f t="shared" si="685"/>
        <v>0</v>
      </c>
      <c r="DU39" s="3">
        <f>IF(DM39&gt;=$AR$5,IF(DM39&lt;=$AS$5,DM39-$AR$5,$AS$5-$AR$5),0)</f>
        <v>0</v>
      </c>
      <c r="DV39" s="3">
        <f t="shared" si="686"/>
        <v>0</v>
      </c>
      <c r="DW39" s="23">
        <f t="shared" si="433"/>
        <v>46946</v>
      </c>
      <c r="DX39" s="3">
        <f t="shared" si="328"/>
        <v>66571.06</v>
      </c>
      <c r="DY39" s="172">
        <f t="shared" si="177"/>
        <v>66571.06</v>
      </c>
      <c r="DZ39" s="6">
        <f t="shared" si="213"/>
        <v>66571.06</v>
      </c>
      <c r="EA39" s="37">
        <f t="shared" si="687"/>
        <v>250000</v>
      </c>
      <c r="EB39" s="29">
        <f t="shared" si="737"/>
        <v>2</v>
      </c>
      <c r="EC39" s="3">
        <f t="shared" si="688"/>
        <v>125000</v>
      </c>
      <c r="ED39" s="3">
        <f t="shared" si="689"/>
        <v>6011</v>
      </c>
      <c r="EE39" s="3">
        <f t="shared" si="690"/>
        <v>5980</v>
      </c>
      <c r="EF39" s="3">
        <f t="shared" si="691"/>
        <v>14640</v>
      </c>
      <c r="EG39" s="3">
        <f t="shared" si="692"/>
        <v>44766</v>
      </c>
      <c r="EH39" s="3">
        <f t="shared" si="693"/>
        <v>53603</v>
      </c>
      <c r="EI39" s="3">
        <f t="shared" si="694"/>
        <v>0</v>
      </c>
      <c r="EJ39" s="3">
        <f t="shared" si="738"/>
        <v>0</v>
      </c>
      <c r="EK39" s="3">
        <f t="shared" si="695"/>
        <v>0</v>
      </c>
      <c r="EL39" s="3">
        <f t="shared" si="696"/>
        <v>0</v>
      </c>
      <c r="EM39" s="23">
        <f t="shared" si="329"/>
        <v>75571.06</v>
      </c>
      <c r="EN39" s="3">
        <f t="shared" si="495"/>
        <v>89447.53</v>
      </c>
      <c r="EO39" s="172">
        <f t="shared" si="179"/>
        <v>89447.53</v>
      </c>
      <c r="EP39" s="37">
        <f t="shared" si="106"/>
        <v>89447.53</v>
      </c>
      <c r="EQ39" s="6">
        <f t="shared" si="153"/>
        <v>250000</v>
      </c>
      <c r="ER39" s="3">
        <f t="shared" si="154"/>
        <v>250000</v>
      </c>
      <c r="ES39" s="3">
        <f t="shared" si="155"/>
        <v>0</v>
      </c>
      <c r="ET39" s="3">
        <f t="shared" si="156"/>
        <v>0</v>
      </c>
      <c r="EU39" s="3">
        <f t="shared" si="107"/>
        <v>0</v>
      </c>
      <c r="EV39" s="3">
        <f t="shared" ref="EV39:EV41" si="743">IF(EQ39&gt;=$EU$5,EQ39-ER39-ES39-ET39-EU39,0)</f>
        <v>0</v>
      </c>
      <c r="EW39" s="3">
        <f t="shared" si="157"/>
        <v>0</v>
      </c>
      <c r="EX39" s="6">
        <f t="shared" si="109"/>
        <v>0</v>
      </c>
      <c r="EY39" s="3">
        <f t="shared" si="158"/>
        <v>250000</v>
      </c>
      <c r="EZ39" s="3">
        <f t="shared" si="637"/>
        <v>0</v>
      </c>
      <c r="FA39" s="3">
        <f t="shared" si="214"/>
        <v>0</v>
      </c>
      <c r="FB39" s="3">
        <f t="shared" si="112"/>
        <v>0</v>
      </c>
      <c r="FC39" s="3">
        <f t="shared" si="215"/>
        <v>0</v>
      </c>
      <c r="FD39" s="3">
        <f t="shared" si="216"/>
        <v>0</v>
      </c>
      <c r="FE39" s="6">
        <f t="shared" si="217"/>
        <v>0</v>
      </c>
      <c r="FF39" s="37">
        <f t="shared" si="697"/>
        <v>250000</v>
      </c>
      <c r="FG39" s="29">
        <f t="shared" si="739"/>
        <v>2.5</v>
      </c>
      <c r="FH39" s="3">
        <f t="shared" si="698"/>
        <v>100000</v>
      </c>
      <c r="FI39" s="3">
        <f t="shared" si="699"/>
        <v>6011</v>
      </c>
      <c r="FJ39" s="3">
        <f t="shared" si="700"/>
        <v>5980</v>
      </c>
      <c r="FK39" s="3">
        <f t="shared" si="701"/>
        <v>14640</v>
      </c>
      <c r="FL39" s="3">
        <f t="shared" si="702"/>
        <v>44766</v>
      </c>
      <c r="FM39" s="3">
        <f t="shared" si="703"/>
        <v>28603</v>
      </c>
      <c r="FN39" s="3">
        <f t="shared" si="704"/>
        <v>0</v>
      </c>
      <c r="FO39" s="3">
        <f t="shared" si="740"/>
        <v>0</v>
      </c>
      <c r="FP39" s="3">
        <f t="shared" si="705"/>
        <v>0</v>
      </c>
      <c r="FQ39" s="3">
        <f t="shared" si="706"/>
        <v>0</v>
      </c>
      <c r="FR39" s="23">
        <f t="shared" si="707"/>
        <v>68838.824999999997</v>
      </c>
      <c r="FS39" s="3">
        <f t="shared" si="181"/>
        <v>87947.53</v>
      </c>
      <c r="FT39" s="172">
        <f t="shared" si="540"/>
        <v>87947.53</v>
      </c>
      <c r="FU39" s="37">
        <f t="shared" si="159"/>
        <v>87947.53</v>
      </c>
      <c r="FV39" s="37">
        <f t="shared" si="708"/>
        <v>250000</v>
      </c>
      <c r="FW39" s="29">
        <f t="shared" si="741"/>
        <v>1.5</v>
      </c>
      <c r="FX39" s="3">
        <f t="shared" si="709"/>
        <v>166666.66666666666</v>
      </c>
      <c r="FY39" s="3">
        <f t="shared" si="710"/>
        <v>6011</v>
      </c>
      <c r="FZ39" s="3">
        <f t="shared" si="711"/>
        <v>5980</v>
      </c>
      <c r="GA39" s="3">
        <f t="shared" si="712"/>
        <v>14640</v>
      </c>
      <c r="GB39" s="3">
        <f t="shared" si="713"/>
        <v>44766</v>
      </c>
      <c r="GC39" s="3">
        <f t="shared" si="714"/>
        <v>79803</v>
      </c>
      <c r="GD39" s="3">
        <f t="shared" si="715"/>
        <v>15466.666666666657</v>
      </c>
      <c r="GE39" s="3">
        <f t="shared" si="742"/>
        <v>0</v>
      </c>
      <c r="GF39" s="3">
        <f t="shared" si="716"/>
        <v>0</v>
      </c>
      <c r="GG39" s="3">
        <f t="shared" si="717"/>
        <v>0</v>
      </c>
      <c r="GH39" s="23">
        <f t="shared" si="718"/>
        <v>83231.294999999984</v>
      </c>
      <c r="GI39" s="3">
        <f t="shared" si="160"/>
        <v>92090.53</v>
      </c>
      <c r="GJ39" s="172">
        <f t="shared" si="139"/>
        <v>92090.53</v>
      </c>
      <c r="GK39" s="37">
        <f t="shared" si="161"/>
        <v>92090.53</v>
      </c>
      <c r="GM39" s="11"/>
      <c r="GN39" s="23"/>
      <c r="GQ39" t="s">
        <v>190</v>
      </c>
      <c r="GU39" s="2"/>
      <c r="HH39" s="26">
        <f t="shared" si="166"/>
        <v>250000</v>
      </c>
      <c r="HI39" s="26">
        <f t="shared" si="189"/>
        <v>1500</v>
      </c>
      <c r="HJ39" s="3">
        <f t="shared" si="190"/>
        <v>3000</v>
      </c>
      <c r="HK39" s="3">
        <f t="shared" si="191"/>
        <v>6000</v>
      </c>
      <c r="HL39" s="65">
        <f t="shared" si="218"/>
        <v>9000</v>
      </c>
      <c r="HM39" s="26">
        <f t="shared" si="609"/>
        <v>3540</v>
      </c>
      <c r="HN39" s="65">
        <f t="shared" si="719"/>
        <v>5040</v>
      </c>
      <c r="HO39" s="6">
        <f t="shared" si="169"/>
        <v>897</v>
      </c>
      <c r="HY39" t="s">
        <v>108</v>
      </c>
      <c r="IH39" s="2">
        <v>14</v>
      </c>
      <c r="IQ39" t="s">
        <v>128</v>
      </c>
    </row>
    <row r="40" spans="1:254">
      <c r="M40" s="106">
        <v>300000</v>
      </c>
      <c r="N40" s="41"/>
      <c r="P40" s="26">
        <f t="shared" si="543"/>
        <v>300000</v>
      </c>
      <c r="Q40" s="37">
        <f t="shared" si="198"/>
        <v>116987.53</v>
      </c>
      <c r="R40" s="85">
        <f t="shared" si="219"/>
        <v>0.38995843333333335</v>
      </c>
      <c r="S40" s="37">
        <f t="shared" si="199"/>
        <v>96071.06</v>
      </c>
      <c r="T40" s="85">
        <f t="shared" si="144"/>
        <v>0.32023686666666668</v>
      </c>
      <c r="U40" s="37">
        <f t="shared" si="200"/>
        <v>94571.06</v>
      </c>
      <c r="V40" s="79">
        <f t="shared" si="201"/>
        <v>0.31523686666666667</v>
      </c>
      <c r="W40" s="37">
        <f t="shared" si="202"/>
        <v>93071.06</v>
      </c>
      <c r="X40" s="79">
        <f t="shared" si="203"/>
        <v>0.31023686666666667</v>
      </c>
      <c r="Y40" s="37">
        <f t="shared" si="204"/>
        <v>90071.06</v>
      </c>
      <c r="Z40" s="79">
        <f t="shared" si="205"/>
        <v>0.30023686666666666</v>
      </c>
      <c r="AA40" s="6">
        <f t="shared" si="206"/>
        <v>87071.06</v>
      </c>
      <c r="AB40" s="79">
        <f t="shared" si="207"/>
        <v>0.29023686666666665</v>
      </c>
      <c r="AC40" s="6">
        <f t="shared" si="145"/>
        <v>113447.53</v>
      </c>
      <c r="AD40" s="79">
        <f t="shared" si="146"/>
        <v>0.37815843333333332</v>
      </c>
      <c r="AE40" s="37">
        <f t="shared" si="512"/>
        <v>111947.53</v>
      </c>
      <c r="AF40" s="79">
        <f t="shared" ref="AF40:AF42" si="744">AE40/P40</f>
        <v>0.37315843333333332</v>
      </c>
      <c r="AG40" s="6">
        <f t="shared" si="147"/>
        <v>116090.53</v>
      </c>
      <c r="AH40" s="87">
        <f t="shared" si="148"/>
        <v>0.38696843333333331</v>
      </c>
      <c r="AI40" s="37">
        <f t="shared" si="638"/>
        <v>300000</v>
      </c>
      <c r="AJ40" s="29">
        <f t="shared" si="720"/>
        <v>1</v>
      </c>
      <c r="AK40" s="3">
        <f t="shared" si="639"/>
        <v>300000</v>
      </c>
      <c r="AL40" s="3">
        <f t="shared" si="640"/>
        <v>6011</v>
      </c>
      <c r="AM40" s="3">
        <f t="shared" si="641"/>
        <v>5980</v>
      </c>
      <c r="AN40" s="3">
        <f t="shared" si="642"/>
        <v>14640</v>
      </c>
      <c r="AO40" s="3">
        <f t="shared" si="643"/>
        <v>44766</v>
      </c>
      <c r="AP40" s="3">
        <f t="shared" si="644"/>
        <v>79803</v>
      </c>
      <c r="AQ40" s="3">
        <f t="shared" si="645"/>
        <v>148800</v>
      </c>
      <c r="AR40" s="3">
        <f t="shared" si="721"/>
        <v>0</v>
      </c>
      <c r="AS40" s="3">
        <f t="shared" si="455"/>
        <v>0</v>
      </c>
      <c r="AT40" s="3">
        <f t="shared" si="448"/>
        <v>0</v>
      </c>
      <c r="AU40" s="23">
        <f t="shared" si="646"/>
        <v>115487.53</v>
      </c>
      <c r="AV40" s="3">
        <f t="shared" si="150"/>
        <v>115487.53</v>
      </c>
      <c r="AW40" s="172">
        <f t="shared" si="23"/>
        <v>115487.53</v>
      </c>
      <c r="AX40" s="6">
        <f t="shared" si="208"/>
        <v>116987.53</v>
      </c>
      <c r="AY40" s="37">
        <f t="shared" si="647"/>
        <v>300000</v>
      </c>
      <c r="AZ40" s="29">
        <f t="shared" si="722"/>
        <v>2</v>
      </c>
      <c r="BA40" s="3">
        <f t="shared" si="648"/>
        <v>150000</v>
      </c>
      <c r="BB40" s="3">
        <f t="shared" si="723"/>
        <v>6011</v>
      </c>
      <c r="BC40" s="3">
        <f t="shared" si="649"/>
        <v>5980</v>
      </c>
      <c r="BD40" s="3">
        <f t="shared" si="724"/>
        <v>14640</v>
      </c>
      <c r="BE40" s="3">
        <f t="shared" si="650"/>
        <v>44766</v>
      </c>
      <c r="BF40" s="3">
        <f t="shared" si="651"/>
        <v>78603</v>
      </c>
      <c r="BG40" s="3">
        <f t="shared" si="652"/>
        <v>0</v>
      </c>
      <c r="BH40" s="3">
        <f t="shared" si="653"/>
        <v>0</v>
      </c>
      <c r="BI40" s="3">
        <f>IF(BA40&gt;=$AR$5,IF(BA40&lt;=$AS$5,BA40-$AR$5,$AS$5-$AR$5),0)</f>
        <v>0</v>
      </c>
      <c r="BJ40" s="3">
        <f t="shared" si="654"/>
        <v>0</v>
      </c>
      <c r="BK40" s="93">
        <f t="shared" si="304"/>
        <v>96071.06</v>
      </c>
      <c r="BL40" s="3">
        <f t="shared" si="151"/>
        <v>96071.06</v>
      </c>
      <c r="BM40" s="172">
        <f t="shared" si="36"/>
        <v>96071.06</v>
      </c>
      <c r="BN40" s="6">
        <f t="shared" si="209"/>
        <v>96071.06</v>
      </c>
      <c r="BO40" s="37">
        <f t="shared" si="655"/>
        <v>300000</v>
      </c>
      <c r="BP40" s="29">
        <f t="shared" si="725"/>
        <v>2.5</v>
      </c>
      <c r="BQ40" s="3">
        <f t="shared" si="656"/>
        <v>120000</v>
      </c>
      <c r="BR40" s="3">
        <f t="shared" si="726"/>
        <v>6011</v>
      </c>
      <c r="BS40" s="3">
        <f t="shared" si="657"/>
        <v>5980</v>
      </c>
      <c r="BT40" s="3">
        <f t="shared" si="727"/>
        <v>14640</v>
      </c>
      <c r="BU40" s="3">
        <f t="shared" si="658"/>
        <v>44766</v>
      </c>
      <c r="BV40" s="3">
        <f t="shared" si="659"/>
        <v>48603</v>
      </c>
      <c r="BW40" s="3">
        <f t="shared" si="660"/>
        <v>0</v>
      </c>
      <c r="BX40" s="3">
        <f t="shared" si="661"/>
        <v>0</v>
      </c>
      <c r="BY40" s="3">
        <f>IF(BQ40&gt;=$AR$5,IF(BQ40&lt;=$AS$5,BQ40-$AR$5,$AS$5-$AR$5),0)</f>
        <v>0</v>
      </c>
      <c r="BZ40" s="3">
        <f t="shared" si="662"/>
        <v>0</v>
      </c>
      <c r="CA40" s="93">
        <f t="shared" si="327"/>
        <v>89338.824999999997</v>
      </c>
      <c r="CB40" s="3">
        <f t="shared" si="332"/>
        <v>94571.06</v>
      </c>
      <c r="CC40" s="172">
        <f t="shared" si="50"/>
        <v>94571.06</v>
      </c>
      <c r="CD40" s="6">
        <f t="shared" si="210"/>
        <v>94571.06</v>
      </c>
      <c r="CE40" s="37">
        <f t="shared" si="663"/>
        <v>300000</v>
      </c>
      <c r="CF40" s="29">
        <f t="shared" si="728"/>
        <v>3</v>
      </c>
      <c r="CG40" s="3">
        <f t="shared" si="664"/>
        <v>100000</v>
      </c>
      <c r="CH40" s="3">
        <f t="shared" si="729"/>
        <v>6011</v>
      </c>
      <c r="CI40" s="3">
        <f t="shared" si="665"/>
        <v>5980</v>
      </c>
      <c r="CJ40" s="3">
        <f t="shared" si="730"/>
        <v>14640</v>
      </c>
      <c r="CK40" s="3">
        <f t="shared" si="666"/>
        <v>44766</v>
      </c>
      <c r="CL40" s="3">
        <f t="shared" si="667"/>
        <v>28603</v>
      </c>
      <c r="CM40" s="3">
        <f t="shared" si="668"/>
        <v>0</v>
      </c>
      <c r="CN40" s="3">
        <f t="shared" si="669"/>
        <v>0</v>
      </c>
      <c r="CO40" s="3">
        <f>IF(CG40&gt;=$AR$5,IF(CG40&lt;=$AS$5,CG40-$AR$5,$AS$5-$AR$5),0)</f>
        <v>0</v>
      </c>
      <c r="CP40" s="3">
        <f t="shared" si="670"/>
        <v>0</v>
      </c>
      <c r="CQ40" s="23">
        <f t="shared" si="311"/>
        <v>82606.59</v>
      </c>
      <c r="CR40" s="3">
        <f t="shared" si="571"/>
        <v>93071.06</v>
      </c>
      <c r="CS40" s="172">
        <f t="shared" ref="CS40" si="745">CR40-(IF(0&lt;=($E$25-(CR40)/2),IF(CR40&lt;=($E$25-(CR40)/2),CR40,($E$25-(CR40)/2)),0))</f>
        <v>93071.06</v>
      </c>
      <c r="CT40" s="6">
        <f t="shared" si="211"/>
        <v>93071.06</v>
      </c>
      <c r="CU40" s="37">
        <f t="shared" si="671"/>
        <v>300000</v>
      </c>
      <c r="CV40" s="29">
        <f t="shared" si="731"/>
        <v>4</v>
      </c>
      <c r="CW40" s="3">
        <f t="shared" si="672"/>
        <v>75000</v>
      </c>
      <c r="CX40" s="3">
        <f t="shared" si="732"/>
        <v>6011</v>
      </c>
      <c r="CY40" s="3">
        <f t="shared" si="673"/>
        <v>5980</v>
      </c>
      <c r="CZ40" s="3">
        <f t="shared" si="733"/>
        <v>14640</v>
      </c>
      <c r="DA40" s="3">
        <f t="shared" si="674"/>
        <v>44766</v>
      </c>
      <c r="DB40" s="3">
        <f t="shared" si="675"/>
        <v>3603</v>
      </c>
      <c r="DC40" s="3">
        <f t="shared" si="676"/>
        <v>0</v>
      </c>
      <c r="DD40" s="3">
        <f t="shared" si="677"/>
        <v>0</v>
      </c>
      <c r="DE40" s="3">
        <f>IF(CW40&gt;=$AR$5,IF(CW40&lt;=$AS$5,CW40-$AR$5,$AS$5-$AR$5),0)</f>
        <v>0</v>
      </c>
      <c r="DF40" s="3">
        <f t="shared" si="678"/>
        <v>0</v>
      </c>
      <c r="DG40" s="23">
        <f t="shared" si="375"/>
        <v>69142.12</v>
      </c>
      <c r="DH40" s="3">
        <f t="shared" si="152"/>
        <v>90071.06</v>
      </c>
      <c r="DI40" s="172">
        <f t="shared" si="175"/>
        <v>90071.06</v>
      </c>
      <c r="DJ40" s="6">
        <f t="shared" si="212"/>
        <v>90071.06</v>
      </c>
      <c r="DK40" s="37">
        <f t="shared" si="679"/>
        <v>300000</v>
      </c>
      <c r="DL40" s="29">
        <f t="shared" si="734"/>
        <v>5</v>
      </c>
      <c r="DM40" s="3">
        <f t="shared" si="680"/>
        <v>60000</v>
      </c>
      <c r="DN40" s="3">
        <f t="shared" si="735"/>
        <v>6011</v>
      </c>
      <c r="DO40" s="3">
        <f t="shared" si="681"/>
        <v>5980</v>
      </c>
      <c r="DP40" s="3">
        <f t="shared" si="736"/>
        <v>14640</v>
      </c>
      <c r="DQ40" s="3">
        <f t="shared" si="682"/>
        <v>33369</v>
      </c>
      <c r="DR40" s="3">
        <f t="shared" si="683"/>
        <v>0</v>
      </c>
      <c r="DS40" s="3">
        <f t="shared" si="684"/>
        <v>0</v>
      </c>
      <c r="DT40" s="3">
        <f t="shared" si="685"/>
        <v>0</v>
      </c>
      <c r="DU40" s="3">
        <f>IF(DM40&gt;=$AR$5,IF(DM40&lt;=$AS$5,DM40-$AR$5,$AS$5-$AR$5),0)</f>
        <v>0</v>
      </c>
      <c r="DV40" s="3">
        <f t="shared" si="686"/>
        <v>0</v>
      </c>
      <c r="DW40" s="23">
        <f t="shared" si="433"/>
        <v>61945.999999999993</v>
      </c>
      <c r="DX40" s="3">
        <f t="shared" si="328"/>
        <v>87071.06</v>
      </c>
      <c r="DY40" s="172">
        <f t="shared" si="177"/>
        <v>87071.06</v>
      </c>
      <c r="DZ40" s="6">
        <f t="shared" si="213"/>
        <v>87071.06</v>
      </c>
      <c r="EA40" s="37">
        <f t="shared" si="687"/>
        <v>300000</v>
      </c>
      <c r="EB40" s="29">
        <f t="shared" si="737"/>
        <v>2</v>
      </c>
      <c r="EC40" s="3">
        <f t="shared" si="688"/>
        <v>150000</v>
      </c>
      <c r="ED40" s="3">
        <f t="shared" si="689"/>
        <v>6011</v>
      </c>
      <c r="EE40" s="3">
        <f t="shared" si="690"/>
        <v>5980</v>
      </c>
      <c r="EF40" s="3">
        <f t="shared" si="691"/>
        <v>14640</v>
      </c>
      <c r="EG40" s="3">
        <f t="shared" si="692"/>
        <v>44766</v>
      </c>
      <c r="EH40" s="3">
        <f t="shared" si="693"/>
        <v>78603</v>
      </c>
      <c r="EI40" s="3">
        <f t="shared" si="694"/>
        <v>0</v>
      </c>
      <c r="EJ40" s="3">
        <f t="shared" si="738"/>
        <v>0</v>
      </c>
      <c r="EK40" s="3">
        <f t="shared" si="695"/>
        <v>0</v>
      </c>
      <c r="EL40" s="3">
        <f t="shared" si="696"/>
        <v>0</v>
      </c>
      <c r="EM40" s="23">
        <f t="shared" si="329"/>
        <v>96071.06</v>
      </c>
      <c r="EN40" s="3">
        <f t="shared" si="495"/>
        <v>111947.53</v>
      </c>
      <c r="EO40" s="172">
        <f t="shared" si="179"/>
        <v>111947.53</v>
      </c>
      <c r="EP40" s="37">
        <f t="shared" si="106"/>
        <v>113447.53</v>
      </c>
      <c r="EQ40" s="6">
        <f t="shared" si="153"/>
        <v>300000</v>
      </c>
      <c r="ER40" s="3">
        <f t="shared" si="154"/>
        <v>250000</v>
      </c>
      <c r="ES40" s="3">
        <f t="shared" si="155"/>
        <v>50000</v>
      </c>
      <c r="ET40" s="3">
        <f t="shared" si="156"/>
        <v>0</v>
      </c>
      <c r="EU40" s="3">
        <f t="shared" si="107"/>
        <v>0</v>
      </c>
      <c r="EV40" s="3">
        <f t="shared" si="743"/>
        <v>0</v>
      </c>
      <c r="EW40" s="3">
        <f t="shared" si="157"/>
        <v>0</v>
      </c>
      <c r="EX40" s="6">
        <f t="shared" si="109"/>
        <v>1500</v>
      </c>
      <c r="EY40" s="3">
        <f t="shared" si="158"/>
        <v>300000</v>
      </c>
      <c r="EZ40" s="3">
        <f t="shared" si="637"/>
        <v>0</v>
      </c>
      <c r="FA40" s="3">
        <f t="shared" si="214"/>
        <v>0</v>
      </c>
      <c r="FB40" s="3">
        <f t="shared" si="112"/>
        <v>0</v>
      </c>
      <c r="FC40" s="3">
        <f t="shared" si="215"/>
        <v>0</v>
      </c>
      <c r="FD40" s="3">
        <f t="shared" si="216"/>
        <v>0</v>
      </c>
      <c r="FE40" s="6">
        <f t="shared" si="217"/>
        <v>0</v>
      </c>
      <c r="FF40" s="37">
        <f t="shared" si="697"/>
        <v>300000</v>
      </c>
      <c r="FG40" s="29">
        <f t="shared" si="739"/>
        <v>2.5</v>
      </c>
      <c r="FH40" s="3">
        <f t="shared" si="698"/>
        <v>120000</v>
      </c>
      <c r="FI40" s="3">
        <f t="shared" si="699"/>
        <v>6011</v>
      </c>
      <c r="FJ40" s="3">
        <f t="shared" si="700"/>
        <v>5980</v>
      </c>
      <c r="FK40" s="3">
        <f t="shared" si="701"/>
        <v>14640</v>
      </c>
      <c r="FL40" s="3">
        <f t="shared" si="702"/>
        <v>44766</v>
      </c>
      <c r="FM40" s="3">
        <f t="shared" si="703"/>
        <v>48603</v>
      </c>
      <c r="FN40" s="3">
        <f t="shared" si="704"/>
        <v>0</v>
      </c>
      <c r="FO40" s="3">
        <f t="shared" si="740"/>
        <v>0</v>
      </c>
      <c r="FP40" s="3">
        <f t="shared" si="705"/>
        <v>0</v>
      </c>
      <c r="FQ40" s="3">
        <f t="shared" si="706"/>
        <v>0</v>
      </c>
      <c r="FR40" s="23">
        <f t="shared" si="707"/>
        <v>89338.824999999997</v>
      </c>
      <c r="FS40" s="3">
        <f t="shared" si="181"/>
        <v>110447.53</v>
      </c>
      <c r="FT40" s="172">
        <f t="shared" si="540"/>
        <v>110447.53</v>
      </c>
      <c r="FU40" s="37">
        <f t="shared" si="159"/>
        <v>111947.53</v>
      </c>
      <c r="FV40" s="37">
        <f t="shared" si="708"/>
        <v>300000</v>
      </c>
      <c r="FW40" s="29">
        <f t="shared" si="741"/>
        <v>1.5</v>
      </c>
      <c r="FX40" s="3">
        <f t="shared" si="709"/>
        <v>200000</v>
      </c>
      <c r="FY40" s="3">
        <f t="shared" si="710"/>
        <v>6011</v>
      </c>
      <c r="FZ40" s="3">
        <f t="shared" si="711"/>
        <v>5980</v>
      </c>
      <c r="GA40" s="3">
        <f t="shared" si="712"/>
        <v>14640</v>
      </c>
      <c r="GB40" s="3">
        <f t="shared" si="713"/>
        <v>44766</v>
      </c>
      <c r="GC40" s="3">
        <f t="shared" si="714"/>
        <v>79803</v>
      </c>
      <c r="GD40" s="3">
        <f t="shared" si="715"/>
        <v>48800</v>
      </c>
      <c r="GE40" s="3">
        <f t="shared" si="742"/>
        <v>0</v>
      </c>
      <c r="GF40" s="3">
        <f t="shared" si="716"/>
        <v>0</v>
      </c>
      <c r="GG40" s="3">
        <f t="shared" si="717"/>
        <v>0</v>
      </c>
      <c r="GH40" s="23">
        <f t="shared" si="718"/>
        <v>105731.295</v>
      </c>
      <c r="GI40" s="3">
        <f t="shared" si="160"/>
        <v>114590.53</v>
      </c>
      <c r="GJ40" s="172">
        <f t="shared" si="139"/>
        <v>114590.53</v>
      </c>
      <c r="GK40" s="37">
        <f t="shared" si="161"/>
        <v>116090.53</v>
      </c>
      <c r="GM40" s="11"/>
      <c r="GN40" s="11"/>
      <c r="GR40" t="s">
        <v>60</v>
      </c>
      <c r="GS40" t="s">
        <v>172</v>
      </c>
      <c r="GV40" s="167" t="s">
        <v>181</v>
      </c>
      <c r="GX40" s="166"/>
      <c r="GY40" s="166"/>
      <c r="HD40" s="167"/>
      <c r="HE40" s="167"/>
      <c r="HH40" s="26">
        <f t="shared" si="166"/>
        <v>300000</v>
      </c>
      <c r="HI40" s="26">
        <f t="shared" si="189"/>
        <v>1500</v>
      </c>
      <c r="HJ40" s="3">
        <f t="shared" si="190"/>
        <v>3000</v>
      </c>
      <c r="HK40" s="3">
        <f t="shared" si="191"/>
        <v>6000</v>
      </c>
      <c r="HL40" s="65">
        <f t="shared" si="218"/>
        <v>9000</v>
      </c>
      <c r="HM40" s="26">
        <f t="shared" si="609"/>
        <v>3540</v>
      </c>
      <c r="HN40" s="65">
        <f t="shared" si="719"/>
        <v>5040</v>
      </c>
      <c r="HO40" s="6">
        <f t="shared" si="169"/>
        <v>897</v>
      </c>
      <c r="IH40" s="2"/>
      <c r="IQ40" t="s">
        <v>152</v>
      </c>
    </row>
    <row r="41" spans="1:254">
      <c r="A41" s="125" t="s">
        <v>115</v>
      </c>
      <c r="B41" t="s">
        <v>80</v>
      </c>
      <c r="M41" s="106">
        <v>400000</v>
      </c>
      <c r="N41" s="41"/>
      <c r="P41" s="26">
        <f t="shared" si="543"/>
        <v>400000</v>
      </c>
      <c r="Q41" s="37">
        <f t="shared" si="198"/>
        <v>164987.53</v>
      </c>
      <c r="R41" s="85">
        <f t="shared" si="219"/>
        <v>0.41246882499999998</v>
      </c>
      <c r="S41" s="37">
        <f t="shared" si="199"/>
        <v>140975.06</v>
      </c>
      <c r="T41" s="85">
        <f t="shared" si="144"/>
        <v>0.35243764999999999</v>
      </c>
      <c r="U41" s="37">
        <f t="shared" si="200"/>
        <v>139475.06</v>
      </c>
      <c r="V41" s="79">
        <f t="shared" si="201"/>
        <v>0.34868765000000002</v>
      </c>
      <c r="W41" s="37">
        <f t="shared" si="202"/>
        <v>137975.06</v>
      </c>
      <c r="X41" s="79">
        <f t="shared" si="203"/>
        <v>0.34493764999999998</v>
      </c>
      <c r="Y41" s="37">
        <f t="shared" si="204"/>
        <v>134975.06</v>
      </c>
      <c r="Z41" s="79">
        <f t="shared" si="205"/>
        <v>0.33743764999999998</v>
      </c>
      <c r="AA41" s="6">
        <f t="shared" si="206"/>
        <v>131975.06</v>
      </c>
      <c r="AB41" s="79">
        <f t="shared" si="207"/>
        <v>0.32993764999999997</v>
      </c>
      <c r="AC41" s="6">
        <f t="shared" si="145"/>
        <v>161447.53</v>
      </c>
      <c r="AD41" s="79">
        <f t="shared" si="146"/>
        <v>0.40361882500000001</v>
      </c>
      <c r="AE41" s="37">
        <f t="shared" si="512"/>
        <v>159947.53</v>
      </c>
      <c r="AF41" s="79">
        <f t="shared" si="744"/>
        <v>0.39986882499999998</v>
      </c>
      <c r="AG41" s="6">
        <f t="shared" si="147"/>
        <v>164090.53</v>
      </c>
      <c r="AH41" s="87">
        <f t="shared" si="148"/>
        <v>0.410226325</v>
      </c>
      <c r="AI41" s="37">
        <f t="shared" si="638"/>
        <v>400000</v>
      </c>
      <c r="AJ41" s="29">
        <f t="shared" si="720"/>
        <v>1</v>
      </c>
      <c r="AK41" s="3">
        <f t="shared" si="639"/>
        <v>400000</v>
      </c>
      <c r="AL41" s="3">
        <f t="shared" si="640"/>
        <v>6011</v>
      </c>
      <c r="AM41" s="3">
        <f t="shared" si="641"/>
        <v>5980</v>
      </c>
      <c r="AN41" s="3">
        <f t="shared" si="642"/>
        <v>14640</v>
      </c>
      <c r="AO41" s="3">
        <f t="shared" si="643"/>
        <v>44766</v>
      </c>
      <c r="AP41" s="3">
        <f t="shared" si="644"/>
        <v>79803</v>
      </c>
      <c r="AQ41" s="3">
        <f t="shared" si="645"/>
        <v>248800</v>
      </c>
      <c r="AR41" s="3">
        <f t="shared" si="721"/>
        <v>0</v>
      </c>
      <c r="AS41" s="3">
        <f t="shared" si="455"/>
        <v>0</v>
      </c>
      <c r="AT41" s="3">
        <f t="shared" si="448"/>
        <v>0</v>
      </c>
      <c r="AU41" s="23">
        <f t="shared" si="646"/>
        <v>160487.53</v>
      </c>
      <c r="AV41" s="3">
        <f t="shared" si="150"/>
        <v>160487.53</v>
      </c>
      <c r="AW41" s="172">
        <f t="shared" si="23"/>
        <v>160487.53</v>
      </c>
      <c r="AX41" s="6">
        <f t="shared" si="208"/>
        <v>164987.53</v>
      </c>
      <c r="AY41" s="37">
        <f t="shared" si="647"/>
        <v>400000</v>
      </c>
      <c r="AZ41" s="29">
        <f t="shared" si="722"/>
        <v>2</v>
      </c>
      <c r="BA41" s="3">
        <f t="shared" si="648"/>
        <v>200000</v>
      </c>
      <c r="BB41" s="3">
        <f t="shared" si="723"/>
        <v>6011</v>
      </c>
      <c r="BC41" s="3">
        <f t="shared" si="649"/>
        <v>5980</v>
      </c>
      <c r="BD41" s="3">
        <f t="shared" si="724"/>
        <v>14640</v>
      </c>
      <c r="BE41" s="3">
        <f t="shared" si="650"/>
        <v>44766</v>
      </c>
      <c r="BF41" s="3">
        <f t="shared" si="651"/>
        <v>79803</v>
      </c>
      <c r="BG41" s="3">
        <f t="shared" si="652"/>
        <v>48800</v>
      </c>
      <c r="BH41" s="3">
        <f t="shared" si="653"/>
        <v>0</v>
      </c>
      <c r="BI41" s="3">
        <f>IF(BA41&gt;=$AR$5,IF(BA41&lt;=$AS$5,BA41-$AR$5,$AS$5-$AR$5),0)</f>
        <v>0</v>
      </c>
      <c r="BJ41" s="3">
        <f t="shared" si="654"/>
        <v>0</v>
      </c>
      <c r="BK41" s="93">
        <f t="shared" si="304"/>
        <v>140975.06</v>
      </c>
      <c r="BL41" s="3">
        <f t="shared" si="151"/>
        <v>140975.06</v>
      </c>
      <c r="BM41" s="172">
        <f t="shared" si="36"/>
        <v>140975.06</v>
      </c>
      <c r="BN41" s="6">
        <f t="shared" si="209"/>
        <v>140975.06</v>
      </c>
      <c r="BO41" s="37">
        <f t="shared" si="655"/>
        <v>400000</v>
      </c>
      <c r="BP41" s="29">
        <f t="shared" si="725"/>
        <v>2.5</v>
      </c>
      <c r="BQ41" s="3">
        <f t="shared" si="656"/>
        <v>160000</v>
      </c>
      <c r="BR41" s="3">
        <f t="shared" si="726"/>
        <v>6011</v>
      </c>
      <c r="BS41" s="3">
        <f t="shared" si="657"/>
        <v>5980</v>
      </c>
      <c r="BT41" s="3">
        <f t="shared" si="727"/>
        <v>14640</v>
      </c>
      <c r="BU41" s="3">
        <f t="shared" si="658"/>
        <v>44766</v>
      </c>
      <c r="BV41" s="3">
        <f t="shared" si="659"/>
        <v>79803</v>
      </c>
      <c r="BW41" s="3">
        <f t="shared" si="660"/>
        <v>8800</v>
      </c>
      <c r="BX41" s="3">
        <f t="shared" si="661"/>
        <v>0</v>
      </c>
      <c r="BY41" s="3">
        <f>IF(BQ41&gt;=$AR$5,IF(BQ41&lt;=$AS$5,BQ41-$AR$5,$AS$5-$AR$5),0)</f>
        <v>0</v>
      </c>
      <c r="BZ41" s="3">
        <f t="shared" si="662"/>
        <v>0</v>
      </c>
      <c r="CA41" s="93">
        <f t="shared" si="327"/>
        <v>131218.82500000001</v>
      </c>
      <c r="CB41" s="3">
        <f t="shared" si="332"/>
        <v>139475.06</v>
      </c>
      <c r="CC41" s="172">
        <f t="shared" si="50"/>
        <v>139475.06</v>
      </c>
      <c r="CD41" s="6">
        <f t="shared" si="210"/>
        <v>139475.06</v>
      </c>
      <c r="CE41" s="37">
        <f t="shared" si="663"/>
        <v>400000</v>
      </c>
      <c r="CF41" s="29">
        <f t="shared" si="728"/>
        <v>3</v>
      </c>
      <c r="CG41" s="3">
        <f t="shared" si="664"/>
        <v>133333.33333333334</v>
      </c>
      <c r="CH41" s="3">
        <f t="shared" si="729"/>
        <v>6011</v>
      </c>
      <c r="CI41" s="3">
        <f t="shared" si="665"/>
        <v>5980</v>
      </c>
      <c r="CJ41" s="3">
        <f t="shared" si="730"/>
        <v>14640</v>
      </c>
      <c r="CK41" s="3">
        <f t="shared" si="666"/>
        <v>44766</v>
      </c>
      <c r="CL41" s="3">
        <f t="shared" si="667"/>
        <v>61936.333333333343</v>
      </c>
      <c r="CM41" s="3">
        <f t="shared" si="668"/>
        <v>0</v>
      </c>
      <c r="CN41" s="3">
        <f t="shared" si="669"/>
        <v>0</v>
      </c>
      <c r="CO41" s="3">
        <f>IF(CG41&gt;=$AR$5,IF(CG41&lt;=$AS$5,CG41-$AR$5,$AS$5-$AR$5),0)</f>
        <v>0</v>
      </c>
      <c r="CP41" s="3">
        <f t="shared" si="670"/>
        <v>0</v>
      </c>
      <c r="CQ41" s="23">
        <f t="shared" si="311"/>
        <v>123606.59000000001</v>
      </c>
      <c r="CR41" s="3">
        <f t="shared" si="571"/>
        <v>137975.06</v>
      </c>
      <c r="CS41" s="172">
        <f t="shared" si="64"/>
        <v>137975.06</v>
      </c>
      <c r="CT41" s="6">
        <f t="shared" si="211"/>
        <v>137975.06</v>
      </c>
      <c r="CU41" s="37">
        <f t="shared" si="671"/>
        <v>400000</v>
      </c>
      <c r="CV41" s="29">
        <f t="shared" si="731"/>
        <v>4</v>
      </c>
      <c r="CW41" s="3">
        <f t="shared" si="672"/>
        <v>100000</v>
      </c>
      <c r="CX41" s="3">
        <f t="shared" si="732"/>
        <v>6011</v>
      </c>
      <c r="CY41" s="3">
        <f t="shared" si="673"/>
        <v>5980</v>
      </c>
      <c r="CZ41" s="3">
        <f t="shared" si="733"/>
        <v>14640</v>
      </c>
      <c r="DA41" s="3">
        <f t="shared" si="674"/>
        <v>44766</v>
      </c>
      <c r="DB41" s="3">
        <f t="shared" si="675"/>
        <v>28603</v>
      </c>
      <c r="DC41" s="3">
        <f t="shared" si="676"/>
        <v>0</v>
      </c>
      <c r="DD41" s="3">
        <f t="shared" si="677"/>
        <v>0</v>
      </c>
      <c r="DE41" s="3">
        <f>IF(CW41&gt;=$AR$5,IF(CW41&lt;=$AS$5,CW41-$AR$5,$AS$5-$AR$5),0)</f>
        <v>0</v>
      </c>
      <c r="DF41" s="3">
        <f t="shared" si="678"/>
        <v>0</v>
      </c>
      <c r="DG41" s="23">
        <f t="shared" si="375"/>
        <v>110142.12</v>
      </c>
      <c r="DH41" s="3">
        <f t="shared" si="152"/>
        <v>134975.06</v>
      </c>
      <c r="DI41" s="172">
        <f t="shared" si="175"/>
        <v>134975.06</v>
      </c>
      <c r="DJ41" s="6">
        <f t="shared" si="212"/>
        <v>134975.06</v>
      </c>
      <c r="DK41" s="37">
        <f t="shared" si="679"/>
        <v>400000</v>
      </c>
      <c r="DL41" s="29">
        <f t="shared" si="734"/>
        <v>5</v>
      </c>
      <c r="DM41" s="3">
        <f t="shared" si="680"/>
        <v>80000</v>
      </c>
      <c r="DN41" s="3">
        <f t="shared" si="735"/>
        <v>6011</v>
      </c>
      <c r="DO41" s="3">
        <f t="shared" si="681"/>
        <v>5980</v>
      </c>
      <c r="DP41" s="3">
        <f t="shared" si="736"/>
        <v>14640</v>
      </c>
      <c r="DQ41" s="3">
        <f t="shared" si="682"/>
        <v>44766</v>
      </c>
      <c r="DR41" s="3">
        <f t="shared" si="683"/>
        <v>8603</v>
      </c>
      <c r="DS41" s="3">
        <f t="shared" si="684"/>
        <v>0</v>
      </c>
      <c r="DT41" s="3">
        <f t="shared" si="685"/>
        <v>0</v>
      </c>
      <c r="DU41" s="3">
        <f>IF(DM41&gt;=$AR$5,IF(DM41&lt;=$AS$5,DM41-$AR$5,$AS$5-$AR$5),0)</f>
        <v>0</v>
      </c>
      <c r="DV41" s="3">
        <f t="shared" si="686"/>
        <v>0</v>
      </c>
      <c r="DW41" s="23">
        <f t="shared" si="433"/>
        <v>96677.65</v>
      </c>
      <c r="DX41" s="3">
        <f t="shared" si="328"/>
        <v>131975.06</v>
      </c>
      <c r="DY41" s="172">
        <f t="shared" si="177"/>
        <v>131975.06</v>
      </c>
      <c r="DZ41" s="6">
        <f t="shared" si="213"/>
        <v>131975.06</v>
      </c>
      <c r="EA41" s="37">
        <f t="shared" si="687"/>
        <v>400000</v>
      </c>
      <c r="EB41" s="29">
        <f t="shared" si="737"/>
        <v>2</v>
      </c>
      <c r="EC41" s="3">
        <f t="shared" si="688"/>
        <v>200000</v>
      </c>
      <c r="ED41" s="3">
        <f t="shared" si="689"/>
        <v>6011</v>
      </c>
      <c r="EE41" s="3">
        <f t="shared" si="690"/>
        <v>5980</v>
      </c>
      <c r="EF41" s="3">
        <f t="shared" si="691"/>
        <v>14640</v>
      </c>
      <c r="EG41" s="3">
        <f t="shared" si="692"/>
        <v>44766</v>
      </c>
      <c r="EH41" s="3">
        <f t="shared" si="693"/>
        <v>79803</v>
      </c>
      <c r="EI41" s="3">
        <f t="shared" si="694"/>
        <v>48800</v>
      </c>
      <c r="EJ41" s="3">
        <f t="shared" si="738"/>
        <v>0</v>
      </c>
      <c r="EK41" s="3">
        <f t="shared" si="695"/>
        <v>0</v>
      </c>
      <c r="EL41" s="3">
        <f t="shared" si="696"/>
        <v>0</v>
      </c>
      <c r="EM41" s="23">
        <f t="shared" si="329"/>
        <v>140975.06</v>
      </c>
      <c r="EN41" s="3">
        <f t="shared" si="495"/>
        <v>156947.53</v>
      </c>
      <c r="EO41" s="172">
        <f t="shared" si="179"/>
        <v>156947.53</v>
      </c>
      <c r="EP41" s="37">
        <f t="shared" si="106"/>
        <v>161447.53</v>
      </c>
      <c r="EQ41" s="6">
        <f t="shared" si="153"/>
        <v>400000</v>
      </c>
      <c r="ER41" s="3">
        <f t="shared" si="154"/>
        <v>250000</v>
      </c>
      <c r="ES41" s="3">
        <f t="shared" si="155"/>
        <v>150000</v>
      </c>
      <c r="ET41" s="3">
        <f t="shared" si="156"/>
        <v>0</v>
      </c>
      <c r="EU41" s="3">
        <f t="shared" si="107"/>
        <v>0</v>
      </c>
      <c r="EV41" s="3">
        <f t="shared" si="743"/>
        <v>0</v>
      </c>
      <c r="EW41" s="3">
        <f t="shared" si="157"/>
        <v>0</v>
      </c>
      <c r="EX41" s="6">
        <f t="shared" si="109"/>
        <v>4500</v>
      </c>
      <c r="EY41" s="3">
        <f t="shared" si="158"/>
        <v>400000</v>
      </c>
      <c r="EZ41" s="3">
        <f t="shared" si="637"/>
        <v>0</v>
      </c>
      <c r="FA41" s="3">
        <f t="shared" si="214"/>
        <v>0</v>
      </c>
      <c r="FB41" s="3">
        <f t="shared" si="112"/>
        <v>0</v>
      </c>
      <c r="FC41" s="3">
        <f t="shared" si="215"/>
        <v>0</v>
      </c>
      <c r="FD41" s="3">
        <f t="shared" si="216"/>
        <v>0</v>
      </c>
      <c r="FE41" s="6">
        <f t="shared" si="217"/>
        <v>0</v>
      </c>
      <c r="FF41" s="37">
        <f t="shared" si="697"/>
        <v>400000</v>
      </c>
      <c r="FG41" s="29">
        <f t="shared" si="739"/>
        <v>2.5</v>
      </c>
      <c r="FH41" s="3">
        <f t="shared" si="698"/>
        <v>160000</v>
      </c>
      <c r="FI41" s="3">
        <f t="shared" si="699"/>
        <v>6011</v>
      </c>
      <c r="FJ41" s="3">
        <f t="shared" si="700"/>
        <v>5980</v>
      </c>
      <c r="FK41" s="3">
        <f t="shared" si="701"/>
        <v>14640</v>
      </c>
      <c r="FL41" s="3">
        <f t="shared" si="702"/>
        <v>44766</v>
      </c>
      <c r="FM41" s="3">
        <f t="shared" si="703"/>
        <v>79803</v>
      </c>
      <c r="FN41" s="3">
        <f t="shared" si="704"/>
        <v>8800</v>
      </c>
      <c r="FO41" s="3">
        <f t="shared" si="740"/>
        <v>0</v>
      </c>
      <c r="FP41" s="3">
        <f t="shared" si="705"/>
        <v>0</v>
      </c>
      <c r="FQ41" s="3">
        <f t="shared" si="706"/>
        <v>0</v>
      </c>
      <c r="FR41" s="23">
        <f t="shared" si="707"/>
        <v>131218.82500000001</v>
      </c>
      <c r="FS41" s="3">
        <f t="shared" si="181"/>
        <v>155447.53</v>
      </c>
      <c r="FT41" s="172">
        <f t="shared" si="540"/>
        <v>155447.53</v>
      </c>
      <c r="FU41" s="37">
        <f t="shared" si="159"/>
        <v>159947.53</v>
      </c>
      <c r="FV41" s="37">
        <f t="shared" si="708"/>
        <v>400000</v>
      </c>
      <c r="FW41" s="29">
        <f t="shared" si="741"/>
        <v>1.5</v>
      </c>
      <c r="FX41" s="3">
        <f t="shared" si="709"/>
        <v>266666.66666666669</v>
      </c>
      <c r="FY41" s="3">
        <f t="shared" si="710"/>
        <v>6011</v>
      </c>
      <c r="FZ41" s="3">
        <f t="shared" si="711"/>
        <v>5980</v>
      </c>
      <c r="GA41" s="3">
        <f t="shared" si="712"/>
        <v>14640</v>
      </c>
      <c r="GB41" s="3">
        <f t="shared" si="713"/>
        <v>44766</v>
      </c>
      <c r="GC41" s="3">
        <f t="shared" si="714"/>
        <v>79803</v>
      </c>
      <c r="GD41" s="3">
        <f t="shared" si="715"/>
        <v>115466.66666666669</v>
      </c>
      <c r="GE41" s="3">
        <f t="shared" si="742"/>
        <v>0</v>
      </c>
      <c r="GF41" s="3">
        <f t="shared" si="716"/>
        <v>0</v>
      </c>
      <c r="GG41" s="3">
        <f t="shared" si="717"/>
        <v>0</v>
      </c>
      <c r="GH41" s="23">
        <f t="shared" si="718"/>
        <v>150731.29499999998</v>
      </c>
      <c r="GI41" s="3">
        <f t="shared" si="160"/>
        <v>159590.53</v>
      </c>
      <c r="GJ41" s="172">
        <f t="shared" si="139"/>
        <v>159590.53</v>
      </c>
      <c r="GK41" s="37">
        <f t="shared" si="161"/>
        <v>164090.53</v>
      </c>
      <c r="GR41" t="s">
        <v>60</v>
      </c>
      <c r="GS41" t="s">
        <v>182</v>
      </c>
      <c r="GU41" s="2"/>
      <c r="GV41" s="111" t="s">
        <v>174</v>
      </c>
      <c r="GW41" s="2"/>
      <c r="GY41" t="s">
        <v>175</v>
      </c>
      <c r="GZ41" s="1">
        <f>GY32*1</f>
        <v>508</v>
      </c>
      <c r="HB41" s="111"/>
      <c r="HC41" s="111" t="s">
        <v>176</v>
      </c>
      <c r="HD41" s="111">
        <f>GZ41*1</f>
        <v>508</v>
      </c>
      <c r="HE41" t="s">
        <v>177</v>
      </c>
      <c r="HH41" s="26">
        <f t="shared" si="166"/>
        <v>400000</v>
      </c>
      <c r="HI41" s="26">
        <f t="shared" si="189"/>
        <v>1500</v>
      </c>
      <c r="HJ41" s="3">
        <f t="shared" si="190"/>
        <v>3000</v>
      </c>
      <c r="HK41" s="3">
        <f t="shared" si="191"/>
        <v>6000</v>
      </c>
      <c r="HL41" s="65">
        <f t="shared" si="218"/>
        <v>9000</v>
      </c>
      <c r="HM41" s="26">
        <f t="shared" si="609"/>
        <v>3540</v>
      </c>
      <c r="HN41" s="65">
        <f t="shared" si="719"/>
        <v>5040</v>
      </c>
      <c r="HO41" s="6">
        <f t="shared" si="169"/>
        <v>897</v>
      </c>
      <c r="HY41" t="s">
        <v>104</v>
      </c>
      <c r="IH41" s="2">
        <v>15</v>
      </c>
      <c r="IQ41" t="s">
        <v>129</v>
      </c>
    </row>
    <row r="42" spans="1:254">
      <c r="B42" t="s">
        <v>102</v>
      </c>
      <c r="M42" s="106">
        <v>500000</v>
      </c>
      <c r="N42" s="41"/>
      <c r="P42" s="26">
        <f t="shared" si="543"/>
        <v>500000</v>
      </c>
      <c r="Q42" s="37">
        <f t="shared" si="198"/>
        <v>212987.53</v>
      </c>
      <c r="R42" s="85">
        <f t="shared" si="219"/>
        <v>0.42597506000000002</v>
      </c>
      <c r="S42" s="37">
        <f t="shared" si="199"/>
        <v>185975.06</v>
      </c>
      <c r="T42" s="85">
        <f t="shared" si="144"/>
        <v>0.37195012</v>
      </c>
      <c r="U42" s="37">
        <f t="shared" si="200"/>
        <v>184475.06</v>
      </c>
      <c r="V42" s="79">
        <f t="shared" si="201"/>
        <v>0.36895011999999999</v>
      </c>
      <c r="W42" s="37">
        <f t="shared" si="202"/>
        <v>182975.06</v>
      </c>
      <c r="X42" s="79">
        <f t="shared" si="203"/>
        <v>0.36595011999999999</v>
      </c>
      <c r="Y42" s="37">
        <f t="shared" si="204"/>
        <v>179975.06</v>
      </c>
      <c r="Z42" s="79">
        <f t="shared" si="205"/>
        <v>0.35995011999999998</v>
      </c>
      <c r="AA42" s="6">
        <f t="shared" si="206"/>
        <v>176975.06</v>
      </c>
      <c r="AB42" s="79">
        <f t="shared" si="207"/>
        <v>0.35395011999999998</v>
      </c>
      <c r="AC42" s="6">
        <f t="shared" si="145"/>
        <v>209447.53</v>
      </c>
      <c r="AD42" s="79">
        <f t="shared" si="146"/>
        <v>0.41889505999999999</v>
      </c>
      <c r="AE42" s="37">
        <f t="shared" si="512"/>
        <v>207947.53</v>
      </c>
      <c r="AF42" s="79">
        <f t="shared" si="744"/>
        <v>0.41589505999999998</v>
      </c>
      <c r="AG42" s="6">
        <f t="shared" si="147"/>
        <v>212090.53</v>
      </c>
      <c r="AH42" s="87">
        <f t="shared" si="148"/>
        <v>0.42418106</v>
      </c>
      <c r="AI42" s="37">
        <f t="shared" si="638"/>
        <v>500000</v>
      </c>
      <c r="AJ42" s="29">
        <f t="shared" si="720"/>
        <v>1</v>
      </c>
      <c r="AK42" s="3">
        <f t="shared" ref="AK42" si="746">AI42/AJ42</f>
        <v>500000</v>
      </c>
      <c r="AL42" s="3">
        <f>IF(AK42&lt;=$AL$5,AK42,$AL$5)</f>
        <v>6011</v>
      </c>
      <c r="AM42" s="3">
        <f t="shared" ref="AM42" si="747">IF(AL42&gt;=$AL$5,IF(AK42&lt;=$AM$5,AK42-$AL$5,$AM$5-$AL$5),0)</f>
        <v>5980</v>
      </c>
      <c r="AN42" s="3">
        <f>IF(AK42&gt;=11991,IF(AK42&lt;=$AN$5,AK42-$AM$5,$AN$5-$AM$5),0)</f>
        <v>14640</v>
      </c>
      <c r="AO42" s="3">
        <f t="shared" ref="AO42" si="748">IF(AK42&gt;=$AN$5,IF(AK42&lt;=$AO$5,AK42-$AN$5,$AO$5-$AN$5),0)</f>
        <v>44766</v>
      </c>
      <c r="AP42" s="3">
        <f t="shared" ref="AP42" si="749">IF(AK42&gt;=71397,IF(AK42&lt;=151200,AK42-71397,79803),0)</f>
        <v>79803</v>
      </c>
      <c r="AQ42" s="3">
        <f t="shared" ref="AQ42" si="750">IF(AK42&gt;=$AP$5,IF(AK42&lt;=$AQ$5,AK42-$AP$5,$AQ$5-$AP$5),0)</f>
        <v>348800</v>
      </c>
      <c r="AR42" s="3">
        <f t="shared" si="721"/>
        <v>0</v>
      </c>
      <c r="AS42" s="3">
        <f t="shared" si="455"/>
        <v>0</v>
      </c>
      <c r="AT42" s="3">
        <f t="shared" si="448"/>
        <v>0</v>
      </c>
      <c r="AU42" s="23">
        <f>(AL42*$E$12)+(AM42*$E$13)+(AN42*$E$14)+(AO42*$E$15)+(AP42*$E$16)+(AQ42*$E$17)+(AR42*$E$18)+(AS42*$E$19)</f>
        <v>205487.53</v>
      </c>
      <c r="AV42" s="3">
        <f t="shared" si="150"/>
        <v>205487.53</v>
      </c>
      <c r="AW42" s="172">
        <f t="shared" si="23"/>
        <v>205487.53</v>
      </c>
      <c r="AX42" s="6">
        <f t="shared" si="208"/>
        <v>212987.53</v>
      </c>
      <c r="AY42" s="37">
        <f t="shared" si="647"/>
        <v>500000</v>
      </c>
      <c r="AZ42" s="29">
        <f t="shared" si="722"/>
        <v>2</v>
      </c>
      <c r="BA42" s="3">
        <f t="shared" ref="BA42" si="751">AY42/AZ42</f>
        <v>250000</v>
      </c>
      <c r="BB42" s="3">
        <f t="shared" ref="BB42" si="752">IF(BA42&lt;=$AL$5,BA42,$AL$5)</f>
        <v>6011</v>
      </c>
      <c r="BC42" s="3">
        <f t="shared" ref="BC42" si="753">IF(BB42&gt;=$AL$5,IF(BA42&lt;=$AM$5,BA42-$AL$5,$AM$5-$AL$5),0)</f>
        <v>5980</v>
      </c>
      <c r="BD42" s="3">
        <f t="shared" ref="BD42" si="754">IF(BA42&gt;=11991,IF(BA42&lt;=$AN$5,BA42-$AM$5,$AN$5-$AM$5),0)</f>
        <v>14640</v>
      </c>
      <c r="BE42" s="3">
        <f t="shared" ref="BE42" si="755">IF(BA42&gt;=$AN$5,IF(BA42&lt;=$AO$5,BA42-$AN$5,$AO$5-$AN$5),0)</f>
        <v>44766</v>
      </c>
      <c r="BF42" s="3">
        <f t="shared" ref="BF42" si="756">IF(BA42&gt;=71397,IF(BA42&lt;=151200,BA42-71397,79803),0)</f>
        <v>79803</v>
      </c>
      <c r="BG42" s="3">
        <f t="shared" ref="BG42" si="757">IF(BA42&gt;=$AP$5,IF(BA42&lt;=$AQ$5,BA42-$AP$5,$AQ$5-$AP$5),0)</f>
        <v>98800</v>
      </c>
      <c r="BH42" s="3">
        <f t="shared" ref="BH42" si="758">IF(BA42&gt;=$AQ$5,IF(BA42&lt;=$AR$5,BA42-$AQ$5,$AR$5-$AQ$5),0)</f>
        <v>0</v>
      </c>
      <c r="BI42" s="3">
        <f t="shared" ref="BI42" si="759">IF(BA42&gt;=$AR$5,IF(BA42&lt;=$AS$5,BA42-$AR$5,$AS$5-$AR$5),0)</f>
        <v>0</v>
      </c>
      <c r="BJ42" s="3">
        <f t="shared" ref="BJ42" si="760">BA42-BB42-BC42-BD42-BE42-BF42-BG42-BH42-BI42</f>
        <v>0</v>
      </c>
      <c r="BK42" s="93">
        <f t="shared" si="304"/>
        <v>185975.06</v>
      </c>
      <c r="BL42" s="3">
        <f t="shared" si="151"/>
        <v>185975.06</v>
      </c>
      <c r="BM42" s="172">
        <f t="shared" si="36"/>
        <v>185975.06</v>
      </c>
      <c r="BN42" s="6">
        <f t="shared" si="209"/>
        <v>185975.06</v>
      </c>
      <c r="BO42" s="37">
        <f t="shared" si="655"/>
        <v>500000</v>
      </c>
      <c r="BP42" s="29">
        <f t="shared" si="725"/>
        <v>2.5</v>
      </c>
      <c r="BQ42" s="3">
        <f t="shared" si="656"/>
        <v>200000</v>
      </c>
      <c r="BR42" s="3">
        <f t="shared" si="726"/>
        <v>6011</v>
      </c>
      <c r="BS42" s="3">
        <f t="shared" si="657"/>
        <v>5980</v>
      </c>
      <c r="BT42" s="3">
        <f t="shared" si="727"/>
        <v>14640</v>
      </c>
      <c r="BU42" s="3">
        <f t="shared" si="658"/>
        <v>44766</v>
      </c>
      <c r="BV42" s="3">
        <f t="shared" si="659"/>
        <v>79803</v>
      </c>
      <c r="BW42" s="3">
        <f t="shared" si="660"/>
        <v>48800</v>
      </c>
      <c r="BX42" s="3">
        <f t="shared" si="661"/>
        <v>0</v>
      </c>
      <c r="BY42" s="3">
        <f t="shared" ref="BY42" si="761">IF(BQ42&gt;=$AR$5,IF(BQ42&lt;=$AS$5,BQ42-$AR$5,$AS$5-$AR$5),0)</f>
        <v>0</v>
      </c>
      <c r="BZ42" s="3">
        <f t="shared" si="662"/>
        <v>0</v>
      </c>
      <c r="CA42" s="93">
        <f t="shared" si="327"/>
        <v>176218.82500000001</v>
      </c>
      <c r="CB42" s="3">
        <f t="shared" si="332"/>
        <v>184475.06</v>
      </c>
      <c r="CC42" s="172">
        <f t="shared" si="50"/>
        <v>184475.06</v>
      </c>
      <c r="CD42" s="6">
        <f t="shared" si="210"/>
        <v>184475.06</v>
      </c>
      <c r="CE42" s="37">
        <f t="shared" si="663"/>
        <v>500000</v>
      </c>
      <c r="CF42" s="29">
        <f t="shared" si="728"/>
        <v>3</v>
      </c>
      <c r="CG42" s="3">
        <f t="shared" si="664"/>
        <v>166666.66666666666</v>
      </c>
      <c r="CH42" s="3">
        <f t="shared" si="729"/>
        <v>6011</v>
      </c>
      <c r="CI42" s="3">
        <f t="shared" si="665"/>
        <v>5980</v>
      </c>
      <c r="CJ42" s="3">
        <f t="shared" si="730"/>
        <v>14640</v>
      </c>
      <c r="CK42" s="3">
        <f t="shared" si="666"/>
        <v>44766</v>
      </c>
      <c r="CL42" s="3">
        <f t="shared" si="667"/>
        <v>79803</v>
      </c>
      <c r="CM42" s="3">
        <f t="shared" si="668"/>
        <v>15466.666666666657</v>
      </c>
      <c r="CN42" s="3">
        <f t="shared" si="669"/>
        <v>0</v>
      </c>
      <c r="CO42" s="3">
        <f t="shared" ref="CO42" si="762">IF(CG42&gt;=$AR$5,IF(CG42&lt;=$AS$5,CG42-$AR$5,$AS$5-$AR$5),0)</f>
        <v>0</v>
      </c>
      <c r="CP42" s="3">
        <f t="shared" si="670"/>
        <v>0</v>
      </c>
      <c r="CQ42" s="23">
        <f t="shared" si="311"/>
        <v>166462.58999999997</v>
      </c>
      <c r="CR42" s="3">
        <f t="shared" si="571"/>
        <v>182975.06</v>
      </c>
      <c r="CS42" s="172">
        <f t="shared" si="64"/>
        <v>182975.06</v>
      </c>
      <c r="CT42" s="6">
        <f t="shared" si="211"/>
        <v>182975.06</v>
      </c>
      <c r="CU42" s="37">
        <f t="shared" si="671"/>
        <v>500000</v>
      </c>
      <c r="CV42" s="29">
        <f t="shared" si="731"/>
        <v>4</v>
      </c>
      <c r="CW42" s="3">
        <f t="shared" si="672"/>
        <v>125000</v>
      </c>
      <c r="CX42" s="3">
        <f t="shared" si="732"/>
        <v>6011</v>
      </c>
      <c r="CY42" s="3">
        <f t="shared" si="673"/>
        <v>5980</v>
      </c>
      <c r="CZ42" s="3">
        <f t="shared" si="733"/>
        <v>14640</v>
      </c>
      <c r="DA42" s="3">
        <f t="shared" si="674"/>
        <v>44766</v>
      </c>
      <c r="DB42" s="3">
        <f t="shared" si="675"/>
        <v>53603</v>
      </c>
      <c r="DC42" s="3">
        <f t="shared" si="676"/>
        <v>0</v>
      </c>
      <c r="DD42" s="3">
        <f t="shared" si="677"/>
        <v>0</v>
      </c>
      <c r="DE42" s="3">
        <f t="shared" ref="DE42" si="763">IF(CW42&gt;=$AR$5,IF(CW42&lt;=$AS$5,CW42-$AR$5,$AS$5-$AR$5),0)</f>
        <v>0</v>
      </c>
      <c r="DF42" s="3">
        <f t="shared" si="678"/>
        <v>0</v>
      </c>
      <c r="DG42" s="23">
        <f t="shared" si="375"/>
        <v>151142.12</v>
      </c>
      <c r="DH42" s="3">
        <f t="shared" si="152"/>
        <v>179975.06</v>
      </c>
      <c r="DI42" s="172">
        <f t="shared" si="175"/>
        <v>179975.06</v>
      </c>
      <c r="DJ42" s="6">
        <f t="shared" si="212"/>
        <v>179975.06</v>
      </c>
      <c r="DK42" s="37">
        <f t="shared" si="679"/>
        <v>500000</v>
      </c>
      <c r="DL42" s="29">
        <f t="shared" si="734"/>
        <v>5</v>
      </c>
      <c r="DM42" s="3">
        <f t="shared" si="680"/>
        <v>100000</v>
      </c>
      <c r="DN42" s="3">
        <f t="shared" si="735"/>
        <v>6011</v>
      </c>
      <c r="DO42" s="3">
        <f t="shared" si="681"/>
        <v>5980</v>
      </c>
      <c r="DP42" s="3">
        <f t="shared" si="736"/>
        <v>14640</v>
      </c>
      <c r="DQ42" s="3">
        <f t="shared" si="682"/>
        <v>44766</v>
      </c>
      <c r="DR42" s="3">
        <f t="shared" si="683"/>
        <v>28603</v>
      </c>
      <c r="DS42" s="3">
        <f t="shared" si="684"/>
        <v>0</v>
      </c>
      <c r="DT42" s="3">
        <f t="shared" si="685"/>
        <v>0</v>
      </c>
      <c r="DU42" s="3">
        <f t="shared" ref="DU42" si="764">IF(DM42&gt;=$AR$5,IF(DM42&lt;=$AS$5,DM42-$AR$5,$AS$5-$AR$5),0)</f>
        <v>0</v>
      </c>
      <c r="DV42" s="3">
        <f t="shared" si="686"/>
        <v>0</v>
      </c>
      <c r="DW42" s="23">
        <f t="shared" si="433"/>
        <v>137677.65</v>
      </c>
      <c r="DX42" s="3">
        <f t="shared" si="328"/>
        <v>176975.06</v>
      </c>
      <c r="DY42" s="172">
        <f t="shared" si="177"/>
        <v>176975.06</v>
      </c>
      <c r="DZ42" s="6">
        <f t="shared" si="213"/>
        <v>176975.06</v>
      </c>
      <c r="EA42" s="37">
        <f t="shared" si="687"/>
        <v>500000</v>
      </c>
      <c r="EB42" s="29">
        <f t="shared" si="737"/>
        <v>2</v>
      </c>
      <c r="EC42" s="3">
        <f t="shared" si="688"/>
        <v>250000</v>
      </c>
      <c r="ED42" s="3">
        <f>IF(EC42&lt;=$AL$5,EC42,$AL$5)</f>
        <v>6011</v>
      </c>
      <c r="EE42" s="3">
        <f t="shared" si="690"/>
        <v>5980</v>
      </c>
      <c r="EF42" s="3">
        <f>IF(EC42&gt;=11991,IF(EC42&lt;=$AN$5,EC42-$AM$5,$AN$5-$AM$5),0)</f>
        <v>14640</v>
      </c>
      <c r="EG42" s="3">
        <f t="shared" si="692"/>
        <v>44766</v>
      </c>
      <c r="EH42" s="3">
        <f t="shared" si="693"/>
        <v>79803</v>
      </c>
      <c r="EI42" s="3">
        <f t="shared" si="694"/>
        <v>98800</v>
      </c>
      <c r="EJ42" s="3">
        <f t="shared" si="738"/>
        <v>0</v>
      </c>
      <c r="EK42" s="3">
        <f t="shared" si="695"/>
        <v>0</v>
      </c>
      <c r="EL42" s="3">
        <f t="shared" si="696"/>
        <v>0</v>
      </c>
      <c r="EM42" s="23">
        <f t="shared" si="329"/>
        <v>185975.06</v>
      </c>
      <c r="EN42" s="3">
        <f t="shared" si="495"/>
        <v>201947.53</v>
      </c>
      <c r="EO42" s="172">
        <f t="shared" si="179"/>
        <v>201947.53</v>
      </c>
      <c r="EP42" s="37">
        <f t="shared" si="106"/>
        <v>209447.53</v>
      </c>
      <c r="EQ42" s="6">
        <f t="shared" si="153"/>
        <v>500000</v>
      </c>
      <c r="ER42" s="3">
        <f t="shared" si="154"/>
        <v>250000</v>
      </c>
      <c r="ES42" s="3">
        <f t="shared" si="155"/>
        <v>250000</v>
      </c>
      <c r="ET42" s="3">
        <f t="shared" si="156"/>
        <v>0</v>
      </c>
      <c r="EU42" s="3">
        <f>IF(EQ42&lt;=$ET$5,0,IF(EQ42&lt;=$EU$5,EQ42-ER42-ES42-ET42,$EU$5-$ET$5))</f>
        <v>0</v>
      </c>
      <c r="EV42" s="3">
        <f>IF(EQ42&gt;=$EU$5,EQ42-ER42-ES42-ET42-EU42,0)</f>
        <v>0</v>
      </c>
      <c r="EW42" s="3">
        <f t="shared" si="157"/>
        <v>0</v>
      </c>
      <c r="EX42" s="6">
        <f>((ER42*$J$13)+(ES42*$J$14)+(ET42*$J$15)+(EU42*$J$16)+(EV42*$J$17))</f>
        <v>7500</v>
      </c>
      <c r="EY42" s="3">
        <f t="shared" si="158"/>
        <v>500000</v>
      </c>
      <c r="EZ42" s="3">
        <f t="shared" si="637"/>
        <v>0</v>
      </c>
      <c r="FA42" s="3">
        <f t="shared" si="214"/>
        <v>0</v>
      </c>
      <c r="FB42" s="3">
        <f t="shared" si="112"/>
        <v>0</v>
      </c>
      <c r="FC42" s="3">
        <f t="shared" si="215"/>
        <v>0</v>
      </c>
      <c r="FD42" s="3">
        <f t="shared" si="216"/>
        <v>0</v>
      </c>
      <c r="FE42" s="6">
        <f t="shared" si="217"/>
        <v>0</v>
      </c>
      <c r="FF42" s="37">
        <f t="shared" si="697"/>
        <v>500000</v>
      </c>
      <c r="FG42" s="29">
        <f t="shared" si="739"/>
        <v>2.5</v>
      </c>
      <c r="FH42" s="3">
        <f t="shared" si="698"/>
        <v>200000</v>
      </c>
      <c r="FI42" s="3">
        <f>IF(FH42&lt;=$AL$5,FH42,$AL$5)</f>
        <v>6011</v>
      </c>
      <c r="FJ42" s="3">
        <f t="shared" si="700"/>
        <v>5980</v>
      </c>
      <c r="FK42" s="3">
        <f>IF(FH42&gt;=11991,IF(FH42&lt;=$AN$5,FH42-$AM$5,$AN$5-$AM$5),0)</f>
        <v>14640</v>
      </c>
      <c r="FL42" s="3">
        <f t="shared" si="702"/>
        <v>44766</v>
      </c>
      <c r="FM42" s="3">
        <f t="shared" si="703"/>
        <v>79803</v>
      </c>
      <c r="FN42" s="3">
        <f t="shared" si="704"/>
        <v>48800</v>
      </c>
      <c r="FO42" s="3">
        <f t="shared" si="740"/>
        <v>0</v>
      </c>
      <c r="FP42" s="3">
        <f t="shared" si="705"/>
        <v>0</v>
      </c>
      <c r="FQ42" s="3">
        <f t="shared" si="706"/>
        <v>0</v>
      </c>
      <c r="FR42" s="23">
        <f t="shared" si="707"/>
        <v>176218.82500000001</v>
      </c>
      <c r="FS42" s="3">
        <f t="shared" si="181"/>
        <v>200447.53</v>
      </c>
      <c r="FT42" s="172">
        <f t="shared" si="540"/>
        <v>200447.53</v>
      </c>
      <c r="FU42" s="37">
        <f t="shared" si="159"/>
        <v>207947.53</v>
      </c>
      <c r="FV42" s="37">
        <f t="shared" si="708"/>
        <v>500000</v>
      </c>
      <c r="FW42" s="29">
        <f t="shared" si="741"/>
        <v>1.5</v>
      </c>
      <c r="FX42" s="3">
        <f t="shared" si="709"/>
        <v>333333.33333333331</v>
      </c>
      <c r="FY42" s="3">
        <f>IF(FX42&lt;=$AL$5,FX42,$AL$5)</f>
        <v>6011</v>
      </c>
      <c r="FZ42" s="3">
        <f t="shared" si="711"/>
        <v>5980</v>
      </c>
      <c r="GA42" s="3">
        <f>IF(FX42&gt;=11991,IF(FX42&lt;=$AN$5,FX42-$AM$5,$AN$5-$AM$5),0)</f>
        <v>14640</v>
      </c>
      <c r="GB42" s="3">
        <f t="shared" si="713"/>
        <v>44766</v>
      </c>
      <c r="GC42" s="3">
        <f t="shared" si="714"/>
        <v>79803</v>
      </c>
      <c r="GD42" s="3">
        <f t="shared" si="715"/>
        <v>182133.33333333331</v>
      </c>
      <c r="GE42" s="3">
        <f t="shared" si="742"/>
        <v>0</v>
      </c>
      <c r="GF42" s="3">
        <f t="shared" si="716"/>
        <v>0</v>
      </c>
      <c r="GG42" s="3">
        <f t="shared" si="717"/>
        <v>0</v>
      </c>
      <c r="GH42" s="23">
        <f t="shared" si="718"/>
        <v>195731.29499999998</v>
      </c>
      <c r="GI42" s="3">
        <f t="shared" si="160"/>
        <v>204590.53</v>
      </c>
      <c r="GJ42" s="172">
        <f t="shared" si="139"/>
        <v>204590.53</v>
      </c>
      <c r="GK42" s="37">
        <f t="shared" si="161"/>
        <v>212090.53</v>
      </c>
      <c r="GM42" s="110"/>
      <c r="GN42" s="110"/>
      <c r="GS42" s="125" t="s">
        <v>178</v>
      </c>
      <c r="GU42" s="168">
        <f>HD41*2/3</f>
        <v>338.66666666666669</v>
      </c>
      <c r="GV42" s="111" t="s">
        <v>64</v>
      </c>
      <c r="HH42" s="26">
        <f t="shared" si="166"/>
        <v>500000</v>
      </c>
      <c r="HI42" s="26">
        <f t="shared" si="189"/>
        <v>1500</v>
      </c>
      <c r="HJ42" s="3">
        <f t="shared" si="190"/>
        <v>3000</v>
      </c>
      <c r="HK42" s="3">
        <f t="shared" si="191"/>
        <v>6000</v>
      </c>
      <c r="HL42" s="65">
        <f t="shared" si="218"/>
        <v>9000</v>
      </c>
      <c r="HM42" s="26">
        <f t="shared" si="609"/>
        <v>3540</v>
      </c>
      <c r="HN42" s="65">
        <f t="shared" si="719"/>
        <v>5040</v>
      </c>
      <c r="HO42" s="6">
        <f>AV42-GI42</f>
        <v>897</v>
      </c>
      <c r="IH42" s="2"/>
      <c r="IQ42" t="s">
        <v>130</v>
      </c>
    </row>
    <row r="43" spans="1:254" ht="15.75" thickBot="1">
      <c r="B43" t="s">
        <v>77</v>
      </c>
      <c r="D43" s="2">
        <f>D38*1</f>
        <v>2014</v>
      </c>
      <c r="E43" t="s">
        <v>55</v>
      </c>
      <c r="M43" s="108"/>
      <c r="N43" s="1"/>
      <c r="P43" s="20"/>
      <c r="Q43" s="10"/>
      <c r="R43" s="80"/>
      <c r="S43" s="10"/>
      <c r="T43" s="80"/>
      <c r="U43" s="10"/>
      <c r="V43" s="24"/>
      <c r="W43" s="10"/>
      <c r="X43" s="24"/>
      <c r="Y43" s="10"/>
      <c r="Z43" s="24"/>
      <c r="AA43" s="10"/>
      <c r="AB43" s="79"/>
      <c r="AC43" s="10"/>
      <c r="AD43" s="81"/>
      <c r="AE43" s="10"/>
      <c r="AF43" s="11"/>
      <c r="AG43" s="10"/>
      <c r="AH43" s="19"/>
      <c r="AI43" s="37"/>
      <c r="AJ43" s="29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23"/>
      <c r="AV43" s="11"/>
      <c r="AW43" s="172"/>
      <c r="AX43" s="10"/>
      <c r="AY43" s="37"/>
      <c r="AZ43" s="29"/>
      <c r="BA43" s="3"/>
      <c r="BB43" s="11"/>
      <c r="BC43" s="11"/>
      <c r="BD43" s="11"/>
      <c r="BE43" s="11"/>
      <c r="BF43" s="11"/>
      <c r="BG43" s="11"/>
      <c r="BH43" s="25"/>
      <c r="BI43" s="11"/>
      <c r="BJ43" s="11"/>
      <c r="BK43" s="11"/>
      <c r="BL43" s="11"/>
      <c r="BM43" s="172"/>
      <c r="BN43" s="10"/>
      <c r="BO43" s="37"/>
      <c r="BP43" s="29"/>
      <c r="BQ43" s="3"/>
      <c r="BR43" s="11"/>
      <c r="BS43" s="11"/>
      <c r="BT43" s="11"/>
      <c r="BU43" s="11"/>
      <c r="BV43" s="11"/>
      <c r="BW43" s="11"/>
      <c r="BX43" s="25"/>
      <c r="BY43" s="11"/>
      <c r="BZ43" s="11"/>
      <c r="CA43" s="11"/>
      <c r="CB43" s="11"/>
      <c r="CC43" s="172"/>
      <c r="CD43" s="10"/>
      <c r="CE43" s="37"/>
      <c r="CF43" s="29"/>
      <c r="CG43" s="3"/>
      <c r="CH43" s="11"/>
      <c r="CI43" s="11"/>
      <c r="CJ43" s="11"/>
      <c r="CK43" s="11"/>
      <c r="CL43" s="11"/>
      <c r="CM43" s="11"/>
      <c r="CN43" s="25"/>
      <c r="CO43" s="11"/>
      <c r="CP43" s="11"/>
      <c r="CQ43" s="11"/>
      <c r="CR43" s="11"/>
      <c r="CS43" s="172"/>
      <c r="CT43" s="10"/>
      <c r="CU43" s="37"/>
      <c r="CV43" s="29"/>
      <c r="CW43" s="3"/>
      <c r="CX43" s="11"/>
      <c r="CY43" s="11"/>
      <c r="CZ43" s="11"/>
      <c r="DA43" s="11"/>
      <c r="DB43" s="11"/>
      <c r="DC43" s="11"/>
      <c r="DD43" s="25"/>
      <c r="DE43" s="11"/>
      <c r="DF43" s="11"/>
      <c r="DG43" s="11"/>
      <c r="DH43" s="11"/>
      <c r="DI43" s="172"/>
      <c r="DJ43" s="10"/>
      <c r="DK43" s="37"/>
      <c r="DL43" s="29"/>
      <c r="DM43" s="3"/>
      <c r="DN43" s="11"/>
      <c r="DO43" s="11"/>
      <c r="DP43" s="11"/>
      <c r="DQ43" s="11"/>
      <c r="DR43" s="11"/>
      <c r="DS43" s="11"/>
      <c r="DT43" s="25"/>
      <c r="DU43" s="11"/>
      <c r="DV43" s="11"/>
      <c r="DW43" s="11"/>
      <c r="DX43" s="11"/>
      <c r="DY43" s="172"/>
      <c r="DZ43" s="6"/>
      <c r="EA43" s="37"/>
      <c r="EB43" s="29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23"/>
      <c r="EN43" s="11"/>
      <c r="EO43" s="172"/>
      <c r="EP43" s="10"/>
      <c r="EQ43" s="10"/>
      <c r="ER43" s="11"/>
      <c r="ES43" s="11"/>
      <c r="ET43" s="11"/>
      <c r="EU43" s="11"/>
      <c r="EV43" s="11"/>
      <c r="EW43" s="11"/>
      <c r="EX43" s="10"/>
      <c r="EY43" s="11"/>
      <c r="EZ43" s="11"/>
      <c r="FA43" s="11"/>
      <c r="FB43" s="3"/>
      <c r="FC43" s="11"/>
      <c r="FD43" s="11"/>
      <c r="FE43" s="10"/>
      <c r="FF43" s="37"/>
      <c r="FG43" s="29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23"/>
      <c r="FS43" s="11"/>
      <c r="FT43" s="172"/>
      <c r="FU43" s="37"/>
      <c r="FV43" s="37"/>
      <c r="FW43" s="29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23"/>
      <c r="GI43" s="11"/>
      <c r="GJ43" s="172"/>
      <c r="GK43" s="10"/>
      <c r="GL43" s="11"/>
      <c r="GM43" s="11"/>
      <c r="GN43" s="11"/>
      <c r="GO43" t="s">
        <v>65</v>
      </c>
      <c r="GR43" s="2">
        <f>GY2*1</f>
        <v>2013</v>
      </c>
      <c r="GS43" t="s">
        <v>162</v>
      </c>
      <c r="GZ43" s="2">
        <f>GR43+1</f>
        <v>2014</v>
      </c>
      <c r="HA43" t="s">
        <v>179</v>
      </c>
      <c r="HH43" s="26"/>
      <c r="HI43" s="26"/>
      <c r="HJ43" s="3"/>
      <c r="HK43" s="3"/>
      <c r="HL43" s="65"/>
      <c r="HM43" s="26"/>
      <c r="HN43" s="65"/>
      <c r="HO43" s="6"/>
      <c r="IH43" s="2"/>
      <c r="IQ43" t="s">
        <v>131</v>
      </c>
    </row>
    <row r="44" spans="1:254" ht="15.75" thickBot="1">
      <c r="B44" s="70" t="s">
        <v>49</v>
      </c>
      <c r="C44" s="71"/>
      <c r="D44" s="71"/>
      <c r="E44" s="126">
        <v>897</v>
      </c>
      <c r="M44" s="106">
        <v>700000</v>
      </c>
      <c r="P44" s="26">
        <f t="shared" ref="P44:P49" si="765">+M44*1</f>
        <v>700000</v>
      </c>
      <c r="Q44" s="37">
        <f t="shared" ref="Q44:Q49" si="766">AX44*1</f>
        <v>310987.53000000003</v>
      </c>
      <c r="R44" s="85">
        <f t="shared" ref="R44:R49" si="767">Q44/P44</f>
        <v>0.44426790000000005</v>
      </c>
      <c r="S44" s="37">
        <f t="shared" ref="S44:S49" si="768">BN44*1</f>
        <v>281975.06</v>
      </c>
      <c r="T44" s="85">
        <f t="shared" ref="T44:T49" si="769">S44/P44</f>
        <v>0.40282151428571428</v>
      </c>
      <c r="U44" s="37">
        <f t="shared" ref="U44:U49" si="770">CD44*1</f>
        <v>280475.06</v>
      </c>
      <c r="V44" s="79">
        <f t="shared" ref="V44:V49" si="771">U44/P44</f>
        <v>0.40067865714285716</v>
      </c>
      <c r="W44" s="37">
        <f t="shared" ref="W44:W49" si="772">CT44*1</f>
        <v>278975.06</v>
      </c>
      <c r="X44" s="79">
        <f t="shared" ref="X44:X49" si="773">W44/P44</f>
        <v>0.3985358</v>
      </c>
      <c r="Y44" s="37">
        <f t="shared" ref="Y44:Y49" si="774">DJ44*1</f>
        <v>275975.06</v>
      </c>
      <c r="Z44" s="79">
        <f t="shared" ref="Z44:Z49" si="775">Y44/P44</f>
        <v>0.39425008571428571</v>
      </c>
      <c r="AA44" s="6">
        <f t="shared" ref="AA44:AA49" si="776">+DZ44*1</f>
        <v>272975.06</v>
      </c>
      <c r="AB44" s="79">
        <f t="shared" ref="AB44:AB49" si="777">AA44/P44</f>
        <v>0.38996437142857143</v>
      </c>
      <c r="AC44" s="6">
        <f t="shared" ref="AC44:AC49" si="778">+EP44*1</f>
        <v>307447.53000000003</v>
      </c>
      <c r="AD44" s="79">
        <f t="shared" ref="AD44:AD49" si="779">+AC44/P44</f>
        <v>0.43921075714285718</v>
      </c>
      <c r="AE44" s="37">
        <f t="shared" ref="AE44:AE49" si="780">FU44*1</f>
        <v>305947.53000000003</v>
      </c>
      <c r="AF44" s="79">
        <f t="shared" ref="AF44:AF45" si="781">AE44/P44</f>
        <v>0.43706790000000006</v>
      </c>
      <c r="AG44" s="6">
        <f t="shared" ref="AG44:AG49" si="782">+GK44*1</f>
        <v>310090.53000000003</v>
      </c>
      <c r="AH44" s="87">
        <f t="shared" ref="AH44:AH49" si="783">+AG44/P44</f>
        <v>0.44298647142857145</v>
      </c>
      <c r="AI44" s="37">
        <f t="shared" si="638"/>
        <v>700000</v>
      </c>
      <c r="AJ44" s="29">
        <f>AJ42*1</f>
        <v>1</v>
      </c>
      <c r="AK44" s="3">
        <f t="shared" ref="AK44:AK49" si="784">AI44/AJ44</f>
        <v>700000</v>
      </c>
      <c r="AL44" s="3">
        <f t="shared" ref="AL44:AL48" si="785">IF(AK44&lt;=$AL$5,AK44,$AL$5)</f>
        <v>6011</v>
      </c>
      <c r="AM44" s="3">
        <f t="shared" ref="AM44:AM49" si="786">IF(AL44&gt;=$AL$5,IF(AK44&lt;=$AM$5,AK44-$AL$5,$AM$5-$AL$5),0)</f>
        <v>5980</v>
      </c>
      <c r="AN44" s="3">
        <f t="shared" ref="AN44:AN48" si="787">IF(AK44&gt;=11991,IF(AK44&lt;=$AN$5,AK44-$AM$5,$AN$5-$AM$5),0)</f>
        <v>14640</v>
      </c>
      <c r="AO44" s="3">
        <f t="shared" ref="AO44:AO49" si="788">IF(AK44&gt;=$AN$5,IF(AK44&lt;=$AO$5,AK44-$AN$5,$AO$5-$AN$5),0)</f>
        <v>44766</v>
      </c>
      <c r="AP44" s="3">
        <f t="shared" ref="AP44:AP49" si="789">IF(AK44&gt;=71397,IF(AK44&lt;=151200,AK44-71397,79803),0)</f>
        <v>79803</v>
      </c>
      <c r="AQ44" s="3">
        <f t="shared" ref="AQ44:AQ49" si="790">IF(AK44&gt;=$AP$5,IF(AK44&lt;=$AQ$5,AK44-$AP$5,$AQ$5-$AP$5),0)</f>
        <v>548800</v>
      </c>
      <c r="AR44" s="3">
        <f>IF(AK44&gt;=$AQ$5,IF(AK44&lt;=$AR$5,AK44-$AQ$5,$AR$5-$AQ$5),0)</f>
        <v>0</v>
      </c>
      <c r="AS44" s="3">
        <f t="shared" ref="AS44:AS49" si="791">IF(AK44&gt;=$AR$5,IF(AK44&lt;=$AS$5,AK44-$AR$5,$AS$5-$AR$5),0)</f>
        <v>0</v>
      </c>
      <c r="AT44" s="3">
        <f t="shared" ref="AT44:AT49" si="792">AK44-AL44-AM44-AN44-AO44-AP44-AQ44-AR44-AS44</f>
        <v>0</v>
      </c>
      <c r="AU44" s="23">
        <f t="shared" ref="AU44:AU48" si="793">(AL44*$E$12)+(AM44*$E$13)+(AN44*$E$14)+(AO44*$E$15)+(AP44*$E$16)+(AQ44*$E$17)+(AR44*$E$18)+(AS44*$E$19)</f>
        <v>295487.53000000003</v>
      </c>
      <c r="AV44" s="3">
        <f t="shared" ref="AV44:AV49" si="794">AU44*1</f>
        <v>295487.53000000003</v>
      </c>
      <c r="AW44" s="172">
        <f t="shared" si="23"/>
        <v>295487.53000000003</v>
      </c>
      <c r="AX44" s="6">
        <f t="shared" ref="AX44:AX49" si="795">AW44+EX44</f>
        <v>310987.53000000003</v>
      </c>
      <c r="AY44" s="37">
        <f t="shared" si="647"/>
        <v>700000</v>
      </c>
      <c r="AZ44" s="29">
        <f>AZ42*1</f>
        <v>2</v>
      </c>
      <c r="BA44" s="3">
        <f t="shared" ref="BA44:BA49" si="796">AY44/AZ44</f>
        <v>350000</v>
      </c>
      <c r="BB44" s="3">
        <f>IF(BA44&lt;=$AL$5,BA44,$AL$5)</f>
        <v>6011</v>
      </c>
      <c r="BC44" s="3">
        <f t="shared" ref="BC44:BC49" si="797">IF(BB44&gt;=$AL$5,IF(BA44&lt;=$AM$5,BA44-$AL$5,$AM$5-$AL$5),0)</f>
        <v>5980</v>
      </c>
      <c r="BD44" s="3">
        <f>IF(BA44&gt;=11991,IF(BA44&lt;=$AN$5,BA44-$AM$5,$AN$5-$AM$5),0)</f>
        <v>14640</v>
      </c>
      <c r="BE44" s="3">
        <f t="shared" ref="BE44:BE49" si="798">IF(BA44&gt;=$AN$5,IF(BA44&lt;=$AO$5,BA44-$AN$5,$AO$5-$AN$5),0)</f>
        <v>44766</v>
      </c>
      <c r="BF44" s="3">
        <f t="shared" ref="BF44:BF49" si="799">IF(BA44&gt;=71397,IF(BA44&lt;=151200,BA44-71397,79803),0)</f>
        <v>79803</v>
      </c>
      <c r="BG44" s="3">
        <f t="shared" ref="BG44:BG49" si="800">IF(BA44&gt;=$AP$5,IF(BA44&lt;=$AQ$5,BA44-$AP$5,$AQ$5-$AP$5),0)</f>
        <v>198800</v>
      </c>
      <c r="BH44" s="3">
        <f t="shared" ref="BH44:BH49" si="801">IF(BA44&gt;=$AQ$5,IF(BA44&lt;=$AR$5,BA44-$AQ$5,$AR$5-$AQ$5),0)</f>
        <v>0</v>
      </c>
      <c r="BI44" s="3">
        <f>IF(BA44&gt;=$AR$5,IF(BA44&lt;=$AS$5,BA44-$AR$5,$AS$5-$AR$5),0)</f>
        <v>0</v>
      </c>
      <c r="BJ44" s="3">
        <f t="shared" ref="BJ44:BJ49" si="802">BA44-BB44-BC44-BD44-BE44-BF44-BG44-BH44-BI44</f>
        <v>0</v>
      </c>
      <c r="BK44" s="93">
        <f t="shared" ref="BK44:BK49" si="803">((BB44*$E$12)+(BC44*$E$13)+(BD44*$E$14)+(BE44*$E$15)+(BF44*$E$16)+(BG44*$E$17)+(BH44*$E$18)+(BI44*$E$19))*AZ44</f>
        <v>275975.06</v>
      </c>
      <c r="BL44" s="3">
        <f t="shared" ref="BL44:BL49" si="804">BK44*1</f>
        <v>275975.06</v>
      </c>
      <c r="BM44" s="172">
        <f t="shared" si="36"/>
        <v>275975.06</v>
      </c>
      <c r="BN44" s="6">
        <f t="shared" ref="BN44:BN49" si="805">BM44+FE44</f>
        <v>281975.06</v>
      </c>
      <c r="BO44" s="37">
        <f t="shared" si="655"/>
        <v>700000</v>
      </c>
      <c r="BP44" s="29">
        <f>BP42*1</f>
        <v>2.5</v>
      </c>
      <c r="BQ44" s="3">
        <f t="shared" ref="BQ44:BQ49" si="806">BO44/BP44</f>
        <v>280000</v>
      </c>
      <c r="BR44" s="3">
        <f>IF(BQ44&lt;=$AL$5,BQ44,$AL$5)</f>
        <v>6011</v>
      </c>
      <c r="BS44" s="3">
        <f t="shared" ref="BS44:BS49" si="807">IF(BR44&gt;=$AL$5,IF(BQ44&lt;=$AM$5,BQ44-$AL$5,$AM$5-$AL$5),0)</f>
        <v>5980</v>
      </c>
      <c r="BT44" s="3">
        <f>IF(BQ44&gt;=11991,IF(BQ44&lt;=$AN$5,BQ44-$AM$5,$AN$5-$AM$5),0)</f>
        <v>14640</v>
      </c>
      <c r="BU44" s="3">
        <f t="shared" ref="BU44:BU49" si="808">IF(BQ44&gt;=$AN$5,IF(BQ44&lt;=$AO$5,BQ44-$AN$5,$AO$5-$AN$5),0)</f>
        <v>44766</v>
      </c>
      <c r="BV44" s="3">
        <f t="shared" ref="BV44:BV49" si="809">IF(BQ44&gt;=71397,IF(BQ44&lt;=151200,BQ44-71397,79803),0)</f>
        <v>79803</v>
      </c>
      <c r="BW44" s="3">
        <f t="shared" ref="BW44:BW49" si="810">IF(BQ44&gt;=$AP$5,IF(BQ44&lt;=$AQ$5,BQ44-$AP$5,$AQ$5-$AP$5),0)</f>
        <v>128800</v>
      </c>
      <c r="BX44" s="3">
        <f t="shared" ref="BX44:BX49" si="811">IF(BQ44&gt;=$AQ$5,IF(BQ44&lt;=$AR$5,BQ44-$AQ$5,$AR$5-$AQ$5),0)</f>
        <v>0</v>
      </c>
      <c r="BY44" s="3">
        <f>IF(BQ44&gt;=$AR$5,IF(BQ44&lt;=$AS$5,BQ44-$AR$5,$AS$5-$AR$5),0)</f>
        <v>0</v>
      </c>
      <c r="BZ44" s="3">
        <f t="shared" ref="BZ44:BZ49" si="812">BQ44-BR44-BS44-BT44-BU44-BV44-BW44-BX44-BY44</f>
        <v>0</v>
      </c>
      <c r="CA44" s="93">
        <f t="shared" ref="CA44:CA49" si="813">((BR44*$E$12)+(BS44*$E$13)+(BT44*$E$14)+(BU44*$E$15)+(BV44*$E$16)+(BW44*$E$17)+(BX44*$E$18)+(BY44*$E$19))*BP44</f>
        <v>266218.82500000001</v>
      </c>
      <c r="CB44" s="3">
        <f t="shared" ref="CB44:CB49" si="814">IF(BK44-($E$33*1)&gt;=CA44,IF(BK44&gt;=CA44-($E$33*1),BK44-($E$33*1),CA44),IF(CA44&lt;=($E$33*1),CA44,IF(BK44-($E$33*1)&lt;=(CA44),CA44,BK44-($E$33*1))))</f>
        <v>274475.06</v>
      </c>
      <c r="CC44" s="172">
        <f t="shared" si="50"/>
        <v>274475.06</v>
      </c>
      <c r="CD44" s="6">
        <f t="shared" ref="CD44:CD49" si="815">CC44+FE44</f>
        <v>280475.06</v>
      </c>
      <c r="CE44" s="37">
        <f t="shared" si="663"/>
        <v>700000</v>
      </c>
      <c r="CF44" s="29">
        <f>CF42*1</f>
        <v>3</v>
      </c>
      <c r="CG44" s="3">
        <f t="shared" ref="CG44:CG49" si="816">CE44/CF44</f>
        <v>233333.33333333334</v>
      </c>
      <c r="CH44" s="3">
        <f>IF(CG44&lt;=$AL$5,CG44,$AL$5)</f>
        <v>6011</v>
      </c>
      <c r="CI44" s="3">
        <f t="shared" ref="CI44:CI49" si="817">IF(CH44&gt;=$AL$5,IF(CG44&lt;=$AM$5,CG44-$AL$5,$AM$5-$AL$5),0)</f>
        <v>5980</v>
      </c>
      <c r="CJ44" s="3">
        <f>IF(CG44&gt;=11991,IF(CG44&lt;=$AN$5,CG44-$AM$5,$AN$5-$AM$5),0)</f>
        <v>14640</v>
      </c>
      <c r="CK44" s="3">
        <f t="shared" ref="CK44:CK49" si="818">IF(CG44&gt;=$AN$5,IF(CG44&lt;=$AO$5,CG44-$AN$5,$AO$5-$AN$5),0)</f>
        <v>44766</v>
      </c>
      <c r="CL44" s="3">
        <f t="shared" ref="CL44:CL49" si="819">IF(CG44&gt;=71397,IF(CG44&lt;=151200,CG44-71397,79803),0)</f>
        <v>79803</v>
      </c>
      <c r="CM44" s="3">
        <f t="shared" ref="CM44:CM49" si="820">IF(CG44&gt;=$AP$5,IF(CG44&lt;=$AQ$5,CG44-$AP$5,$AQ$5-$AP$5),0)</f>
        <v>82133.333333333343</v>
      </c>
      <c r="CN44" s="3">
        <f t="shared" ref="CN44:CN49" si="821">IF(CG44&gt;=$AQ$5,IF(CG44&lt;=$AR$5,CG44-$AQ$5,$AR$5-$AQ$5),0)</f>
        <v>0</v>
      </c>
      <c r="CO44" s="3">
        <f>IF(CG44&gt;=$AR$5,IF(CG44&lt;=$AS$5,CG44-$AR$5,$AS$5-$AR$5),0)</f>
        <v>0</v>
      </c>
      <c r="CP44" s="3">
        <f t="shared" ref="CP44:CP49" si="822">CG44-CH44-CI44-CJ44-CK44-CL44-CM44-CN44-CO44</f>
        <v>0</v>
      </c>
      <c r="CQ44" s="23">
        <f t="shared" ref="CQ44:CQ49" si="823">((CH44*$E$12)+(CI44*$E$13)+(CJ44*$E$14)+(CK44*$E$15)+(CL44*$E$16)+(CM44*$E$17)+(CN44*$E$18)+(CO44*$E$19))*CF44</f>
        <v>256462.59</v>
      </c>
      <c r="CR44" s="3">
        <f t="shared" ref="CR44:CR49" si="824">IF(BL44-($E$33*2)&gt;=CQ44,IF(BL44&gt;=CQ44-($E$33*2),BL44-($E$33*2),CQ44),IF(CQ44&lt;=($E$33*2),CQ44,IF(BL44-($E$33*2)&lt;=(CQ44),CQ44,BL44-($E$33*2))))</f>
        <v>272975.06</v>
      </c>
      <c r="CS44" s="172">
        <f t="shared" si="64"/>
        <v>272975.06</v>
      </c>
      <c r="CT44" s="6">
        <f t="shared" ref="CT44:CT49" si="825">CS44+FE44</f>
        <v>278975.06</v>
      </c>
      <c r="CU44" s="37">
        <f t="shared" si="671"/>
        <v>700000</v>
      </c>
      <c r="CV44" s="29">
        <f>CV42*1</f>
        <v>4</v>
      </c>
      <c r="CW44" s="3">
        <f t="shared" ref="CW44:CW49" si="826">CU44/CV44</f>
        <v>175000</v>
      </c>
      <c r="CX44" s="3">
        <f>IF(CW44&lt;=$AL$5,CW44,$AL$5)</f>
        <v>6011</v>
      </c>
      <c r="CY44" s="3">
        <f t="shared" ref="CY44:CY49" si="827">IF(CX44&gt;=$AL$5,IF(CW44&lt;=$AM$5,CW44-$AL$5,$AM$5-$AL$5),0)</f>
        <v>5980</v>
      </c>
      <c r="CZ44" s="3">
        <f>IF(CW44&gt;=11991,IF(CW44&lt;=$AN$5,CW44-$AM$5,$AN$5-$AM$5),0)</f>
        <v>14640</v>
      </c>
      <c r="DA44" s="3">
        <f t="shared" ref="DA44:DA49" si="828">IF(CW44&gt;=$AN$5,IF(CW44&lt;=$AO$5,CW44-$AN$5,$AO$5-$AN$5),0)</f>
        <v>44766</v>
      </c>
      <c r="DB44" s="3">
        <f t="shared" ref="DB44:DB49" si="829">IF(CW44&gt;=71397,IF(CW44&lt;=151200,CW44-71397,79803),0)</f>
        <v>79803</v>
      </c>
      <c r="DC44" s="3">
        <f t="shared" ref="DC44:DC49" si="830">IF(CW44&gt;=$AP$5,IF(CW44&lt;=$AQ$5,CW44-$AP$5,$AQ$5-$AP$5),0)</f>
        <v>23800</v>
      </c>
      <c r="DD44" s="3">
        <f t="shared" ref="DD44:DD49" si="831">IF(CW44&gt;=$AQ$5,IF(CW44&lt;=$AR$5,CW44-$AQ$5,$AR$5-$AQ$5),0)</f>
        <v>0</v>
      </c>
      <c r="DE44" s="3">
        <f>IF(CW44&gt;=$AR$5,IF(CW44&lt;=$AS$5,CW44-$AR$5,$AS$5-$AR$5),0)</f>
        <v>0</v>
      </c>
      <c r="DF44" s="3">
        <f t="shared" ref="DF44:DF49" si="832">CW44-CX44-CY44-CZ44-DA44-DB44-DC44-DD44-DE44</f>
        <v>0</v>
      </c>
      <c r="DG44" s="23">
        <f t="shared" ref="DG44:DG49" si="833">((CX44*$E$12)+(CY44*$E$13)+(CZ44*$E$14)+(DA44*$E$15)+(DB44*$E$16)+(DC44*$E$17)+(DD44*$E$18)+(DE44*$E$19))*CV44</f>
        <v>236950.12</v>
      </c>
      <c r="DH44" s="3">
        <f t="shared" ref="DH44:DH49" si="834">IF(BK44-($E$33*4)&gt;=DG44,IF(BK44&gt;=DG44-($E$33*4),BK44-($E$33*4),DG44),IF(DG44&lt;=($E$33*4),DG44,IF(BK44-($E$33*4)&lt;=(DG44),DG44,BK44-($E$33*4))))</f>
        <v>269975.06</v>
      </c>
      <c r="DI44" s="172">
        <f t="shared" si="175"/>
        <v>269975.06</v>
      </c>
      <c r="DJ44" s="6">
        <f t="shared" ref="DJ44:DJ49" si="835">DI44+FE44</f>
        <v>275975.06</v>
      </c>
      <c r="DK44" s="37">
        <f t="shared" si="679"/>
        <v>700000</v>
      </c>
      <c r="DL44" s="29">
        <f>DL42*1</f>
        <v>5</v>
      </c>
      <c r="DM44" s="3">
        <f t="shared" ref="DM44:DM49" si="836">DK44/DL44</f>
        <v>140000</v>
      </c>
      <c r="DN44" s="3">
        <f>IF(DM44&lt;=$AL$5,DM44,$AL$5)</f>
        <v>6011</v>
      </c>
      <c r="DO44" s="3">
        <f t="shared" ref="DO44:DO49" si="837">IF(DN44&gt;=$AL$5,IF(DM44&lt;=$AM$5,DM44-$AL$5,$AM$5-$AL$5),0)</f>
        <v>5980</v>
      </c>
      <c r="DP44" s="3">
        <f>IF(DM44&gt;=11991,IF(DM44&lt;=$AN$5,DM44-$AM$5,$AN$5-$AM$5),0)</f>
        <v>14640</v>
      </c>
      <c r="DQ44" s="3">
        <f t="shared" ref="DQ44:DQ49" si="838">IF(DM44&gt;=$AN$5,IF(DM44&lt;=$AO$5,DM44-$AN$5,$AO$5-$AN$5),0)</f>
        <v>44766</v>
      </c>
      <c r="DR44" s="3">
        <f t="shared" ref="DR44:DR49" si="839">IF(DM44&gt;=71397,IF(DM44&lt;=151200,DM44-71397,79803),0)</f>
        <v>68603</v>
      </c>
      <c r="DS44" s="3">
        <f t="shared" ref="DS44:DS49" si="840">IF(DM44&gt;=$AP$5,IF(DM44&lt;=$AQ$5,DM44-$AP$5,$AQ$5-$AP$5),0)</f>
        <v>0</v>
      </c>
      <c r="DT44" s="3">
        <f t="shared" ref="DT44:DT49" si="841">IF(DM44&gt;=$AQ$5,IF(DM44&lt;=$AR$5,DM44-$AQ$5,$AR$5-$AQ$5),0)</f>
        <v>0</v>
      </c>
      <c r="DU44" s="3">
        <f>IF(DM44&gt;=$AR$5,IF(DM44&lt;=$AS$5,DM44-$AR$5,$AS$5-$AR$5),0)</f>
        <v>0</v>
      </c>
      <c r="DV44" s="3">
        <f t="shared" ref="DV44:DV49" si="842">DM44-DN44-DO44-DP44-DQ44-DR44-DS44-DT44-DU44</f>
        <v>0</v>
      </c>
      <c r="DW44" s="23">
        <f t="shared" ref="DW44:DW49" si="843">((DN44*$E$12)+(DO44*$E$13)+(DP44*$E$14)+(DQ44*$E$15)+(DR44*$E$16)+(DS44*$E$17)+(DT44*$E$18)+(DU44*$E$19))*DL44</f>
        <v>219677.65</v>
      </c>
      <c r="DX44" s="3">
        <f t="shared" ref="DX44:DX49" si="844">IF(BK44-($E$33*6)&gt;=DW44,IF(BK44&gt;=DW44-($E$33*6),BK44-($E$33*6),DW44),IF(DW44&lt;=($E$33*6),DW44,IF(BK44-($E$33*6)&lt;=(DW44),DW44,BK44-($E$33*6))))</f>
        <v>266975.06</v>
      </c>
      <c r="DY44" s="172">
        <f t="shared" si="177"/>
        <v>266975.06</v>
      </c>
      <c r="DZ44" s="6">
        <f t="shared" ref="DZ44:DZ49" si="845">DY44+FE44</f>
        <v>272975.06</v>
      </c>
      <c r="EA44" s="37">
        <f t="shared" si="687"/>
        <v>700000</v>
      </c>
      <c r="EB44" s="29">
        <f>EB42*1</f>
        <v>2</v>
      </c>
      <c r="EC44" s="3">
        <f t="shared" ref="EC44:EC49" si="846">EA44/EB44</f>
        <v>350000</v>
      </c>
      <c r="ED44" s="3">
        <f t="shared" ref="ED44:ED48" si="847">IF(EC44&lt;=$AL$5,EC44,$AL$5)</f>
        <v>6011</v>
      </c>
      <c r="EE44" s="3">
        <f t="shared" ref="EE44:EE49" si="848">IF(ED44&gt;=$AL$5,IF(EC44&lt;=$AM$5,EC44-$AL$5,$AM$5-$AL$5),0)</f>
        <v>5980</v>
      </c>
      <c r="EF44" s="3">
        <f t="shared" ref="EF44:EF48" si="849">IF(EC44&gt;=11991,IF(EC44&lt;=$AN$5,EC44-$AM$5,$AN$5-$AM$5),0)</f>
        <v>14640</v>
      </c>
      <c r="EG44" s="3">
        <f t="shared" ref="EG44:EG49" si="850">IF(EC44&gt;=$AN$5,IF(EC44&lt;=$AO$5,EC44-$AN$5,$AO$5-$AN$5),0)</f>
        <v>44766</v>
      </c>
      <c r="EH44" s="3">
        <f t="shared" ref="EH44:EH49" si="851">IF(EC44&gt;=71397,IF(EC44&lt;=151200,EC44-71397,79803),0)</f>
        <v>79803</v>
      </c>
      <c r="EI44" s="3">
        <f t="shared" ref="EI44:EI49" si="852">IF(EC44&gt;=$AP$5,IF(EC44&lt;=$AQ$5,EC44-$AP$5,$AQ$5-$AP$5),0)</f>
        <v>198800</v>
      </c>
      <c r="EJ44" s="3">
        <f>IF(EC44&gt;=$AQ$5,IF(EC44&lt;=$AR$5,EC44-$AQ$5,$AR$5-$AQ$5),0)</f>
        <v>0</v>
      </c>
      <c r="EK44" s="3">
        <f t="shared" ref="EK44:EK49" si="853">IF(EC44&gt;=$AR$5,IF(EC44&lt;=$AS$5,EC44-$AR$5,$AS$5-$AR$5),0)</f>
        <v>0</v>
      </c>
      <c r="EL44" s="3">
        <f t="shared" ref="EL44:EL49" si="854">EC44-ED44-EE44-EF44-EG44-EH44-EI44-EJ44-EK44</f>
        <v>0</v>
      </c>
      <c r="EM44" s="23">
        <f t="shared" ref="EM44:EM49" si="855">((ED44*$E$12)+(EE44*$E$13)+(EF44*$E$14)+(EG44*$E$15)+(EH44*$E$16)+(EI44*$E$17)+(EJ44*$E$18)+(EK44*$E$19))*EB44</f>
        <v>275975.06</v>
      </c>
      <c r="EN44" s="3">
        <f t="shared" ref="EN44:EN49" si="856">IF(AU44-($E$39*1)&lt;=EM44,(EM44),AU44-($E$39*1))</f>
        <v>291947.53000000003</v>
      </c>
      <c r="EO44" s="172">
        <f t="shared" si="179"/>
        <v>291947.53000000003</v>
      </c>
      <c r="EP44" s="37">
        <f t="shared" ref="EP44:EP49" si="857">+EO44+EX44</f>
        <v>307447.53000000003</v>
      </c>
      <c r="EQ44" s="6">
        <f t="shared" ref="EQ44:EQ49" si="858">M44*1</f>
        <v>700000</v>
      </c>
      <c r="ER44" s="3">
        <f t="shared" ref="ER44:ER49" si="859">IF(EQ44&lt;=$ER$5,EQ44,$ER$5)</f>
        <v>250000</v>
      </c>
      <c r="ES44" s="3">
        <f t="shared" ref="ES44:ES49" si="860">IF(EQ44&lt;=$ER$5,0,IF(EQ44&lt;=$ES$5,EQ44-ER44,$ES$5-$ER$5))</f>
        <v>250000</v>
      </c>
      <c r="ET44" s="3">
        <f t="shared" ref="ET44:ET49" si="861">IF(EQ44&lt;=$ES$5,0,IF(EQ44&lt;=$ET$5,EQ44-ER44-ES44,$ET$5-$ES$5))</f>
        <v>200000</v>
      </c>
      <c r="EU44" s="3">
        <f t="shared" ref="EU44:EU48" si="862">IF(EQ44&lt;=$ET$5,0,IF(EQ44&lt;=$EU$5,EQ44-ER44-ES44-ET44,$EU$5-$ET$5))</f>
        <v>0</v>
      </c>
      <c r="EV44" s="3">
        <f t="shared" ref="EV44" si="863">IF(EQ44&gt;=$EU$5,EQ44-ER44-ES44-ET44-EU44,0)</f>
        <v>0</v>
      </c>
      <c r="EW44" s="3">
        <f t="shared" ref="EW44:EW49" si="864">EQ44-ER44-ES44-ET44-EU44-EV44</f>
        <v>0</v>
      </c>
      <c r="EX44" s="6">
        <f t="shared" ref="EX44:EX48" si="865">((ER44*$J$13)+(ES44*$J$14)+(ET44*$J$15)+(EU44*$J$16)+(EV44*$J$17))</f>
        <v>15500</v>
      </c>
      <c r="EY44" s="3">
        <f t="shared" ref="EY44:EY49" si="866">IF(EQ44&lt;=$EY$5,EQ44,$EY$5)</f>
        <v>500000</v>
      </c>
      <c r="EZ44" s="3">
        <f t="shared" ref="EZ44:EZ49" si="867">IF(EQ44&lt;=$EY$5,0,IF(EQ44&lt;=$EZ$5,EQ44-EY44,$EZ$5-$EY$5))</f>
        <v>200000</v>
      </c>
      <c r="FA44" s="3">
        <f t="shared" ref="FA44:FA49" si="868">IF(EQ44&lt;=$EZ$5,0,IF(EQ44&lt;=$FA$5,EQ44-EY44-EZ44,$FA$5-$EZ$5))</f>
        <v>0</v>
      </c>
      <c r="FB44" s="3">
        <f t="shared" si="112"/>
        <v>0</v>
      </c>
      <c r="FC44" s="3">
        <f t="shared" ref="FC44:FC49" si="869">IF(EQ44&lt;=$FB$5,0,EQ44-EY44-EZ44-FA44-FB44)</f>
        <v>0</v>
      </c>
      <c r="FD44" s="3">
        <f t="shared" ref="FD44:FD49" si="870">EQ44-EY44-EZ44-FA44-FB44-FC44</f>
        <v>0</v>
      </c>
      <c r="FE44" s="6">
        <f t="shared" ref="FE44:FE49" si="871">(EY44*$J$23)+(EZ44*$J$24)+(FA44*$J$25)+(FB44*$J$26)+(FC44*$J$27)</f>
        <v>6000</v>
      </c>
      <c r="FF44" s="37">
        <f t="shared" si="697"/>
        <v>700000</v>
      </c>
      <c r="FG44" s="29">
        <f>FG42*1</f>
        <v>2.5</v>
      </c>
      <c r="FH44" s="3">
        <f t="shared" ref="FH44:FH49" si="872">FF44/FG44</f>
        <v>280000</v>
      </c>
      <c r="FI44" s="3">
        <f t="shared" ref="FI44:FI48" si="873">IF(FH44&lt;=$AL$5,FH44,$AL$5)</f>
        <v>6011</v>
      </c>
      <c r="FJ44" s="3">
        <f t="shared" ref="FJ44:FJ49" si="874">IF(FI44&gt;=$AL$5,IF(FH44&lt;=$AM$5,FH44-$AL$5,$AM$5-$AL$5),0)</f>
        <v>5980</v>
      </c>
      <c r="FK44" s="3">
        <f t="shared" ref="FK44:FK48" si="875">IF(FH44&gt;=11991,IF(FH44&lt;=$AN$5,FH44-$AM$5,$AN$5-$AM$5),0)</f>
        <v>14640</v>
      </c>
      <c r="FL44" s="3">
        <f t="shared" ref="FL44:FL49" si="876">IF(FH44&gt;=$AN$5,IF(FH44&lt;=$AO$5,FH44-$AN$5,$AO$5-$AN$5),0)</f>
        <v>44766</v>
      </c>
      <c r="FM44" s="3">
        <f t="shared" ref="FM44:FM49" si="877">IF(FH44&gt;=71397,IF(FH44&lt;=151200,FH44-71397,79803),0)</f>
        <v>79803</v>
      </c>
      <c r="FN44" s="3">
        <f t="shared" ref="FN44:FN49" si="878">IF(FH44&gt;=$AP$5,IF(FH44&lt;=$AQ$5,FH44-$AP$5,$AQ$5-$AP$5),0)</f>
        <v>128800</v>
      </c>
      <c r="FO44" s="3">
        <f>IF(FH44&gt;=$AQ$5,IF(FH44&lt;=$AR$5,FH44-$AQ$5,$AR$5-$AQ$5),0)</f>
        <v>0</v>
      </c>
      <c r="FP44" s="3">
        <f t="shared" ref="FP44:FP49" si="879">IF(FH44&gt;=$AR$5,IF(FH44&lt;=$AS$5,FH44-$AR$5,$AS$5-$AR$5),0)</f>
        <v>0</v>
      </c>
      <c r="FQ44" s="3">
        <f t="shared" ref="FQ44:FQ49" si="880">FH44-FI44-FJ44-FK44-FL44-FM44-FN44-FO44-FP44</f>
        <v>0</v>
      </c>
      <c r="FR44" s="23">
        <f t="shared" ref="FR44:FR49" si="881">((FI44*$E$12)+(FJ44*$E$13)+(FK44*$E$14)+(FL44*$E$15)+(FM44*$E$16)+(FN44*$E$17)+(FO44*$E$18)+(FP44*$E$19))*FG44</f>
        <v>266218.82500000001</v>
      </c>
      <c r="FS44" s="3">
        <f t="shared" ref="FS44:FS49" si="882">IF(AU44-(($E$33*1)+($E$39*1))&gt;=FR44,AU44-(($E$33*1)+($E$39*1)),FR44)</f>
        <v>290447.53000000003</v>
      </c>
      <c r="FT44" s="172">
        <f t="shared" si="540"/>
        <v>290447.53000000003</v>
      </c>
      <c r="FU44" s="37">
        <f t="shared" si="159"/>
        <v>305947.53000000003</v>
      </c>
      <c r="FV44" s="37">
        <f t="shared" si="708"/>
        <v>700000</v>
      </c>
      <c r="FW44" s="29">
        <f>FW42*1</f>
        <v>1.5</v>
      </c>
      <c r="FX44" s="3">
        <f t="shared" ref="FX44:FX49" si="883">FV44/FW44</f>
        <v>466666.66666666669</v>
      </c>
      <c r="FY44" s="3">
        <f t="shared" ref="FY44:FY48" si="884">IF(FX44&lt;=$AL$5,FX44,$AL$5)</f>
        <v>6011</v>
      </c>
      <c r="FZ44" s="3">
        <f t="shared" ref="FZ44:FZ49" si="885">IF(FY44&gt;=$AL$5,IF(FX44&lt;=$AM$5,FX44-$AL$5,$AM$5-$AL$5),0)</f>
        <v>5980</v>
      </c>
      <c r="GA44" s="3">
        <f t="shared" ref="GA44:GA48" si="886">IF(FX44&gt;=11991,IF(FX44&lt;=$AN$5,FX44-$AM$5,$AN$5-$AM$5),0)</f>
        <v>14640</v>
      </c>
      <c r="GB44" s="3">
        <f t="shared" ref="GB44:GB49" si="887">IF(FX44&gt;=$AN$5,IF(FX44&lt;=$AO$5,FX44-$AN$5,$AO$5-$AN$5),0)</f>
        <v>44766</v>
      </c>
      <c r="GC44" s="3">
        <f t="shared" ref="GC44:GC49" si="888">IF(FX44&gt;=71397,IF(FX44&lt;=151200,FX44-71397,79803),0)</f>
        <v>79803</v>
      </c>
      <c r="GD44" s="3">
        <f t="shared" ref="GD44:GD49" si="889">IF(FX44&gt;=$AP$5,IF(FX44&lt;=$AQ$5,FX44-$AP$5,$AQ$5-$AP$5),0)</f>
        <v>315466.66666666669</v>
      </c>
      <c r="GE44" s="3">
        <f>IF(FX44&gt;=$AQ$5,IF(FX44&lt;=$AR$5,FX44-$AQ$5,$AR$5-$AQ$5),0)</f>
        <v>0</v>
      </c>
      <c r="GF44" s="3">
        <f t="shared" ref="GF44:GF49" si="890">IF(FX44&gt;=$AR$5,IF(FX44&lt;=$AS$5,FX44-$AR$5,$AS$5-$AR$5),0)</f>
        <v>0</v>
      </c>
      <c r="GG44" s="3">
        <f t="shared" ref="GG44:GG49" si="891">FX44-FY44-FZ44-GA44-GB44-GC44-GD44-GE44-GF44</f>
        <v>0</v>
      </c>
      <c r="GH44" s="23">
        <f t="shared" ref="GH44:GH49" si="892">((FY44*$E$12)+(FZ44*$E$13)+(GA44*$E$14)+(GB44*$E$15)+(GC44*$E$16)+(GD44*$E$17)+(GE44*$E$18)+(GF44*$E$19))*FW44</f>
        <v>285731.29499999998</v>
      </c>
      <c r="GI44" s="3">
        <f t="shared" ref="GI44:GI49" si="893">IF(AV44-($E$44*1)&gt;=GH44,AV44-($E$44*1),GH44)</f>
        <v>294590.53000000003</v>
      </c>
      <c r="GJ44" s="172">
        <f t="shared" si="139"/>
        <v>294590.53000000003</v>
      </c>
      <c r="GK44" s="37">
        <f t="shared" ref="GK44:GK49" si="894">+GJ44+EX44</f>
        <v>310090.53000000003</v>
      </c>
      <c r="GL44" s="11"/>
      <c r="GM44" s="11"/>
      <c r="GN44" s="11"/>
      <c r="GO44" t="s">
        <v>164</v>
      </c>
      <c r="GR44" s="119">
        <f>GU42*1</f>
        <v>338.66666666666669</v>
      </c>
      <c r="GS44" t="s">
        <v>163</v>
      </c>
      <c r="HH44" s="26">
        <f t="shared" si="166"/>
        <v>700000</v>
      </c>
      <c r="HI44" s="26">
        <f t="shared" si="189"/>
        <v>1500</v>
      </c>
      <c r="HJ44" s="3">
        <f t="shared" si="190"/>
        <v>3000</v>
      </c>
      <c r="HK44" s="3">
        <f t="shared" si="191"/>
        <v>6000</v>
      </c>
      <c r="HL44" s="65">
        <f t="shared" si="218"/>
        <v>9000</v>
      </c>
      <c r="HM44" s="26">
        <f t="shared" si="609"/>
        <v>3540</v>
      </c>
      <c r="HN44" s="65">
        <f t="shared" si="719"/>
        <v>5040</v>
      </c>
      <c r="HO44" s="6">
        <f t="shared" ref="HO44:HO48" si="895">AV44-GI44</f>
        <v>897</v>
      </c>
      <c r="IQ44" t="s">
        <v>132</v>
      </c>
    </row>
    <row r="45" spans="1:254">
      <c r="M45" s="106">
        <v>1000000</v>
      </c>
      <c r="P45" s="26">
        <f t="shared" si="765"/>
        <v>1000000</v>
      </c>
      <c r="Q45" s="37">
        <f t="shared" si="766"/>
        <v>457987.53</v>
      </c>
      <c r="R45" s="85">
        <f t="shared" si="767"/>
        <v>0.45798753000000003</v>
      </c>
      <c r="S45" s="37">
        <f t="shared" si="768"/>
        <v>425975.06</v>
      </c>
      <c r="T45" s="85">
        <f t="shared" si="769"/>
        <v>0.42597506000000002</v>
      </c>
      <c r="U45" s="37">
        <f t="shared" si="770"/>
        <v>424475.06</v>
      </c>
      <c r="V45" s="79">
        <f t="shared" si="771"/>
        <v>0.42447506000000002</v>
      </c>
      <c r="W45" s="37">
        <f t="shared" si="772"/>
        <v>422975.06</v>
      </c>
      <c r="X45" s="79">
        <f t="shared" si="773"/>
        <v>0.42297506000000001</v>
      </c>
      <c r="Y45" s="37">
        <f t="shared" si="774"/>
        <v>419975.06</v>
      </c>
      <c r="Z45" s="79">
        <f t="shared" si="775"/>
        <v>0.41997506000000001</v>
      </c>
      <c r="AA45" s="6">
        <f t="shared" si="776"/>
        <v>416975.06</v>
      </c>
      <c r="AB45" s="79">
        <f t="shared" si="777"/>
        <v>0.41697506000000001</v>
      </c>
      <c r="AC45" s="6">
        <f t="shared" si="778"/>
        <v>454447.53</v>
      </c>
      <c r="AD45" s="79">
        <f t="shared" si="779"/>
        <v>0.45444753000000004</v>
      </c>
      <c r="AE45" s="37">
        <f t="shared" si="780"/>
        <v>452947.53</v>
      </c>
      <c r="AF45" s="79">
        <f t="shared" si="781"/>
        <v>0.45294753000000004</v>
      </c>
      <c r="AG45" s="6">
        <f t="shared" si="782"/>
        <v>457090.53</v>
      </c>
      <c r="AH45" s="87">
        <f t="shared" si="783"/>
        <v>0.45709053000000005</v>
      </c>
      <c r="AI45" s="37">
        <f t="shared" si="638"/>
        <v>1000000</v>
      </c>
      <c r="AJ45" s="29">
        <f t="shared" ref="AJ45:AJ49" si="896">AJ44*1</f>
        <v>1</v>
      </c>
      <c r="AK45" s="3">
        <f t="shared" si="784"/>
        <v>1000000</v>
      </c>
      <c r="AL45" s="3">
        <f t="shared" si="785"/>
        <v>6011</v>
      </c>
      <c r="AM45" s="3">
        <f t="shared" si="786"/>
        <v>5980</v>
      </c>
      <c r="AN45" s="3">
        <f t="shared" si="787"/>
        <v>14640</v>
      </c>
      <c r="AO45" s="3">
        <f t="shared" si="788"/>
        <v>44766</v>
      </c>
      <c r="AP45" s="3">
        <f t="shared" si="789"/>
        <v>79803</v>
      </c>
      <c r="AQ45" s="3">
        <f t="shared" si="790"/>
        <v>848800</v>
      </c>
      <c r="AR45" s="3">
        <f t="shared" ref="AR45:AR49" si="897">IF(AK45&gt;=$AQ$5,IF(AK45&lt;=$AR$5,AK45-$AQ$5,$AR$5-$AQ$5),0)</f>
        <v>0</v>
      </c>
      <c r="AS45" s="3">
        <f t="shared" si="791"/>
        <v>0</v>
      </c>
      <c r="AT45" s="3">
        <f t="shared" si="792"/>
        <v>0</v>
      </c>
      <c r="AU45" s="23">
        <f t="shared" si="793"/>
        <v>430487.53</v>
      </c>
      <c r="AV45" s="3">
        <f t="shared" si="794"/>
        <v>430487.53</v>
      </c>
      <c r="AW45" s="172">
        <f t="shared" si="23"/>
        <v>430487.53</v>
      </c>
      <c r="AX45" s="6">
        <f t="shared" si="795"/>
        <v>457987.53</v>
      </c>
      <c r="AY45" s="37">
        <f t="shared" si="647"/>
        <v>1000000</v>
      </c>
      <c r="AZ45" s="29">
        <f t="shared" ref="AZ45:AZ49" si="898">AZ44*1</f>
        <v>2</v>
      </c>
      <c r="BA45" s="3">
        <f t="shared" si="796"/>
        <v>500000</v>
      </c>
      <c r="BB45" s="3">
        <f t="shared" ref="BB45:BB49" si="899">IF(BA45&lt;=$AL$5,BA45,$AL$5)</f>
        <v>6011</v>
      </c>
      <c r="BC45" s="3">
        <f t="shared" si="797"/>
        <v>5980</v>
      </c>
      <c r="BD45" s="3">
        <f t="shared" ref="BD45:BD49" si="900">IF(BA45&gt;=11991,IF(BA45&lt;=$AN$5,BA45-$AM$5,$AN$5-$AM$5),0)</f>
        <v>14640</v>
      </c>
      <c r="BE45" s="3">
        <f t="shared" si="798"/>
        <v>44766</v>
      </c>
      <c r="BF45" s="3">
        <f t="shared" si="799"/>
        <v>79803</v>
      </c>
      <c r="BG45" s="3">
        <f t="shared" si="800"/>
        <v>348800</v>
      </c>
      <c r="BH45" s="3">
        <f t="shared" si="801"/>
        <v>0</v>
      </c>
      <c r="BI45" s="3">
        <f>IF(BA45&gt;=$AR$5,IF(BA45&lt;=$AS$5,BA45-$AR$5,$AS$5-$AR$5),0)</f>
        <v>0</v>
      </c>
      <c r="BJ45" s="3">
        <f t="shared" si="802"/>
        <v>0</v>
      </c>
      <c r="BK45" s="93">
        <f t="shared" si="803"/>
        <v>410975.06</v>
      </c>
      <c r="BL45" s="3">
        <f t="shared" si="804"/>
        <v>410975.06</v>
      </c>
      <c r="BM45" s="172">
        <f t="shared" si="36"/>
        <v>410975.06</v>
      </c>
      <c r="BN45" s="6">
        <f t="shared" si="805"/>
        <v>425975.06</v>
      </c>
      <c r="BO45" s="37">
        <f t="shared" si="655"/>
        <v>1000000</v>
      </c>
      <c r="BP45" s="29">
        <f t="shared" ref="BP45:BP49" si="901">BP44*1</f>
        <v>2.5</v>
      </c>
      <c r="BQ45" s="3">
        <f t="shared" si="806"/>
        <v>400000</v>
      </c>
      <c r="BR45" s="3">
        <f t="shared" ref="BR45:BR49" si="902">IF(BQ45&lt;=$AL$5,BQ45,$AL$5)</f>
        <v>6011</v>
      </c>
      <c r="BS45" s="3">
        <f t="shared" si="807"/>
        <v>5980</v>
      </c>
      <c r="BT45" s="3">
        <f t="shared" ref="BT45:BT49" si="903">IF(BQ45&gt;=11991,IF(BQ45&lt;=$AN$5,BQ45-$AM$5,$AN$5-$AM$5),0)</f>
        <v>14640</v>
      </c>
      <c r="BU45" s="3">
        <f t="shared" si="808"/>
        <v>44766</v>
      </c>
      <c r="BV45" s="3">
        <f t="shared" si="809"/>
        <v>79803</v>
      </c>
      <c r="BW45" s="3">
        <f t="shared" si="810"/>
        <v>248800</v>
      </c>
      <c r="BX45" s="3">
        <f t="shared" si="811"/>
        <v>0</v>
      </c>
      <c r="BY45" s="3">
        <f>IF(BQ45&gt;=$AR$5,IF(BQ45&lt;=$AS$5,BQ45-$AR$5,$AS$5-$AR$5),0)</f>
        <v>0</v>
      </c>
      <c r="BZ45" s="3">
        <f t="shared" si="812"/>
        <v>0</v>
      </c>
      <c r="CA45" s="93">
        <f t="shared" si="813"/>
        <v>401218.82500000001</v>
      </c>
      <c r="CB45" s="3">
        <f t="shared" si="814"/>
        <v>409475.06</v>
      </c>
      <c r="CC45" s="172">
        <f t="shared" si="50"/>
        <v>409475.06</v>
      </c>
      <c r="CD45" s="6">
        <f t="shared" si="815"/>
        <v>424475.06</v>
      </c>
      <c r="CE45" s="37">
        <f t="shared" si="663"/>
        <v>1000000</v>
      </c>
      <c r="CF45" s="29">
        <f t="shared" ref="CF45:CF49" si="904">CF44*1</f>
        <v>3</v>
      </c>
      <c r="CG45" s="3">
        <f t="shared" si="816"/>
        <v>333333.33333333331</v>
      </c>
      <c r="CH45" s="3">
        <f t="shared" ref="CH45:CH49" si="905">IF(CG45&lt;=$AL$5,CG45,$AL$5)</f>
        <v>6011</v>
      </c>
      <c r="CI45" s="3">
        <f t="shared" si="817"/>
        <v>5980</v>
      </c>
      <c r="CJ45" s="3">
        <f t="shared" ref="CJ45:CJ49" si="906">IF(CG45&gt;=11991,IF(CG45&lt;=$AN$5,CG45-$AM$5,$AN$5-$AM$5),0)</f>
        <v>14640</v>
      </c>
      <c r="CK45" s="3">
        <f t="shared" si="818"/>
        <v>44766</v>
      </c>
      <c r="CL45" s="3">
        <f t="shared" si="819"/>
        <v>79803</v>
      </c>
      <c r="CM45" s="3">
        <f t="shared" si="820"/>
        <v>182133.33333333331</v>
      </c>
      <c r="CN45" s="3">
        <f t="shared" si="821"/>
        <v>0</v>
      </c>
      <c r="CO45" s="3">
        <f>IF(CG45&gt;=$AR$5,IF(CG45&lt;=$AS$5,CG45-$AR$5,$AS$5-$AR$5),0)</f>
        <v>0</v>
      </c>
      <c r="CP45" s="3">
        <f t="shared" si="822"/>
        <v>0</v>
      </c>
      <c r="CQ45" s="23">
        <f t="shared" si="823"/>
        <v>391462.58999999997</v>
      </c>
      <c r="CR45" s="3">
        <f t="shared" si="824"/>
        <v>407975.06</v>
      </c>
      <c r="CS45" s="172">
        <f t="shared" si="64"/>
        <v>407975.06</v>
      </c>
      <c r="CT45" s="6">
        <f t="shared" si="825"/>
        <v>422975.06</v>
      </c>
      <c r="CU45" s="37">
        <f t="shared" si="671"/>
        <v>1000000</v>
      </c>
      <c r="CV45" s="29">
        <f t="shared" ref="CV45:CV49" si="907">CV44*1</f>
        <v>4</v>
      </c>
      <c r="CW45" s="3">
        <f t="shared" si="826"/>
        <v>250000</v>
      </c>
      <c r="CX45" s="3">
        <f t="shared" ref="CX45:CX49" si="908">IF(CW45&lt;=$AL$5,CW45,$AL$5)</f>
        <v>6011</v>
      </c>
      <c r="CY45" s="3">
        <f t="shared" si="827"/>
        <v>5980</v>
      </c>
      <c r="CZ45" s="3">
        <f t="shared" ref="CZ45:CZ49" si="909">IF(CW45&gt;=11991,IF(CW45&lt;=$AN$5,CW45-$AM$5,$AN$5-$AM$5),0)</f>
        <v>14640</v>
      </c>
      <c r="DA45" s="3">
        <f t="shared" si="828"/>
        <v>44766</v>
      </c>
      <c r="DB45" s="3">
        <f t="shared" si="829"/>
        <v>79803</v>
      </c>
      <c r="DC45" s="3">
        <f t="shared" si="830"/>
        <v>98800</v>
      </c>
      <c r="DD45" s="3">
        <f t="shared" si="831"/>
        <v>0</v>
      </c>
      <c r="DE45" s="3">
        <f>IF(CW45&gt;=$AR$5,IF(CW45&lt;=$AS$5,CW45-$AR$5,$AS$5-$AR$5),0)</f>
        <v>0</v>
      </c>
      <c r="DF45" s="3">
        <f t="shared" si="832"/>
        <v>0</v>
      </c>
      <c r="DG45" s="23">
        <f t="shared" si="833"/>
        <v>371950.12</v>
      </c>
      <c r="DH45" s="3">
        <f t="shared" si="834"/>
        <v>404975.06</v>
      </c>
      <c r="DI45" s="172">
        <f t="shared" si="175"/>
        <v>404975.06</v>
      </c>
      <c r="DJ45" s="6">
        <f t="shared" si="835"/>
        <v>419975.06</v>
      </c>
      <c r="DK45" s="37">
        <f t="shared" si="679"/>
        <v>1000000</v>
      </c>
      <c r="DL45" s="29">
        <f t="shared" ref="DL45:DL49" si="910">DL44*1</f>
        <v>5</v>
      </c>
      <c r="DM45" s="3">
        <f t="shared" si="836"/>
        <v>200000</v>
      </c>
      <c r="DN45" s="3">
        <f t="shared" ref="DN45:DN49" si="911">IF(DM45&lt;=$AL$5,DM45,$AL$5)</f>
        <v>6011</v>
      </c>
      <c r="DO45" s="3">
        <f t="shared" si="837"/>
        <v>5980</v>
      </c>
      <c r="DP45" s="3">
        <f t="shared" ref="DP45:DP49" si="912">IF(DM45&gt;=11991,IF(DM45&lt;=$AN$5,DM45-$AM$5,$AN$5-$AM$5),0)</f>
        <v>14640</v>
      </c>
      <c r="DQ45" s="3">
        <f t="shared" si="838"/>
        <v>44766</v>
      </c>
      <c r="DR45" s="3">
        <f t="shared" si="839"/>
        <v>79803</v>
      </c>
      <c r="DS45" s="3">
        <f t="shared" si="840"/>
        <v>48800</v>
      </c>
      <c r="DT45" s="3">
        <f t="shared" si="841"/>
        <v>0</v>
      </c>
      <c r="DU45" s="3">
        <f>IF(DM45&gt;=$AR$5,IF(DM45&lt;=$AS$5,DM45-$AR$5,$AS$5-$AR$5),0)</f>
        <v>0</v>
      </c>
      <c r="DV45" s="3">
        <f t="shared" si="842"/>
        <v>0</v>
      </c>
      <c r="DW45" s="23">
        <f t="shared" si="843"/>
        <v>352437.65</v>
      </c>
      <c r="DX45" s="3">
        <f t="shared" si="844"/>
        <v>401975.06</v>
      </c>
      <c r="DY45" s="172">
        <f t="shared" si="177"/>
        <v>401975.06</v>
      </c>
      <c r="DZ45" s="6">
        <f t="shared" si="845"/>
        <v>416975.06</v>
      </c>
      <c r="EA45" s="37">
        <f t="shared" si="687"/>
        <v>1000000</v>
      </c>
      <c r="EB45" s="29">
        <f t="shared" ref="EB45:EB49" si="913">EB44*1</f>
        <v>2</v>
      </c>
      <c r="EC45" s="3">
        <f t="shared" si="846"/>
        <v>500000</v>
      </c>
      <c r="ED45" s="3">
        <f t="shared" si="847"/>
        <v>6011</v>
      </c>
      <c r="EE45" s="3">
        <f t="shared" si="848"/>
        <v>5980</v>
      </c>
      <c r="EF45" s="3">
        <f t="shared" si="849"/>
        <v>14640</v>
      </c>
      <c r="EG45" s="3">
        <f t="shared" si="850"/>
        <v>44766</v>
      </c>
      <c r="EH45" s="3">
        <f t="shared" si="851"/>
        <v>79803</v>
      </c>
      <c r="EI45" s="3">
        <f t="shared" si="852"/>
        <v>348800</v>
      </c>
      <c r="EJ45" s="3">
        <f t="shared" ref="EJ45:EJ49" si="914">IF(EC45&gt;=$AQ$5,IF(EC45&lt;=$AR$5,EC45-$AQ$5,$AR$5-$AQ$5),0)</f>
        <v>0</v>
      </c>
      <c r="EK45" s="3">
        <f t="shared" si="853"/>
        <v>0</v>
      </c>
      <c r="EL45" s="3">
        <f t="shared" si="854"/>
        <v>0</v>
      </c>
      <c r="EM45" s="23">
        <f t="shared" si="855"/>
        <v>410975.06</v>
      </c>
      <c r="EN45" s="3">
        <f t="shared" si="856"/>
        <v>426947.53</v>
      </c>
      <c r="EO45" s="172">
        <f t="shared" si="179"/>
        <v>426947.53</v>
      </c>
      <c r="EP45" s="37">
        <f t="shared" si="857"/>
        <v>454447.53</v>
      </c>
      <c r="EQ45" s="6">
        <f t="shared" si="858"/>
        <v>1000000</v>
      </c>
      <c r="ER45" s="3">
        <f t="shared" si="859"/>
        <v>250000</v>
      </c>
      <c r="ES45" s="3">
        <f t="shared" si="860"/>
        <v>250000</v>
      </c>
      <c r="ET45" s="3">
        <f t="shared" si="861"/>
        <v>500000</v>
      </c>
      <c r="EU45" s="3">
        <f t="shared" si="862"/>
        <v>0</v>
      </c>
      <c r="EV45" s="3">
        <f>IF(EQ45&gt;=$EU$5,EQ45-ER45-ES45-ET45-EU45,0)</f>
        <v>0</v>
      </c>
      <c r="EW45" s="3">
        <f t="shared" si="864"/>
        <v>0</v>
      </c>
      <c r="EX45" s="6">
        <f t="shared" si="865"/>
        <v>27500</v>
      </c>
      <c r="EY45" s="3">
        <f t="shared" si="866"/>
        <v>500000</v>
      </c>
      <c r="EZ45" s="3">
        <f t="shared" si="867"/>
        <v>500000</v>
      </c>
      <c r="FA45" s="3">
        <f t="shared" si="868"/>
        <v>0</v>
      </c>
      <c r="FB45" s="3">
        <f t="shared" si="112"/>
        <v>0</v>
      </c>
      <c r="FC45" s="3">
        <f t="shared" si="869"/>
        <v>0</v>
      </c>
      <c r="FD45" s="3">
        <f t="shared" si="870"/>
        <v>0</v>
      </c>
      <c r="FE45" s="6">
        <f t="shared" si="871"/>
        <v>15000</v>
      </c>
      <c r="FF45" s="37">
        <f t="shared" si="697"/>
        <v>1000000</v>
      </c>
      <c r="FG45" s="29">
        <f t="shared" ref="FG45:FG49" si="915">FG44*1</f>
        <v>2.5</v>
      </c>
      <c r="FH45" s="3">
        <f t="shared" si="872"/>
        <v>400000</v>
      </c>
      <c r="FI45" s="3">
        <f t="shared" si="873"/>
        <v>6011</v>
      </c>
      <c r="FJ45" s="3">
        <f t="shared" si="874"/>
        <v>5980</v>
      </c>
      <c r="FK45" s="3">
        <f t="shared" si="875"/>
        <v>14640</v>
      </c>
      <c r="FL45" s="3">
        <f t="shared" si="876"/>
        <v>44766</v>
      </c>
      <c r="FM45" s="3">
        <f t="shared" si="877"/>
        <v>79803</v>
      </c>
      <c r="FN45" s="3">
        <f t="shared" si="878"/>
        <v>248800</v>
      </c>
      <c r="FO45" s="3">
        <f t="shared" ref="FO45:FO49" si="916">IF(FH45&gt;=$AQ$5,IF(FH45&lt;=$AR$5,FH45-$AQ$5,$AR$5-$AQ$5),0)</f>
        <v>0</v>
      </c>
      <c r="FP45" s="3">
        <f t="shared" si="879"/>
        <v>0</v>
      </c>
      <c r="FQ45" s="3">
        <f t="shared" si="880"/>
        <v>0</v>
      </c>
      <c r="FR45" s="23">
        <f t="shared" si="881"/>
        <v>401218.82500000001</v>
      </c>
      <c r="FS45" s="3">
        <f t="shared" si="882"/>
        <v>425447.53</v>
      </c>
      <c r="FT45" s="172">
        <f t="shared" si="540"/>
        <v>425447.53</v>
      </c>
      <c r="FU45" s="37">
        <f t="shared" si="159"/>
        <v>452947.53</v>
      </c>
      <c r="FV45" s="37">
        <f t="shared" si="708"/>
        <v>1000000</v>
      </c>
      <c r="FW45" s="29">
        <f t="shared" ref="FW45:FW49" si="917">FW44*1</f>
        <v>1.5</v>
      </c>
      <c r="FX45" s="3">
        <f t="shared" si="883"/>
        <v>666666.66666666663</v>
      </c>
      <c r="FY45" s="3">
        <f t="shared" si="884"/>
        <v>6011</v>
      </c>
      <c r="FZ45" s="3">
        <f t="shared" si="885"/>
        <v>5980</v>
      </c>
      <c r="GA45" s="3">
        <f t="shared" si="886"/>
        <v>14640</v>
      </c>
      <c r="GB45" s="3">
        <f t="shared" si="887"/>
        <v>44766</v>
      </c>
      <c r="GC45" s="3">
        <f t="shared" si="888"/>
        <v>79803</v>
      </c>
      <c r="GD45" s="3">
        <f t="shared" si="889"/>
        <v>515466.66666666663</v>
      </c>
      <c r="GE45" s="3">
        <f t="shared" ref="GE45:GE49" si="918">IF(FX45&gt;=$AQ$5,IF(FX45&lt;=$AR$5,FX45-$AQ$5,$AR$5-$AQ$5),0)</f>
        <v>0</v>
      </c>
      <c r="GF45" s="3">
        <f t="shared" si="890"/>
        <v>0</v>
      </c>
      <c r="GG45" s="3">
        <f t="shared" si="891"/>
        <v>0</v>
      </c>
      <c r="GH45" s="23">
        <f t="shared" si="892"/>
        <v>420731.29500000004</v>
      </c>
      <c r="GI45" s="3">
        <f t="shared" si="893"/>
        <v>429590.53</v>
      </c>
      <c r="GJ45" s="172">
        <f t="shared" si="139"/>
        <v>429590.53</v>
      </c>
      <c r="GK45" s="37">
        <f t="shared" si="894"/>
        <v>457090.53</v>
      </c>
      <c r="GO45" s="157" t="s">
        <v>180</v>
      </c>
      <c r="GR45" s="119"/>
      <c r="HH45" s="26">
        <f t="shared" si="166"/>
        <v>1000000</v>
      </c>
      <c r="HI45" s="26">
        <f t="shared" si="189"/>
        <v>1500</v>
      </c>
      <c r="HJ45" s="3">
        <f t="shared" si="190"/>
        <v>3000</v>
      </c>
      <c r="HK45" s="3">
        <f t="shared" si="191"/>
        <v>6000</v>
      </c>
      <c r="HL45" s="65">
        <f t="shared" si="218"/>
        <v>9000</v>
      </c>
      <c r="HM45" s="26">
        <f t="shared" si="609"/>
        <v>3540</v>
      </c>
      <c r="HN45" s="65">
        <f t="shared" si="719"/>
        <v>5040</v>
      </c>
      <c r="HO45" s="6">
        <f t="shared" si="895"/>
        <v>897</v>
      </c>
    </row>
    <row r="46" spans="1:254" ht="15.75" thickBot="1">
      <c r="M46" s="106">
        <v>2000000</v>
      </c>
      <c r="P46" s="26">
        <f t="shared" si="765"/>
        <v>2000000</v>
      </c>
      <c r="Q46" s="37">
        <f t="shared" si="766"/>
        <v>947987.53</v>
      </c>
      <c r="R46" s="85">
        <f t="shared" si="767"/>
        <v>0.47399376500000001</v>
      </c>
      <c r="S46" s="37">
        <f t="shared" si="768"/>
        <v>915975.06</v>
      </c>
      <c r="T46" s="85">
        <f t="shared" si="769"/>
        <v>0.45798753000000003</v>
      </c>
      <c r="U46" s="37">
        <f t="shared" si="770"/>
        <v>914475.06</v>
      </c>
      <c r="V46" s="79">
        <f t="shared" si="771"/>
        <v>0.45723753</v>
      </c>
      <c r="W46" s="37">
        <f t="shared" si="772"/>
        <v>912975.06</v>
      </c>
      <c r="X46" s="79">
        <f t="shared" si="773"/>
        <v>0.45648753000000003</v>
      </c>
      <c r="Y46" s="37">
        <f t="shared" si="774"/>
        <v>909975.06</v>
      </c>
      <c r="Z46" s="79">
        <f t="shared" si="775"/>
        <v>0.45498753000000003</v>
      </c>
      <c r="AA46" s="6">
        <f t="shared" si="776"/>
        <v>906975.06</v>
      </c>
      <c r="AB46" s="79">
        <f t="shared" si="777"/>
        <v>0.45348753000000003</v>
      </c>
      <c r="AC46" s="6">
        <f t="shared" si="778"/>
        <v>944447.53</v>
      </c>
      <c r="AD46" s="79">
        <f t="shared" si="779"/>
        <v>0.47222376500000002</v>
      </c>
      <c r="AE46" s="37">
        <f t="shared" si="780"/>
        <v>942947.53</v>
      </c>
      <c r="AF46" s="79">
        <f>AE46/P46</f>
        <v>0.47147376499999999</v>
      </c>
      <c r="AG46" s="6">
        <f t="shared" si="782"/>
        <v>947090.53</v>
      </c>
      <c r="AH46" s="87">
        <f t="shared" si="783"/>
        <v>0.47354526499999999</v>
      </c>
      <c r="AI46" s="37">
        <f t="shared" si="638"/>
        <v>2000000</v>
      </c>
      <c r="AJ46" s="29">
        <f t="shared" si="896"/>
        <v>1</v>
      </c>
      <c r="AK46" s="3">
        <f t="shared" si="784"/>
        <v>2000000</v>
      </c>
      <c r="AL46" s="3">
        <f t="shared" si="785"/>
        <v>6011</v>
      </c>
      <c r="AM46" s="3">
        <f t="shared" si="786"/>
        <v>5980</v>
      </c>
      <c r="AN46" s="3">
        <f t="shared" si="787"/>
        <v>14640</v>
      </c>
      <c r="AO46" s="3">
        <f t="shared" si="788"/>
        <v>44766</v>
      </c>
      <c r="AP46" s="3">
        <f t="shared" si="789"/>
        <v>79803</v>
      </c>
      <c r="AQ46" s="3">
        <f t="shared" si="790"/>
        <v>1848800</v>
      </c>
      <c r="AR46" s="3">
        <f t="shared" si="897"/>
        <v>0</v>
      </c>
      <c r="AS46" s="3">
        <f t="shared" si="791"/>
        <v>0</v>
      </c>
      <c r="AT46" s="3">
        <f t="shared" si="792"/>
        <v>0</v>
      </c>
      <c r="AU46" s="23">
        <f t="shared" si="793"/>
        <v>880487.53</v>
      </c>
      <c r="AV46" s="3">
        <f t="shared" si="794"/>
        <v>880487.53</v>
      </c>
      <c r="AW46" s="172">
        <f t="shared" si="23"/>
        <v>880487.53</v>
      </c>
      <c r="AX46" s="6">
        <f t="shared" si="795"/>
        <v>947987.53</v>
      </c>
      <c r="AY46" s="37">
        <f t="shared" si="647"/>
        <v>2000000</v>
      </c>
      <c r="AZ46" s="29">
        <f t="shared" si="898"/>
        <v>2</v>
      </c>
      <c r="BA46" s="3">
        <f t="shared" si="796"/>
        <v>1000000</v>
      </c>
      <c r="BB46" s="3">
        <f t="shared" si="899"/>
        <v>6011</v>
      </c>
      <c r="BC46" s="3">
        <f t="shared" si="797"/>
        <v>5980</v>
      </c>
      <c r="BD46" s="3">
        <f t="shared" si="900"/>
        <v>14640</v>
      </c>
      <c r="BE46" s="3">
        <f t="shared" si="798"/>
        <v>44766</v>
      </c>
      <c r="BF46" s="3">
        <f t="shared" si="799"/>
        <v>79803</v>
      </c>
      <c r="BG46" s="3">
        <f t="shared" si="800"/>
        <v>848800</v>
      </c>
      <c r="BH46" s="3">
        <f t="shared" si="801"/>
        <v>0</v>
      </c>
      <c r="BI46" s="3">
        <f>IF(BA46&gt;=$AR$5,IF(BA46&lt;=$AS$5,BA46-$AR$5,$AS$5-$AR$5),0)</f>
        <v>0</v>
      </c>
      <c r="BJ46" s="3">
        <f t="shared" si="802"/>
        <v>0</v>
      </c>
      <c r="BK46" s="93">
        <f t="shared" si="803"/>
        <v>860975.06</v>
      </c>
      <c r="BL46" s="3">
        <f t="shared" si="804"/>
        <v>860975.06</v>
      </c>
      <c r="BM46" s="172">
        <f t="shared" si="36"/>
        <v>860975.06</v>
      </c>
      <c r="BN46" s="6">
        <f t="shared" si="805"/>
        <v>915975.06</v>
      </c>
      <c r="BO46" s="37">
        <f t="shared" si="655"/>
        <v>2000000</v>
      </c>
      <c r="BP46" s="29">
        <f t="shared" si="901"/>
        <v>2.5</v>
      </c>
      <c r="BQ46" s="3">
        <f t="shared" si="806"/>
        <v>800000</v>
      </c>
      <c r="BR46" s="3">
        <f t="shared" si="902"/>
        <v>6011</v>
      </c>
      <c r="BS46" s="3">
        <f t="shared" si="807"/>
        <v>5980</v>
      </c>
      <c r="BT46" s="3">
        <f t="shared" si="903"/>
        <v>14640</v>
      </c>
      <c r="BU46" s="3">
        <f t="shared" si="808"/>
        <v>44766</v>
      </c>
      <c r="BV46" s="3">
        <f t="shared" si="809"/>
        <v>79803</v>
      </c>
      <c r="BW46" s="3">
        <f t="shared" si="810"/>
        <v>648800</v>
      </c>
      <c r="BX46" s="3">
        <f t="shared" si="811"/>
        <v>0</v>
      </c>
      <c r="BY46" s="3">
        <f>IF(BQ46&gt;=$AR$5,IF(BQ46&lt;=$AS$5,BQ46-$AR$5,$AS$5-$AR$5),0)</f>
        <v>0</v>
      </c>
      <c r="BZ46" s="3">
        <f t="shared" si="812"/>
        <v>0</v>
      </c>
      <c r="CA46" s="93">
        <f t="shared" si="813"/>
        <v>851218.82500000007</v>
      </c>
      <c r="CB46" s="3">
        <f t="shared" si="814"/>
        <v>859475.06</v>
      </c>
      <c r="CC46" s="172">
        <f t="shared" si="50"/>
        <v>859475.06</v>
      </c>
      <c r="CD46" s="6">
        <f t="shared" si="815"/>
        <v>914475.06</v>
      </c>
      <c r="CE46" s="37">
        <f t="shared" si="663"/>
        <v>2000000</v>
      </c>
      <c r="CF46" s="29">
        <f t="shared" si="904"/>
        <v>3</v>
      </c>
      <c r="CG46" s="3">
        <f t="shared" si="816"/>
        <v>666666.66666666663</v>
      </c>
      <c r="CH46" s="3">
        <f t="shared" si="905"/>
        <v>6011</v>
      </c>
      <c r="CI46" s="3">
        <f t="shared" si="817"/>
        <v>5980</v>
      </c>
      <c r="CJ46" s="3">
        <f t="shared" si="906"/>
        <v>14640</v>
      </c>
      <c r="CK46" s="3">
        <f t="shared" si="818"/>
        <v>44766</v>
      </c>
      <c r="CL46" s="3">
        <f t="shared" si="819"/>
        <v>79803</v>
      </c>
      <c r="CM46" s="3">
        <f t="shared" si="820"/>
        <v>515466.66666666663</v>
      </c>
      <c r="CN46" s="3">
        <f t="shared" si="821"/>
        <v>0</v>
      </c>
      <c r="CO46" s="3">
        <f>IF(CG46&gt;=$AR$5,IF(CG46&lt;=$AS$5,CG46-$AR$5,$AS$5-$AR$5),0)</f>
        <v>0</v>
      </c>
      <c r="CP46" s="3">
        <f t="shared" si="822"/>
        <v>0</v>
      </c>
      <c r="CQ46" s="23">
        <f t="shared" si="823"/>
        <v>841462.59000000008</v>
      </c>
      <c r="CR46" s="3">
        <f t="shared" si="824"/>
        <v>857975.06</v>
      </c>
      <c r="CS46" s="172">
        <f t="shared" si="64"/>
        <v>857975.06</v>
      </c>
      <c r="CT46" s="6">
        <f t="shared" si="825"/>
        <v>912975.06</v>
      </c>
      <c r="CU46" s="37">
        <f t="shared" si="671"/>
        <v>2000000</v>
      </c>
      <c r="CV46" s="29">
        <f t="shared" si="907"/>
        <v>4</v>
      </c>
      <c r="CW46" s="3">
        <f t="shared" si="826"/>
        <v>500000</v>
      </c>
      <c r="CX46" s="3">
        <f t="shared" si="908"/>
        <v>6011</v>
      </c>
      <c r="CY46" s="3">
        <f t="shared" si="827"/>
        <v>5980</v>
      </c>
      <c r="CZ46" s="3">
        <f t="shared" si="909"/>
        <v>14640</v>
      </c>
      <c r="DA46" s="3">
        <f t="shared" si="828"/>
        <v>44766</v>
      </c>
      <c r="DB46" s="3">
        <f t="shared" si="829"/>
        <v>79803</v>
      </c>
      <c r="DC46" s="3">
        <f t="shared" si="830"/>
        <v>348800</v>
      </c>
      <c r="DD46" s="3">
        <f t="shared" si="831"/>
        <v>0</v>
      </c>
      <c r="DE46" s="3">
        <f>IF(CW46&gt;=$AR$5,IF(CW46&lt;=$AS$5,CW46-$AR$5,$AS$5-$AR$5),0)</f>
        <v>0</v>
      </c>
      <c r="DF46" s="3">
        <f t="shared" si="832"/>
        <v>0</v>
      </c>
      <c r="DG46" s="23">
        <f t="shared" si="833"/>
        <v>821950.12</v>
      </c>
      <c r="DH46" s="3">
        <f t="shared" si="834"/>
        <v>854975.06</v>
      </c>
      <c r="DI46" s="172">
        <f t="shared" si="175"/>
        <v>854975.06</v>
      </c>
      <c r="DJ46" s="6">
        <f t="shared" si="835"/>
        <v>909975.06</v>
      </c>
      <c r="DK46" s="37">
        <f t="shared" si="679"/>
        <v>2000000</v>
      </c>
      <c r="DL46" s="29">
        <f t="shared" si="910"/>
        <v>5</v>
      </c>
      <c r="DM46" s="3">
        <f t="shared" si="836"/>
        <v>400000</v>
      </c>
      <c r="DN46" s="3">
        <f t="shared" si="911"/>
        <v>6011</v>
      </c>
      <c r="DO46" s="3">
        <f t="shared" si="837"/>
        <v>5980</v>
      </c>
      <c r="DP46" s="3">
        <f t="shared" si="912"/>
        <v>14640</v>
      </c>
      <c r="DQ46" s="3">
        <f t="shared" si="838"/>
        <v>44766</v>
      </c>
      <c r="DR46" s="3">
        <f t="shared" si="839"/>
        <v>79803</v>
      </c>
      <c r="DS46" s="3">
        <f t="shared" si="840"/>
        <v>248800</v>
      </c>
      <c r="DT46" s="3">
        <f t="shared" si="841"/>
        <v>0</v>
      </c>
      <c r="DU46" s="3">
        <f>IF(DM46&gt;=$AR$5,IF(DM46&lt;=$AS$5,DM46-$AR$5,$AS$5-$AR$5),0)</f>
        <v>0</v>
      </c>
      <c r="DV46" s="3">
        <f t="shared" si="842"/>
        <v>0</v>
      </c>
      <c r="DW46" s="23">
        <f t="shared" si="843"/>
        <v>802437.65</v>
      </c>
      <c r="DX46" s="3">
        <f t="shared" si="844"/>
        <v>851975.06</v>
      </c>
      <c r="DY46" s="172">
        <f t="shared" si="177"/>
        <v>851975.06</v>
      </c>
      <c r="DZ46" s="6">
        <f t="shared" si="845"/>
        <v>906975.06</v>
      </c>
      <c r="EA46" s="37">
        <f t="shared" si="687"/>
        <v>2000000</v>
      </c>
      <c r="EB46" s="29">
        <f t="shared" si="913"/>
        <v>2</v>
      </c>
      <c r="EC46" s="3">
        <f t="shared" si="846"/>
        <v>1000000</v>
      </c>
      <c r="ED46" s="3">
        <f t="shared" si="847"/>
        <v>6011</v>
      </c>
      <c r="EE46" s="3">
        <f t="shared" si="848"/>
        <v>5980</v>
      </c>
      <c r="EF46" s="3">
        <f t="shared" si="849"/>
        <v>14640</v>
      </c>
      <c r="EG46" s="3">
        <f t="shared" si="850"/>
        <v>44766</v>
      </c>
      <c r="EH46" s="3">
        <f t="shared" si="851"/>
        <v>79803</v>
      </c>
      <c r="EI46" s="3">
        <f t="shared" si="852"/>
        <v>848800</v>
      </c>
      <c r="EJ46" s="3">
        <f t="shared" si="914"/>
        <v>0</v>
      </c>
      <c r="EK46" s="3">
        <f t="shared" si="853"/>
        <v>0</v>
      </c>
      <c r="EL46" s="3">
        <f t="shared" si="854"/>
        <v>0</v>
      </c>
      <c r="EM46" s="23">
        <f t="shared" si="855"/>
        <v>860975.06</v>
      </c>
      <c r="EN46" s="3">
        <f t="shared" si="856"/>
        <v>876947.53</v>
      </c>
      <c r="EO46" s="172">
        <f t="shared" si="179"/>
        <v>876947.53</v>
      </c>
      <c r="EP46" s="37">
        <f t="shared" si="857"/>
        <v>944447.53</v>
      </c>
      <c r="EQ46" s="6">
        <f t="shared" si="858"/>
        <v>2000000</v>
      </c>
      <c r="ER46" s="3">
        <f t="shared" si="859"/>
        <v>250000</v>
      </c>
      <c r="ES46" s="3">
        <f t="shared" si="860"/>
        <v>250000</v>
      </c>
      <c r="ET46" s="3">
        <f t="shared" si="861"/>
        <v>1500000</v>
      </c>
      <c r="EU46" s="3">
        <f t="shared" si="862"/>
        <v>0</v>
      </c>
      <c r="EV46" s="3">
        <f t="shared" ref="EV46:EV48" si="919">IF(EQ46&gt;=$EU$5,EQ46-ER46-ES46-ET46-EU46,0)</f>
        <v>0</v>
      </c>
      <c r="EW46" s="3">
        <f t="shared" si="864"/>
        <v>0</v>
      </c>
      <c r="EX46" s="6">
        <f t="shared" si="865"/>
        <v>67500</v>
      </c>
      <c r="EY46" s="3">
        <f t="shared" si="866"/>
        <v>500000</v>
      </c>
      <c r="EZ46" s="3">
        <f t="shared" si="867"/>
        <v>500000</v>
      </c>
      <c r="FA46" s="3">
        <f t="shared" si="868"/>
        <v>1000000</v>
      </c>
      <c r="FB46" s="3">
        <f t="shared" si="112"/>
        <v>0</v>
      </c>
      <c r="FC46" s="3">
        <f t="shared" si="869"/>
        <v>0</v>
      </c>
      <c r="FD46" s="3">
        <f t="shared" si="870"/>
        <v>0</v>
      </c>
      <c r="FE46" s="6">
        <f t="shared" si="871"/>
        <v>55000</v>
      </c>
      <c r="FF46" s="37">
        <f t="shared" si="697"/>
        <v>2000000</v>
      </c>
      <c r="FG46" s="29">
        <f t="shared" si="915"/>
        <v>2.5</v>
      </c>
      <c r="FH46" s="3">
        <f t="shared" si="872"/>
        <v>800000</v>
      </c>
      <c r="FI46" s="3">
        <f t="shared" si="873"/>
        <v>6011</v>
      </c>
      <c r="FJ46" s="3">
        <f t="shared" si="874"/>
        <v>5980</v>
      </c>
      <c r="FK46" s="3">
        <f t="shared" si="875"/>
        <v>14640</v>
      </c>
      <c r="FL46" s="3">
        <f t="shared" si="876"/>
        <v>44766</v>
      </c>
      <c r="FM46" s="3">
        <f t="shared" si="877"/>
        <v>79803</v>
      </c>
      <c r="FN46" s="3">
        <f t="shared" si="878"/>
        <v>648800</v>
      </c>
      <c r="FO46" s="3">
        <f t="shared" si="916"/>
        <v>0</v>
      </c>
      <c r="FP46" s="3">
        <f t="shared" si="879"/>
        <v>0</v>
      </c>
      <c r="FQ46" s="3">
        <f t="shared" si="880"/>
        <v>0</v>
      </c>
      <c r="FR46" s="23">
        <f t="shared" si="881"/>
        <v>851218.82500000007</v>
      </c>
      <c r="FS46" s="3">
        <f t="shared" si="882"/>
        <v>875447.53</v>
      </c>
      <c r="FT46" s="172">
        <f t="shared" si="540"/>
        <v>875447.53</v>
      </c>
      <c r="FU46" s="37">
        <f t="shared" si="159"/>
        <v>942947.53</v>
      </c>
      <c r="FV46" s="37">
        <f t="shared" si="708"/>
        <v>2000000</v>
      </c>
      <c r="FW46" s="29">
        <f t="shared" si="917"/>
        <v>1.5</v>
      </c>
      <c r="FX46" s="3">
        <f t="shared" si="883"/>
        <v>1333333.3333333333</v>
      </c>
      <c r="FY46" s="3">
        <f t="shared" si="884"/>
        <v>6011</v>
      </c>
      <c r="FZ46" s="3">
        <f t="shared" si="885"/>
        <v>5980</v>
      </c>
      <c r="GA46" s="3">
        <f t="shared" si="886"/>
        <v>14640</v>
      </c>
      <c r="GB46" s="3">
        <f t="shared" si="887"/>
        <v>44766</v>
      </c>
      <c r="GC46" s="3">
        <f t="shared" si="888"/>
        <v>79803</v>
      </c>
      <c r="GD46" s="3">
        <f t="shared" si="889"/>
        <v>1182133.3333333333</v>
      </c>
      <c r="GE46" s="3">
        <f t="shared" si="918"/>
        <v>0</v>
      </c>
      <c r="GF46" s="3">
        <f t="shared" si="890"/>
        <v>0</v>
      </c>
      <c r="GG46" s="3">
        <f t="shared" si="891"/>
        <v>0</v>
      </c>
      <c r="GH46" s="23">
        <f t="shared" si="892"/>
        <v>870731.29500000004</v>
      </c>
      <c r="GI46" s="3">
        <f t="shared" si="893"/>
        <v>879590.53</v>
      </c>
      <c r="GJ46" s="172">
        <f t="shared" si="139"/>
        <v>879590.53</v>
      </c>
      <c r="GK46" s="37">
        <f t="shared" si="894"/>
        <v>947090.53</v>
      </c>
      <c r="GQ46" t="s">
        <v>191</v>
      </c>
      <c r="GR46" s="119"/>
      <c r="HH46" s="26">
        <f t="shared" si="166"/>
        <v>2000000</v>
      </c>
      <c r="HI46" s="26">
        <f t="shared" si="189"/>
        <v>1500</v>
      </c>
      <c r="HJ46" s="3">
        <f t="shared" si="190"/>
        <v>3000</v>
      </c>
      <c r="HK46" s="3">
        <f t="shared" si="191"/>
        <v>6000</v>
      </c>
      <c r="HL46" s="65">
        <f t="shared" si="218"/>
        <v>9000</v>
      </c>
      <c r="HM46" s="26">
        <f t="shared" si="609"/>
        <v>3540</v>
      </c>
      <c r="HN46" s="65">
        <f t="shared" si="719"/>
        <v>5040</v>
      </c>
      <c r="HO46" s="6">
        <f t="shared" si="895"/>
        <v>897</v>
      </c>
    </row>
    <row r="47" spans="1:254" ht="15.75" thickBot="1">
      <c r="B47" t="s">
        <v>208</v>
      </c>
      <c r="M47" s="106">
        <v>3000000</v>
      </c>
      <c r="P47" s="26">
        <f t="shared" si="765"/>
        <v>3000000</v>
      </c>
      <c r="Q47" s="37">
        <f t="shared" si="766"/>
        <v>1437987.53</v>
      </c>
      <c r="R47" s="85">
        <f t="shared" si="767"/>
        <v>0.47932917666666669</v>
      </c>
      <c r="S47" s="37">
        <f t="shared" si="768"/>
        <v>1405975.06</v>
      </c>
      <c r="T47" s="85">
        <f t="shared" si="769"/>
        <v>0.46865835333333333</v>
      </c>
      <c r="U47" s="37">
        <f t="shared" si="770"/>
        <v>1404475.06</v>
      </c>
      <c r="V47" s="79">
        <f t="shared" si="771"/>
        <v>0.46815835333333333</v>
      </c>
      <c r="W47" s="37">
        <f t="shared" si="772"/>
        <v>1402975.06</v>
      </c>
      <c r="X47" s="79">
        <f t="shared" si="773"/>
        <v>0.46765835333333333</v>
      </c>
      <c r="Y47" s="37">
        <f t="shared" si="774"/>
        <v>1399975.06</v>
      </c>
      <c r="Z47" s="79">
        <f t="shared" si="775"/>
        <v>0.46665835333333333</v>
      </c>
      <c r="AA47" s="6">
        <f t="shared" si="776"/>
        <v>1396975.06</v>
      </c>
      <c r="AB47" s="79">
        <f t="shared" si="777"/>
        <v>0.46565835333333333</v>
      </c>
      <c r="AC47" s="6">
        <f t="shared" si="778"/>
        <v>1434447.53</v>
      </c>
      <c r="AD47" s="79">
        <f t="shared" si="779"/>
        <v>0.47814917666666668</v>
      </c>
      <c r="AE47" s="37">
        <f t="shared" si="780"/>
        <v>1432947.53</v>
      </c>
      <c r="AF47" s="79">
        <f t="shared" ref="AF47:AF49" si="920">AE47/P47</f>
        <v>0.47764917666666667</v>
      </c>
      <c r="AG47" s="6">
        <f t="shared" si="782"/>
        <v>1437090.53</v>
      </c>
      <c r="AH47" s="87">
        <f t="shared" si="783"/>
        <v>0.4790301766666667</v>
      </c>
      <c r="AI47" s="37">
        <f t="shared" si="638"/>
        <v>3000000</v>
      </c>
      <c r="AJ47" s="29">
        <f t="shared" si="896"/>
        <v>1</v>
      </c>
      <c r="AK47" s="3">
        <f t="shared" si="784"/>
        <v>3000000</v>
      </c>
      <c r="AL47" s="3">
        <f t="shared" si="785"/>
        <v>6011</v>
      </c>
      <c r="AM47" s="3">
        <f t="shared" si="786"/>
        <v>5980</v>
      </c>
      <c r="AN47" s="3">
        <f t="shared" si="787"/>
        <v>14640</v>
      </c>
      <c r="AO47" s="3">
        <f t="shared" si="788"/>
        <v>44766</v>
      </c>
      <c r="AP47" s="3">
        <f t="shared" si="789"/>
        <v>79803</v>
      </c>
      <c r="AQ47" s="3">
        <f t="shared" si="790"/>
        <v>2848800</v>
      </c>
      <c r="AR47" s="3">
        <f t="shared" si="897"/>
        <v>0</v>
      </c>
      <c r="AS47" s="3">
        <f t="shared" si="791"/>
        <v>0</v>
      </c>
      <c r="AT47" s="3">
        <f t="shared" si="792"/>
        <v>0</v>
      </c>
      <c r="AU47" s="23">
        <f t="shared" si="793"/>
        <v>1330487.53</v>
      </c>
      <c r="AV47" s="3">
        <f t="shared" si="794"/>
        <v>1330487.53</v>
      </c>
      <c r="AW47" s="172">
        <f t="shared" si="23"/>
        <v>1330487.53</v>
      </c>
      <c r="AX47" s="6">
        <f t="shared" si="795"/>
        <v>1437987.53</v>
      </c>
      <c r="AY47" s="37">
        <f t="shared" si="647"/>
        <v>3000000</v>
      </c>
      <c r="AZ47" s="29">
        <f t="shared" si="898"/>
        <v>2</v>
      </c>
      <c r="BA47" s="3">
        <f t="shared" si="796"/>
        <v>1500000</v>
      </c>
      <c r="BB47" s="3">
        <f t="shared" si="899"/>
        <v>6011</v>
      </c>
      <c r="BC47" s="3">
        <f t="shared" si="797"/>
        <v>5980</v>
      </c>
      <c r="BD47" s="3">
        <f t="shared" si="900"/>
        <v>14640</v>
      </c>
      <c r="BE47" s="3">
        <f t="shared" si="798"/>
        <v>44766</v>
      </c>
      <c r="BF47" s="3">
        <f t="shared" si="799"/>
        <v>79803</v>
      </c>
      <c r="BG47" s="3">
        <f t="shared" si="800"/>
        <v>1348800</v>
      </c>
      <c r="BH47" s="3">
        <f t="shared" si="801"/>
        <v>0</v>
      </c>
      <c r="BI47" s="3">
        <f>IF(BA47&gt;=$AR$5,IF(BA47&lt;=$AS$5,BA47-$AR$5,$AS$5-$AR$5),0)</f>
        <v>0</v>
      </c>
      <c r="BJ47" s="3">
        <f t="shared" si="802"/>
        <v>0</v>
      </c>
      <c r="BK47" s="93">
        <f t="shared" si="803"/>
        <v>1310975.06</v>
      </c>
      <c r="BL47" s="3">
        <f t="shared" si="804"/>
        <v>1310975.06</v>
      </c>
      <c r="BM47" s="172">
        <f t="shared" si="36"/>
        <v>1310975.06</v>
      </c>
      <c r="BN47" s="6">
        <f t="shared" si="805"/>
        <v>1405975.06</v>
      </c>
      <c r="BO47" s="37">
        <f t="shared" si="655"/>
        <v>3000000</v>
      </c>
      <c r="BP47" s="29">
        <f t="shared" si="901"/>
        <v>2.5</v>
      </c>
      <c r="BQ47" s="3">
        <f t="shared" si="806"/>
        <v>1200000</v>
      </c>
      <c r="BR47" s="3">
        <f t="shared" si="902"/>
        <v>6011</v>
      </c>
      <c r="BS47" s="3">
        <f t="shared" si="807"/>
        <v>5980</v>
      </c>
      <c r="BT47" s="3">
        <f t="shared" si="903"/>
        <v>14640</v>
      </c>
      <c r="BU47" s="3">
        <f t="shared" si="808"/>
        <v>44766</v>
      </c>
      <c r="BV47" s="3">
        <f t="shared" si="809"/>
        <v>79803</v>
      </c>
      <c r="BW47" s="3">
        <f t="shared" si="810"/>
        <v>1048800</v>
      </c>
      <c r="BX47" s="3">
        <f t="shared" si="811"/>
        <v>0</v>
      </c>
      <c r="BY47" s="3">
        <f>IF(BQ47&gt;=$AR$5,IF(BQ47&lt;=$AS$5,BQ47-$AR$5,$AS$5-$AR$5),0)</f>
        <v>0</v>
      </c>
      <c r="BZ47" s="3">
        <f t="shared" si="812"/>
        <v>0</v>
      </c>
      <c r="CA47" s="93">
        <f t="shared" si="813"/>
        <v>1301218.8250000002</v>
      </c>
      <c r="CB47" s="3">
        <f t="shared" si="814"/>
        <v>1309475.06</v>
      </c>
      <c r="CC47" s="172">
        <f t="shared" si="50"/>
        <v>1309475.06</v>
      </c>
      <c r="CD47" s="6">
        <f t="shared" si="815"/>
        <v>1404475.06</v>
      </c>
      <c r="CE47" s="37">
        <f t="shared" si="663"/>
        <v>3000000</v>
      </c>
      <c r="CF47" s="29">
        <f t="shared" si="904"/>
        <v>3</v>
      </c>
      <c r="CG47" s="3">
        <f t="shared" si="816"/>
        <v>1000000</v>
      </c>
      <c r="CH47" s="3">
        <f t="shared" si="905"/>
        <v>6011</v>
      </c>
      <c r="CI47" s="3">
        <f t="shared" si="817"/>
        <v>5980</v>
      </c>
      <c r="CJ47" s="3">
        <f t="shared" si="906"/>
        <v>14640</v>
      </c>
      <c r="CK47" s="3">
        <f t="shared" si="818"/>
        <v>44766</v>
      </c>
      <c r="CL47" s="3">
        <f t="shared" si="819"/>
        <v>79803</v>
      </c>
      <c r="CM47" s="3">
        <f t="shared" si="820"/>
        <v>848800</v>
      </c>
      <c r="CN47" s="3">
        <f t="shared" si="821"/>
        <v>0</v>
      </c>
      <c r="CO47" s="3">
        <f>IF(CG47&gt;=$AR$5,IF(CG47&lt;=$AS$5,CG47-$AR$5,$AS$5-$AR$5),0)</f>
        <v>0</v>
      </c>
      <c r="CP47" s="3">
        <f t="shared" si="822"/>
        <v>0</v>
      </c>
      <c r="CQ47" s="23">
        <f t="shared" si="823"/>
        <v>1291462.5900000001</v>
      </c>
      <c r="CR47" s="3">
        <f t="shared" si="824"/>
        <v>1307975.06</v>
      </c>
      <c r="CS47" s="172">
        <f t="shared" si="64"/>
        <v>1307975.06</v>
      </c>
      <c r="CT47" s="6">
        <f t="shared" si="825"/>
        <v>1402975.06</v>
      </c>
      <c r="CU47" s="37">
        <f t="shared" si="671"/>
        <v>3000000</v>
      </c>
      <c r="CV47" s="29">
        <f t="shared" si="907"/>
        <v>4</v>
      </c>
      <c r="CW47" s="3">
        <f t="shared" si="826"/>
        <v>750000</v>
      </c>
      <c r="CX47" s="3">
        <f t="shared" si="908"/>
        <v>6011</v>
      </c>
      <c r="CY47" s="3">
        <f t="shared" si="827"/>
        <v>5980</v>
      </c>
      <c r="CZ47" s="3">
        <f t="shared" si="909"/>
        <v>14640</v>
      </c>
      <c r="DA47" s="3">
        <f t="shared" si="828"/>
        <v>44766</v>
      </c>
      <c r="DB47" s="3">
        <f t="shared" si="829"/>
        <v>79803</v>
      </c>
      <c r="DC47" s="3">
        <f t="shared" si="830"/>
        <v>598800</v>
      </c>
      <c r="DD47" s="3">
        <f t="shared" si="831"/>
        <v>0</v>
      </c>
      <c r="DE47" s="3">
        <f>IF(CW47&gt;=$AR$5,IF(CW47&lt;=$AS$5,CW47-$AR$5,$AS$5-$AR$5),0)</f>
        <v>0</v>
      </c>
      <c r="DF47" s="3">
        <f t="shared" si="832"/>
        <v>0</v>
      </c>
      <c r="DG47" s="23">
        <f t="shared" si="833"/>
        <v>1271950.1200000001</v>
      </c>
      <c r="DH47" s="3">
        <f t="shared" si="834"/>
        <v>1304975.06</v>
      </c>
      <c r="DI47" s="172">
        <f t="shared" si="175"/>
        <v>1304975.06</v>
      </c>
      <c r="DJ47" s="6">
        <f t="shared" si="835"/>
        <v>1399975.06</v>
      </c>
      <c r="DK47" s="37">
        <f t="shared" si="679"/>
        <v>3000000</v>
      </c>
      <c r="DL47" s="29">
        <f t="shared" si="910"/>
        <v>5</v>
      </c>
      <c r="DM47" s="3">
        <f t="shared" si="836"/>
        <v>600000</v>
      </c>
      <c r="DN47" s="3">
        <f t="shared" si="911"/>
        <v>6011</v>
      </c>
      <c r="DO47" s="3">
        <f t="shared" si="837"/>
        <v>5980</v>
      </c>
      <c r="DP47" s="3">
        <f t="shared" si="912"/>
        <v>14640</v>
      </c>
      <c r="DQ47" s="3">
        <f t="shared" si="838"/>
        <v>44766</v>
      </c>
      <c r="DR47" s="3">
        <f t="shared" si="839"/>
        <v>79803</v>
      </c>
      <c r="DS47" s="3">
        <f t="shared" si="840"/>
        <v>448800</v>
      </c>
      <c r="DT47" s="3">
        <f t="shared" si="841"/>
        <v>0</v>
      </c>
      <c r="DU47" s="3">
        <f>IF(DM47&gt;=$AR$5,IF(DM47&lt;=$AS$5,DM47-$AR$5,$AS$5-$AR$5),0)</f>
        <v>0</v>
      </c>
      <c r="DV47" s="3">
        <f t="shared" si="842"/>
        <v>0</v>
      </c>
      <c r="DW47" s="23">
        <f t="shared" si="843"/>
        <v>1252437.6499999999</v>
      </c>
      <c r="DX47" s="3">
        <f t="shared" si="844"/>
        <v>1301975.06</v>
      </c>
      <c r="DY47" s="172">
        <f t="shared" si="177"/>
        <v>1301975.06</v>
      </c>
      <c r="DZ47" s="6">
        <f t="shared" si="845"/>
        <v>1396975.06</v>
      </c>
      <c r="EA47" s="37">
        <f t="shared" si="687"/>
        <v>3000000</v>
      </c>
      <c r="EB47" s="29">
        <f t="shared" si="913"/>
        <v>2</v>
      </c>
      <c r="EC47" s="3">
        <f t="shared" si="846"/>
        <v>1500000</v>
      </c>
      <c r="ED47" s="3">
        <f t="shared" si="847"/>
        <v>6011</v>
      </c>
      <c r="EE47" s="3">
        <f t="shared" si="848"/>
        <v>5980</v>
      </c>
      <c r="EF47" s="3">
        <f t="shared" si="849"/>
        <v>14640</v>
      </c>
      <c r="EG47" s="3">
        <f t="shared" si="850"/>
        <v>44766</v>
      </c>
      <c r="EH47" s="3">
        <f t="shared" si="851"/>
        <v>79803</v>
      </c>
      <c r="EI47" s="3">
        <f t="shared" si="852"/>
        <v>1348800</v>
      </c>
      <c r="EJ47" s="3">
        <f t="shared" si="914"/>
        <v>0</v>
      </c>
      <c r="EK47" s="3">
        <f t="shared" si="853"/>
        <v>0</v>
      </c>
      <c r="EL47" s="3">
        <f t="shared" si="854"/>
        <v>0</v>
      </c>
      <c r="EM47" s="23">
        <f t="shared" si="855"/>
        <v>1310975.06</v>
      </c>
      <c r="EN47" s="3">
        <f t="shared" si="856"/>
        <v>1326947.53</v>
      </c>
      <c r="EO47" s="172">
        <f t="shared" si="179"/>
        <v>1326947.53</v>
      </c>
      <c r="EP47" s="37">
        <f t="shared" si="857"/>
        <v>1434447.53</v>
      </c>
      <c r="EQ47" s="6">
        <f t="shared" si="858"/>
        <v>3000000</v>
      </c>
      <c r="ER47" s="3">
        <f t="shared" si="859"/>
        <v>250000</v>
      </c>
      <c r="ES47" s="3">
        <f t="shared" si="860"/>
        <v>250000</v>
      </c>
      <c r="ET47" s="3">
        <f t="shared" si="861"/>
        <v>2500000</v>
      </c>
      <c r="EU47" s="3">
        <f t="shared" si="862"/>
        <v>0</v>
      </c>
      <c r="EV47" s="3">
        <f t="shared" si="919"/>
        <v>0</v>
      </c>
      <c r="EW47" s="3">
        <f t="shared" si="864"/>
        <v>0</v>
      </c>
      <c r="EX47" s="6">
        <f t="shared" si="865"/>
        <v>107500</v>
      </c>
      <c r="EY47" s="3">
        <f t="shared" si="866"/>
        <v>500000</v>
      </c>
      <c r="EZ47" s="3">
        <f t="shared" si="867"/>
        <v>500000</v>
      </c>
      <c r="FA47" s="3">
        <f t="shared" si="868"/>
        <v>2000000</v>
      </c>
      <c r="FB47" s="3">
        <f t="shared" si="112"/>
        <v>0</v>
      </c>
      <c r="FC47" s="3">
        <f t="shared" si="869"/>
        <v>0</v>
      </c>
      <c r="FD47" s="3">
        <f t="shared" si="870"/>
        <v>0</v>
      </c>
      <c r="FE47" s="6">
        <f t="shared" si="871"/>
        <v>95000</v>
      </c>
      <c r="FF47" s="37">
        <f t="shared" si="697"/>
        <v>3000000</v>
      </c>
      <c r="FG47" s="29">
        <f t="shared" si="915"/>
        <v>2.5</v>
      </c>
      <c r="FH47" s="3">
        <f t="shared" si="872"/>
        <v>1200000</v>
      </c>
      <c r="FI47" s="3">
        <f t="shared" si="873"/>
        <v>6011</v>
      </c>
      <c r="FJ47" s="3">
        <f t="shared" si="874"/>
        <v>5980</v>
      </c>
      <c r="FK47" s="3">
        <f t="shared" si="875"/>
        <v>14640</v>
      </c>
      <c r="FL47" s="3">
        <f t="shared" si="876"/>
        <v>44766</v>
      </c>
      <c r="FM47" s="3">
        <f t="shared" si="877"/>
        <v>79803</v>
      </c>
      <c r="FN47" s="3">
        <f t="shared" si="878"/>
        <v>1048800</v>
      </c>
      <c r="FO47" s="3">
        <f t="shared" si="916"/>
        <v>0</v>
      </c>
      <c r="FP47" s="3">
        <f t="shared" si="879"/>
        <v>0</v>
      </c>
      <c r="FQ47" s="3">
        <f t="shared" si="880"/>
        <v>0</v>
      </c>
      <c r="FR47" s="23">
        <f t="shared" si="881"/>
        <v>1301218.8250000002</v>
      </c>
      <c r="FS47" s="3">
        <f t="shared" si="882"/>
        <v>1325447.53</v>
      </c>
      <c r="FT47" s="172">
        <f t="shared" si="540"/>
        <v>1325447.53</v>
      </c>
      <c r="FU47" s="37">
        <f t="shared" si="159"/>
        <v>1432947.53</v>
      </c>
      <c r="FV47" s="37">
        <f t="shared" si="708"/>
        <v>3000000</v>
      </c>
      <c r="FW47" s="29">
        <f t="shared" si="917"/>
        <v>1.5</v>
      </c>
      <c r="FX47" s="3">
        <f t="shared" si="883"/>
        <v>2000000</v>
      </c>
      <c r="FY47" s="3">
        <f t="shared" si="884"/>
        <v>6011</v>
      </c>
      <c r="FZ47" s="3">
        <f t="shared" si="885"/>
        <v>5980</v>
      </c>
      <c r="GA47" s="3">
        <f t="shared" si="886"/>
        <v>14640</v>
      </c>
      <c r="GB47" s="3">
        <f t="shared" si="887"/>
        <v>44766</v>
      </c>
      <c r="GC47" s="3">
        <f t="shared" si="888"/>
        <v>79803</v>
      </c>
      <c r="GD47" s="3">
        <f t="shared" si="889"/>
        <v>1848800</v>
      </c>
      <c r="GE47" s="3">
        <f t="shared" si="918"/>
        <v>0</v>
      </c>
      <c r="GF47" s="3">
        <f t="shared" si="890"/>
        <v>0</v>
      </c>
      <c r="GG47" s="3">
        <f t="shared" si="891"/>
        <v>0</v>
      </c>
      <c r="GH47" s="23">
        <f t="shared" si="892"/>
        <v>1320731.2949999999</v>
      </c>
      <c r="GI47" s="3">
        <f t="shared" si="893"/>
        <v>1329590.53</v>
      </c>
      <c r="GJ47" s="172">
        <f t="shared" si="139"/>
        <v>1329590.53</v>
      </c>
      <c r="GK47" s="37">
        <f t="shared" si="894"/>
        <v>1437090.53</v>
      </c>
      <c r="GR47" t="s">
        <v>197</v>
      </c>
      <c r="GW47" s="59" t="s">
        <v>183</v>
      </c>
      <c r="GY47" s="2" t="s">
        <v>184</v>
      </c>
      <c r="GZ47" s="2"/>
      <c r="HA47" t="s">
        <v>185</v>
      </c>
      <c r="HC47" s="167">
        <f>GY32*1</f>
        <v>508</v>
      </c>
      <c r="HD47" s="111" t="s">
        <v>189</v>
      </c>
      <c r="HE47" s="167">
        <f>HC47*2</f>
        <v>1016</v>
      </c>
      <c r="HF47" s="111"/>
      <c r="HH47" s="26">
        <f t="shared" si="166"/>
        <v>3000000</v>
      </c>
      <c r="HI47" s="26">
        <f t="shared" si="189"/>
        <v>1500</v>
      </c>
      <c r="HJ47" s="3">
        <f t="shared" si="190"/>
        <v>3000</v>
      </c>
      <c r="HK47" s="3">
        <f t="shared" si="191"/>
        <v>6000</v>
      </c>
      <c r="HL47" s="65">
        <f t="shared" si="218"/>
        <v>9000</v>
      </c>
      <c r="HM47" s="26">
        <f t="shared" si="609"/>
        <v>3540</v>
      </c>
      <c r="HN47" s="65">
        <f t="shared" si="719"/>
        <v>5040</v>
      </c>
      <c r="HO47" s="6">
        <f t="shared" si="895"/>
        <v>897</v>
      </c>
      <c r="IT47" t="s">
        <v>157</v>
      </c>
    </row>
    <row r="48" spans="1:254">
      <c r="B48" t="s">
        <v>211</v>
      </c>
      <c r="M48" s="106">
        <v>5000000</v>
      </c>
      <c r="P48" s="26">
        <f t="shared" si="765"/>
        <v>5000000</v>
      </c>
      <c r="Q48" s="37">
        <f t="shared" si="766"/>
        <v>2417987.5299999998</v>
      </c>
      <c r="R48" s="85">
        <f t="shared" si="767"/>
        <v>0.48359750599999995</v>
      </c>
      <c r="S48" s="37">
        <f t="shared" si="768"/>
        <v>2385975.06</v>
      </c>
      <c r="T48" s="85">
        <f t="shared" si="769"/>
        <v>0.47719501200000003</v>
      </c>
      <c r="U48" s="37">
        <f t="shared" si="770"/>
        <v>2384475.06</v>
      </c>
      <c r="V48" s="79">
        <f t="shared" si="771"/>
        <v>0.47689501200000001</v>
      </c>
      <c r="W48" s="37">
        <f t="shared" si="772"/>
        <v>2382975.06</v>
      </c>
      <c r="X48" s="79">
        <f t="shared" si="773"/>
        <v>0.47659501199999998</v>
      </c>
      <c r="Y48" s="37">
        <f t="shared" si="774"/>
        <v>2379975.06</v>
      </c>
      <c r="Z48" s="79">
        <f t="shared" si="775"/>
        <v>0.475995012</v>
      </c>
      <c r="AA48" s="6">
        <f t="shared" si="776"/>
        <v>2376975.06</v>
      </c>
      <c r="AB48" s="79">
        <f t="shared" si="777"/>
        <v>0.47539501200000001</v>
      </c>
      <c r="AC48" s="6">
        <f t="shared" si="778"/>
        <v>2414447.5299999998</v>
      </c>
      <c r="AD48" s="79">
        <f t="shared" si="779"/>
        <v>0.48288950599999997</v>
      </c>
      <c r="AE48" s="37">
        <f t="shared" si="780"/>
        <v>2412947.5299999998</v>
      </c>
      <c r="AF48" s="79">
        <f t="shared" si="920"/>
        <v>0.48258950599999995</v>
      </c>
      <c r="AG48" s="6">
        <f t="shared" si="782"/>
        <v>2417090.5299999998</v>
      </c>
      <c r="AH48" s="87">
        <f t="shared" si="783"/>
        <v>0.48341810599999996</v>
      </c>
      <c r="AI48" s="37">
        <f t="shared" si="638"/>
        <v>5000000</v>
      </c>
      <c r="AJ48" s="29">
        <f t="shared" si="896"/>
        <v>1</v>
      </c>
      <c r="AK48" s="3">
        <f t="shared" si="784"/>
        <v>5000000</v>
      </c>
      <c r="AL48" s="3">
        <f t="shared" si="785"/>
        <v>6011</v>
      </c>
      <c r="AM48" s="3">
        <f t="shared" si="786"/>
        <v>5980</v>
      </c>
      <c r="AN48" s="3">
        <f t="shared" si="787"/>
        <v>14640</v>
      </c>
      <c r="AO48" s="3">
        <f t="shared" si="788"/>
        <v>44766</v>
      </c>
      <c r="AP48" s="3">
        <f t="shared" si="789"/>
        <v>79803</v>
      </c>
      <c r="AQ48" s="3">
        <f t="shared" si="790"/>
        <v>4848800</v>
      </c>
      <c r="AR48" s="3">
        <f t="shared" si="897"/>
        <v>0</v>
      </c>
      <c r="AS48" s="3">
        <f t="shared" si="791"/>
        <v>0</v>
      </c>
      <c r="AT48" s="3">
        <f t="shared" si="792"/>
        <v>0</v>
      </c>
      <c r="AU48" s="23">
        <f t="shared" si="793"/>
        <v>2230487.5299999998</v>
      </c>
      <c r="AV48" s="3">
        <f t="shared" si="794"/>
        <v>2230487.5299999998</v>
      </c>
      <c r="AW48" s="172">
        <f t="shared" si="23"/>
        <v>2230487.5299999998</v>
      </c>
      <c r="AX48" s="6">
        <f t="shared" si="795"/>
        <v>2417987.5299999998</v>
      </c>
      <c r="AY48" s="37">
        <f t="shared" si="647"/>
        <v>5000000</v>
      </c>
      <c r="AZ48" s="29">
        <f t="shared" si="898"/>
        <v>2</v>
      </c>
      <c r="BA48" s="3">
        <f t="shared" si="796"/>
        <v>2500000</v>
      </c>
      <c r="BB48" s="3">
        <f t="shared" si="899"/>
        <v>6011</v>
      </c>
      <c r="BC48" s="3">
        <f t="shared" si="797"/>
        <v>5980</v>
      </c>
      <c r="BD48" s="3">
        <f t="shared" si="900"/>
        <v>14640</v>
      </c>
      <c r="BE48" s="3">
        <f t="shared" si="798"/>
        <v>44766</v>
      </c>
      <c r="BF48" s="3">
        <f t="shared" si="799"/>
        <v>79803</v>
      </c>
      <c r="BG48" s="3">
        <f t="shared" si="800"/>
        <v>2348800</v>
      </c>
      <c r="BH48" s="3">
        <f t="shared" si="801"/>
        <v>0</v>
      </c>
      <c r="BI48" s="3">
        <f>IF(BA48&gt;=$AR$5,IF(BA48&lt;=$AS$5,BA48-$AR$5,$AS$5-$AR$5),0)</f>
        <v>0</v>
      </c>
      <c r="BJ48" s="3">
        <f t="shared" si="802"/>
        <v>0</v>
      </c>
      <c r="BK48" s="93">
        <f t="shared" si="803"/>
        <v>2210975.06</v>
      </c>
      <c r="BL48" s="3">
        <f t="shared" si="804"/>
        <v>2210975.06</v>
      </c>
      <c r="BM48" s="172">
        <f t="shared" si="36"/>
        <v>2210975.06</v>
      </c>
      <c r="BN48" s="6">
        <f t="shared" si="805"/>
        <v>2385975.06</v>
      </c>
      <c r="BO48" s="37">
        <f t="shared" si="655"/>
        <v>5000000</v>
      </c>
      <c r="BP48" s="29">
        <f t="shared" si="901"/>
        <v>2.5</v>
      </c>
      <c r="BQ48" s="3">
        <f t="shared" si="806"/>
        <v>2000000</v>
      </c>
      <c r="BR48" s="3">
        <f t="shared" si="902"/>
        <v>6011</v>
      </c>
      <c r="BS48" s="3">
        <f t="shared" si="807"/>
        <v>5980</v>
      </c>
      <c r="BT48" s="3">
        <f t="shared" si="903"/>
        <v>14640</v>
      </c>
      <c r="BU48" s="3">
        <f t="shared" si="808"/>
        <v>44766</v>
      </c>
      <c r="BV48" s="3">
        <f t="shared" si="809"/>
        <v>79803</v>
      </c>
      <c r="BW48" s="3">
        <f t="shared" si="810"/>
        <v>1848800</v>
      </c>
      <c r="BX48" s="3">
        <f t="shared" si="811"/>
        <v>0</v>
      </c>
      <c r="BY48" s="3">
        <f>IF(BQ48&gt;=$AR$5,IF(BQ48&lt;=$AS$5,BQ48-$AR$5,$AS$5-$AR$5),0)</f>
        <v>0</v>
      </c>
      <c r="BZ48" s="3">
        <f t="shared" si="812"/>
        <v>0</v>
      </c>
      <c r="CA48" s="93">
        <f t="shared" si="813"/>
        <v>2201218.8250000002</v>
      </c>
      <c r="CB48" s="3">
        <f t="shared" si="814"/>
        <v>2209475.06</v>
      </c>
      <c r="CC48" s="172">
        <f t="shared" si="50"/>
        <v>2209475.06</v>
      </c>
      <c r="CD48" s="6">
        <f t="shared" si="815"/>
        <v>2384475.06</v>
      </c>
      <c r="CE48" s="37">
        <f t="shared" si="663"/>
        <v>5000000</v>
      </c>
      <c r="CF48" s="29">
        <f t="shared" si="904"/>
        <v>3</v>
      </c>
      <c r="CG48" s="3">
        <f t="shared" si="816"/>
        <v>1666666.6666666667</v>
      </c>
      <c r="CH48" s="3">
        <f t="shared" si="905"/>
        <v>6011</v>
      </c>
      <c r="CI48" s="3">
        <f t="shared" si="817"/>
        <v>5980</v>
      </c>
      <c r="CJ48" s="3">
        <f t="shared" si="906"/>
        <v>14640</v>
      </c>
      <c r="CK48" s="3">
        <f t="shared" si="818"/>
        <v>44766</v>
      </c>
      <c r="CL48" s="3">
        <f t="shared" si="819"/>
        <v>79803</v>
      </c>
      <c r="CM48" s="3">
        <f t="shared" si="820"/>
        <v>1515466.6666666667</v>
      </c>
      <c r="CN48" s="3">
        <f t="shared" si="821"/>
        <v>0</v>
      </c>
      <c r="CO48" s="3">
        <f>IF(CG48&gt;=$AR$5,IF(CG48&lt;=$AS$5,CG48-$AR$5,$AS$5-$AR$5),0)</f>
        <v>0</v>
      </c>
      <c r="CP48" s="3">
        <f t="shared" si="822"/>
        <v>0</v>
      </c>
      <c r="CQ48" s="23">
        <f t="shared" si="823"/>
        <v>2191462.59</v>
      </c>
      <c r="CR48" s="3">
        <f t="shared" si="824"/>
        <v>2207975.06</v>
      </c>
      <c r="CS48" s="172">
        <f t="shared" si="64"/>
        <v>2207975.06</v>
      </c>
      <c r="CT48" s="6">
        <f t="shared" si="825"/>
        <v>2382975.06</v>
      </c>
      <c r="CU48" s="37">
        <f t="shared" si="671"/>
        <v>5000000</v>
      </c>
      <c r="CV48" s="29">
        <f t="shared" si="907"/>
        <v>4</v>
      </c>
      <c r="CW48" s="3">
        <f t="shared" si="826"/>
        <v>1250000</v>
      </c>
      <c r="CX48" s="3">
        <f t="shared" si="908"/>
        <v>6011</v>
      </c>
      <c r="CY48" s="3">
        <f t="shared" si="827"/>
        <v>5980</v>
      </c>
      <c r="CZ48" s="3">
        <f t="shared" si="909"/>
        <v>14640</v>
      </c>
      <c r="DA48" s="3">
        <f t="shared" si="828"/>
        <v>44766</v>
      </c>
      <c r="DB48" s="3">
        <f t="shared" si="829"/>
        <v>79803</v>
      </c>
      <c r="DC48" s="3">
        <f t="shared" si="830"/>
        <v>1098800</v>
      </c>
      <c r="DD48" s="3">
        <f t="shared" si="831"/>
        <v>0</v>
      </c>
      <c r="DE48" s="3">
        <f>IF(CW48&gt;=$AR$5,IF(CW48&lt;=$AS$5,CW48-$AR$5,$AS$5-$AR$5),0)</f>
        <v>0</v>
      </c>
      <c r="DF48" s="3">
        <f t="shared" si="832"/>
        <v>0</v>
      </c>
      <c r="DG48" s="23">
        <f t="shared" si="833"/>
        <v>2171950.12</v>
      </c>
      <c r="DH48" s="3">
        <f t="shared" si="834"/>
        <v>2204975.06</v>
      </c>
      <c r="DI48" s="172">
        <f t="shared" si="175"/>
        <v>2204975.06</v>
      </c>
      <c r="DJ48" s="6">
        <f t="shared" si="835"/>
        <v>2379975.06</v>
      </c>
      <c r="DK48" s="37">
        <f t="shared" si="679"/>
        <v>5000000</v>
      </c>
      <c r="DL48" s="29">
        <f t="shared" si="910"/>
        <v>5</v>
      </c>
      <c r="DM48" s="3">
        <f t="shared" si="836"/>
        <v>1000000</v>
      </c>
      <c r="DN48" s="3">
        <f t="shared" si="911"/>
        <v>6011</v>
      </c>
      <c r="DO48" s="3">
        <f t="shared" si="837"/>
        <v>5980</v>
      </c>
      <c r="DP48" s="3">
        <f t="shared" si="912"/>
        <v>14640</v>
      </c>
      <c r="DQ48" s="3">
        <f t="shared" si="838"/>
        <v>44766</v>
      </c>
      <c r="DR48" s="3">
        <f t="shared" si="839"/>
        <v>79803</v>
      </c>
      <c r="DS48" s="3">
        <f t="shared" si="840"/>
        <v>848800</v>
      </c>
      <c r="DT48" s="3">
        <f t="shared" si="841"/>
        <v>0</v>
      </c>
      <c r="DU48" s="3">
        <f>IF(DM48&gt;=$AR$5,IF(DM48&lt;=$AS$5,DM48-$AR$5,$AS$5-$AR$5),0)</f>
        <v>0</v>
      </c>
      <c r="DV48" s="3">
        <f t="shared" si="842"/>
        <v>0</v>
      </c>
      <c r="DW48" s="23">
        <f t="shared" si="843"/>
        <v>2152437.6500000004</v>
      </c>
      <c r="DX48" s="3">
        <f t="shared" si="844"/>
        <v>2201975.06</v>
      </c>
      <c r="DY48" s="172">
        <f t="shared" si="177"/>
        <v>2201975.06</v>
      </c>
      <c r="DZ48" s="6">
        <f t="shared" si="845"/>
        <v>2376975.06</v>
      </c>
      <c r="EA48" s="37">
        <f t="shared" si="687"/>
        <v>5000000</v>
      </c>
      <c r="EB48" s="29">
        <f t="shared" si="913"/>
        <v>2</v>
      </c>
      <c r="EC48" s="3">
        <f t="shared" si="846"/>
        <v>2500000</v>
      </c>
      <c r="ED48" s="3">
        <f t="shared" si="847"/>
        <v>6011</v>
      </c>
      <c r="EE48" s="3">
        <f t="shared" si="848"/>
        <v>5980</v>
      </c>
      <c r="EF48" s="3">
        <f t="shared" si="849"/>
        <v>14640</v>
      </c>
      <c r="EG48" s="3">
        <f t="shared" si="850"/>
        <v>44766</v>
      </c>
      <c r="EH48" s="3">
        <f t="shared" si="851"/>
        <v>79803</v>
      </c>
      <c r="EI48" s="3">
        <f t="shared" si="852"/>
        <v>2348800</v>
      </c>
      <c r="EJ48" s="3">
        <f t="shared" si="914"/>
        <v>0</v>
      </c>
      <c r="EK48" s="3">
        <f t="shared" si="853"/>
        <v>0</v>
      </c>
      <c r="EL48" s="3">
        <f t="shared" si="854"/>
        <v>0</v>
      </c>
      <c r="EM48" s="23">
        <f t="shared" si="855"/>
        <v>2210975.06</v>
      </c>
      <c r="EN48" s="3">
        <f t="shared" si="856"/>
        <v>2226947.5299999998</v>
      </c>
      <c r="EO48" s="172">
        <f t="shared" si="179"/>
        <v>2226947.5299999998</v>
      </c>
      <c r="EP48" s="37">
        <f t="shared" si="857"/>
        <v>2414447.5299999998</v>
      </c>
      <c r="EQ48" s="6">
        <f t="shared" si="858"/>
        <v>5000000</v>
      </c>
      <c r="ER48" s="3">
        <f t="shared" si="859"/>
        <v>250000</v>
      </c>
      <c r="ES48" s="3">
        <f t="shared" si="860"/>
        <v>250000</v>
      </c>
      <c r="ET48" s="3">
        <f t="shared" si="861"/>
        <v>4500000</v>
      </c>
      <c r="EU48" s="3">
        <f t="shared" si="862"/>
        <v>0</v>
      </c>
      <c r="EV48" s="3">
        <f t="shared" si="919"/>
        <v>0</v>
      </c>
      <c r="EW48" s="3">
        <f t="shared" si="864"/>
        <v>0</v>
      </c>
      <c r="EX48" s="6">
        <f t="shared" si="865"/>
        <v>187500</v>
      </c>
      <c r="EY48" s="3">
        <f t="shared" si="866"/>
        <v>500000</v>
      </c>
      <c r="EZ48" s="3">
        <f t="shared" si="867"/>
        <v>500000</v>
      </c>
      <c r="FA48" s="3">
        <f t="shared" si="868"/>
        <v>4000000</v>
      </c>
      <c r="FB48" s="3">
        <f t="shared" si="112"/>
        <v>0</v>
      </c>
      <c r="FC48" s="3">
        <f t="shared" si="869"/>
        <v>0</v>
      </c>
      <c r="FD48" s="3">
        <f t="shared" si="870"/>
        <v>0</v>
      </c>
      <c r="FE48" s="6">
        <f t="shared" si="871"/>
        <v>175000</v>
      </c>
      <c r="FF48" s="37">
        <f t="shared" si="697"/>
        <v>5000000</v>
      </c>
      <c r="FG48" s="29">
        <f t="shared" si="915"/>
        <v>2.5</v>
      </c>
      <c r="FH48" s="3">
        <f t="shared" si="872"/>
        <v>2000000</v>
      </c>
      <c r="FI48" s="3">
        <f t="shared" si="873"/>
        <v>6011</v>
      </c>
      <c r="FJ48" s="3">
        <f t="shared" si="874"/>
        <v>5980</v>
      </c>
      <c r="FK48" s="3">
        <f t="shared" si="875"/>
        <v>14640</v>
      </c>
      <c r="FL48" s="3">
        <f t="shared" si="876"/>
        <v>44766</v>
      </c>
      <c r="FM48" s="3">
        <f t="shared" si="877"/>
        <v>79803</v>
      </c>
      <c r="FN48" s="3">
        <f t="shared" si="878"/>
        <v>1848800</v>
      </c>
      <c r="FO48" s="3">
        <f t="shared" si="916"/>
        <v>0</v>
      </c>
      <c r="FP48" s="3">
        <f t="shared" si="879"/>
        <v>0</v>
      </c>
      <c r="FQ48" s="3">
        <f t="shared" si="880"/>
        <v>0</v>
      </c>
      <c r="FR48" s="23">
        <f t="shared" si="881"/>
        <v>2201218.8250000002</v>
      </c>
      <c r="FS48" s="3">
        <f t="shared" si="882"/>
        <v>2225447.5299999998</v>
      </c>
      <c r="FT48" s="172">
        <f t="shared" si="540"/>
        <v>2225447.5299999998</v>
      </c>
      <c r="FU48" s="37">
        <f t="shared" si="159"/>
        <v>2412947.5299999998</v>
      </c>
      <c r="FV48" s="37">
        <f t="shared" si="708"/>
        <v>5000000</v>
      </c>
      <c r="FW48" s="29">
        <f t="shared" si="917"/>
        <v>1.5</v>
      </c>
      <c r="FX48" s="3">
        <f t="shared" si="883"/>
        <v>3333333.3333333335</v>
      </c>
      <c r="FY48" s="3">
        <f t="shared" si="884"/>
        <v>6011</v>
      </c>
      <c r="FZ48" s="3">
        <f t="shared" si="885"/>
        <v>5980</v>
      </c>
      <c r="GA48" s="3">
        <f t="shared" si="886"/>
        <v>14640</v>
      </c>
      <c r="GB48" s="3">
        <f t="shared" si="887"/>
        <v>44766</v>
      </c>
      <c r="GC48" s="3">
        <f t="shared" si="888"/>
        <v>79803</v>
      </c>
      <c r="GD48" s="3">
        <f t="shared" si="889"/>
        <v>3182133.3333333335</v>
      </c>
      <c r="GE48" s="3">
        <f t="shared" si="918"/>
        <v>0</v>
      </c>
      <c r="GF48" s="3">
        <f t="shared" si="890"/>
        <v>0</v>
      </c>
      <c r="GG48" s="3">
        <f t="shared" si="891"/>
        <v>0</v>
      </c>
      <c r="GH48" s="23">
        <f t="shared" si="892"/>
        <v>2220731.2949999999</v>
      </c>
      <c r="GI48" s="3">
        <f t="shared" si="893"/>
        <v>2229590.5299999998</v>
      </c>
      <c r="GJ48" s="172">
        <f t="shared" si="139"/>
        <v>2229590.5299999998</v>
      </c>
      <c r="GK48" s="37">
        <f t="shared" si="894"/>
        <v>2417090.5299999998</v>
      </c>
      <c r="GO48" t="s">
        <v>65</v>
      </c>
      <c r="GR48" s="2">
        <f>GR43*1</f>
        <v>2013</v>
      </c>
      <c r="GS48" t="s">
        <v>162</v>
      </c>
      <c r="GZ48" s="2">
        <f>GR48+1</f>
        <v>2014</v>
      </c>
      <c r="HA48" t="s">
        <v>186</v>
      </c>
      <c r="HF48" s="111"/>
      <c r="HH48" s="26">
        <f t="shared" si="166"/>
        <v>5000000</v>
      </c>
      <c r="HI48" s="26">
        <f t="shared" si="189"/>
        <v>1500</v>
      </c>
      <c r="HJ48" s="3">
        <f t="shared" si="190"/>
        <v>3000</v>
      </c>
      <c r="HK48" s="3">
        <f t="shared" si="191"/>
        <v>6000</v>
      </c>
      <c r="HL48" s="65">
        <f t="shared" si="218"/>
        <v>9000</v>
      </c>
      <c r="HM48" s="26">
        <f t="shared" si="609"/>
        <v>3540</v>
      </c>
      <c r="HN48" s="65">
        <f t="shared" si="719"/>
        <v>5040</v>
      </c>
      <c r="HO48" s="6">
        <f t="shared" si="895"/>
        <v>897</v>
      </c>
      <c r="IT48" t="s">
        <v>211</v>
      </c>
    </row>
    <row r="49" spans="13:223" ht="15.75" thickBot="1">
      <c r="M49" s="123">
        <v>8000000</v>
      </c>
      <c r="P49" s="84">
        <f t="shared" si="765"/>
        <v>8000000</v>
      </c>
      <c r="Q49" s="82">
        <f t="shared" si="766"/>
        <v>3887987.53</v>
      </c>
      <c r="R49" s="86">
        <f t="shared" si="767"/>
        <v>0.48599844124999997</v>
      </c>
      <c r="S49" s="82">
        <f t="shared" si="768"/>
        <v>3855975.06</v>
      </c>
      <c r="T49" s="86">
        <f t="shared" si="769"/>
        <v>0.4819968825</v>
      </c>
      <c r="U49" s="82">
        <f t="shared" si="770"/>
        <v>3854475.06</v>
      </c>
      <c r="V49" s="83">
        <f t="shared" si="771"/>
        <v>0.48180938249999999</v>
      </c>
      <c r="W49" s="82">
        <f t="shared" si="772"/>
        <v>3852975.06</v>
      </c>
      <c r="X49" s="83">
        <f t="shared" si="773"/>
        <v>0.48162188249999999</v>
      </c>
      <c r="Y49" s="82">
        <f t="shared" si="774"/>
        <v>3849975.06</v>
      </c>
      <c r="Z49" s="83">
        <f t="shared" si="775"/>
        <v>0.48124688250000003</v>
      </c>
      <c r="AA49" s="44">
        <f t="shared" si="776"/>
        <v>3846975.06</v>
      </c>
      <c r="AB49" s="83">
        <f t="shared" si="777"/>
        <v>0.48087188250000001</v>
      </c>
      <c r="AC49" s="44">
        <f t="shared" si="778"/>
        <v>3884447.53</v>
      </c>
      <c r="AD49" s="83">
        <f t="shared" si="779"/>
        <v>0.48555594124999996</v>
      </c>
      <c r="AE49" s="82">
        <f t="shared" si="780"/>
        <v>3882947.53</v>
      </c>
      <c r="AF49" s="83">
        <f t="shared" si="920"/>
        <v>0.48536844124999995</v>
      </c>
      <c r="AG49" s="44">
        <f t="shared" si="782"/>
        <v>3887090.53</v>
      </c>
      <c r="AH49" s="88">
        <f t="shared" si="783"/>
        <v>0.48588631624999995</v>
      </c>
      <c r="AI49" s="82">
        <f t="shared" si="638"/>
        <v>8000000</v>
      </c>
      <c r="AJ49" s="89">
        <f t="shared" si="896"/>
        <v>1</v>
      </c>
      <c r="AK49" s="43">
        <f t="shared" si="784"/>
        <v>8000000</v>
      </c>
      <c r="AL49" s="43">
        <f>IF(AK49&lt;=$AL$5,AK49,$AL$5)</f>
        <v>6011</v>
      </c>
      <c r="AM49" s="43">
        <f t="shared" si="786"/>
        <v>5980</v>
      </c>
      <c r="AN49" s="43">
        <f>IF(AK49&gt;=11991,IF(AK49&lt;=$AN$5,AK49-$AM$5,$AN$5-$AM$5),0)</f>
        <v>14640</v>
      </c>
      <c r="AO49" s="43">
        <f t="shared" si="788"/>
        <v>44766</v>
      </c>
      <c r="AP49" s="43">
        <f t="shared" si="789"/>
        <v>79803</v>
      </c>
      <c r="AQ49" s="43">
        <f t="shared" si="790"/>
        <v>7848800</v>
      </c>
      <c r="AR49" s="43">
        <f t="shared" si="897"/>
        <v>0</v>
      </c>
      <c r="AS49" s="43">
        <f t="shared" si="791"/>
        <v>0</v>
      </c>
      <c r="AT49" s="43">
        <f t="shared" si="792"/>
        <v>0</v>
      </c>
      <c r="AU49" s="64">
        <f>(AL49*$E$12)+(AM49*$E$13)+(AN49*$E$14)+(AO49*$E$15)+(AP49*$E$16)+(AQ49*$E$17)+(AR49*$E$18)+(AS49*$E$19)</f>
        <v>3580487.53</v>
      </c>
      <c r="AV49" s="43">
        <f t="shared" si="794"/>
        <v>3580487.53</v>
      </c>
      <c r="AW49" s="173">
        <f t="shared" si="23"/>
        <v>3580487.53</v>
      </c>
      <c r="AX49" s="44">
        <f t="shared" si="795"/>
        <v>3887987.53</v>
      </c>
      <c r="AY49" s="82">
        <f t="shared" si="647"/>
        <v>8000000</v>
      </c>
      <c r="AZ49" s="89">
        <f t="shared" si="898"/>
        <v>2</v>
      </c>
      <c r="BA49" s="43">
        <f t="shared" si="796"/>
        <v>4000000</v>
      </c>
      <c r="BB49" s="43">
        <f t="shared" si="899"/>
        <v>6011</v>
      </c>
      <c r="BC49" s="43">
        <f t="shared" si="797"/>
        <v>5980</v>
      </c>
      <c r="BD49" s="43">
        <f t="shared" si="900"/>
        <v>14640</v>
      </c>
      <c r="BE49" s="43">
        <f t="shared" si="798"/>
        <v>44766</v>
      </c>
      <c r="BF49" s="43">
        <f t="shared" si="799"/>
        <v>79803</v>
      </c>
      <c r="BG49" s="43">
        <f t="shared" si="800"/>
        <v>3848800</v>
      </c>
      <c r="BH49" s="43">
        <f t="shared" si="801"/>
        <v>0</v>
      </c>
      <c r="BI49" s="43">
        <f t="shared" ref="BI49" si="921">IF(BA49&gt;=$AR$5,IF(BA49&lt;=$AS$5,BA49-$AR$5,$AS$5-$AR$5),0)</f>
        <v>0</v>
      </c>
      <c r="BJ49" s="43">
        <f t="shared" si="802"/>
        <v>0</v>
      </c>
      <c r="BK49" s="94">
        <f t="shared" si="803"/>
        <v>3560975.06</v>
      </c>
      <c r="BL49" s="43">
        <f t="shared" si="804"/>
        <v>3560975.06</v>
      </c>
      <c r="BM49" s="173">
        <f t="shared" si="36"/>
        <v>3560975.06</v>
      </c>
      <c r="BN49" s="44">
        <f t="shared" si="805"/>
        <v>3855975.06</v>
      </c>
      <c r="BO49" s="82">
        <f t="shared" si="655"/>
        <v>8000000</v>
      </c>
      <c r="BP49" s="89">
        <f t="shared" si="901"/>
        <v>2.5</v>
      </c>
      <c r="BQ49" s="43">
        <f t="shared" si="806"/>
        <v>3200000</v>
      </c>
      <c r="BR49" s="43">
        <f t="shared" si="902"/>
        <v>6011</v>
      </c>
      <c r="BS49" s="43">
        <f t="shared" si="807"/>
        <v>5980</v>
      </c>
      <c r="BT49" s="43">
        <f t="shared" si="903"/>
        <v>14640</v>
      </c>
      <c r="BU49" s="43">
        <f t="shared" si="808"/>
        <v>44766</v>
      </c>
      <c r="BV49" s="43">
        <f t="shared" si="809"/>
        <v>79803</v>
      </c>
      <c r="BW49" s="43">
        <f t="shared" si="810"/>
        <v>3048800</v>
      </c>
      <c r="BX49" s="43">
        <f t="shared" si="811"/>
        <v>0</v>
      </c>
      <c r="BY49" s="43">
        <f t="shared" ref="BY49" si="922">IF(BQ49&gt;=$AR$5,IF(BQ49&lt;=$AS$5,BQ49-$AR$5,$AS$5-$AR$5),0)</f>
        <v>0</v>
      </c>
      <c r="BZ49" s="43">
        <f t="shared" si="812"/>
        <v>0</v>
      </c>
      <c r="CA49" s="94">
        <f t="shared" si="813"/>
        <v>3551218.8250000002</v>
      </c>
      <c r="CB49" s="43">
        <f t="shared" si="814"/>
        <v>3559475.06</v>
      </c>
      <c r="CC49" s="173">
        <f t="shared" si="50"/>
        <v>3559475.06</v>
      </c>
      <c r="CD49" s="44">
        <f t="shared" si="815"/>
        <v>3854475.06</v>
      </c>
      <c r="CE49" s="82">
        <f t="shared" si="663"/>
        <v>8000000</v>
      </c>
      <c r="CF49" s="89">
        <f t="shared" si="904"/>
        <v>3</v>
      </c>
      <c r="CG49" s="43">
        <f t="shared" si="816"/>
        <v>2666666.6666666665</v>
      </c>
      <c r="CH49" s="43">
        <f t="shared" si="905"/>
        <v>6011</v>
      </c>
      <c r="CI49" s="43">
        <f t="shared" si="817"/>
        <v>5980</v>
      </c>
      <c r="CJ49" s="43">
        <f t="shared" si="906"/>
        <v>14640</v>
      </c>
      <c r="CK49" s="43">
        <f t="shared" si="818"/>
        <v>44766</v>
      </c>
      <c r="CL49" s="43">
        <f t="shared" si="819"/>
        <v>79803</v>
      </c>
      <c r="CM49" s="43">
        <f t="shared" si="820"/>
        <v>2515466.6666666665</v>
      </c>
      <c r="CN49" s="43">
        <f t="shared" si="821"/>
        <v>0</v>
      </c>
      <c r="CO49" s="43">
        <f t="shared" ref="CO49" si="923">IF(CG49&gt;=$AR$5,IF(CG49&lt;=$AS$5,CG49-$AR$5,$AS$5-$AR$5),0)</f>
        <v>0</v>
      </c>
      <c r="CP49" s="43">
        <f t="shared" si="822"/>
        <v>0</v>
      </c>
      <c r="CQ49" s="64">
        <f t="shared" si="823"/>
        <v>3541462.59</v>
      </c>
      <c r="CR49" s="43">
        <f t="shared" si="824"/>
        <v>3557975.06</v>
      </c>
      <c r="CS49" s="173">
        <f t="shared" si="64"/>
        <v>3557975.06</v>
      </c>
      <c r="CT49" s="44">
        <f t="shared" si="825"/>
        <v>3852975.06</v>
      </c>
      <c r="CU49" s="82">
        <f t="shared" si="671"/>
        <v>8000000</v>
      </c>
      <c r="CV49" s="89">
        <f t="shared" si="907"/>
        <v>4</v>
      </c>
      <c r="CW49" s="43">
        <f t="shared" si="826"/>
        <v>2000000</v>
      </c>
      <c r="CX49" s="43">
        <f t="shared" si="908"/>
        <v>6011</v>
      </c>
      <c r="CY49" s="43">
        <f t="shared" si="827"/>
        <v>5980</v>
      </c>
      <c r="CZ49" s="43">
        <f t="shared" si="909"/>
        <v>14640</v>
      </c>
      <c r="DA49" s="43">
        <f t="shared" si="828"/>
        <v>44766</v>
      </c>
      <c r="DB49" s="43">
        <f t="shared" si="829"/>
        <v>79803</v>
      </c>
      <c r="DC49" s="43">
        <f t="shared" si="830"/>
        <v>1848800</v>
      </c>
      <c r="DD49" s="43">
        <f t="shared" si="831"/>
        <v>0</v>
      </c>
      <c r="DE49" s="43">
        <f t="shared" ref="DE49" si="924">IF(CW49&gt;=$AR$5,IF(CW49&lt;=$AS$5,CW49-$AR$5,$AS$5-$AR$5),0)</f>
        <v>0</v>
      </c>
      <c r="DF49" s="43">
        <f t="shared" si="832"/>
        <v>0</v>
      </c>
      <c r="DG49" s="64">
        <f t="shared" si="833"/>
        <v>3521950.12</v>
      </c>
      <c r="DH49" s="43">
        <f t="shared" si="834"/>
        <v>3554975.06</v>
      </c>
      <c r="DI49" s="173">
        <f t="shared" si="175"/>
        <v>3554975.06</v>
      </c>
      <c r="DJ49" s="44">
        <f t="shared" si="835"/>
        <v>3849975.06</v>
      </c>
      <c r="DK49" s="82">
        <f t="shared" si="679"/>
        <v>8000000</v>
      </c>
      <c r="DL49" s="89">
        <f t="shared" si="910"/>
        <v>5</v>
      </c>
      <c r="DM49" s="43">
        <f t="shared" si="836"/>
        <v>1600000</v>
      </c>
      <c r="DN49" s="43">
        <f t="shared" si="911"/>
        <v>6011</v>
      </c>
      <c r="DO49" s="43">
        <f t="shared" si="837"/>
        <v>5980</v>
      </c>
      <c r="DP49" s="43">
        <f t="shared" si="912"/>
        <v>14640</v>
      </c>
      <c r="DQ49" s="43">
        <f t="shared" si="838"/>
        <v>44766</v>
      </c>
      <c r="DR49" s="43">
        <f t="shared" si="839"/>
        <v>79803</v>
      </c>
      <c r="DS49" s="43">
        <f t="shared" si="840"/>
        <v>1448800</v>
      </c>
      <c r="DT49" s="43">
        <f t="shared" si="841"/>
        <v>0</v>
      </c>
      <c r="DU49" s="43">
        <f t="shared" ref="DU49" si="925">IF(DM49&gt;=$AR$5,IF(DM49&lt;=$AS$5,DM49-$AR$5,$AS$5-$AR$5),0)</f>
        <v>0</v>
      </c>
      <c r="DV49" s="43">
        <f t="shared" si="842"/>
        <v>0</v>
      </c>
      <c r="DW49" s="64">
        <f t="shared" si="843"/>
        <v>3502437.6500000004</v>
      </c>
      <c r="DX49" s="43">
        <f t="shared" si="844"/>
        <v>3551975.06</v>
      </c>
      <c r="DY49" s="173">
        <f t="shared" si="177"/>
        <v>3551975.06</v>
      </c>
      <c r="DZ49" s="44">
        <f t="shared" si="845"/>
        <v>3846975.06</v>
      </c>
      <c r="EA49" s="82">
        <f t="shared" si="687"/>
        <v>8000000</v>
      </c>
      <c r="EB49" s="89">
        <f t="shared" si="913"/>
        <v>2</v>
      </c>
      <c r="EC49" s="43">
        <f t="shared" si="846"/>
        <v>4000000</v>
      </c>
      <c r="ED49" s="43">
        <f>IF(EC49&lt;=$AL$5,EC49,$AL$5)</f>
        <v>6011</v>
      </c>
      <c r="EE49" s="43">
        <f t="shared" si="848"/>
        <v>5980</v>
      </c>
      <c r="EF49" s="43">
        <f>IF(EC49&gt;=11991,IF(EC49&lt;=$AN$5,EC49-$AM$5,$AN$5-$AM$5),0)</f>
        <v>14640</v>
      </c>
      <c r="EG49" s="43">
        <f t="shared" si="850"/>
        <v>44766</v>
      </c>
      <c r="EH49" s="43">
        <f t="shared" si="851"/>
        <v>79803</v>
      </c>
      <c r="EI49" s="43">
        <f t="shared" si="852"/>
        <v>3848800</v>
      </c>
      <c r="EJ49" s="43">
        <f t="shared" si="914"/>
        <v>0</v>
      </c>
      <c r="EK49" s="43">
        <f t="shared" si="853"/>
        <v>0</v>
      </c>
      <c r="EL49" s="43">
        <f t="shared" si="854"/>
        <v>0</v>
      </c>
      <c r="EM49" s="64">
        <f t="shared" si="855"/>
        <v>3560975.06</v>
      </c>
      <c r="EN49" s="43">
        <f t="shared" si="856"/>
        <v>3576947.53</v>
      </c>
      <c r="EO49" s="173">
        <f t="shared" si="179"/>
        <v>3576947.53</v>
      </c>
      <c r="EP49" s="82">
        <f t="shared" si="857"/>
        <v>3884447.53</v>
      </c>
      <c r="EQ49" s="44">
        <f t="shared" si="858"/>
        <v>8000000</v>
      </c>
      <c r="ER49" s="43">
        <f t="shared" si="859"/>
        <v>250000</v>
      </c>
      <c r="ES49" s="43">
        <f t="shared" si="860"/>
        <v>250000</v>
      </c>
      <c r="ET49" s="43">
        <f t="shared" si="861"/>
        <v>7500000</v>
      </c>
      <c r="EU49" s="43">
        <f>IF(EQ49&lt;=$ET$5,0,IF(EQ49&lt;=$EU$5,EQ49-ER49-ES49-ET49,$EU$5-$ET$5))</f>
        <v>0</v>
      </c>
      <c r="EV49" s="43">
        <f>IF(EQ49&gt;=$EU$5,EQ49-ER49-ES49-ET49-EU49,0)</f>
        <v>0</v>
      </c>
      <c r="EW49" s="43">
        <f t="shared" si="864"/>
        <v>0</v>
      </c>
      <c r="EX49" s="44">
        <f>((ER49*$J$13)+(ES49*$J$14)+(ET49*$J$15)+(EU49*$J$16)+(EV49*$J$17))</f>
        <v>307500</v>
      </c>
      <c r="EY49" s="43">
        <f t="shared" si="866"/>
        <v>500000</v>
      </c>
      <c r="EZ49" s="43">
        <f t="shared" si="867"/>
        <v>500000</v>
      </c>
      <c r="FA49" s="43">
        <f t="shared" si="868"/>
        <v>7000000</v>
      </c>
      <c r="FB49" s="43">
        <f t="shared" si="112"/>
        <v>0</v>
      </c>
      <c r="FC49" s="43">
        <f t="shared" si="869"/>
        <v>0</v>
      </c>
      <c r="FD49" s="43">
        <f t="shared" si="870"/>
        <v>0</v>
      </c>
      <c r="FE49" s="44">
        <f t="shared" si="871"/>
        <v>295000</v>
      </c>
      <c r="FF49" s="82">
        <f t="shared" si="697"/>
        <v>8000000</v>
      </c>
      <c r="FG49" s="89">
        <f t="shared" si="915"/>
        <v>2.5</v>
      </c>
      <c r="FH49" s="43">
        <f t="shared" si="872"/>
        <v>3200000</v>
      </c>
      <c r="FI49" s="43">
        <f>IF(FH49&lt;=$AL$5,FH49,$AL$5)</f>
        <v>6011</v>
      </c>
      <c r="FJ49" s="43">
        <f t="shared" si="874"/>
        <v>5980</v>
      </c>
      <c r="FK49" s="43">
        <f>IF(FH49&gt;=11991,IF(FH49&lt;=$AN$5,FH49-$AM$5,$AN$5-$AM$5),0)</f>
        <v>14640</v>
      </c>
      <c r="FL49" s="43">
        <f t="shared" si="876"/>
        <v>44766</v>
      </c>
      <c r="FM49" s="43">
        <f t="shared" si="877"/>
        <v>79803</v>
      </c>
      <c r="FN49" s="43">
        <f t="shared" si="878"/>
        <v>3048800</v>
      </c>
      <c r="FO49" s="43">
        <f t="shared" si="916"/>
        <v>0</v>
      </c>
      <c r="FP49" s="43">
        <f t="shared" si="879"/>
        <v>0</v>
      </c>
      <c r="FQ49" s="43">
        <f t="shared" si="880"/>
        <v>0</v>
      </c>
      <c r="FR49" s="64">
        <f t="shared" si="881"/>
        <v>3551218.8250000002</v>
      </c>
      <c r="FS49" s="43">
        <f t="shared" si="882"/>
        <v>3575447.53</v>
      </c>
      <c r="FT49" s="173">
        <f t="shared" si="540"/>
        <v>3575447.53</v>
      </c>
      <c r="FU49" s="82">
        <f t="shared" si="159"/>
        <v>3882947.53</v>
      </c>
      <c r="FV49" s="82">
        <f t="shared" si="708"/>
        <v>8000000</v>
      </c>
      <c r="FW49" s="89">
        <f t="shared" si="917"/>
        <v>1.5</v>
      </c>
      <c r="FX49" s="43">
        <f t="shared" si="883"/>
        <v>5333333.333333333</v>
      </c>
      <c r="FY49" s="43">
        <f>IF(FX49&lt;=$AL$5,FX49,$AL$5)</f>
        <v>6011</v>
      </c>
      <c r="FZ49" s="43">
        <f t="shared" si="885"/>
        <v>5980</v>
      </c>
      <c r="GA49" s="43">
        <f>IF(FX49&gt;=11991,IF(FX49&lt;=$AN$5,FX49-$AM$5,$AN$5-$AM$5),0)</f>
        <v>14640</v>
      </c>
      <c r="GB49" s="43">
        <f t="shared" si="887"/>
        <v>44766</v>
      </c>
      <c r="GC49" s="43">
        <f t="shared" si="888"/>
        <v>79803</v>
      </c>
      <c r="GD49" s="43">
        <f t="shared" si="889"/>
        <v>5182133.333333333</v>
      </c>
      <c r="GE49" s="43">
        <f t="shared" si="918"/>
        <v>0</v>
      </c>
      <c r="GF49" s="43">
        <f t="shared" si="890"/>
        <v>0</v>
      </c>
      <c r="GG49" s="43">
        <f t="shared" si="891"/>
        <v>0</v>
      </c>
      <c r="GH49" s="64">
        <f t="shared" si="892"/>
        <v>3570731.2949999999</v>
      </c>
      <c r="GI49" s="43">
        <f t="shared" si="893"/>
        <v>3579590.53</v>
      </c>
      <c r="GJ49" s="173">
        <f t="shared" si="139"/>
        <v>3579590.53</v>
      </c>
      <c r="GK49" s="82">
        <f t="shared" si="894"/>
        <v>3887090.53</v>
      </c>
      <c r="GO49" t="s">
        <v>164</v>
      </c>
      <c r="GR49" s="119">
        <f>HE47*1</f>
        <v>1016</v>
      </c>
      <c r="GS49" t="s">
        <v>187</v>
      </c>
      <c r="HH49" s="84"/>
      <c r="HI49" s="84"/>
      <c r="HJ49" s="43"/>
      <c r="HK49" s="43"/>
      <c r="HL49" s="90"/>
      <c r="HM49" s="84"/>
      <c r="HN49" s="90"/>
      <c r="HO49" s="44"/>
    </row>
    <row r="50" spans="13:223">
      <c r="GV50" s="111"/>
      <c r="GZ50" s="120"/>
      <c r="HI50" s="111"/>
      <c r="HJ50" s="111"/>
    </row>
  </sheetData>
  <sheetProtection sheet="1" objects="1" scenarios="1"/>
  <pageMargins left="0.70866141732283472" right="0.9055118110236221" top="0.51181102362204722" bottom="0.39370078740157483" header="0.43307086614173229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ARLOT</dc:creator>
  <cp:lastModifiedBy>ARLOT</cp:lastModifiedBy>
  <cp:lastPrinted>2013-11-15T10:34:13Z</cp:lastPrinted>
  <dcterms:created xsi:type="dcterms:W3CDTF">2013-10-12T08:27:51Z</dcterms:created>
  <dcterms:modified xsi:type="dcterms:W3CDTF">2013-11-16T12:13:33Z</dcterms:modified>
</cp:coreProperties>
</file>