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13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90" i="1"/>
  <c r="EQ90" s="1"/>
  <c r="M89"/>
  <c r="M88"/>
  <c r="BO88" s="1"/>
  <c r="M87"/>
  <c r="M86"/>
  <c r="FF86" s="1"/>
  <c r="M84"/>
  <c r="M83"/>
  <c r="HH83" s="1"/>
  <c r="M82"/>
  <c r="BO82" s="1"/>
  <c r="M81"/>
  <c r="M80"/>
  <c r="EA80" s="1"/>
  <c r="M78"/>
  <c r="M77"/>
  <c r="HH77" s="1"/>
  <c r="M76"/>
  <c r="M75"/>
  <c r="BO75" s="1"/>
  <c r="M74"/>
  <c r="M72"/>
  <c r="M71"/>
  <c r="BO71" s="1"/>
  <c r="M70"/>
  <c r="M69"/>
  <c r="BO69" s="1"/>
  <c r="M68"/>
  <c r="BO68" s="1"/>
  <c r="M66"/>
  <c r="M65"/>
  <c r="M64"/>
  <c r="FF64" s="1"/>
  <c r="M63"/>
  <c r="FV63" s="1"/>
  <c r="M62"/>
  <c r="M60"/>
  <c r="BO60" s="1"/>
  <c r="M59"/>
  <c r="BO59" s="1"/>
  <c r="M58"/>
  <c r="BO58" s="1"/>
  <c r="M57"/>
  <c r="M56"/>
  <c r="JE50"/>
  <c r="IP50"/>
  <c r="IY72"/>
  <c r="IY69"/>
  <c r="IY66"/>
  <c r="IY63"/>
  <c r="IY62"/>
  <c r="IY61"/>
  <c r="IY60"/>
  <c r="IY59"/>
  <c r="BO89"/>
  <c r="BO87"/>
  <c r="BO83"/>
  <c r="BO77"/>
  <c r="BO63"/>
  <c r="HH59"/>
  <c r="HH57"/>
  <c r="HV54"/>
  <c r="HW54" s="1"/>
  <c r="EO61"/>
  <c r="CS61"/>
  <c r="HW85"/>
  <c r="HW79"/>
  <c r="HW73"/>
  <c r="HW67"/>
  <c r="HW61"/>
  <c r="HV90"/>
  <c r="HV89"/>
  <c r="HV88"/>
  <c r="HV87"/>
  <c r="HV86"/>
  <c r="HV85"/>
  <c r="HV84"/>
  <c r="HV83"/>
  <c r="HV82"/>
  <c r="HV81"/>
  <c r="HV80"/>
  <c r="HV79"/>
  <c r="HV78"/>
  <c r="HV77"/>
  <c r="HV76"/>
  <c r="HV75"/>
  <c r="HV74"/>
  <c r="HV73"/>
  <c r="HV72"/>
  <c r="HV71"/>
  <c r="HV70"/>
  <c r="HV69"/>
  <c r="HV68"/>
  <c r="HV67"/>
  <c r="HV66"/>
  <c r="HV65"/>
  <c r="HV64"/>
  <c r="HV63"/>
  <c r="HV62"/>
  <c r="HV61"/>
  <c r="HV60"/>
  <c r="HV59"/>
  <c r="HV58"/>
  <c r="HV57"/>
  <c r="HV56"/>
  <c r="GY51"/>
  <c r="IK51"/>
  <c r="BO81"/>
  <c r="BZ73"/>
  <c r="BO65"/>
  <c r="BP56"/>
  <c r="BP57" s="1"/>
  <c r="BP58" s="1"/>
  <c r="BP59" s="1"/>
  <c r="BY54"/>
  <c r="BX54"/>
  <c r="BW54"/>
  <c r="BV54"/>
  <c r="BU54"/>
  <c r="BT54"/>
  <c r="BS54"/>
  <c r="BR54"/>
  <c r="BO90"/>
  <c r="BO86"/>
  <c r="BO84"/>
  <c r="BO80"/>
  <c r="BO78"/>
  <c r="BO76"/>
  <c r="BO74"/>
  <c r="BO72"/>
  <c r="BO70"/>
  <c r="BO66"/>
  <c r="BO64"/>
  <c r="BO62"/>
  <c r="BO57"/>
  <c r="BO56"/>
  <c r="BQ56" s="1"/>
  <c r="K51"/>
  <c r="HH89"/>
  <c r="HH87"/>
  <c r="HH84"/>
  <c r="HH82"/>
  <c r="HH81"/>
  <c r="HH80"/>
  <c r="HH72"/>
  <c r="HH70"/>
  <c r="HH69"/>
  <c r="HH65"/>
  <c r="HH56"/>
  <c r="HO55"/>
  <c r="HM55"/>
  <c r="HI55"/>
  <c r="HK55" s="1"/>
  <c r="GM58"/>
  <c r="GU52"/>
  <c r="GY81" s="1"/>
  <c r="GR92"/>
  <c r="FV89"/>
  <c r="FV87"/>
  <c r="FV84"/>
  <c r="FV82"/>
  <c r="FV81"/>
  <c r="FV80"/>
  <c r="FV77"/>
  <c r="FV72"/>
  <c r="FV71"/>
  <c r="FV70"/>
  <c r="FV65"/>
  <c r="FV59"/>
  <c r="FV57"/>
  <c r="FW56"/>
  <c r="FW57" s="1"/>
  <c r="FW58" s="1"/>
  <c r="FW59" s="1"/>
  <c r="FW60" s="1"/>
  <c r="FW62" s="1"/>
  <c r="FW63" s="1"/>
  <c r="FW64" s="1"/>
  <c r="FW65" s="1"/>
  <c r="FW66" s="1"/>
  <c r="FW68" s="1"/>
  <c r="FW69" s="1"/>
  <c r="FW70" s="1"/>
  <c r="FW71" s="1"/>
  <c r="FW72" s="1"/>
  <c r="FW74" s="1"/>
  <c r="FW75" s="1"/>
  <c r="FW76" s="1"/>
  <c r="FW77" s="1"/>
  <c r="FW78" s="1"/>
  <c r="FW80" s="1"/>
  <c r="FW81" s="1"/>
  <c r="FW82" s="1"/>
  <c r="FW83" s="1"/>
  <c r="FW84" s="1"/>
  <c r="FW86" s="1"/>
  <c r="FW87" s="1"/>
  <c r="FW88" s="1"/>
  <c r="FW89" s="1"/>
  <c r="FW90" s="1"/>
  <c r="GF54"/>
  <c r="GE54"/>
  <c r="GD54"/>
  <c r="GC54"/>
  <c r="GB54"/>
  <c r="GA54"/>
  <c r="FZ54"/>
  <c r="FY54"/>
  <c r="FF90"/>
  <c r="FF89"/>
  <c r="FF87"/>
  <c r="FF84"/>
  <c r="FF82"/>
  <c r="FF81"/>
  <c r="FF80"/>
  <c r="FF78"/>
  <c r="FF76"/>
  <c r="FF75"/>
  <c r="FF74"/>
  <c r="FF72"/>
  <c r="FF71"/>
  <c r="FF70"/>
  <c r="FF69"/>
  <c r="FF66"/>
  <c r="FF65"/>
  <c r="FF63"/>
  <c r="FF62"/>
  <c r="FF60"/>
  <c r="FF57"/>
  <c r="FG56"/>
  <c r="FG57" s="1"/>
  <c r="FG58" s="1"/>
  <c r="FG59" s="1"/>
  <c r="FG60" s="1"/>
  <c r="FG62" s="1"/>
  <c r="FF56"/>
  <c r="FP54"/>
  <c r="FO54"/>
  <c r="FN54"/>
  <c r="FM54"/>
  <c r="FL54"/>
  <c r="FK54"/>
  <c r="FJ54"/>
  <c r="FI54"/>
  <c r="EQ89"/>
  <c r="EQ87"/>
  <c r="EQ86"/>
  <c r="EQ84"/>
  <c r="EQ82"/>
  <c r="EQ81"/>
  <c r="EQ80"/>
  <c r="EQ78"/>
  <c r="EQ77"/>
  <c r="EQ76"/>
  <c r="EQ74"/>
  <c r="EQ72"/>
  <c r="EQ70"/>
  <c r="EQ66"/>
  <c r="EQ65"/>
  <c r="EQ64"/>
  <c r="EQ62"/>
  <c r="EQ59"/>
  <c r="EQ57"/>
  <c r="EQ56"/>
  <c r="FC54"/>
  <c r="FB54"/>
  <c r="FA54"/>
  <c r="EZ54"/>
  <c r="EY54"/>
  <c r="EV54"/>
  <c r="EU54"/>
  <c r="ET54"/>
  <c r="ES54"/>
  <c r="ER54"/>
  <c r="EA90"/>
  <c r="EA89"/>
  <c r="EA87"/>
  <c r="EA86"/>
  <c r="EA84"/>
  <c r="EA83"/>
  <c r="EA81"/>
  <c r="EL79"/>
  <c r="EA78"/>
  <c r="EA77"/>
  <c r="EA76"/>
  <c r="EA75"/>
  <c r="EA74"/>
  <c r="EP73"/>
  <c r="EL73"/>
  <c r="EA72"/>
  <c r="EA70"/>
  <c r="EA69"/>
  <c r="EA68"/>
  <c r="EP67"/>
  <c r="EA66"/>
  <c r="EA65"/>
  <c r="EA62"/>
  <c r="EP61"/>
  <c r="EA59"/>
  <c r="EA57"/>
  <c r="EB56"/>
  <c r="EB57" s="1"/>
  <c r="EB58" s="1"/>
  <c r="EB59" s="1"/>
  <c r="EB60" s="1"/>
  <c r="EB62" s="1"/>
  <c r="EA56"/>
  <c r="EC56" s="1"/>
  <c r="EK54"/>
  <c r="EJ54"/>
  <c r="EI54"/>
  <c r="EH54"/>
  <c r="EG54"/>
  <c r="EF54"/>
  <c r="EE54"/>
  <c r="ED54"/>
  <c r="DU54"/>
  <c r="DK89"/>
  <c r="DK87"/>
  <c r="DK86"/>
  <c r="DK84"/>
  <c r="DK83"/>
  <c r="DK82"/>
  <c r="DK81"/>
  <c r="DK80"/>
  <c r="DK78"/>
  <c r="DK77"/>
  <c r="DK76"/>
  <c r="DK74"/>
  <c r="DK72"/>
  <c r="DK70"/>
  <c r="DK69"/>
  <c r="DK68"/>
  <c r="DK66"/>
  <c r="DM66" s="1"/>
  <c r="DK65"/>
  <c r="DK63"/>
  <c r="DK62"/>
  <c r="DM62" s="1"/>
  <c r="DK59"/>
  <c r="DM59" s="1"/>
  <c r="DK58"/>
  <c r="DK57"/>
  <c r="DM57" s="1"/>
  <c r="DL56"/>
  <c r="DL57" s="1"/>
  <c r="DL58" s="1"/>
  <c r="DL59" s="1"/>
  <c r="DL60" s="1"/>
  <c r="DL62" s="1"/>
  <c r="DL63" s="1"/>
  <c r="DL64" s="1"/>
  <c r="DL65" s="1"/>
  <c r="DL66" s="1"/>
  <c r="DL68" s="1"/>
  <c r="DL69" s="1"/>
  <c r="DL70" s="1"/>
  <c r="DL71" s="1"/>
  <c r="DL72" s="1"/>
  <c r="DL74" s="1"/>
  <c r="DL75" s="1"/>
  <c r="DL76" s="1"/>
  <c r="DL77" s="1"/>
  <c r="DL78" s="1"/>
  <c r="DL80" s="1"/>
  <c r="DL81" s="1"/>
  <c r="DL82" s="1"/>
  <c r="DL83" s="1"/>
  <c r="DL84" s="1"/>
  <c r="DL86" s="1"/>
  <c r="DL87" s="1"/>
  <c r="DL88" s="1"/>
  <c r="DL89" s="1"/>
  <c r="DL90" s="1"/>
  <c r="DK56"/>
  <c r="DM56" s="1"/>
  <c r="DT54"/>
  <c r="DS54"/>
  <c r="DR54"/>
  <c r="DQ54"/>
  <c r="DP54"/>
  <c r="DO54"/>
  <c r="DN54"/>
  <c r="CU90"/>
  <c r="CU89"/>
  <c r="CU87"/>
  <c r="CU86"/>
  <c r="CU84"/>
  <c r="CU83"/>
  <c r="CU82"/>
  <c r="CU81"/>
  <c r="CU80"/>
  <c r="CU78"/>
  <c r="CU77"/>
  <c r="CU76"/>
  <c r="CU75"/>
  <c r="CU74"/>
  <c r="DF73"/>
  <c r="CU72"/>
  <c r="CU71"/>
  <c r="CU70"/>
  <c r="CU68"/>
  <c r="CU66"/>
  <c r="CU65"/>
  <c r="CU63"/>
  <c r="CU62"/>
  <c r="CU60"/>
  <c r="CU59"/>
  <c r="CU58"/>
  <c r="CU57"/>
  <c r="CV56"/>
  <c r="CV57" s="1"/>
  <c r="CV58" s="1"/>
  <c r="CV59" s="1"/>
  <c r="CV60" s="1"/>
  <c r="CV62" s="1"/>
  <c r="CV63" s="1"/>
  <c r="CV64" s="1"/>
  <c r="CV65" s="1"/>
  <c r="CV66" s="1"/>
  <c r="CV68" s="1"/>
  <c r="CV69" s="1"/>
  <c r="CV70" s="1"/>
  <c r="CV71" s="1"/>
  <c r="CV72" s="1"/>
  <c r="CV74" s="1"/>
  <c r="CV75" s="1"/>
  <c r="CV76" s="1"/>
  <c r="CV77" s="1"/>
  <c r="CV78" s="1"/>
  <c r="CV80" s="1"/>
  <c r="CV81" s="1"/>
  <c r="CV82" s="1"/>
  <c r="CV83" s="1"/>
  <c r="CV84" s="1"/>
  <c r="CV86" s="1"/>
  <c r="CV87" s="1"/>
  <c r="CV88" s="1"/>
  <c r="CV89" s="1"/>
  <c r="CV90" s="1"/>
  <c r="CU56"/>
  <c r="DE54"/>
  <c r="DD54"/>
  <c r="DC54"/>
  <c r="DB54"/>
  <c r="DA54"/>
  <c r="CZ54"/>
  <c r="CY54"/>
  <c r="CX54"/>
  <c r="CE89"/>
  <c r="CE87"/>
  <c r="CE86"/>
  <c r="CE84"/>
  <c r="CE83"/>
  <c r="CE82"/>
  <c r="CE81"/>
  <c r="CE80"/>
  <c r="CE78"/>
  <c r="CE77"/>
  <c r="CE76"/>
  <c r="CE75"/>
  <c r="CE74"/>
  <c r="CP73"/>
  <c r="CE72"/>
  <c r="CE71"/>
  <c r="CE70"/>
  <c r="CE69"/>
  <c r="CE68"/>
  <c r="CE66"/>
  <c r="CE65"/>
  <c r="CE63"/>
  <c r="CE62"/>
  <c r="CE60"/>
  <c r="CE59"/>
  <c r="CE58"/>
  <c r="CE57"/>
  <c r="CF56"/>
  <c r="CF57" s="1"/>
  <c r="CF58" s="1"/>
  <c r="CF59" s="1"/>
  <c r="CF60" s="1"/>
  <c r="CF62" s="1"/>
  <c r="CF63" s="1"/>
  <c r="CF64" s="1"/>
  <c r="CF65" s="1"/>
  <c r="CF66" s="1"/>
  <c r="CF68" s="1"/>
  <c r="CF69" s="1"/>
  <c r="CF70" s="1"/>
  <c r="CF71" s="1"/>
  <c r="CF72" s="1"/>
  <c r="CF74" s="1"/>
  <c r="CF75" s="1"/>
  <c r="CF76" s="1"/>
  <c r="CF77" s="1"/>
  <c r="CF78" s="1"/>
  <c r="CF80" s="1"/>
  <c r="CF81" s="1"/>
  <c r="CF82" s="1"/>
  <c r="CF83" s="1"/>
  <c r="CF84" s="1"/>
  <c r="CF86" s="1"/>
  <c r="CF87" s="1"/>
  <c r="CF88" s="1"/>
  <c r="CF89" s="1"/>
  <c r="CF90" s="1"/>
  <c r="CE56"/>
  <c r="CO54"/>
  <c r="CN54"/>
  <c r="CM54"/>
  <c r="CL54"/>
  <c r="CK54"/>
  <c r="CJ54"/>
  <c r="CI54"/>
  <c r="CH54"/>
  <c r="AY89"/>
  <c r="AY88"/>
  <c r="AY87"/>
  <c r="AY84"/>
  <c r="AY82"/>
  <c r="AY81"/>
  <c r="AY80"/>
  <c r="AY78"/>
  <c r="AY77"/>
  <c r="AY76"/>
  <c r="AY75"/>
  <c r="AY74"/>
  <c r="AY72"/>
  <c r="AY71"/>
  <c r="AY70"/>
  <c r="AY69"/>
  <c r="AY68"/>
  <c r="AY66"/>
  <c r="AY65"/>
  <c r="AY64"/>
  <c r="AY62"/>
  <c r="AY59"/>
  <c r="BA59" s="1"/>
  <c r="AY58"/>
  <c r="AY57"/>
  <c r="BA57" s="1"/>
  <c r="AZ56"/>
  <c r="AZ57" s="1"/>
  <c r="AZ58" s="1"/>
  <c r="AZ59" s="1"/>
  <c r="AZ60" s="1"/>
  <c r="AZ62" s="1"/>
  <c r="AZ63" s="1"/>
  <c r="AZ64" s="1"/>
  <c r="AZ65" s="1"/>
  <c r="AZ66" s="1"/>
  <c r="AZ68" s="1"/>
  <c r="AZ69" s="1"/>
  <c r="AZ70" s="1"/>
  <c r="AZ71" s="1"/>
  <c r="AZ72" s="1"/>
  <c r="AZ74" s="1"/>
  <c r="AZ75" s="1"/>
  <c r="AZ76" s="1"/>
  <c r="AZ77" s="1"/>
  <c r="AZ78" s="1"/>
  <c r="AZ80" s="1"/>
  <c r="AZ81" s="1"/>
  <c r="AZ82" s="1"/>
  <c r="AZ83" s="1"/>
  <c r="AZ84" s="1"/>
  <c r="AZ86" s="1"/>
  <c r="AZ87" s="1"/>
  <c r="AZ88" s="1"/>
  <c r="AZ89" s="1"/>
  <c r="AZ90" s="1"/>
  <c r="AY56"/>
  <c r="BA56" s="1"/>
  <c r="BI54"/>
  <c r="BH54"/>
  <c r="BG54"/>
  <c r="BF54"/>
  <c r="BE54"/>
  <c r="BD54"/>
  <c r="BC54"/>
  <c r="BB54"/>
  <c r="AI90"/>
  <c r="AI89"/>
  <c r="AI87"/>
  <c r="AI84"/>
  <c r="AI83"/>
  <c r="AI82"/>
  <c r="AI81"/>
  <c r="AI80"/>
  <c r="AT79"/>
  <c r="AI78"/>
  <c r="AI77"/>
  <c r="AI76"/>
  <c r="AI75"/>
  <c r="AI74"/>
  <c r="AT73"/>
  <c r="AI72"/>
  <c r="AI70"/>
  <c r="AI68"/>
  <c r="AI66"/>
  <c r="AI65"/>
  <c r="AI62"/>
  <c r="AI60"/>
  <c r="AI59"/>
  <c r="AI58"/>
  <c r="AI57"/>
  <c r="AJ56"/>
  <c r="AJ57" s="1"/>
  <c r="AJ58" s="1"/>
  <c r="AJ59" s="1"/>
  <c r="AJ60" s="1"/>
  <c r="AJ62" s="1"/>
  <c r="AI56"/>
  <c r="AS54"/>
  <c r="AR54"/>
  <c r="AQ54"/>
  <c r="AP54"/>
  <c r="AO54"/>
  <c r="AN54"/>
  <c r="AM54"/>
  <c r="AL54"/>
  <c r="P89"/>
  <c r="P87"/>
  <c r="P86"/>
  <c r="P84"/>
  <c r="P82"/>
  <c r="P81"/>
  <c r="P80"/>
  <c r="P78"/>
  <c r="P77"/>
  <c r="P76"/>
  <c r="P75"/>
  <c r="P74"/>
  <c r="P72"/>
  <c r="P70"/>
  <c r="P69"/>
  <c r="P68"/>
  <c r="P66"/>
  <c r="P65"/>
  <c r="P63"/>
  <c r="P62"/>
  <c r="P59"/>
  <c r="P58"/>
  <c r="P57"/>
  <c r="P56"/>
  <c r="AA51"/>
  <c r="AT52" s="1"/>
  <c r="M52"/>
  <c r="O51"/>
  <c r="AG51" s="1"/>
  <c r="AH50"/>
  <c r="AX50" s="1"/>
  <c r="BN50" s="1"/>
  <c r="CD50" s="1"/>
  <c r="CT50" s="1"/>
  <c r="DJ50" s="1"/>
  <c r="DZ50" s="1"/>
  <c r="EP50" s="1"/>
  <c r="FE50" s="1"/>
  <c r="FU50" s="1"/>
  <c r="GK50" s="1"/>
  <c r="HE50" s="1"/>
  <c r="HT51" s="1"/>
  <c r="H76"/>
  <c r="H75"/>
  <c r="H74"/>
  <c r="H73"/>
  <c r="G73"/>
  <c r="G74" s="1"/>
  <c r="G75" s="1"/>
  <c r="G76" s="1"/>
  <c r="D72"/>
  <c r="D80" s="1"/>
  <c r="D87" s="1"/>
  <c r="D92" s="1"/>
  <c r="C68"/>
  <c r="C67"/>
  <c r="H66"/>
  <c r="C66"/>
  <c r="H65"/>
  <c r="C65"/>
  <c r="H64"/>
  <c r="C64"/>
  <c r="H63"/>
  <c r="G63"/>
  <c r="G64" s="1"/>
  <c r="G65" s="1"/>
  <c r="G66" s="1"/>
  <c r="C63"/>
  <c r="C62"/>
  <c r="B62"/>
  <c r="B63" s="1"/>
  <c r="B64" s="1"/>
  <c r="B65" s="1"/>
  <c r="B66" s="1"/>
  <c r="B67" s="1"/>
  <c r="B68" s="1"/>
  <c r="N5"/>
  <c r="D47"/>
  <c r="M3"/>
  <c r="O3" s="1"/>
  <c r="P90" l="1"/>
  <c r="AY90"/>
  <c r="CE90"/>
  <c r="DK90"/>
  <c r="P88"/>
  <c r="AI88"/>
  <c r="CE88"/>
  <c r="CU88"/>
  <c r="DK88"/>
  <c r="EA88"/>
  <c r="EQ88"/>
  <c r="FF88"/>
  <c r="AI86"/>
  <c r="AY86"/>
  <c r="P83"/>
  <c r="AY83"/>
  <c r="EQ83"/>
  <c r="FF83"/>
  <c r="FV83"/>
  <c r="EA82"/>
  <c r="FF77"/>
  <c r="DK75"/>
  <c r="EQ75"/>
  <c r="FV75"/>
  <c r="HH75"/>
  <c r="P71"/>
  <c r="AI71"/>
  <c r="DK71"/>
  <c r="EA71"/>
  <c r="EQ71"/>
  <c r="HH71"/>
  <c r="AI69"/>
  <c r="CU69"/>
  <c r="EQ69"/>
  <c r="FV69"/>
  <c r="EQ68"/>
  <c r="FF68"/>
  <c r="FV68"/>
  <c r="HH68"/>
  <c r="P64"/>
  <c r="AI64"/>
  <c r="CE64"/>
  <c r="CU64"/>
  <c r="DK64"/>
  <c r="DM64" s="1"/>
  <c r="EA64"/>
  <c r="AI63"/>
  <c r="AY63"/>
  <c r="EA63"/>
  <c r="EQ63"/>
  <c r="P60"/>
  <c r="AY60"/>
  <c r="DK60"/>
  <c r="EQ60"/>
  <c r="EA60"/>
  <c r="HH60"/>
  <c r="FV58"/>
  <c r="FV60"/>
  <c r="FX60" s="1"/>
  <c r="FF59"/>
  <c r="EA58"/>
  <c r="EC58" s="1"/>
  <c r="EQ58"/>
  <c r="FF58"/>
  <c r="FH58" s="1"/>
  <c r="HH58"/>
  <c r="BA62"/>
  <c r="BF62" s="1"/>
  <c r="CW56"/>
  <c r="DB56" s="1"/>
  <c r="DM69"/>
  <c r="DM71"/>
  <c r="DM74"/>
  <c r="DM76"/>
  <c r="DM78"/>
  <c r="DM81"/>
  <c r="DM83"/>
  <c r="DM86"/>
  <c r="DM88"/>
  <c r="DM90"/>
  <c r="HH63"/>
  <c r="N3"/>
  <c r="AK56"/>
  <c r="AN56" s="1"/>
  <c r="AK57"/>
  <c r="AK59"/>
  <c r="CG56"/>
  <c r="FH56"/>
  <c r="FM56" s="1"/>
  <c r="FH57"/>
  <c r="FM57" s="1"/>
  <c r="FH59"/>
  <c r="FM59" s="1"/>
  <c r="FV56"/>
  <c r="FX56" s="1"/>
  <c r="FX57"/>
  <c r="GC57" s="1"/>
  <c r="FX59"/>
  <c r="GA59" s="1"/>
  <c r="FV62"/>
  <c r="FX62" s="1"/>
  <c r="FV64"/>
  <c r="FX64" s="1"/>
  <c r="GC64" s="1"/>
  <c r="FV66"/>
  <c r="FX66" s="1"/>
  <c r="FX69"/>
  <c r="GC69" s="1"/>
  <c r="FX71"/>
  <c r="FV74"/>
  <c r="FX74" s="1"/>
  <c r="FV76"/>
  <c r="FV78"/>
  <c r="FX78" s="1"/>
  <c r="FV86"/>
  <c r="FV88"/>
  <c r="FX88" s="1"/>
  <c r="FV90"/>
  <c r="HJ55"/>
  <c r="HH62"/>
  <c r="HH64"/>
  <c r="HH66"/>
  <c r="HH74"/>
  <c r="HH76"/>
  <c r="HH78"/>
  <c r="HH86"/>
  <c r="HH88"/>
  <c r="HH90"/>
  <c r="GN58"/>
  <c r="GV67"/>
  <c r="GZ67"/>
  <c r="GN57"/>
  <c r="GO57" s="1"/>
  <c r="GN67"/>
  <c r="GR67"/>
  <c r="GZ56"/>
  <c r="HD67"/>
  <c r="HL55"/>
  <c r="HN55"/>
  <c r="BP60"/>
  <c r="BQ59"/>
  <c r="BV56"/>
  <c r="BT56"/>
  <c r="BQ58"/>
  <c r="BQ57"/>
  <c r="AV52"/>
  <c r="BJ52"/>
  <c r="BZ52" s="1"/>
  <c r="CB52" s="1"/>
  <c r="HC51"/>
  <c r="HE84" s="1"/>
  <c r="HQ50"/>
  <c r="HT50" s="1"/>
  <c r="GR97"/>
  <c r="GZ97" s="1"/>
  <c r="GZ92"/>
  <c r="HC96"/>
  <c r="HE96" s="1"/>
  <c r="GR98" s="1"/>
  <c r="GZ90"/>
  <c r="HD90" s="1"/>
  <c r="GU91" s="1"/>
  <c r="GR93" s="1"/>
  <c r="HA84"/>
  <c r="GO58"/>
  <c r="GM59"/>
  <c r="GN59" s="1"/>
  <c r="GU80"/>
  <c r="GC56"/>
  <c r="GA56"/>
  <c r="GC59"/>
  <c r="GC62"/>
  <c r="GC66"/>
  <c r="GC71"/>
  <c r="FX58"/>
  <c r="FX63"/>
  <c r="FX65"/>
  <c r="FX68"/>
  <c r="FX70"/>
  <c r="FX72"/>
  <c r="FX75"/>
  <c r="FX77"/>
  <c r="FX80"/>
  <c r="FX82"/>
  <c r="FX84"/>
  <c r="FX87"/>
  <c r="FX89"/>
  <c r="FX76"/>
  <c r="FX81"/>
  <c r="FX83"/>
  <c r="FX86"/>
  <c r="FX90"/>
  <c r="FK57"/>
  <c r="FK59"/>
  <c r="FG63"/>
  <c r="FH62"/>
  <c r="FH60"/>
  <c r="EB63"/>
  <c r="EC62"/>
  <c r="EH56"/>
  <c r="EF56"/>
  <c r="EC57"/>
  <c r="EC59"/>
  <c r="EC60"/>
  <c r="DM58"/>
  <c r="DM60"/>
  <c r="DM63"/>
  <c r="DM65"/>
  <c r="DM68"/>
  <c r="DM70"/>
  <c r="DM72"/>
  <c r="DM75"/>
  <c r="DM77"/>
  <c r="DM80"/>
  <c r="DM82"/>
  <c r="DM84"/>
  <c r="DM87"/>
  <c r="DM89"/>
  <c r="DR56"/>
  <c r="DP56"/>
  <c r="DR57"/>
  <c r="DP57"/>
  <c r="DR59"/>
  <c r="DP59"/>
  <c r="DR62"/>
  <c r="DP62"/>
  <c r="DR64"/>
  <c r="DP64"/>
  <c r="DR66"/>
  <c r="DP66"/>
  <c r="DR69"/>
  <c r="DP69"/>
  <c r="DR71"/>
  <c r="DP71"/>
  <c r="DR74"/>
  <c r="DP74"/>
  <c r="DR76"/>
  <c r="DR78"/>
  <c r="DR81"/>
  <c r="DR83"/>
  <c r="DR86"/>
  <c r="DR88"/>
  <c r="DR90"/>
  <c r="CZ56"/>
  <c r="CW58"/>
  <c r="CW57"/>
  <c r="CW59"/>
  <c r="CW62"/>
  <c r="CW64"/>
  <c r="CW66"/>
  <c r="CW69"/>
  <c r="CW71"/>
  <c r="CW75"/>
  <c r="CW77"/>
  <c r="CW80"/>
  <c r="CW82"/>
  <c r="CW84"/>
  <c r="CW87"/>
  <c r="CW89"/>
  <c r="CW60"/>
  <c r="CW63"/>
  <c r="CW65"/>
  <c r="CW68"/>
  <c r="CW70"/>
  <c r="CW72"/>
  <c r="CW74"/>
  <c r="CW76"/>
  <c r="CW78"/>
  <c r="CW81"/>
  <c r="CW83"/>
  <c r="CW86"/>
  <c r="CW88"/>
  <c r="CW90"/>
  <c r="CL56"/>
  <c r="CJ56"/>
  <c r="CG58"/>
  <c r="CG57"/>
  <c r="CG59"/>
  <c r="CG60"/>
  <c r="CG63"/>
  <c r="CG65"/>
  <c r="CG66"/>
  <c r="CG69"/>
  <c r="CG71"/>
  <c r="CG75"/>
  <c r="CG77"/>
  <c r="CG80"/>
  <c r="CG82"/>
  <c r="CG84"/>
  <c r="CG87"/>
  <c r="CG89"/>
  <c r="CG62"/>
  <c r="CG64"/>
  <c r="CG68"/>
  <c r="CG70"/>
  <c r="CG72"/>
  <c r="CG74"/>
  <c r="CG76"/>
  <c r="CG78"/>
  <c r="CG81"/>
  <c r="CG83"/>
  <c r="CG86"/>
  <c r="CG88"/>
  <c r="CG90"/>
  <c r="BF56"/>
  <c r="BD56"/>
  <c r="BF57"/>
  <c r="BD57"/>
  <c r="BF59"/>
  <c r="BD59"/>
  <c r="BD62"/>
  <c r="BA58"/>
  <c r="BA60"/>
  <c r="BA63"/>
  <c r="BA65"/>
  <c r="BA68"/>
  <c r="BA70"/>
  <c r="BA72"/>
  <c r="BA75"/>
  <c r="BA77"/>
  <c r="BA80"/>
  <c r="BA82"/>
  <c r="BA84"/>
  <c r="BA87"/>
  <c r="BA89"/>
  <c r="BA64"/>
  <c r="BA66"/>
  <c r="BA69"/>
  <c r="BA71"/>
  <c r="BA74"/>
  <c r="BA76"/>
  <c r="BA78"/>
  <c r="BA81"/>
  <c r="BA83"/>
  <c r="BA86"/>
  <c r="BA88"/>
  <c r="BA90"/>
  <c r="AP56"/>
  <c r="AP57"/>
  <c r="AN57"/>
  <c r="AP59"/>
  <c r="AJ63"/>
  <c r="AK62"/>
  <c r="AK58"/>
  <c r="AK60"/>
  <c r="N8"/>
  <c r="M8" s="1"/>
  <c r="N10"/>
  <c r="M10" s="1"/>
  <c r="N13"/>
  <c r="M13" s="1"/>
  <c r="N15"/>
  <c r="M15" s="1"/>
  <c r="N17"/>
  <c r="M17" s="1"/>
  <c r="N20"/>
  <c r="M20" s="1"/>
  <c r="N22"/>
  <c r="M22" s="1"/>
  <c r="N25"/>
  <c r="M25" s="1"/>
  <c r="N27"/>
  <c r="M27" s="1"/>
  <c r="N29"/>
  <c r="M29" s="1"/>
  <c r="N32"/>
  <c r="M32" s="1"/>
  <c r="HW81" s="1"/>
  <c r="N34"/>
  <c r="M34" s="1"/>
  <c r="HW83" s="1"/>
  <c r="N37"/>
  <c r="M37" s="1"/>
  <c r="HW86" s="1"/>
  <c r="N39"/>
  <c r="M39" s="1"/>
  <c r="HW88" s="1"/>
  <c r="N41"/>
  <c r="M41" s="1"/>
  <c r="HW90" s="1"/>
  <c r="N7"/>
  <c r="M7" s="1"/>
  <c r="HW56" s="1"/>
  <c r="N9"/>
  <c r="M9" s="1"/>
  <c r="N11"/>
  <c r="M11" s="1"/>
  <c r="N14"/>
  <c r="M14" s="1"/>
  <c r="N16"/>
  <c r="M16" s="1"/>
  <c r="N19"/>
  <c r="M19" s="1"/>
  <c r="N21"/>
  <c r="M21" s="1"/>
  <c r="N23"/>
  <c r="M23" s="1"/>
  <c r="N26"/>
  <c r="M26" s="1"/>
  <c r="N28"/>
  <c r="M28" s="1"/>
  <c r="N31"/>
  <c r="M31" s="1"/>
  <c r="HW80" s="1"/>
  <c r="N33"/>
  <c r="M33" s="1"/>
  <c r="HW82" s="1"/>
  <c r="N35"/>
  <c r="M35" s="1"/>
  <c r="HW84" s="1"/>
  <c r="N38"/>
  <c r="M38" s="1"/>
  <c r="HW87" s="1"/>
  <c r="N40"/>
  <c r="M40" s="1"/>
  <c r="HW89" s="1"/>
  <c r="EP24"/>
  <c r="EP18"/>
  <c r="EP12"/>
  <c r="GU3"/>
  <c r="GY32" s="1"/>
  <c r="GZ41" s="1"/>
  <c r="HD41" s="1"/>
  <c r="GU42" s="1"/>
  <c r="GR44" s="1"/>
  <c r="GN8"/>
  <c r="GA57" l="1"/>
  <c r="FK56"/>
  <c r="P26"/>
  <c r="HX75" s="1"/>
  <c r="HW75"/>
  <c r="P21"/>
  <c r="HX70" s="1"/>
  <c r="HW70"/>
  <c r="P16"/>
  <c r="HX65" s="1"/>
  <c r="HW65"/>
  <c r="P11"/>
  <c r="HX60" s="1"/>
  <c r="HW60"/>
  <c r="P27"/>
  <c r="HX76" s="1"/>
  <c r="HW76"/>
  <c r="P22"/>
  <c r="HX71" s="1"/>
  <c r="HW71"/>
  <c r="P17"/>
  <c r="HX66" s="1"/>
  <c r="HW66"/>
  <c r="P13"/>
  <c r="HX62" s="1"/>
  <c r="HW62"/>
  <c r="P8"/>
  <c r="HX57" s="1"/>
  <c r="HW57"/>
  <c r="P28"/>
  <c r="HX77" s="1"/>
  <c r="HW77"/>
  <c r="P23"/>
  <c r="HX72" s="1"/>
  <c r="HW72"/>
  <c r="P19"/>
  <c r="HX68" s="1"/>
  <c r="HW68"/>
  <c r="P14"/>
  <c r="HX63" s="1"/>
  <c r="HW63"/>
  <c r="P9"/>
  <c r="HX58" s="1"/>
  <c r="HW58"/>
  <c r="P29"/>
  <c r="HX78" s="1"/>
  <c r="HW78"/>
  <c r="P25"/>
  <c r="HX74" s="1"/>
  <c r="HW74"/>
  <c r="P20"/>
  <c r="HX69" s="1"/>
  <c r="HW69"/>
  <c r="P15"/>
  <c r="HX64" s="1"/>
  <c r="HW64"/>
  <c r="P10"/>
  <c r="HX59" s="1"/>
  <c r="HW59"/>
  <c r="BV58"/>
  <c r="BT58"/>
  <c r="BP62"/>
  <c r="BQ60"/>
  <c r="BV57"/>
  <c r="BT57"/>
  <c r="BV59"/>
  <c r="BT59"/>
  <c r="BL52"/>
  <c r="GM60"/>
  <c r="GN60" s="1"/>
  <c r="GO59"/>
  <c r="GC88"/>
  <c r="GC83"/>
  <c r="GC74"/>
  <c r="GC89"/>
  <c r="GC90"/>
  <c r="GC86"/>
  <c r="GC81"/>
  <c r="GC76"/>
  <c r="GC87"/>
  <c r="GC82"/>
  <c r="GC77"/>
  <c r="GC72"/>
  <c r="GC68"/>
  <c r="GC63"/>
  <c r="GC58"/>
  <c r="GA58"/>
  <c r="GC78"/>
  <c r="GC84"/>
  <c r="GC80"/>
  <c r="GC75"/>
  <c r="GC70"/>
  <c r="GC65"/>
  <c r="GC60"/>
  <c r="GA60"/>
  <c r="FM58"/>
  <c r="FK58"/>
  <c r="FG64"/>
  <c r="FH63"/>
  <c r="FM60"/>
  <c r="FK60"/>
  <c r="FM62"/>
  <c r="FK62"/>
  <c r="EH57"/>
  <c r="EF57"/>
  <c r="EH59"/>
  <c r="EF59"/>
  <c r="EH58"/>
  <c r="EF58"/>
  <c r="EB64"/>
  <c r="EC63"/>
  <c r="EF60"/>
  <c r="EH60"/>
  <c r="EH62"/>
  <c r="EF62"/>
  <c r="DR87"/>
  <c r="DR82"/>
  <c r="DR77"/>
  <c r="DR72"/>
  <c r="DP72"/>
  <c r="DR68"/>
  <c r="DP68"/>
  <c r="DR63"/>
  <c r="DP63"/>
  <c r="DR58"/>
  <c r="DP58"/>
  <c r="DR89"/>
  <c r="DR84"/>
  <c r="DR80"/>
  <c r="DR75"/>
  <c r="DR70"/>
  <c r="DP70"/>
  <c r="DR65"/>
  <c r="DP65"/>
  <c r="DR60"/>
  <c r="DP60"/>
  <c r="DB90"/>
  <c r="DB86"/>
  <c r="DB81"/>
  <c r="DB76"/>
  <c r="DB72"/>
  <c r="DB68"/>
  <c r="CZ68"/>
  <c r="DB63"/>
  <c r="CZ63"/>
  <c r="DB89"/>
  <c r="DB84"/>
  <c r="DB80"/>
  <c r="DB75"/>
  <c r="DB69"/>
  <c r="CZ69"/>
  <c r="DB64"/>
  <c r="CZ64"/>
  <c r="DB59"/>
  <c r="CZ59"/>
  <c r="DB58"/>
  <c r="CZ58"/>
  <c r="DB88"/>
  <c r="DB83"/>
  <c r="DB78"/>
  <c r="DB74"/>
  <c r="DB70"/>
  <c r="CZ70"/>
  <c r="DB65"/>
  <c r="CZ65"/>
  <c r="DB60"/>
  <c r="CZ60"/>
  <c r="DB87"/>
  <c r="DB82"/>
  <c r="DB77"/>
  <c r="DB71"/>
  <c r="CZ71"/>
  <c r="DB66"/>
  <c r="CZ66"/>
  <c r="CZ62"/>
  <c r="DB62"/>
  <c r="DB57"/>
  <c r="CZ57"/>
  <c r="CL83"/>
  <c r="CL78"/>
  <c r="CL70"/>
  <c r="CL64"/>
  <c r="CJ64"/>
  <c r="CL84"/>
  <c r="CJ60"/>
  <c r="CL60"/>
  <c r="CL90"/>
  <c r="CL86"/>
  <c r="CL81"/>
  <c r="CL76"/>
  <c r="CL72"/>
  <c r="CL68"/>
  <c r="CJ68"/>
  <c r="CL62"/>
  <c r="CJ62"/>
  <c r="CL87"/>
  <c r="CL82"/>
  <c r="CL77"/>
  <c r="CL71"/>
  <c r="CL66"/>
  <c r="CJ66"/>
  <c r="CJ63"/>
  <c r="CL63"/>
  <c r="CL59"/>
  <c r="CJ59"/>
  <c r="CL58"/>
  <c r="CJ58"/>
  <c r="CL88"/>
  <c r="CL74"/>
  <c r="CL89"/>
  <c r="CL80"/>
  <c r="CL75"/>
  <c r="CL69"/>
  <c r="CL65"/>
  <c r="CJ65"/>
  <c r="CL57"/>
  <c r="CJ57"/>
  <c r="BF90"/>
  <c r="BF86"/>
  <c r="BF81"/>
  <c r="BF76"/>
  <c r="BF71"/>
  <c r="BF66"/>
  <c r="BF89"/>
  <c r="BF84"/>
  <c r="BF80"/>
  <c r="BF75"/>
  <c r="BF70"/>
  <c r="BF65"/>
  <c r="BF60"/>
  <c r="BD60"/>
  <c r="BF88"/>
  <c r="BF83"/>
  <c r="BF78"/>
  <c r="BF74"/>
  <c r="BF69"/>
  <c r="BF64"/>
  <c r="BF87"/>
  <c r="BF82"/>
  <c r="BF77"/>
  <c r="BF72"/>
  <c r="BF68"/>
  <c r="BF63"/>
  <c r="BD63"/>
  <c r="BF58"/>
  <c r="BD58"/>
  <c r="AP60"/>
  <c r="AP62"/>
  <c r="AP58"/>
  <c r="AJ64"/>
  <c r="AK63"/>
  <c r="HC47"/>
  <c r="HE47" s="1"/>
  <c r="GR49" s="1"/>
  <c r="HA35"/>
  <c r="BP63" l="1"/>
  <c r="BQ62"/>
  <c r="BV60"/>
  <c r="BT60"/>
  <c r="CP52"/>
  <c r="GM61"/>
  <c r="GN61" s="1"/>
  <c r="GO60"/>
  <c r="FG65"/>
  <c r="FH64"/>
  <c r="FM63"/>
  <c r="FK63"/>
  <c r="EB65"/>
  <c r="EC64"/>
  <c r="EH63"/>
  <c r="EF63"/>
  <c r="AP63"/>
  <c r="AJ65"/>
  <c r="AK64"/>
  <c r="GO8"/>
  <c r="O1"/>
  <c r="FB5"/>
  <c r="BO8"/>
  <c r="HH41"/>
  <c r="HH40"/>
  <c r="HH39"/>
  <c r="HH38"/>
  <c r="HH37"/>
  <c r="HH35"/>
  <c r="HH34"/>
  <c r="HH33"/>
  <c r="HH32"/>
  <c r="HH31"/>
  <c r="HH29"/>
  <c r="HH28"/>
  <c r="HH27"/>
  <c r="HH26"/>
  <c r="HH25"/>
  <c r="HH23"/>
  <c r="HH22"/>
  <c r="HH21"/>
  <c r="HH20"/>
  <c r="HH19"/>
  <c r="HH8"/>
  <c r="HH7"/>
  <c r="HO6"/>
  <c r="HM6"/>
  <c r="HI6"/>
  <c r="HL6" s="1"/>
  <c r="GY2"/>
  <c r="GR43" s="1"/>
  <c r="D23"/>
  <c r="D31" s="1"/>
  <c r="D38" s="1"/>
  <c r="D43" s="1"/>
  <c r="O2"/>
  <c r="GM9"/>
  <c r="GM10" s="1"/>
  <c r="GM11" s="1"/>
  <c r="GM12" s="1"/>
  <c r="GM13" s="1"/>
  <c r="AH1"/>
  <c r="AX1" s="1"/>
  <c r="BN1" s="1"/>
  <c r="CD1" s="1"/>
  <c r="CT1" s="1"/>
  <c r="DJ1" s="1"/>
  <c r="DZ1" s="1"/>
  <c r="EP1" s="1"/>
  <c r="FE1" s="1"/>
  <c r="FU1" s="1"/>
  <c r="FW7"/>
  <c r="FW8" s="1"/>
  <c r="FW9" s="1"/>
  <c r="FW10" s="1"/>
  <c r="FW11" s="1"/>
  <c r="FW13" s="1"/>
  <c r="FW14" s="1"/>
  <c r="FW15" s="1"/>
  <c r="FW16" s="1"/>
  <c r="FW17" s="1"/>
  <c r="FW19" s="1"/>
  <c r="FW20" s="1"/>
  <c r="FW21" s="1"/>
  <c r="FW22" s="1"/>
  <c r="FW23" s="1"/>
  <c r="FW25" s="1"/>
  <c r="FW26" s="1"/>
  <c r="FW27" s="1"/>
  <c r="FW28" s="1"/>
  <c r="FW29" s="1"/>
  <c r="FW31" s="1"/>
  <c r="FW32" s="1"/>
  <c r="FW33" s="1"/>
  <c r="FW34" s="1"/>
  <c r="FW35" s="1"/>
  <c r="FW37" s="1"/>
  <c r="FW38" s="1"/>
  <c r="FW39" s="1"/>
  <c r="FW40" s="1"/>
  <c r="FW41" s="1"/>
  <c r="FV7"/>
  <c r="GF5"/>
  <c r="GE5"/>
  <c r="GD5"/>
  <c r="GC5"/>
  <c r="GB5"/>
  <c r="GA5"/>
  <c r="FZ5"/>
  <c r="FY5"/>
  <c r="AA2"/>
  <c r="AT3" s="1"/>
  <c r="FG7"/>
  <c r="FG8" s="1"/>
  <c r="FG9" s="1"/>
  <c r="FG10" s="1"/>
  <c r="FG11" s="1"/>
  <c r="FG13" s="1"/>
  <c r="FG14" s="1"/>
  <c r="FG15" s="1"/>
  <c r="FG16" s="1"/>
  <c r="FG17" s="1"/>
  <c r="FG19" s="1"/>
  <c r="FG20" s="1"/>
  <c r="FG21" s="1"/>
  <c r="FG22" s="1"/>
  <c r="FG23" s="1"/>
  <c r="FG25" s="1"/>
  <c r="FG26" s="1"/>
  <c r="FG27" s="1"/>
  <c r="FG28" s="1"/>
  <c r="FG29" s="1"/>
  <c r="FG31" s="1"/>
  <c r="FG32" s="1"/>
  <c r="FG33" s="1"/>
  <c r="FG34" s="1"/>
  <c r="FG35" s="1"/>
  <c r="FG37" s="1"/>
  <c r="FG38" s="1"/>
  <c r="FG39" s="1"/>
  <c r="FG40" s="1"/>
  <c r="FG41" s="1"/>
  <c r="FF7"/>
  <c r="FP5"/>
  <c r="FO5"/>
  <c r="FN5"/>
  <c r="FM5"/>
  <c r="FL5"/>
  <c r="FK5"/>
  <c r="FJ5"/>
  <c r="FI5"/>
  <c r="FC5"/>
  <c r="FA5"/>
  <c r="EZ5"/>
  <c r="EY5"/>
  <c r="EV5"/>
  <c r="EU5"/>
  <c r="ET5"/>
  <c r="ES5"/>
  <c r="ER5"/>
  <c r="EQ7"/>
  <c r="FB7" s="1"/>
  <c r="H27"/>
  <c r="H26"/>
  <c r="H25"/>
  <c r="H24"/>
  <c r="G24"/>
  <c r="G25" s="1"/>
  <c r="G26" s="1"/>
  <c r="G27" s="1"/>
  <c r="H17"/>
  <c r="H16"/>
  <c r="H15"/>
  <c r="H14"/>
  <c r="G14"/>
  <c r="G15" s="1"/>
  <c r="G16" s="1"/>
  <c r="G17" s="1"/>
  <c r="EL30"/>
  <c r="EL24"/>
  <c r="EB7"/>
  <c r="EB8" s="1"/>
  <c r="EB9" s="1"/>
  <c r="EB10" s="1"/>
  <c r="EB11" s="1"/>
  <c r="EB13" s="1"/>
  <c r="EB14" s="1"/>
  <c r="EB15" s="1"/>
  <c r="EB16" s="1"/>
  <c r="EB17" s="1"/>
  <c r="EB19" s="1"/>
  <c r="EB20" s="1"/>
  <c r="EB21" s="1"/>
  <c r="EB22" s="1"/>
  <c r="EB23" s="1"/>
  <c r="EB25" s="1"/>
  <c r="EB26" s="1"/>
  <c r="EB27" s="1"/>
  <c r="EB28" s="1"/>
  <c r="EB29" s="1"/>
  <c r="EB31" s="1"/>
  <c r="EB32" s="1"/>
  <c r="EB33" s="1"/>
  <c r="EB34" s="1"/>
  <c r="EB35" s="1"/>
  <c r="EB37" s="1"/>
  <c r="EB38" s="1"/>
  <c r="EB39" s="1"/>
  <c r="EB40" s="1"/>
  <c r="EB41" s="1"/>
  <c r="EA7"/>
  <c r="EK5"/>
  <c r="EJ5"/>
  <c r="EI5"/>
  <c r="EH5"/>
  <c r="EG5"/>
  <c r="EF5"/>
  <c r="EE5"/>
  <c r="ED5"/>
  <c r="DL7"/>
  <c r="DL8" s="1"/>
  <c r="DL9" s="1"/>
  <c r="DL10" s="1"/>
  <c r="DL11" s="1"/>
  <c r="DL13" s="1"/>
  <c r="DL14" s="1"/>
  <c r="DL15" s="1"/>
  <c r="DL16" s="1"/>
  <c r="DL17" s="1"/>
  <c r="DL19" s="1"/>
  <c r="DL20" s="1"/>
  <c r="DL21" s="1"/>
  <c r="DL22" s="1"/>
  <c r="DL23" s="1"/>
  <c r="DL25" s="1"/>
  <c r="DL26" s="1"/>
  <c r="DL27" s="1"/>
  <c r="DL28" s="1"/>
  <c r="DL29" s="1"/>
  <c r="DL31" s="1"/>
  <c r="DL32" s="1"/>
  <c r="DL33" s="1"/>
  <c r="DL34" s="1"/>
  <c r="DL35" s="1"/>
  <c r="DL37" s="1"/>
  <c r="DL38" s="1"/>
  <c r="DL39" s="1"/>
  <c r="DL40" s="1"/>
  <c r="DL41" s="1"/>
  <c r="DK7"/>
  <c r="DU5"/>
  <c r="DT5"/>
  <c r="DS5"/>
  <c r="DR5"/>
  <c r="DQ5"/>
  <c r="DP5"/>
  <c r="DO5"/>
  <c r="DN5"/>
  <c r="DF24"/>
  <c r="CV7"/>
  <c r="CV8" s="1"/>
  <c r="CV9" s="1"/>
  <c r="CV10" s="1"/>
  <c r="CV11" s="1"/>
  <c r="CV13" s="1"/>
  <c r="CV14" s="1"/>
  <c r="CV15" s="1"/>
  <c r="CV16" s="1"/>
  <c r="CV17" s="1"/>
  <c r="CV19" s="1"/>
  <c r="CV20" s="1"/>
  <c r="CV21" s="1"/>
  <c r="CV22" s="1"/>
  <c r="CV23" s="1"/>
  <c r="CV25" s="1"/>
  <c r="CV26" s="1"/>
  <c r="CV27" s="1"/>
  <c r="CV28" s="1"/>
  <c r="CV29" s="1"/>
  <c r="CV31" s="1"/>
  <c r="CV32" s="1"/>
  <c r="CV33" s="1"/>
  <c r="CV34" s="1"/>
  <c r="CV35" s="1"/>
  <c r="CV37" s="1"/>
  <c r="CV38" s="1"/>
  <c r="CV39" s="1"/>
  <c r="CV40" s="1"/>
  <c r="CV41" s="1"/>
  <c r="CU7"/>
  <c r="DE5"/>
  <c r="DD5"/>
  <c r="DC5"/>
  <c r="DB5"/>
  <c r="DA5"/>
  <c r="CZ5"/>
  <c r="CY5"/>
  <c r="CX5"/>
  <c r="P7"/>
  <c r="HX56" s="1"/>
  <c r="CP24"/>
  <c r="CF7"/>
  <c r="CF8" s="1"/>
  <c r="CF9" s="1"/>
  <c r="CF10" s="1"/>
  <c r="CF11" s="1"/>
  <c r="CF13" s="1"/>
  <c r="CF14" s="1"/>
  <c r="CF15" s="1"/>
  <c r="CF16" s="1"/>
  <c r="CF17" s="1"/>
  <c r="CF19" s="1"/>
  <c r="CF20" s="1"/>
  <c r="CF21" s="1"/>
  <c r="CF22" s="1"/>
  <c r="CF23" s="1"/>
  <c r="CF25" s="1"/>
  <c r="CF26" s="1"/>
  <c r="CF27" s="1"/>
  <c r="CF28" s="1"/>
  <c r="CF29" s="1"/>
  <c r="CF31" s="1"/>
  <c r="CF32" s="1"/>
  <c r="CF33" s="1"/>
  <c r="CF34" s="1"/>
  <c r="CF35" s="1"/>
  <c r="CF37" s="1"/>
  <c r="CF38" s="1"/>
  <c r="CF39" s="1"/>
  <c r="CF40" s="1"/>
  <c r="CF41" s="1"/>
  <c r="CE7"/>
  <c r="CO5"/>
  <c r="CN5"/>
  <c r="CM5"/>
  <c r="CL5"/>
  <c r="CK5"/>
  <c r="CJ5"/>
  <c r="CI5"/>
  <c r="CH5"/>
  <c r="BZ24"/>
  <c r="BP7"/>
  <c r="BP8" s="1"/>
  <c r="BP9" s="1"/>
  <c r="BP10" s="1"/>
  <c r="BP11" s="1"/>
  <c r="BP13" s="1"/>
  <c r="BP14" s="1"/>
  <c r="BP15" s="1"/>
  <c r="BP16" s="1"/>
  <c r="BP17" s="1"/>
  <c r="BP19" s="1"/>
  <c r="BP20" s="1"/>
  <c r="BP21" s="1"/>
  <c r="BP22" s="1"/>
  <c r="BP23" s="1"/>
  <c r="BP25" s="1"/>
  <c r="BP26" s="1"/>
  <c r="BP27" s="1"/>
  <c r="BP28" s="1"/>
  <c r="BP29" s="1"/>
  <c r="BP31" s="1"/>
  <c r="BP32" s="1"/>
  <c r="BP33" s="1"/>
  <c r="BP34" s="1"/>
  <c r="BP35" s="1"/>
  <c r="BP37" s="1"/>
  <c r="BP38" s="1"/>
  <c r="BP39" s="1"/>
  <c r="BP40" s="1"/>
  <c r="BP41" s="1"/>
  <c r="BO7"/>
  <c r="BY5"/>
  <c r="BX5"/>
  <c r="BW5"/>
  <c r="BV5"/>
  <c r="BU5"/>
  <c r="BT5"/>
  <c r="BS5"/>
  <c r="BR5"/>
  <c r="BI5"/>
  <c r="BH5"/>
  <c r="BG5"/>
  <c r="BF5"/>
  <c r="BE5"/>
  <c r="BD5"/>
  <c r="BC5"/>
  <c r="BB5"/>
  <c r="AY7"/>
  <c r="AZ7"/>
  <c r="AZ8" s="1"/>
  <c r="AT30"/>
  <c r="ER89" l="1"/>
  <c r="ER80"/>
  <c r="ER70"/>
  <c r="ER60"/>
  <c r="ER58"/>
  <c r="ER68"/>
  <c r="ER77"/>
  <c r="ER87"/>
  <c r="ER56"/>
  <c r="ES56"/>
  <c r="ES59"/>
  <c r="ES64"/>
  <c r="ES69"/>
  <c r="ES74"/>
  <c r="ER59"/>
  <c r="ER64"/>
  <c r="ER69"/>
  <c r="ES65"/>
  <c r="ES68"/>
  <c r="ES70"/>
  <c r="ES72"/>
  <c r="ES77"/>
  <c r="ES80"/>
  <c r="ER81"/>
  <c r="ES84"/>
  <c r="ER86"/>
  <c r="ER88"/>
  <c r="ES86"/>
  <c r="ES88"/>
  <c r="ER65"/>
  <c r="ER75"/>
  <c r="ER84"/>
  <c r="ER63"/>
  <c r="ER72"/>
  <c r="ER82"/>
  <c r="ES57"/>
  <c r="ES62"/>
  <c r="ES66"/>
  <c r="ES71"/>
  <c r="ER57"/>
  <c r="ER62"/>
  <c r="ER66"/>
  <c r="ER71"/>
  <c r="ER74"/>
  <c r="ES58"/>
  <c r="ES60"/>
  <c r="ES63"/>
  <c r="ES75"/>
  <c r="ER76"/>
  <c r="ER78"/>
  <c r="ES82"/>
  <c r="ER83"/>
  <c r="ES83" s="1"/>
  <c r="ET83" s="1"/>
  <c r="ES87"/>
  <c r="ES89"/>
  <c r="ER90"/>
  <c r="ES76"/>
  <c r="ES78"/>
  <c r="ES81"/>
  <c r="EU57"/>
  <c r="EU62"/>
  <c r="EU66"/>
  <c r="EU71"/>
  <c r="EU58"/>
  <c r="EU60"/>
  <c r="EU63"/>
  <c r="EU75"/>
  <c r="EU82"/>
  <c r="EU87"/>
  <c r="EU89"/>
  <c r="EU76"/>
  <c r="EU78"/>
  <c r="EU81"/>
  <c r="EU56"/>
  <c r="EU59"/>
  <c r="EU64"/>
  <c r="EU69"/>
  <c r="EU74"/>
  <c r="EU65"/>
  <c r="EU68"/>
  <c r="EU70"/>
  <c r="EU72"/>
  <c r="EU77"/>
  <c r="EU80"/>
  <c r="EU84"/>
  <c r="EU83"/>
  <c r="EU86"/>
  <c r="EU88"/>
  <c r="EU90"/>
  <c r="FA64"/>
  <c r="FA74"/>
  <c r="FA59"/>
  <c r="FA66"/>
  <c r="FA56"/>
  <c r="FA58"/>
  <c r="FA60"/>
  <c r="FA72"/>
  <c r="FA75"/>
  <c r="FA77"/>
  <c r="FA82"/>
  <c r="FA76"/>
  <c r="FA78"/>
  <c r="FA62"/>
  <c r="FA71"/>
  <c r="FA57"/>
  <c r="FA69"/>
  <c r="FA63"/>
  <c r="FA65"/>
  <c r="FA68"/>
  <c r="FA70"/>
  <c r="FA80"/>
  <c r="FA84"/>
  <c r="FA87"/>
  <c r="FA81"/>
  <c r="FA88"/>
  <c r="AG2"/>
  <c r="ET65"/>
  <c r="ET75"/>
  <c r="ET84"/>
  <c r="ET58"/>
  <c r="ET63"/>
  <c r="ET68"/>
  <c r="ET72"/>
  <c r="ET77"/>
  <c r="ET82"/>
  <c r="ET87"/>
  <c r="ET56"/>
  <c r="ET57"/>
  <c r="ET62"/>
  <c r="ET66"/>
  <c r="ET71"/>
  <c r="ET74"/>
  <c r="ET76"/>
  <c r="ET78"/>
  <c r="ET60"/>
  <c r="ET70"/>
  <c r="ET80"/>
  <c r="ET89"/>
  <c r="ET59"/>
  <c r="ET64"/>
  <c r="ET69"/>
  <c r="ET81"/>
  <c r="ET86"/>
  <c r="ET88"/>
  <c r="EV60"/>
  <c r="EV70"/>
  <c r="EV80"/>
  <c r="EV89"/>
  <c r="EV75"/>
  <c r="EV63"/>
  <c r="EV72"/>
  <c r="EV82"/>
  <c r="EV59"/>
  <c r="EV64"/>
  <c r="EV69"/>
  <c r="EV81"/>
  <c r="EV86"/>
  <c r="EV88"/>
  <c r="EV65"/>
  <c r="EV84"/>
  <c r="EV58"/>
  <c r="EV68"/>
  <c r="EV77"/>
  <c r="EV87"/>
  <c r="EV56"/>
  <c r="EV57"/>
  <c r="EV62"/>
  <c r="EV66"/>
  <c r="EV71"/>
  <c r="EV74"/>
  <c r="EV76"/>
  <c r="EV78"/>
  <c r="EV83"/>
  <c r="EV90"/>
  <c r="EZ60"/>
  <c r="EZ70"/>
  <c r="EZ80"/>
  <c r="EZ89"/>
  <c r="FA89" s="1"/>
  <c r="EZ56"/>
  <c r="EZ57"/>
  <c r="EZ62"/>
  <c r="EZ66"/>
  <c r="EZ71"/>
  <c r="EY59"/>
  <c r="EY64"/>
  <c r="EY69"/>
  <c r="EY74"/>
  <c r="EZ74" s="1"/>
  <c r="EY63"/>
  <c r="EY65"/>
  <c r="EY68"/>
  <c r="EY70"/>
  <c r="EZ76"/>
  <c r="EZ78"/>
  <c r="EY80"/>
  <c r="EZ83"/>
  <c r="EY84"/>
  <c r="EY87"/>
  <c r="EZ90"/>
  <c r="EY81"/>
  <c r="EY83"/>
  <c r="FA83" s="1"/>
  <c r="EY86"/>
  <c r="FA86" s="1"/>
  <c r="EY88"/>
  <c r="EY90"/>
  <c r="FA90" s="1"/>
  <c r="EZ65"/>
  <c r="EZ75"/>
  <c r="EZ84"/>
  <c r="EZ58"/>
  <c r="EZ63"/>
  <c r="EZ68"/>
  <c r="EZ72"/>
  <c r="EZ77"/>
  <c r="EZ82"/>
  <c r="EZ87"/>
  <c r="EY56"/>
  <c r="EZ59"/>
  <c r="EZ64"/>
  <c r="EZ69"/>
  <c r="EY57"/>
  <c r="EY62"/>
  <c r="EY66"/>
  <c r="EY71"/>
  <c r="EY58"/>
  <c r="EY60"/>
  <c r="EY72"/>
  <c r="EY75"/>
  <c r="EY77"/>
  <c r="EZ81"/>
  <c r="EY82"/>
  <c r="EZ86"/>
  <c r="EZ88"/>
  <c r="EY89"/>
  <c r="EY76"/>
  <c r="EY78"/>
  <c r="FB89"/>
  <c r="FB80"/>
  <c r="FB70"/>
  <c r="FB60"/>
  <c r="FB65"/>
  <c r="FB84"/>
  <c r="FB58"/>
  <c r="FB68"/>
  <c r="FB77"/>
  <c r="FB87"/>
  <c r="FB59"/>
  <c r="FB64"/>
  <c r="FB69"/>
  <c r="FB81"/>
  <c r="FB86"/>
  <c r="FB88"/>
  <c r="FB75"/>
  <c r="FB56"/>
  <c r="FB63"/>
  <c r="FB72"/>
  <c r="FB82"/>
  <c r="FB57"/>
  <c r="FB62"/>
  <c r="FB66"/>
  <c r="FB71"/>
  <c r="FB74"/>
  <c r="FB76"/>
  <c r="FB78"/>
  <c r="FB83"/>
  <c r="FB90"/>
  <c r="GN13"/>
  <c r="GM14"/>
  <c r="GM15" s="1"/>
  <c r="GM16" s="1"/>
  <c r="GM17" s="1"/>
  <c r="GM19" s="1"/>
  <c r="GM20" s="1"/>
  <c r="GM21" s="1"/>
  <c r="GM22" s="1"/>
  <c r="GM23" s="1"/>
  <c r="GM24" s="1"/>
  <c r="GM25" s="1"/>
  <c r="GM26" s="1"/>
  <c r="GM27" s="1"/>
  <c r="GM28" s="1"/>
  <c r="GQ8" s="1"/>
  <c r="GQ9" s="1"/>
  <c r="GQ10" s="1"/>
  <c r="GQ11" s="1"/>
  <c r="GQ12" s="1"/>
  <c r="GQ13" s="1"/>
  <c r="GQ14" s="1"/>
  <c r="GQ15" s="1"/>
  <c r="GQ16" s="1"/>
  <c r="GQ17" s="1"/>
  <c r="GQ19" s="1"/>
  <c r="GQ20" s="1"/>
  <c r="GQ21" s="1"/>
  <c r="GQ22" s="1"/>
  <c r="GQ23" s="1"/>
  <c r="GQ24" s="1"/>
  <c r="GQ25" s="1"/>
  <c r="GQ26" s="1"/>
  <c r="GQ27" s="1"/>
  <c r="GQ28" s="1"/>
  <c r="GU8" s="1"/>
  <c r="GU9" s="1"/>
  <c r="GU10" s="1"/>
  <c r="GU11" s="1"/>
  <c r="GU12" s="1"/>
  <c r="GU13" s="1"/>
  <c r="GU14" s="1"/>
  <c r="GU15" s="1"/>
  <c r="GU16" s="1"/>
  <c r="GU17" s="1"/>
  <c r="GU19" s="1"/>
  <c r="GU20" s="1"/>
  <c r="GU21" s="1"/>
  <c r="GU22" s="1"/>
  <c r="GU23" s="1"/>
  <c r="GU24" s="1"/>
  <c r="GU25" s="1"/>
  <c r="GU26" s="1"/>
  <c r="GU27" s="1"/>
  <c r="GU28" s="1"/>
  <c r="GY8" s="1"/>
  <c r="GY9" s="1"/>
  <c r="GY10" s="1"/>
  <c r="GY11" s="1"/>
  <c r="GY12" s="1"/>
  <c r="GY13" s="1"/>
  <c r="GY14" s="1"/>
  <c r="GY15" s="1"/>
  <c r="GY16" s="1"/>
  <c r="GY17" s="1"/>
  <c r="GY19" s="1"/>
  <c r="GY20" s="1"/>
  <c r="GY21" s="1"/>
  <c r="GY22" s="1"/>
  <c r="GY23" s="1"/>
  <c r="GY24" s="1"/>
  <c r="GY25" s="1"/>
  <c r="GY26" s="1"/>
  <c r="GY27" s="1"/>
  <c r="GY28" s="1"/>
  <c r="HC8" s="1"/>
  <c r="HC9" s="1"/>
  <c r="HC10" s="1"/>
  <c r="HC11" s="1"/>
  <c r="HC12" s="1"/>
  <c r="HC13" s="1"/>
  <c r="HC14" s="1"/>
  <c r="HC15" s="1"/>
  <c r="HC16" s="1"/>
  <c r="HC17" s="1"/>
  <c r="HC19" s="1"/>
  <c r="HC20" s="1"/>
  <c r="HC21" s="1"/>
  <c r="HC22" s="1"/>
  <c r="HC23" s="1"/>
  <c r="HC24" s="1"/>
  <c r="HC25" s="1"/>
  <c r="HC26" s="1"/>
  <c r="HC27" s="1"/>
  <c r="HC28" s="1"/>
  <c r="FC58"/>
  <c r="FC68"/>
  <c r="FC77"/>
  <c r="FC83"/>
  <c r="FC87"/>
  <c r="FC65"/>
  <c r="FC72"/>
  <c r="FC78"/>
  <c r="FC84"/>
  <c r="FC86"/>
  <c r="FC74"/>
  <c r="FC57"/>
  <c r="FC62"/>
  <c r="FC66"/>
  <c r="FC71"/>
  <c r="FC60"/>
  <c r="FC70"/>
  <c r="FC80"/>
  <c r="FC81"/>
  <c r="FC89"/>
  <c r="FC90"/>
  <c r="FC63"/>
  <c r="FC75"/>
  <c r="FC76"/>
  <c r="FC82"/>
  <c r="FC88"/>
  <c r="FC56"/>
  <c r="FC59"/>
  <c r="FC64"/>
  <c r="FC69"/>
  <c r="BP64"/>
  <c r="BQ63"/>
  <c r="BV62"/>
  <c r="BT62"/>
  <c r="CR52"/>
  <c r="DF52"/>
  <c r="GM62"/>
  <c r="GN62" s="1"/>
  <c r="GO61"/>
  <c r="FG66"/>
  <c r="FH65"/>
  <c r="FM64"/>
  <c r="FK64"/>
  <c r="EB66"/>
  <c r="EC65"/>
  <c r="EH64"/>
  <c r="AP64"/>
  <c r="AJ66"/>
  <c r="AK65"/>
  <c r="GZ43"/>
  <c r="GR48"/>
  <c r="GZ48" s="1"/>
  <c r="GN9"/>
  <c r="HQ1"/>
  <c r="BJ3"/>
  <c r="AV3"/>
  <c r="HN6"/>
  <c r="GK1"/>
  <c r="HE1" s="1"/>
  <c r="HT2" s="1"/>
  <c r="HC2"/>
  <c r="HJ6"/>
  <c r="HK6"/>
  <c r="AY8"/>
  <c r="BA8" s="1"/>
  <c r="DK8"/>
  <c r="DM8" s="1"/>
  <c r="DR8" s="1"/>
  <c r="CE8"/>
  <c r="CG8" s="1"/>
  <c r="EQ8"/>
  <c r="FV9"/>
  <c r="FX9" s="1"/>
  <c r="EA9"/>
  <c r="EC9" s="1"/>
  <c r="CU9"/>
  <c r="CW9" s="1"/>
  <c r="EQ9"/>
  <c r="FB9" s="1"/>
  <c r="DK9"/>
  <c r="DM9" s="1"/>
  <c r="BO9"/>
  <c r="BQ9" s="1"/>
  <c r="AY9"/>
  <c r="FF9"/>
  <c r="FH9" s="1"/>
  <c r="CE9"/>
  <c r="CG9" s="1"/>
  <c r="CU8"/>
  <c r="CW8" s="1"/>
  <c r="EA8"/>
  <c r="EC8" s="1"/>
  <c r="EF8" s="1"/>
  <c r="FF8"/>
  <c r="FH8" s="1"/>
  <c r="FV8"/>
  <c r="FX8" s="1"/>
  <c r="GC8" s="1"/>
  <c r="GO9"/>
  <c r="GO13"/>
  <c r="FH7"/>
  <c r="FK7" s="1"/>
  <c r="EY7"/>
  <c r="EZ7"/>
  <c r="FX7"/>
  <c r="GC7" s="1"/>
  <c r="ER7"/>
  <c r="ES7" s="1"/>
  <c r="EC7"/>
  <c r="EH7" s="1"/>
  <c r="DM7"/>
  <c r="DR7" s="1"/>
  <c r="CW7"/>
  <c r="DB7" s="1"/>
  <c r="CG7"/>
  <c r="CL7" s="1"/>
  <c r="BQ7"/>
  <c r="BV7" s="1"/>
  <c r="BQ8"/>
  <c r="AZ9"/>
  <c r="BA7"/>
  <c r="BF7" s="1"/>
  <c r="AT24"/>
  <c r="AS5"/>
  <c r="AR5"/>
  <c r="AQ5"/>
  <c r="AP5"/>
  <c r="AO5"/>
  <c r="AN5"/>
  <c r="AM5"/>
  <c r="AL5"/>
  <c r="GE56" l="1"/>
  <c r="GE59"/>
  <c r="GE62"/>
  <c r="GE66"/>
  <c r="GE71"/>
  <c r="FO56"/>
  <c r="FO59"/>
  <c r="BH56"/>
  <c r="BH59"/>
  <c r="BH62"/>
  <c r="AR59"/>
  <c r="BX56"/>
  <c r="GE57"/>
  <c r="GE64"/>
  <c r="GE69"/>
  <c r="FO57"/>
  <c r="EJ56"/>
  <c r="DT56"/>
  <c r="DT57"/>
  <c r="DT59"/>
  <c r="DT62"/>
  <c r="DT64"/>
  <c r="DT66"/>
  <c r="DT69"/>
  <c r="DT71"/>
  <c r="DT74"/>
  <c r="DT76"/>
  <c r="DT78"/>
  <c r="DT81"/>
  <c r="DT83"/>
  <c r="DT86"/>
  <c r="DT88"/>
  <c r="DT90"/>
  <c r="DD56"/>
  <c r="CN56"/>
  <c r="BH57"/>
  <c r="AR56"/>
  <c r="AR57"/>
  <c r="BX59"/>
  <c r="GE83"/>
  <c r="GE89"/>
  <c r="GE90"/>
  <c r="GE81"/>
  <c r="GE87"/>
  <c r="GE77"/>
  <c r="GE72"/>
  <c r="GE63"/>
  <c r="GE58"/>
  <c r="GE78"/>
  <c r="GE80"/>
  <c r="GE65"/>
  <c r="GE60"/>
  <c r="FO60"/>
  <c r="EJ57"/>
  <c r="EJ58"/>
  <c r="EJ62"/>
  <c r="DD86"/>
  <c r="DD76"/>
  <c r="DD72"/>
  <c r="DD89"/>
  <c r="DD80"/>
  <c r="DD64"/>
  <c r="DD59"/>
  <c r="DD88"/>
  <c r="DD78"/>
  <c r="DD65"/>
  <c r="DD60"/>
  <c r="DD82"/>
  <c r="DD66"/>
  <c r="DD62"/>
  <c r="CN83"/>
  <c r="CN60"/>
  <c r="CN90"/>
  <c r="CN81"/>
  <c r="CN68"/>
  <c r="CN62"/>
  <c r="CN82"/>
  <c r="CN66"/>
  <c r="CN63"/>
  <c r="CN58"/>
  <c r="CN74"/>
  <c r="CN89"/>
  <c r="CN75"/>
  <c r="CN69"/>
  <c r="BH90"/>
  <c r="BH81"/>
  <c r="BH71"/>
  <c r="BX58"/>
  <c r="BX57"/>
  <c r="GE88"/>
  <c r="GE74"/>
  <c r="GE86"/>
  <c r="GE76"/>
  <c r="GE82"/>
  <c r="GE68"/>
  <c r="GE84"/>
  <c r="GE75"/>
  <c r="GE70"/>
  <c r="FO58"/>
  <c r="FO62"/>
  <c r="EJ59"/>
  <c r="EJ60"/>
  <c r="DT87"/>
  <c r="DT82"/>
  <c r="DT77"/>
  <c r="DT72"/>
  <c r="DT68"/>
  <c r="DT63"/>
  <c r="DT58"/>
  <c r="DT89"/>
  <c r="DT84"/>
  <c r="DT80"/>
  <c r="DT75"/>
  <c r="DT70"/>
  <c r="DT65"/>
  <c r="DT60"/>
  <c r="DD90"/>
  <c r="DD81"/>
  <c r="DD68"/>
  <c r="DD63"/>
  <c r="DD84"/>
  <c r="DD75"/>
  <c r="DD69"/>
  <c r="DD58"/>
  <c r="DD83"/>
  <c r="DD74"/>
  <c r="DD70"/>
  <c r="DD87"/>
  <c r="DD77"/>
  <c r="DD71"/>
  <c r="DD57"/>
  <c r="CN78"/>
  <c r="CN70"/>
  <c r="CN64"/>
  <c r="CN84"/>
  <c r="CN86"/>
  <c r="CN76"/>
  <c r="CN72"/>
  <c r="CN87"/>
  <c r="CN77"/>
  <c r="CN71"/>
  <c r="CN59"/>
  <c r="CN88"/>
  <c r="CN80"/>
  <c r="CN65"/>
  <c r="CN57"/>
  <c r="BH86"/>
  <c r="BH76"/>
  <c r="BH66"/>
  <c r="BH84"/>
  <c r="BH75"/>
  <c r="BH65"/>
  <c r="BH64"/>
  <c r="AR60"/>
  <c r="BH89"/>
  <c r="BH80"/>
  <c r="BH70"/>
  <c r="BH88"/>
  <c r="BH78"/>
  <c r="BH69"/>
  <c r="BH87"/>
  <c r="BH77"/>
  <c r="BH68"/>
  <c r="BH58"/>
  <c r="AR62"/>
  <c r="BH60"/>
  <c r="BH83"/>
  <c r="BH74"/>
  <c r="BH82"/>
  <c r="BH72"/>
  <c r="BH63"/>
  <c r="AR58"/>
  <c r="BX60"/>
  <c r="FO63"/>
  <c r="EJ63"/>
  <c r="AR63"/>
  <c r="BR56"/>
  <c r="FY57"/>
  <c r="FY64"/>
  <c r="FY69"/>
  <c r="FI57"/>
  <c r="ED56"/>
  <c r="DN56"/>
  <c r="DN57"/>
  <c r="DN59"/>
  <c r="DN62"/>
  <c r="DN64"/>
  <c r="DN66"/>
  <c r="DN69"/>
  <c r="DN71"/>
  <c r="DN74"/>
  <c r="DN76"/>
  <c r="DN78"/>
  <c r="DN81"/>
  <c r="DN83"/>
  <c r="DN86"/>
  <c r="DN88"/>
  <c r="DN90"/>
  <c r="CH56"/>
  <c r="BB57"/>
  <c r="AL56"/>
  <c r="AL57"/>
  <c r="FY56"/>
  <c r="FY59"/>
  <c r="FY62"/>
  <c r="FY66"/>
  <c r="FY71"/>
  <c r="FI56"/>
  <c r="FI59"/>
  <c r="CX56"/>
  <c r="BB56"/>
  <c r="BB59"/>
  <c r="BB62"/>
  <c r="AL59"/>
  <c r="BR58"/>
  <c r="BR57"/>
  <c r="FY88"/>
  <c r="FY74"/>
  <c r="FY86"/>
  <c r="FY76"/>
  <c r="FY82"/>
  <c r="FY68"/>
  <c r="FY84"/>
  <c r="FY75"/>
  <c r="FY70"/>
  <c r="FI58"/>
  <c r="FI62"/>
  <c r="ED59"/>
  <c r="ED60"/>
  <c r="DN87"/>
  <c r="DN82"/>
  <c r="DN77"/>
  <c r="DN72"/>
  <c r="DN68"/>
  <c r="DN63"/>
  <c r="DN58"/>
  <c r="DN89"/>
  <c r="DN84"/>
  <c r="DN80"/>
  <c r="DN75"/>
  <c r="DN70"/>
  <c r="DN65"/>
  <c r="DN60"/>
  <c r="CX90"/>
  <c r="CX81"/>
  <c r="CX68"/>
  <c r="CX63"/>
  <c r="CX84"/>
  <c r="CX75"/>
  <c r="CX69"/>
  <c r="CX83"/>
  <c r="CX74"/>
  <c r="CX70"/>
  <c r="CX87"/>
  <c r="CX77"/>
  <c r="CX71"/>
  <c r="CH78"/>
  <c r="CH70"/>
  <c r="CH64"/>
  <c r="CH84"/>
  <c r="CH86"/>
  <c r="CH76"/>
  <c r="CH72"/>
  <c r="CH87"/>
  <c r="CH77"/>
  <c r="CH71"/>
  <c r="CH59"/>
  <c r="CH88"/>
  <c r="CH80"/>
  <c r="CH65"/>
  <c r="CH57"/>
  <c r="BB86"/>
  <c r="BB76"/>
  <c r="BB66"/>
  <c r="BR59"/>
  <c r="FY83"/>
  <c r="FY89"/>
  <c r="FY90"/>
  <c r="FY81"/>
  <c r="FY87"/>
  <c r="FY77"/>
  <c r="FY72"/>
  <c r="FY63"/>
  <c r="FY58"/>
  <c r="FY78"/>
  <c r="FY80"/>
  <c r="FY65"/>
  <c r="FY60"/>
  <c r="FI60"/>
  <c r="ED57"/>
  <c r="ED58"/>
  <c r="ED62"/>
  <c r="CX86"/>
  <c r="CX76"/>
  <c r="CX72"/>
  <c r="CX89"/>
  <c r="CX80"/>
  <c r="CX64"/>
  <c r="CX59"/>
  <c r="CX58"/>
  <c r="CX88"/>
  <c r="CX78"/>
  <c r="CX65"/>
  <c r="CX60"/>
  <c r="CX82"/>
  <c r="CX66"/>
  <c r="CX62"/>
  <c r="CX57"/>
  <c r="CH83"/>
  <c r="CH60"/>
  <c r="CH90"/>
  <c r="CH81"/>
  <c r="CH68"/>
  <c r="CH62"/>
  <c r="CH82"/>
  <c r="CH66"/>
  <c r="CH63"/>
  <c r="CH58"/>
  <c r="CH74"/>
  <c r="CH89"/>
  <c r="CH75"/>
  <c r="CH69"/>
  <c r="BB90"/>
  <c r="BB81"/>
  <c r="BB71"/>
  <c r="BB89"/>
  <c r="BB80"/>
  <c r="BB70"/>
  <c r="BB69"/>
  <c r="BB77"/>
  <c r="BB58"/>
  <c r="AL62"/>
  <c r="BB84"/>
  <c r="BB75"/>
  <c r="BB60"/>
  <c r="BB83"/>
  <c r="BB74"/>
  <c r="BB64"/>
  <c r="BB82"/>
  <c r="BB72"/>
  <c r="BB63"/>
  <c r="AL60"/>
  <c r="AL58"/>
  <c r="BB65"/>
  <c r="BB88"/>
  <c r="BB78"/>
  <c r="BB87"/>
  <c r="BB68"/>
  <c r="ED63"/>
  <c r="EE63" s="1"/>
  <c r="AL63"/>
  <c r="AM63" s="1"/>
  <c r="BR60"/>
  <c r="FI63"/>
  <c r="FJ63" s="1"/>
  <c r="GB57"/>
  <c r="GA62"/>
  <c r="GB62"/>
  <c r="GA66"/>
  <c r="GB66"/>
  <c r="GA71"/>
  <c r="GB71"/>
  <c r="FL56"/>
  <c r="FL59"/>
  <c r="EG56"/>
  <c r="DQ56"/>
  <c r="DQ57"/>
  <c r="DQ59"/>
  <c r="DQ62"/>
  <c r="DQ64"/>
  <c r="DQ66"/>
  <c r="DQ69"/>
  <c r="DQ71"/>
  <c r="DQ74"/>
  <c r="DQ76"/>
  <c r="DQ78"/>
  <c r="DQ81"/>
  <c r="DQ83"/>
  <c r="DQ86"/>
  <c r="DQ88"/>
  <c r="DQ90"/>
  <c r="DA56"/>
  <c r="CK56"/>
  <c r="BE57"/>
  <c r="BE62"/>
  <c r="AO56"/>
  <c r="AO57"/>
  <c r="AN59"/>
  <c r="BU56"/>
  <c r="GB56"/>
  <c r="GB59"/>
  <c r="GA64"/>
  <c r="GB64"/>
  <c r="GA69"/>
  <c r="GB69"/>
  <c r="FL57"/>
  <c r="DP76"/>
  <c r="DP78"/>
  <c r="DP81"/>
  <c r="DP83"/>
  <c r="DP86"/>
  <c r="DP88"/>
  <c r="DP90"/>
  <c r="BE56"/>
  <c r="BE59"/>
  <c r="AO59"/>
  <c r="GB88"/>
  <c r="GA83"/>
  <c r="GB74"/>
  <c r="GA89"/>
  <c r="GA90"/>
  <c r="GB86"/>
  <c r="GA81"/>
  <c r="GB76"/>
  <c r="GA87"/>
  <c r="GB82"/>
  <c r="GA77"/>
  <c r="GA72"/>
  <c r="GB72"/>
  <c r="GA63"/>
  <c r="GB63"/>
  <c r="GA78"/>
  <c r="GB84"/>
  <c r="GA80"/>
  <c r="GB75"/>
  <c r="GA65"/>
  <c r="GB65"/>
  <c r="FL60"/>
  <c r="FL62"/>
  <c r="EG59"/>
  <c r="EG60"/>
  <c r="DQ87"/>
  <c r="DQ82"/>
  <c r="DQ77"/>
  <c r="DQ72"/>
  <c r="DQ68"/>
  <c r="DQ63"/>
  <c r="DQ58"/>
  <c r="DQ89"/>
  <c r="DQ84"/>
  <c r="DQ80"/>
  <c r="DQ75"/>
  <c r="DQ70"/>
  <c r="DQ65"/>
  <c r="DQ60"/>
  <c r="DA90"/>
  <c r="CZ86"/>
  <c r="DA81"/>
  <c r="CZ76"/>
  <c r="CZ72"/>
  <c r="DA72"/>
  <c r="DA63"/>
  <c r="CZ89"/>
  <c r="DA84"/>
  <c r="CZ80"/>
  <c r="DA75"/>
  <c r="DA64"/>
  <c r="DA58"/>
  <c r="CZ88"/>
  <c r="DA83"/>
  <c r="CZ78"/>
  <c r="DA74"/>
  <c r="DA65"/>
  <c r="DA87"/>
  <c r="CZ82"/>
  <c r="DA77"/>
  <c r="DA66"/>
  <c r="DA57"/>
  <c r="CJ83"/>
  <c r="CK78"/>
  <c r="CK64"/>
  <c r="CK84"/>
  <c r="CJ90"/>
  <c r="CK86"/>
  <c r="CJ81"/>
  <c r="CK76"/>
  <c r="CK68"/>
  <c r="CK87"/>
  <c r="CJ82"/>
  <c r="CK77"/>
  <c r="CK66"/>
  <c r="CK59"/>
  <c r="CK88"/>
  <c r="CJ74"/>
  <c r="CJ89"/>
  <c r="CK80"/>
  <c r="CJ75"/>
  <c r="CJ69"/>
  <c r="CK69"/>
  <c r="CK57"/>
  <c r="BD90"/>
  <c r="BE86"/>
  <c r="BD81"/>
  <c r="BE76"/>
  <c r="BD71"/>
  <c r="BE66"/>
  <c r="BU58"/>
  <c r="BU57"/>
  <c r="BU59"/>
  <c r="GA88"/>
  <c r="GB83"/>
  <c r="GA74"/>
  <c r="GB89"/>
  <c r="GB90"/>
  <c r="GA86"/>
  <c r="GB81"/>
  <c r="GA76"/>
  <c r="GB87"/>
  <c r="GA82"/>
  <c r="GB77"/>
  <c r="GA68"/>
  <c r="GB68"/>
  <c r="GB58"/>
  <c r="GB78"/>
  <c r="GA84"/>
  <c r="GB80"/>
  <c r="GA75"/>
  <c r="GA70"/>
  <c r="GB70"/>
  <c r="GB60"/>
  <c r="FL58"/>
  <c r="EG57"/>
  <c r="EG58"/>
  <c r="EG62"/>
  <c r="DP87"/>
  <c r="DP82"/>
  <c r="DP77"/>
  <c r="DP89"/>
  <c r="DP84"/>
  <c r="DP80"/>
  <c r="DP75"/>
  <c r="CZ90"/>
  <c r="DA86"/>
  <c r="CZ81"/>
  <c r="DA76"/>
  <c r="DA68"/>
  <c r="DA89"/>
  <c r="CZ84"/>
  <c r="DA80"/>
  <c r="CZ75"/>
  <c r="DA69"/>
  <c r="DA59"/>
  <c r="DA88"/>
  <c r="CZ83"/>
  <c r="DA78"/>
  <c r="CZ74"/>
  <c r="DA70"/>
  <c r="DA60"/>
  <c r="CZ87"/>
  <c r="DA82"/>
  <c r="CZ77"/>
  <c r="DA71"/>
  <c r="DA62"/>
  <c r="CK83"/>
  <c r="CJ78"/>
  <c r="CJ70"/>
  <c r="CK70"/>
  <c r="CJ84"/>
  <c r="CK60"/>
  <c r="CK90"/>
  <c r="CJ86"/>
  <c r="CK81"/>
  <c r="CJ76"/>
  <c r="CJ72"/>
  <c r="CK72"/>
  <c r="CK62"/>
  <c r="CJ87"/>
  <c r="CK82"/>
  <c r="CJ77"/>
  <c r="CJ71"/>
  <c r="CK71"/>
  <c r="CK63"/>
  <c r="CK58"/>
  <c r="CJ88"/>
  <c r="CK74"/>
  <c r="CK89"/>
  <c r="CJ80"/>
  <c r="CK75"/>
  <c r="CK65"/>
  <c r="BE90"/>
  <c r="BD86"/>
  <c r="BE81"/>
  <c r="BD76"/>
  <c r="BE71"/>
  <c r="BD66"/>
  <c r="BE89"/>
  <c r="BD84"/>
  <c r="BE80"/>
  <c r="BD75"/>
  <c r="BE70"/>
  <c r="AN60"/>
  <c r="AN58"/>
  <c r="BD89"/>
  <c r="BE84"/>
  <c r="BD80"/>
  <c r="BE75"/>
  <c r="BD70"/>
  <c r="BE65"/>
  <c r="BD65"/>
  <c r="BE60"/>
  <c r="BD88"/>
  <c r="BE83"/>
  <c r="BD78"/>
  <c r="BE74"/>
  <c r="BD69"/>
  <c r="BE64"/>
  <c r="BD87"/>
  <c r="BE82"/>
  <c r="BD77"/>
  <c r="BE72"/>
  <c r="BD68"/>
  <c r="BE63"/>
  <c r="AN62"/>
  <c r="AO62"/>
  <c r="AO58"/>
  <c r="BE88"/>
  <c r="BD83"/>
  <c r="BE78"/>
  <c r="BD74"/>
  <c r="BE69"/>
  <c r="BD64"/>
  <c r="BE87"/>
  <c r="BD82"/>
  <c r="BE77"/>
  <c r="BD72"/>
  <c r="BE68"/>
  <c r="BE58"/>
  <c r="AO60"/>
  <c r="EG63"/>
  <c r="BU60"/>
  <c r="FL63"/>
  <c r="AN63"/>
  <c r="AO63"/>
  <c r="BW56"/>
  <c r="GD56"/>
  <c r="GD59"/>
  <c r="GD62"/>
  <c r="GD66"/>
  <c r="GD71"/>
  <c r="FN57"/>
  <c r="BG56"/>
  <c r="BG59"/>
  <c r="BG62"/>
  <c r="AQ56"/>
  <c r="AQ59"/>
  <c r="GD57"/>
  <c r="GD64"/>
  <c r="GD69"/>
  <c r="FN56"/>
  <c r="FN59"/>
  <c r="EI56"/>
  <c r="DS56"/>
  <c r="DS57"/>
  <c r="DS59"/>
  <c r="DS62"/>
  <c r="DS64"/>
  <c r="DS66"/>
  <c r="DS69"/>
  <c r="DS71"/>
  <c r="DS74"/>
  <c r="DS76"/>
  <c r="DS78"/>
  <c r="DS81"/>
  <c r="DS83"/>
  <c r="DS86"/>
  <c r="DS88"/>
  <c r="DS90"/>
  <c r="DC56"/>
  <c r="CM56"/>
  <c r="BG57"/>
  <c r="AQ57"/>
  <c r="BW57"/>
  <c r="BW59"/>
  <c r="GD83"/>
  <c r="GD89"/>
  <c r="GD90"/>
  <c r="GD81"/>
  <c r="GD87"/>
  <c r="GD77"/>
  <c r="GD72"/>
  <c r="GD63"/>
  <c r="GD58"/>
  <c r="GD78"/>
  <c r="GD80"/>
  <c r="GD65"/>
  <c r="GD60"/>
  <c r="FN58"/>
  <c r="EI57"/>
  <c r="EI58"/>
  <c r="EI62"/>
  <c r="DC86"/>
  <c r="DC76"/>
  <c r="DC68"/>
  <c r="DC89"/>
  <c r="DC80"/>
  <c r="DC69"/>
  <c r="DC59"/>
  <c r="DC88"/>
  <c r="DC78"/>
  <c r="DC70"/>
  <c r="DC60"/>
  <c r="DC82"/>
  <c r="DC71"/>
  <c r="DC62"/>
  <c r="CM83"/>
  <c r="CM70"/>
  <c r="CM60"/>
  <c r="CM90"/>
  <c r="CM81"/>
  <c r="CM72"/>
  <c r="CM62"/>
  <c r="CM82"/>
  <c r="CM71"/>
  <c r="CM63"/>
  <c r="CM58"/>
  <c r="CM74"/>
  <c r="CM89"/>
  <c r="CM75"/>
  <c r="CM65"/>
  <c r="BG90"/>
  <c r="BG81"/>
  <c r="BG71"/>
  <c r="BW58"/>
  <c r="GD88"/>
  <c r="GD74"/>
  <c r="GD86"/>
  <c r="GD76"/>
  <c r="GD82"/>
  <c r="GD68"/>
  <c r="GD84"/>
  <c r="GD75"/>
  <c r="GD70"/>
  <c r="FN60"/>
  <c r="FN62"/>
  <c r="EI59"/>
  <c r="EI60"/>
  <c r="DS87"/>
  <c r="DS82"/>
  <c r="DS77"/>
  <c r="DS72"/>
  <c r="DS68"/>
  <c r="DS63"/>
  <c r="DS58"/>
  <c r="DS89"/>
  <c r="DS84"/>
  <c r="DS80"/>
  <c r="DS75"/>
  <c r="DS70"/>
  <c r="DS65"/>
  <c r="DS60"/>
  <c r="DC90"/>
  <c r="DC81"/>
  <c r="DC72"/>
  <c r="DC63"/>
  <c r="DC84"/>
  <c r="DC75"/>
  <c r="DC64"/>
  <c r="DC58"/>
  <c r="DC83"/>
  <c r="DC74"/>
  <c r="DC65"/>
  <c r="DC87"/>
  <c r="DC77"/>
  <c r="DC66"/>
  <c r="DC57"/>
  <c r="CM78"/>
  <c r="CM64"/>
  <c r="CM84"/>
  <c r="CM86"/>
  <c r="CM76"/>
  <c r="CM68"/>
  <c r="CM87"/>
  <c r="CM77"/>
  <c r="CM66"/>
  <c r="CM59"/>
  <c r="CM88"/>
  <c r="CM80"/>
  <c r="CM69"/>
  <c r="CM57"/>
  <c r="BG86"/>
  <c r="BG76"/>
  <c r="BG66"/>
  <c r="BG84"/>
  <c r="BG75"/>
  <c r="BG65"/>
  <c r="BG70"/>
  <c r="BG74"/>
  <c r="BG88"/>
  <c r="BG78"/>
  <c r="BG69"/>
  <c r="BG87"/>
  <c r="BG77"/>
  <c r="BG68"/>
  <c r="AQ60"/>
  <c r="AQ58"/>
  <c r="BG89"/>
  <c r="BG80"/>
  <c r="BG60"/>
  <c r="BG83"/>
  <c r="BG64"/>
  <c r="BG82"/>
  <c r="BG72"/>
  <c r="BG63"/>
  <c r="BG58"/>
  <c r="AQ62"/>
  <c r="BW60"/>
  <c r="FN63"/>
  <c r="AQ63"/>
  <c r="EI63"/>
  <c r="DU59"/>
  <c r="DU64"/>
  <c r="DU69"/>
  <c r="DU74"/>
  <c r="DU78"/>
  <c r="DU83"/>
  <c r="DU88"/>
  <c r="GF57"/>
  <c r="GF64"/>
  <c r="GF69"/>
  <c r="FP56"/>
  <c r="FP59"/>
  <c r="EK56"/>
  <c r="DE56"/>
  <c r="CO56"/>
  <c r="BI57"/>
  <c r="AS59"/>
  <c r="DU57"/>
  <c r="DU56"/>
  <c r="DU62"/>
  <c r="DU66"/>
  <c r="DU71"/>
  <c r="DU76"/>
  <c r="DU81"/>
  <c r="DU86"/>
  <c r="DU90"/>
  <c r="BY56"/>
  <c r="GF56"/>
  <c r="GF59"/>
  <c r="GF62"/>
  <c r="GF66"/>
  <c r="GF71"/>
  <c r="FP57"/>
  <c r="BI56"/>
  <c r="BI59"/>
  <c r="BI62"/>
  <c r="AS56"/>
  <c r="AS57"/>
  <c r="BY58"/>
  <c r="BY59"/>
  <c r="DU82"/>
  <c r="DU72"/>
  <c r="DU63"/>
  <c r="DU89"/>
  <c r="DU80"/>
  <c r="DU70"/>
  <c r="DU60"/>
  <c r="GF88"/>
  <c r="GF74"/>
  <c r="GF86"/>
  <c r="GF76"/>
  <c r="GF82"/>
  <c r="GF68"/>
  <c r="GF84"/>
  <c r="GF75"/>
  <c r="GF70"/>
  <c r="FP60"/>
  <c r="EK59"/>
  <c r="EK60"/>
  <c r="EK62"/>
  <c r="DE90"/>
  <c r="DE81"/>
  <c r="DE72"/>
  <c r="DE63"/>
  <c r="DE84"/>
  <c r="DE75"/>
  <c r="DE64"/>
  <c r="DE58"/>
  <c r="DE83"/>
  <c r="DE74"/>
  <c r="DE65"/>
  <c r="DE87"/>
  <c r="DE77"/>
  <c r="DE66"/>
  <c r="DE57"/>
  <c r="CO78"/>
  <c r="CO64"/>
  <c r="CO84"/>
  <c r="CO86"/>
  <c r="CO76"/>
  <c r="CO68"/>
  <c r="CO87"/>
  <c r="CO77"/>
  <c r="CO66"/>
  <c r="CO59"/>
  <c r="CO88"/>
  <c r="CO80"/>
  <c r="CO69"/>
  <c r="CO57"/>
  <c r="BI86"/>
  <c r="BI76"/>
  <c r="BI66"/>
  <c r="BY57"/>
  <c r="DU87"/>
  <c r="DU77"/>
  <c r="DU68"/>
  <c r="DU58"/>
  <c r="DU84"/>
  <c r="DU75"/>
  <c r="DU65"/>
  <c r="GF83"/>
  <c r="GF89"/>
  <c r="GF90"/>
  <c r="GF81"/>
  <c r="GF87"/>
  <c r="GF77"/>
  <c r="GF72"/>
  <c r="GF63"/>
  <c r="GF58"/>
  <c r="GF78"/>
  <c r="GF80"/>
  <c r="GF65"/>
  <c r="GF60"/>
  <c r="FP58"/>
  <c r="FP62"/>
  <c r="EK57"/>
  <c r="EK58"/>
  <c r="DE86"/>
  <c r="DE76"/>
  <c r="DE68"/>
  <c r="DE89"/>
  <c r="DE80"/>
  <c r="DE69"/>
  <c r="DE59"/>
  <c r="DE88"/>
  <c r="DE78"/>
  <c r="DE70"/>
  <c r="DE60"/>
  <c r="DE82"/>
  <c r="DE71"/>
  <c r="DE62"/>
  <c r="CO83"/>
  <c r="CO70"/>
  <c r="CO60"/>
  <c r="CO90"/>
  <c r="CO81"/>
  <c r="CO72"/>
  <c r="CO62"/>
  <c r="CO82"/>
  <c r="CO71"/>
  <c r="CO63"/>
  <c r="CO58"/>
  <c r="CO74"/>
  <c r="CO89"/>
  <c r="CO75"/>
  <c r="CO65"/>
  <c r="BI90"/>
  <c r="BI81"/>
  <c r="BI71"/>
  <c r="BI89"/>
  <c r="BI80"/>
  <c r="BI70"/>
  <c r="BI69"/>
  <c r="BI87"/>
  <c r="BI68"/>
  <c r="BI60"/>
  <c r="BI83"/>
  <c r="BI74"/>
  <c r="BI64"/>
  <c r="BI82"/>
  <c r="BI72"/>
  <c r="BI63"/>
  <c r="BI58"/>
  <c r="AS62"/>
  <c r="BI84"/>
  <c r="BI75"/>
  <c r="BI65"/>
  <c r="BI88"/>
  <c r="BI78"/>
  <c r="BI77"/>
  <c r="AS60"/>
  <c r="AS58"/>
  <c r="BY60"/>
  <c r="FP63"/>
  <c r="EK63"/>
  <c r="AS63"/>
  <c r="FE76"/>
  <c r="FD76"/>
  <c r="FD82"/>
  <c r="FE82"/>
  <c r="FD77"/>
  <c r="FE77"/>
  <c r="FE72"/>
  <c r="FD72"/>
  <c r="FE58"/>
  <c r="FD58"/>
  <c r="FE66"/>
  <c r="FD66"/>
  <c r="FE57"/>
  <c r="FD57"/>
  <c r="FD56"/>
  <c r="FE56"/>
  <c r="FE88"/>
  <c r="FD88"/>
  <c r="FE83"/>
  <c r="FD83"/>
  <c r="FE84"/>
  <c r="FD84"/>
  <c r="FE80"/>
  <c r="FD80"/>
  <c r="FE68"/>
  <c r="FD68"/>
  <c r="FE63"/>
  <c r="FD63"/>
  <c r="FE69"/>
  <c r="FD69"/>
  <c r="FE59"/>
  <c r="FD59"/>
  <c r="EW71"/>
  <c r="EX71"/>
  <c r="EW62"/>
  <c r="EX62"/>
  <c r="EX88"/>
  <c r="EW88"/>
  <c r="EW69"/>
  <c r="EX69"/>
  <c r="EW59"/>
  <c r="EX59"/>
  <c r="EX60"/>
  <c r="EW60"/>
  <c r="AQ64"/>
  <c r="AL64"/>
  <c r="EG64"/>
  <c r="ED64"/>
  <c r="FL64"/>
  <c r="FI64"/>
  <c r="BW62"/>
  <c r="BY62"/>
  <c r="BX62"/>
  <c r="EX84"/>
  <c r="EW65"/>
  <c r="EW82"/>
  <c r="EW58"/>
  <c r="EX87"/>
  <c r="EX76"/>
  <c r="EX63"/>
  <c r="EW72"/>
  <c r="EW84"/>
  <c r="EX65"/>
  <c r="ES90"/>
  <c r="EX80"/>
  <c r="EX72"/>
  <c r="EX56"/>
  <c r="EW87"/>
  <c r="EX68"/>
  <c r="EW80"/>
  <c r="HE35"/>
  <c r="GU31"/>
  <c r="FE78"/>
  <c r="FD78"/>
  <c r="FE89"/>
  <c r="FD89"/>
  <c r="FE75"/>
  <c r="FD75"/>
  <c r="FD60"/>
  <c r="FE60"/>
  <c r="FD71"/>
  <c r="FE71"/>
  <c r="FD62"/>
  <c r="FE62"/>
  <c r="FE90"/>
  <c r="FD90"/>
  <c r="FE86"/>
  <c r="FD86"/>
  <c r="FD81"/>
  <c r="FE81"/>
  <c r="FD87"/>
  <c r="FE87"/>
  <c r="FD70"/>
  <c r="FE70"/>
  <c r="FD65"/>
  <c r="FE65"/>
  <c r="FE74"/>
  <c r="FD74"/>
  <c r="FE64"/>
  <c r="FD64"/>
  <c r="EW83"/>
  <c r="EX83"/>
  <c r="EW78"/>
  <c r="EX78"/>
  <c r="EX74"/>
  <c r="EW74"/>
  <c r="EW66"/>
  <c r="EX66"/>
  <c r="EW57"/>
  <c r="EX57"/>
  <c r="EW86"/>
  <c r="EX86"/>
  <c r="EW81"/>
  <c r="EX81"/>
  <c r="EX64"/>
  <c r="EW64"/>
  <c r="EX70"/>
  <c r="EW70"/>
  <c r="AS64"/>
  <c r="AO64"/>
  <c r="AN64"/>
  <c r="AR64"/>
  <c r="EI64"/>
  <c r="EK64"/>
  <c r="EF64"/>
  <c r="EJ64"/>
  <c r="FN64"/>
  <c r="FP64"/>
  <c r="FO64"/>
  <c r="BU62"/>
  <c r="BR62"/>
  <c r="BS62" s="1"/>
  <c r="EW68"/>
  <c r="EW56"/>
  <c r="EW76"/>
  <c r="EX75"/>
  <c r="EX89"/>
  <c r="EX82"/>
  <c r="EW63"/>
  <c r="EW75"/>
  <c r="EX77"/>
  <c r="EW77"/>
  <c r="EX58"/>
  <c r="EW89"/>
  <c r="BP65"/>
  <c r="BQ64"/>
  <c r="BX63"/>
  <c r="BV63"/>
  <c r="BT63"/>
  <c r="BR63"/>
  <c r="BY63"/>
  <c r="BU63"/>
  <c r="BW63"/>
  <c r="DV52"/>
  <c r="DH52"/>
  <c r="GM63"/>
  <c r="GN63" s="1"/>
  <c r="GO62"/>
  <c r="FO65"/>
  <c r="FM65"/>
  <c r="FK65"/>
  <c r="FI65"/>
  <c r="FP65"/>
  <c r="FL65"/>
  <c r="FN65"/>
  <c r="FJ64"/>
  <c r="FR64" s="1"/>
  <c r="FG68"/>
  <c r="FH66"/>
  <c r="EC66"/>
  <c r="EB68"/>
  <c r="EL63"/>
  <c r="EE64"/>
  <c r="EM64" s="1"/>
  <c r="EJ65"/>
  <c r="EH65"/>
  <c r="EF65"/>
  <c r="ED65"/>
  <c r="EK65"/>
  <c r="EG65"/>
  <c r="EI65"/>
  <c r="EL64"/>
  <c r="AR65"/>
  <c r="AP65"/>
  <c r="AN65"/>
  <c r="AL65"/>
  <c r="AS65"/>
  <c r="AQ65"/>
  <c r="AO65"/>
  <c r="AJ68"/>
  <c r="AK66"/>
  <c r="AM64"/>
  <c r="AT63"/>
  <c r="EZ9"/>
  <c r="EY9"/>
  <c r="GN10"/>
  <c r="GO10" s="1"/>
  <c r="HT1"/>
  <c r="ER8"/>
  <c r="FB8"/>
  <c r="HH9"/>
  <c r="FA7"/>
  <c r="FC7" s="1"/>
  <c r="FD7" s="1"/>
  <c r="HH13"/>
  <c r="BL3"/>
  <c r="BZ3"/>
  <c r="ES8"/>
  <c r="EU8" s="1"/>
  <c r="ET7"/>
  <c r="FA9"/>
  <c r="FC9" s="1"/>
  <c r="FY7"/>
  <c r="FZ7" s="1"/>
  <c r="GB7"/>
  <c r="GA8"/>
  <c r="GA7"/>
  <c r="ER9"/>
  <c r="ES9" s="1"/>
  <c r="EY8"/>
  <c r="EZ8" s="1"/>
  <c r="FK8"/>
  <c r="FM8"/>
  <c r="EQ10"/>
  <c r="FB10" s="1"/>
  <c r="DK10"/>
  <c r="DM10" s="1"/>
  <c r="DU10" s="1"/>
  <c r="BO10"/>
  <c r="BQ10" s="1"/>
  <c r="BX10" s="1"/>
  <c r="AY10"/>
  <c r="FV10"/>
  <c r="FX10" s="1"/>
  <c r="GC10" s="1"/>
  <c r="FF10"/>
  <c r="FH10" s="1"/>
  <c r="FI10" s="1"/>
  <c r="FJ10" s="1"/>
  <c r="EA10"/>
  <c r="EC10" s="1"/>
  <c r="EI10" s="1"/>
  <c r="CU10"/>
  <c r="CW10" s="1"/>
  <c r="DD10" s="1"/>
  <c r="CE10"/>
  <c r="CG10" s="1"/>
  <c r="CH10" s="1"/>
  <c r="FM7"/>
  <c r="FY9"/>
  <c r="FZ9" s="1"/>
  <c r="DU8"/>
  <c r="FO8"/>
  <c r="FN8"/>
  <c r="FI7"/>
  <c r="FJ7" s="1"/>
  <c r="FL7"/>
  <c r="FP7"/>
  <c r="GF9"/>
  <c r="GF8"/>
  <c r="GE8"/>
  <c r="GD7"/>
  <c r="GF7"/>
  <c r="GE7"/>
  <c r="GD8"/>
  <c r="FI8"/>
  <c r="FJ8" s="1"/>
  <c r="FL8"/>
  <c r="FP8"/>
  <c r="FO7"/>
  <c r="FN7"/>
  <c r="GB9"/>
  <c r="GB8"/>
  <c r="FY8"/>
  <c r="FZ8" s="1"/>
  <c r="GD9"/>
  <c r="GC9"/>
  <c r="GA9"/>
  <c r="GE9"/>
  <c r="FP9"/>
  <c r="FN9"/>
  <c r="FL9"/>
  <c r="FO9"/>
  <c r="FM9"/>
  <c r="FK9"/>
  <c r="FI9"/>
  <c r="CZ7"/>
  <c r="DC7"/>
  <c r="DP7"/>
  <c r="CH7"/>
  <c r="DQ7"/>
  <c r="CJ7"/>
  <c r="EJ7"/>
  <c r="EI8"/>
  <c r="EI7"/>
  <c r="ED7"/>
  <c r="EE7" s="1"/>
  <c r="DT7"/>
  <c r="DQ8"/>
  <c r="EJ8"/>
  <c r="EG7"/>
  <c r="EK7"/>
  <c r="EF7"/>
  <c r="EK8"/>
  <c r="ED8"/>
  <c r="EH8"/>
  <c r="EG8"/>
  <c r="EJ9"/>
  <c r="EH9"/>
  <c r="EF9"/>
  <c r="ED9"/>
  <c r="EK9"/>
  <c r="EI9"/>
  <c r="EG9"/>
  <c r="BU7"/>
  <c r="BT7"/>
  <c r="CK7"/>
  <c r="CX7"/>
  <c r="CY7" s="1"/>
  <c r="DE7"/>
  <c r="BR7"/>
  <c r="BY7"/>
  <c r="CO7"/>
  <c r="DA7"/>
  <c r="DN8"/>
  <c r="DU7"/>
  <c r="BX7"/>
  <c r="BW7"/>
  <c r="CN7"/>
  <c r="CM7"/>
  <c r="DD7"/>
  <c r="DS7"/>
  <c r="DN7"/>
  <c r="DS8"/>
  <c r="DP8"/>
  <c r="DT8"/>
  <c r="DT9"/>
  <c r="DR9"/>
  <c r="DP9"/>
  <c r="DN9"/>
  <c r="DU9"/>
  <c r="DS9"/>
  <c r="DQ9"/>
  <c r="DD8"/>
  <c r="DB8"/>
  <c r="CZ8"/>
  <c r="CX8"/>
  <c r="DE8"/>
  <c r="DC8"/>
  <c r="DA8"/>
  <c r="DE9"/>
  <c r="DC9"/>
  <c r="DA9"/>
  <c r="DD9"/>
  <c r="DB9"/>
  <c r="CZ9"/>
  <c r="CX9"/>
  <c r="CL8"/>
  <c r="CH8"/>
  <c r="CO8"/>
  <c r="CM8"/>
  <c r="CK8"/>
  <c r="CN8"/>
  <c r="CJ8"/>
  <c r="CN9"/>
  <c r="CH9"/>
  <c r="CO9"/>
  <c r="CM9"/>
  <c r="CK9"/>
  <c r="CL9"/>
  <c r="CJ9"/>
  <c r="BX8"/>
  <c r="BV8"/>
  <c r="BT8"/>
  <c r="BR8"/>
  <c r="BY8"/>
  <c r="BW8"/>
  <c r="BU8"/>
  <c r="BX9"/>
  <c r="BV9"/>
  <c r="BT9"/>
  <c r="BR9"/>
  <c r="BY9"/>
  <c r="BW9"/>
  <c r="BU9"/>
  <c r="BI8"/>
  <c r="BD8"/>
  <c r="BH8"/>
  <c r="BG7"/>
  <c r="BI7"/>
  <c r="BE8"/>
  <c r="BF8"/>
  <c r="BB8"/>
  <c r="BC8" s="1"/>
  <c r="BG8"/>
  <c r="BB7"/>
  <c r="BH7"/>
  <c r="BD7"/>
  <c r="BE7"/>
  <c r="BA9"/>
  <c r="AZ10"/>
  <c r="ET90" l="1"/>
  <c r="EX90" s="1"/>
  <c r="AU64"/>
  <c r="FQ63"/>
  <c r="CA62"/>
  <c r="BS60"/>
  <c r="CA60" s="1"/>
  <c r="BC87"/>
  <c r="BJ87" s="1"/>
  <c r="BC88"/>
  <c r="BJ88" s="1"/>
  <c r="BC65"/>
  <c r="BK65" s="1"/>
  <c r="AM60"/>
  <c r="AU60" s="1"/>
  <c r="BC72"/>
  <c r="BK72" s="1"/>
  <c r="BC74"/>
  <c r="BK74" s="1"/>
  <c r="BC75"/>
  <c r="BK75" s="1"/>
  <c r="AM62"/>
  <c r="AU62" s="1"/>
  <c r="BC77"/>
  <c r="BJ77" s="1"/>
  <c r="BC69"/>
  <c r="BK69" s="1"/>
  <c r="BC80"/>
  <c r="BK80" s="1"/>
  <c r="BC81"/>
  <c r="BK81" s="1"/>
  <c r="CI69"/>
  <c r="CQ69" s="1"/>
  <c r="CI89"/>
  <c r="CQ89" s="1"/>
  <c r="CI58"/>
  <c r="CQ58" s="1"/>
  <c r="CI66"/>
  <c r="CQ66" s="1"/>
  <c r="CI68"/>
  <c r="CQ68" s="1"/>
  <c r="CI90"/>
  <c r="CQ90" s="1"/>
  <c r="CY62"/>
  <c r="DG62" s="1"/>
  <c r="CY82"/>
  <c r="DG82" s="1"/>
  <c r="CY60"/>
  <c r="DG60" s="1"/>
  <c r="CY78"/>
  <c r="DG78" s="1"/>
  <c r="CY59"/>
  <c r="DF59" s="1"/>
  <c r="CY80"/>
  <c r="DG80" s="1"/>
  <c r="CY76"/>
  <c r="DG76" s="1"/>
  <c r="EE58"/>
  <c r="EM58" s="1"/>
  <c r="FJ60"/>
  <c r="FR60" s="1"/>
  <c r="FZ65"/>
  <c r="GH65" s="1"/>
  <c r="FZ58"/>
  <c r="GH58" s="1"/>
  <c r="FZ72"/>
  <c r="GH72" s="1"/>
  <c r="FZ87"/>
  <c r="GH87" s="1"/>
  <c r="FZ81"/>
  <c r="GH81" s="1"/>
  <c r="FZ89"/>
  <c r="GH89" s="1"/>
  <c r="BC76"/>
  <c r="BK76" s="1"/>
  <c r="CI65"/>
  <c r="CQ65" s="1"/>
  <c r="CI59"/>
  <c r="CQ59" s="1"/>
  <c r="CI77"/>
  <c r="CQ77" s="1"/>
  <c r="CI76"/>
  <c r="CQ76" s="1"/>
  <c r="CI64"/>
  <c r="CQ64" s="1"/>
  <c r="CI78"/>
  <c r="CQ78" s="1"/>
  <c r="CY71"/>
  <c r="DG71" s="1"/>
  <c r="CY87"/>
  <c r="DG87" s="1"/>
  <c r="CY70"/>
  <c r="DG70" s="1"/>
  <c r="CY83"/>
  <c r="DG83" s="1"/>
  <c r="CY69"/>
  <c r="DG69" s="1"/>
  <c r="CY84"/>
  <c r="DG84" s="1"/>
  <c r="CY63"/>
  <c r="DG63" s="1"/>
  <c r="CY81"/>
  <c r="DG81" s="1"/>
  <c r="DO60"/>
  <c r="DW60" s="1"/>
  <c r="DO70"/>
  <c r="DW70" s="1"/>
  <c r="DO80"/>
  <c r="DW80" s="1"/>
  <c r="DV80"/>
  <c r="DO89"/>
  <c r="DW89" s="1"/>
  <c r="DV89"/>
  <c r="DO63"/>
  <c r="DV63" s="1"/>
  <c r="DO72"/>
  <c r="DV72" s="1"/>
  <c r="DW72"/>
  <c r="DO82"/>
  <c r="DV82"/>
  <c r="DW82"/>
  <c r="EE60"/>
  <c r="EM60" s="1"/>
  <c r="FJ62"/>
  <c r="FR62" s="1"/>
  <c r="FZ70"/>
  <c r="GH70" s="1"/>
  <c r="FZ84"/>
  <c r="GH84" s="1"/>
  <c r="FZ82"/>
  <c r="GH82" s="1"/>
  <c r="FZ76"/>
  <c r="GH76" s="1"/>
  <c r="FZ88"/>
  <c r="GH88" s="1"/>
  <c r="BS58"/>
  <c r="CA58" s="1"/>
  <c r="BC62"/>
  <c r="BK62" s="1"/>
  <c r="BC56"/>
  <c r="BK56" s="1"/>
  <c r="FJ59"/>
  <c r="FR59" s="1"/>
  <c r="FZ71"/>
  <c r="GH71" s="1"/>
  <c r="FZ62"/>
  <c r="GH62" s="1"/>
  <c r="FZ56"/>
  <c r="GH56" s="1"/>
  <c r="AM56"/>
  <c r="AU56" s="1"/>
  <c r="CI56"/>
  <c r="CQ56" s="1"/>
  <c r="DO90"/>
  <c r="DW90" s="1"/>
  <c r="DO86"/>
  <c r="DV86" s="1"/>
  <c r="DO81"/>
  <c r="DW81" s="1"/>
  <c r="DV81"/>
  <c r="DO76"/>
  <c r="DV76"/>
  <c r="DW76"/>
  <c r="DO71"/>
  <c r="DV71" s="1"/>
  <c r="DO66"/>
  <c r="DV66" s="1"/>
  <c r="DO62"/>
  <c r="DW62" s="1"/>
  <c r="DO57"/>
  <c r="DV57" s="1"/>
  <c r="EE56"/>
  <c r="EM56" s="1"/>
  <c r="FZ69"/>
  <c r="GH69" s="1"/>
  <c r="FZ57"/>
  <c r="GG57" s="1"/>
  <c r="EW90"/>
  <c r="EM63"/>
  <c r="AV64"/>
  <c r="FS64"/>
  <c r="FT64" s="1"/>
  <c r="EN64"/>
  <c r="EO64" s="1"/>
  <c r="BC68"/>
  <c r="BK68" s="1"/>
  <c r="BC78"/>
  <c r="BK78" s="1"/>
  <c r="AM58"/>
  <c r="AU58" s="1"/>
  <c r="BC63"/>
  <c r="BJ63" s="1"/>
  <c r="BK63"/>
  <c r="BC82"/>
  <c r="BK82" s="1"/>
  <c r="DX82" s="1"/>
  <c r="BC64"/>
  <c r="BK64" s="1"/>
  <c r="BC83"/>
  <c r="BJ83" s="1"/>
  <c r="BC60"/>
  <c r="BK60" s="1"/>
  <c r="DX60" s="1"/>
  <c r="BC84"/>
  <c r="BK84" s="1"/>
  <c r="BC58"/>
  <c r="BK58" s="1"/>
  <c r="BC70"/>
  <c r="BK70" s="1"/>
  <c r="DX70" s="1"/>
  <c r="BC89"/>
  <c r="BJ89" s="1"/>
  <c r="BC71"/>
  <c r="BK71" s="1"/>
  <c r="BC90"/>
  <c r="BK90" s="1"/>
  <c r="CI75"/>
  <c r="CQ75" s="1"/>
  <c r="CI74"/>
  <c r="CQ74" s="1"/>
  <c r="CI63"/>
  <c r="CQ63" s="1"/>
  <c r="CI82"/>
  <c r="CQ82" s="1"/>
  <c r="CI62"/>
  <c r="CQ62" s="1"/>
  <c r="CI81"/>
  <c r="CQ81" s="1"/>
  <c r="CI60"/>
  <c r="CQ60" s="1"/>
  <c r="CI83"/>
  <c r="CQ83" s="1"/>
  <c r="CY57"/>
  <c r="DG57" s="1"/>
  <c r="CY66"/>
  <c r="DG66" s="1"/>
  <c r="CY65"/>
  <c r="DG65" s="1"/>
  <c r="CY88"/>
  <c r="DG88" s="1"/>
  <c r="CY58"/>
  <c r="DF58" s="1"/>
  <c r="CY64"/>
  <c r="DG64" s="1"/>
  <c r="CY89"/>
  <c r="DG89" s="1"/>
  <c r="CY72"/>
  <c r="DG72" s="1"/>
  <c r="CY86"/>
  <c r="DG86" s="1"/>
  <c r="EE62"/>
  <c r="EM62" s="1"/>
  <c r="EE57"/>
  <c r="EM57" s="1"/>
  <c r="FZ60"/>
  <c r="GH60" s="1"/>
  <c r="FZ80"/>
  <c r="GH80" s="1"/>
  <c r="FZ78"/>
  <c r="GH78" s="1"/>
  <c r="FZ63"/>
  <c r="GH63" s="1"/>
  <c r="FZ77"/>
  <c r="GH77" s="1"/>
  <c r="FZ90"/>
  <c r="GH90" s="1"/>
  <c r="FZ83"/>
  <c r="GH83" s="1"/>
  <c r="BS59"/>
  <c r="CA59" s="1"/>
  <c r="BC66"/>
  <c r="BK66" s="1"/>
  <c r="BC86"/>
  <c r="BK86" s="1"/>
  <c r="CI57"/>
  <c r="CQ57" s="1"/>
  <c r="CI80"/>
  <c r="CQ80" s="1"/>
  <c r="CI88"/>
  <c r="CQ88" s="1"/>
  <c r="CI71"/>
  <c r="CQ71" s="1"/>
  <c r="CI87"/>
  <c r="CQ87" s="1"/>
  <c r="CI72"/>
  <c r="CQ72" s="1"/>
  <c r="CI86"/>
  <c r="CQ86" s="1"/>
  <c r="CI84"/>
  <c r="CQ84" s="1"/>
  <c r="CI70"/>
  <c r="CQ70" s="1"/>
  <c r="CY77"/>
  <c r="DG77" s="1"/>
  <c r="CY74"/>
  <c r="DG74" s="1"/>
  <c r="CY75"/>
  <c r="DG75" s="1"/>
  <c r="CY68"/>
  <c r="DG68" s="1"/>
  <c r="CY90"/>
  <c r="DG90" s="1"/>
  <c r="DO65"/>
  <c r="DW65" s="1"/>
  <c r="DO75"/>
  <c r="DW75" s="1"/>
  <c r="DO84"/>
  <c r="DW84" s="1"/>
  <c r="DO58"/>
  <c r="DV58" s="1"/>
  <c r="DO68"/>
  <c r="DV68" s="1"/>
  <c r="DO77"/>
  <c r="DV77" s="1"/>
  <c r="DO87"/>
  <c r="DV87" s="1"/>
  <c r="DW87"/>
  <c r="EE59"/>
  <c r="EM59" s="1"/>
  <c r="FJ58"/>
  <c r="FR58" s="1"/>
  <c r="FZ75"/>
  <c r="GH75" s="1"/>
  <c r="FZ68"/>
  <c r="GH68" s="1"/>
  <c r="FZ86"/>
  <c r="GH86" s="1"/>
  <c r="FZ74"/>
  <c r="GH74" s="1"/>
  <c r="BS57"/>
  <c r="CA57" s="1"/>
  <c r="AM59"/>
  <c r="AU59" s="1"/>
  <c r="BC59"/>
  <c r="BK59" s="1"/>
  <c r="CY56"/>
  <c r="DF56" s="1"/>
  <c r="FJ56"/>
  <c r="FR56" s="1"/>
  <c r="FZ66"/>
  <c r="GH66" s="1"/>
  <c r="FZ59"/>
  <c r="GH59" s="1"/>
  <c r="AM57"/>
  <c r="AU57" s="1"/>
  <c r="BC57"/>
  <c r="BK57" s="1"/>
  <c r="DO88"/>
  <c r="DW88"/>
  <c r="DV88"/>
  <c r="DO83"/>
  <c r="DV83" s="1"/>
  <c r="DO78"/>
  <c r="DW78" s="1"/>
  <c r="DV78"/>
  <c r="DO74"/>
  <c r="DV74" s="1"/>
  <c r="DO69"/>
  <c r="DW69" s="1"/>
  <c r="DV69"/>
  <c r="DO64"/>
  <c r="DV64" s="1"/>
  <c r="DO59"/>
  <c r="DW59" s="1"/>
  <c r="DO56"/>
  <c r="DW56" s="1"/>
  <c r="FJ57"/>
  <c r="FR57" s="1"/>
  <c r="FZ64"/>
  <c r="GH64" s="1"/>
  <c r="BS56"/>
  <c r="CA56" s="1"/>
  <c r="EP64"/>
  <c r="AC64" s="1"/>
  <c r="AD64" s="1"/>
  <c r="FR63"/>
  <c r="AU63"/>
  <c r="BS63"/>
  <c r="CA63" s="1"/>
  <c r="BX64"/>
  <c r="BV64"/>
  <c r="BT64"/>
  <c r="BR64"/>
  <c r="BY64"/>
  <c r="BU64"/>
  <c r="BW64"/>
  <c r="BP66"/>
  <c r="BQ65"/>
  <c r="BZ62"/>
  <c r="AT64"/>
  <c r="FU64"/>
  <c r="AE64" s="1"/>
  <c r="AF64" s="1"/>
  <c r="EL52"/>
  <c r="DX52"/>
  <c r="GM64"/>
  <c r="GN64" s="1"/>
  <c r="GO63"/>
  <c r="FO66"/>
  <c r="FM66"/>
  <c r="FK66"/>
  <c r="FI66"/>
  <c r="FP66"/>
  <c r="FL66"/>
  <c r="FN66"/>
  <c r="FG69"/>
  <c r="FH68"/>
  <c r="FJ65"/>
  <c r="FR65" s="1"/>
  <c r="FQ64"/>
  <c r="EE65"/>
  <c r="EM65" s="1"/>
  <c r="EB69"/>
  <c r="EC68"/>
  <c r="EJ66"/>
  <c r="EH66"/>
  <c r="EF66"/>
  <c r="ED66"/>
  <c r="EK66"/>
  <c r="EG66"/>
  <c r="EI66"/>
  <c r="AR66"/>
  <c r="AP66"/>
  <c r="AN66"/>
  <c r="AL66"/>
  <c r="AS66"/>
  <c r="AQ66"/>
  <c r="AO66"/>
  <c r="AJ69"/>
  <c r="AK68"/>
  <c r="AM65"/>
  <c r="AU65" s="1"/>
  <c r="GN11"/>
  <c r="GO11" s="1"/>
  <c r="FE7"/>
  <c r="DB10"/>
  <c r="ET8"/>
  <c r="HH10"/>
  <c r="HH11"/>
  <c r="FA8"/>
  <c r="HH14"/>
  <c r="DC10"/>
  <c r="DS10"/>
  <c r="FN10"/>
  <c r="CX10"/>
  <c r="CY10" s="1"/>
  <c r="DP10"/>
  <c r="CB3"/>
  <c r="CP3"/>
  <c r="CL10"/>
  <c r="BV10"/>
  <c r="DA10"/>
  <c r="DE10"/>
  <c r="CZ10"/>
  <c r="DT10"/>
  <c r="EV8"/>
  <c r="EW8" s="1"/>
  <c r="BW10"/>
  <c r="CK10"/>
  <c r="EU9"/>
  <c r="FC8"/>
  <c r="EU7"/>
  <c r="BR10"/>
  <c r="BS10" s="1"/>
  <c r="CJ10"/>
  <c r="CO10"/>
  <c r="EH10"/>
  <c r="EF10"/>
  <c r="EJ10"/>
  <c r="EK10"/>
  <c r="GF10"/>
  <c r="ET9"/>
  <c r="FD9"/>
  <c r="BU10"/>
  <c r="BY10"/>
  <c r="BT10"/>
  <c r="CN10"/>
  <c r="CM10"/>
  <c r="EG10"/>
  <c r="ED10"/>
  <c r="EE10" s="1"/>
  <c r="FE9"/>
  <c r="DN10"/>
  <c r="DO10" s="1"/>
  <c r="DR10"/>
  <c r="DQ10"/>
  <c r="FF13"/>
  <c r="FH13" s="1"/>
  <c r="AY13"/>
  <c r="AI14"/>
  <c r="FV13"/>
  <c r="FX13" s="1"/>
  <c r="EQ13"/>
  <c r="EA13"/>
  <c r="EC13" s="1"/>
  <c r="CE13"/>
  <c r="CG13" s="1"/>
  <c r="BO13"/>
  <c r="BQ13" s="1"/>
  <c r="DK13"/>
  <c r="DM13" s="1"/>
  <c r="CU13"/>
  <c r="CW13" s="1"/>
  <c r="GA10"/>
  <c r="GB10"/>
  <c r="GE10"/>
  <c r="GD10"/>
  <c r="FY10"/>
  <c r="FZ10" s="1"/>
  <c r="FL10"/>
  <c r="EY10"/>
  <c r="EZ10" s="1"/>
  <c r="ER10"/>
  <c r="ES10" s="1"/>
  <c r="EA11"/>
  <c r="EC11" s="1"/>
  <c r="FV11"/>
  <c r="FX11" s="1"/>
  <c r="FO10"/>
  <c r="FP10"/>
  <c r="FK10"/>
  <c r="FM10"/>
  <c r="FR7"/>
  <c r="FR8"/>
  <c r="FQ7"/>
  <c r="GH7"/>
  <c r="GG9"/>
  <c r="GH8"/>
  <c r="CI7"/>
  <c r="CQ7" s="1"/>
  <c r="DO7"/>
  <c r="DW7" s="1"/>
  <c r="DO8"/>
  <c r="DW8" s="1"/>
  <c r="BS7"/>
  <c r="CA7" s="1"/>
  <c r="EE8"/>
  <c r="EM8" s="1"/>
  <c r="DG7"/>
  <c r="EM7"/>
  <c r="GG8"/>
  <c r="GH9"/>
  <c r="GG7"/>
  <c r="FQ8"/>
  <c r="FJ9"/>
  <c r="FR9" s="1"/>
  <c r="BC7"/>
  <c r="BK7" s="1"/>
  <c r="BK8"/>
  <c r="EL7"/>
  <c r="EE9"/>
  <c r="EL9" s="1"/>
  <c r="BI9"/>
  <c r="DO9"/>
  <c r="DW9" s="1"/>
  <c r="CY8"/>
  <c r="DG8" s="1"/>
  <c r="DF7"/>
  <c r="CY9"/>
  <c r="DG9" s="1"/>
  <c r="CI9"/>
  <c r="CQ9" s="1"/>
  <c r="CI10"/>
  <c r="CI8"/>
  <c r="CP8" s="1"/>
  <c r="BS9"/>
  <c r="CA9" s="1"/>
  <c r="BS8"/>
  <c r="BZ8" s="1"/>
  <c r="BJ8"/>
  <c r="AZ11"/>
  <c r="BA10"/>
  <c r="BI10" s="1"/>
  <c r="BD9"/>
  <c r="BE9"/>
  <c r="BB9"/>
  <c r="BF9"/>
  <c r="BG9"/>
  <c r="BH9"/>
  <c r="AJ7"/>
  <c r="AJ8" s="1"/>
  <c r="AI13"/>
  <c r="AI10"/>
  <c r="AI9"/>
  <c r="AI8"/>
  <c r="AI7"/>
  <c r="DX90" l="1"/>
  <c r="CP90"/>
  <c r="DW86"/>
  <c r="DX86" s="1"/>
  <c r="DF83"/>
  <c r="DV75"/>
  <c r="DW74"/>
  <c r="DV70"/>
  <c r="DW66"/>
  <c r="DX66" s="1"/>
  <c r="HN64"/>
  <c r="HM64"/>
  <c r="DW63"/>
  <c r="DX63" s="1"/>
  <c r="DV62"/>
  <c r="DV59"/>
  <c r="DW57"/>
  <c r="DX57"/>
  <c r="DY57" s="1"/>
  <c r="DZ57" s="1"/>
  <c r="AA57" s="1"/>
  <c r="AB57" s="1"/>
  <c r="DX59"/>
  <c r="FQ65"/>
  <c r="DX62"/>
  <c r="DY62" s="1"/>
  <c r="DZ62" s="1"/>
  <c r="AA62" s="1"/>
  <c r="AB62" s="1"/>
  <c r="DX69"/>
  <c r="BK88"/>
  <c r="DX88" s="1"/>
  <c r="DF77"/>
  <c r="DF89"/>
  <c r="DF64"/>
  <c r="DG58"/>
  <c r="DF88"/>
  <c r="DF65"/>
  <c r="DX84"/>
  <c r="AT58"/>
  <c r="DX78"/>
  <c r="DX76"/>
  <c r="DX81"/>
  <c r="DX80"/>
  <c r="DX75"/>
  <c r="DX74"/>
  <c r="DX72"/>
  <c r="DX65"/>
  <c r="DX56"/>
  <c r="BJ62"/>
  <c r="BZ58"/>
  <c r="GG88"/>
  <c r="GG76"/>
  <c r="GG82"/>
  <c r="GG84"/>
  <c r="BJ69"/>
  <c r="BK77"/>
  <c r="AT62"/>
  <c r="BJ75"/>
  <c r="BK87"/>
  <c r="DX87" s="1"/>
  <c r="BZ60"/>
  <c r="DW77"/>
  <c r="DW68"/>
  <c r="DX68" s="1"/>
  <c r="DV84"/>
  <c r="GG64"/>
  <c r="FQ57"/>
  <c r="DW64"/>
  <c r="DX64" s="1"/>
  <c r="DW83"/>
  <c r="BJ57"/>
  <c r="GG66"/>
  <c r="BJ59"/>
  <c r="AT59"/>
  <c r="BZ57"/>
  <c r="GG74"/>
  <c r="GG86"/>
  <c r="GG68"/>
  <c r="GG75"/>
  <c r="FQ58"/>
  <c r="EL59"/>
  <c r="DW58"/>
  <c r="DX58" s="1"/>
  <c r="DV65"/>
  <c r="DF57"/>
  <c r="CP83"/>
  <c r="CP60"/>
  <c r="CP81"/>
  <c r="CP62"/>
  <c r="CP82"/>
  <c r="CP63"/>
  <c r="CP74"/>
  <c r="CP75"/>
  <c r="BJ90"/>
  <c r="BJ71"/>
  <c r="BK89"/>
  <c r="DX89" s="1"/>
  <c r="BJ70"/>
  <c r="BJ84"/>
  <c r="BJ64"/>
  <c r="DW71"/>
  <c r="DX71" s="1"/>
  <c r="DV90"/>
  <c r="GG62"/>
  <c r="GG71"/>
  <c r="FQ59"/>
  <c r="FQ62"/>
  <c r="EL60"/>
  <c r="DV60"/>
  <c r="GG89"/>
  <c r="GG81"/>
  <c r="GG87"/>
  <c r="DF78"/>
  <c r="DF60"/>
  <c r="DF82"/>
  <c r="DF62"/>
  <c r="CP66"/>
  <c r="CP58"/>
  <c r="CP89"/>
  <c r="CP69"/>
  <c r="BJ81"/>
  <c r="BJ80"/>
  <c r="FQ56"/>
  <c r="DG56"/>
  <c r="BZ56"/>
  <c r="DV56"/>
  <c r="CP56"/>
  <c r="AT56"/>
  <c r="GG56"/>
  <c r="BJ56"/>
  <c r="BL57"/>
  <c r="DH57"/>
  <c r="DI57" s="1"/>
  <c r="CB57"/>
  <c r="CC57" s="1"/>
  <c r="CD57" s="1"/>
  <c r="U57" s="1"/>
  <c r="V57" s="1"/>
  <c r="AV63"/>
  <c r="FS63"/>
  <c r="FT63" s="1"/>
  <c r="FU63" s="1"/>
  <c r="AE63" s="1"/>
  <c r="AF63" s="1"/>
  <c r="EN63"/>
  <c r="EO63" s="1"/>
  <c r="EP63" s="1"/>
  <c r="AC63" s="1"/>
  <c r="AD63" s="1"/>
  <c r="BL59"/>
  <c r="CB59"/>
  <c r="CC59" s="1"/>
  <c r="AV59"/>
  <c r="FS59"/>
  <c r="FT59" s="1"/>
  <c r="FU59" s="1"/>
  <c r="AE59" s="1"/>
  <c r="AF59" s="1"/>
  <c r="EN59"/>
  <c r="EO59" s="1"/>
  <c r="EP59" s="1"/>
  <c r="AC59" s="1"/>
  <c r="AD59" s="1"/>
  <c r="BL89"/>
  <c r="BL58"/>
  <c r="HL58" s="1"/>
  <c r="DH58"/>
  <c r="DI58" s="1"/>
  <c r="DJ58" s="1"/>
  <c r="Y58" s="1"/>
  <c r="Z58" s="1"/>
  <c r="CB58"/>
  <c r="CC58" s="1"/>
  <c r="BL60"/>
  <c r="DH60"/>
  <c r="DI60" s="1"/>
  <c r="DJ60" s="1"/>
  <c r="Y60" s="1"/>
  <c r="Z60" s="1"/>
  <c r="CB60"/>
  <c r="CC60" s="1"/>
  <c r="CD60" s="1"/>
  <c r="U60" s="1"/>
  <c r="V60" s="1"/>
  <c r="BL82"/>
  <c r="DH82"/>
  <c r="DI82" s="1"/>
  <c r="BL78"/>
  <c r="DH78"/>
  <c r="DI78" s="1"/>
  <c r="BL68"/>
  <c r="DH68"/>
  <c r="DI68" s="1"/>
  <c r="DJ68" s="1"/>
  <c r="Y68" s="1"/>
  <c r="DH76"/>
  <c r="DI76" s="1"/>
  <c r="DJ76" s="1"/>
  <c r="Y76" s="1"/>
  <c r="Z76" s="1"/>
  <c r="BL76"/>
  <c r="DH81"/>
  <c r="DI81" s="1"/>
  <c r="BL81"/>
  <c r="BL80"/>
  <c r="DH80"/>
  <c r="DI80" s="1"/>
  <c r="DJ80" s="1"/>
  <c r="Y80" s="1"/>
  <c r="Z80" s="1"/>
  <c r="BL69"/>
  <c r="DH69"/>
  <c r="DI69" s="1"/>
  <c r="DJ69" s="1"/>
  <c r="Y69" s="1"/>
  <c r="Z69" s="1"/>
  <c r="AV62"/>
  <c r="FS62"/>
  <c r="FT62" s="1"/>
  <c r="FU62" s="1"/>
  <c r="AE62" s="1"/>
  <c r="AF62" s="1"/>
  <c r="EN62"/>
  <c r="EO62" s="1"/>
  <c r="EP62" s="1"/>
  <c r="AC62" s="1"/>
  <c r="AD62" s="1"/>
  <c r="BL75"/>
  <c r="DH75"/>
  <c r="DI75" s="1"/>
  <c r="BL88"/>
  <c r="DH88"/>
  <c r="DI88" s="1"/>
  <c r="AT57"/>
  <c r="GG59"/>
  <c r="DF90"/>
  <c r="DF68"/>
  <c r="DF75"/>
  <c r="DF74"/>
  <c r="CP70"/>
  <c r="CP84"/>
  <c r="CP86"/>
  <c r="CP72"/>
  <c r="CP87"/>
  <c r="CP71"/>
  <c r="CP88"/>
  <c r="CP80"/>
  <c r="CP57"/>
  <c r="BJ86"/>
  <c r="BJ66"/>
  <c r="BZ59"/>
  <c r="GG83"/>
  <c r="GG90"/>
  <c r="GG77"/>
  <c r="GG63"/>
  <c r="GG78"/>
  <c r="GG80"/>
  <c r="GG60"/>
  <c r="EL57"/>
  <c r="EL62"/>
  <c r="DF86"/>
  <c r="DF72"/>
  <c r="GH57"/>
  <c r="DJ81"/>
  <c r="Y81" s="1"/>
  <c r="Z81" s="1"/>
  <c r="DJ78"/>
  <c r="Y78" s="1"/>
  <c r="Z78" s="1"/>
  <c r="DJ82"/>
  <c r="Y82" s="1"/>
  <c r="Z82" s="1"/>
  <c r="CP68"/>
  <c r="BJ74"/>
  <c r="BJ72"/>
  <c r="AT60"/>
  <c r="BJ65"/>
  <c r="AV65"/>
  <c r="FS65"/>
  <c r="FT65" s="1"/>
  <c r="EN65"/>
  <c r="EO65" s="1"/>
  <c r="EP65" s="1"/>
  <c r="AC65" s="1"/>
  <c r="AD65" s="1"/>
  <c r="AV57"/>
  <c r="FS57"/>
  <c r="FT57" s="1"/>
  <c r="FU57" s="1"/>
  <c r="AE57" s="1"/>
  <c r="AF57" s="1"/>
  <c r="EN57"/>
  <c r="EO57" s="1"/>
  <c r="EP57" s="1"/>
  <c r="AC57" s="1"/>
  <c r="AD57" s="1"/>
  <c r="DH86"/>
  <c r="DI86" s="1"/>
  <c r="DJ86" s="1"/>
  <c r="Y86" s="1"/>
  <c r="Z86" s="1"/>
  <c r="BL86"/>
  <c r="DH66"/>
  <c r="DI66" s="1"/>
  <c r="DJ66" s="1"/>
  <c r="Y66" s="1"/>
  <c r="Z66" s="1"/>
  <c r="BL66"/>
  <c r="DH90"/>
  <c r="DI90" s="1"/>
  <c r="DJ90" s="1"/>
  <c r="Y90" s="1"/>
  <c r="Z90" s="1"/>
  <c r="BL90"/>
  <c r="DH71"/>
  <c r="DI71" s="1"/>
  <c r="DJ71" s="1"/>
  <c r="Y71" s="1"/>
  <c r="Z71" s="1"/>
  <c r="BL71"/>
  <c r="BL70"/>
  <c r="DH70"/>
  <c r="DI70" s="1"/>
  <c r="DJ70" s="1"/>
  <c r="Y70" s="1"/>
  <c r="Z70" s="1"/>
  <c r="BL84"/>
  <c r="DH84"/>
  <c r="DI84" s="1"/>
  <c r="DJ84" s="1"/>
  <c r="Y84" s="1"/>
  <c r="Z84" s="1"/>
  <c r="BL64"/>
  <c r="DH64"/>
  <c r="DI64" s="1"/>
  <c r="DJ64" s="1"/>
  <c r="Y64" s="1"/>
  <c r="Z64" s="1"/>
  <c r="BL63"/>
  <c r="DH63"/>
  <c r="DI63" s="1"/>
  <c r="DJ63" s="1"/>
  <c r="Y63" s="1"/>
  <c r="Z63" s="1"/>
  <c r="CB63"/>
  <c r="CC63" s="1"/>
  <c r="AV58"/>
  <c r="FS58"/>
  <c r="FT58" s="1"/>
  <c r="FU58" s="1"/>
  <c r="AE58" s="1"/>
  <c r="AF58" s="1"/>
  <c r="EN58"/>
  <c r="EO58" s="1"/>
  <c r="EP58" s="1"/>
  <c r="AC58" s="1"/>
  <c r="AD58" s="1"/>
  <c r="GI64"/>
  <c r="GJ64" s="1"/>
  <c r="GK64" s="1"/>
  <c r="AG64" s="1"/>
  <c r="AH64" s="1"/>
  <c r="AW64"/>
  <c r="AX64" s="1"/>
  <c r="Q64" s="1"/>
  <c r="R64" s="1"/>
  <c r="AV56"/>
  <c r="FS56"/>
  <c r="FT56" s="1"/>
  <c r="FU56" s="1"/>
  <c r="AE56" s="1"/>
  <c r="AF56" s="1"/>
  <c r="EN56"/>
  <c r="EO56" s="1"/>
  <c r="EP56" s="1"/>
  <c r="AC56" s="1"/>
  <c r="AD56" s="1"/>
  <c r="BL56"/>
  <c r="DH56"/>
  <c r="DI56" s="1"/>
  <c r="DJ56" s="1"/>
  <c r="Y56" s="1"/>
  <c r="Z56" s="1"/>
  <c r="CB56"/>
  <c r="CC56" s="1"/>
  <c r="CD56" s="1"/>
  <c r="U56" s="1"/>
  <c r="V56" s="1"/>
  <c r="DY56"/>
  <c r="DZ56" s="1"/>
  <c r="AA56" s="1"/>
  <c r="AB56" s="1"/>
  <c r="BL62"/>
  <c r="DH62"/>
  <c r="DI62" s="1"/>
  <c r="DJ62" s="1"/>
  <c r="Y62" s="1"/>
  <c r="Z62" s="1"/>
  <c r="CB62"/>
  <c r="CC62" s="1"/>
  <c r="CD62" s="1"/>
  <c r="U62" s="1"/>
  <c r="V62" s="1"/>
  <c r="BL77"/>
  <c r="DH77"/>
  <c r="DI77" s="1"/>
  <c r="DJ77" s="1"/>
  <c r="Y77" s="1"/>
  <c r="Z77" s="1"/>
  <c r="BL74"/>
  <c r="DH74"/>
  <c r="DI74" s="1"/>
  <c r="DJ74" s="1"/>
  <c r="Y74" s="1"/>
  <c r="Z74" s="1"/>
  <c r="BL72"/>
  <c r="DH72"/>
  <c r="DI72" s="1"/>
  <c r="DJ72" s="1"/>
  <c r="Y72" s="1"/>
  <c r="Z72" s="1"/>
  <c r="AV60"/>
  <c r="FS60"/>
  <c r="FT60" s="1"/>
  <c r="FU60" s="1"/>
  <c r="AE60" s="1"/>
  <c r="AF60" s="1"/>
  <c r="EN60"/>
  <c r="EO60" s="1"/>
  <c r="EP60" s="1"/>
  <c r="AC60" s="1"/>
  <c r="AD60" s="1"/>
  <c r="BL65"/>
  <c r="DH65"/>
  <c r="DI65" s="1"/>
  <c r="DJ65" s="1"/>
  <c r="Y65" s="1"/>
  <c r="Z65" s="1"/>
  <c r="BL87"/>
  <c r="DH87"/>
  <c r="DI87" s="1"/>
  <c r="DJ87" s="1"/>
  <c r="Y87" s="1"/>
  <c r="Z87" s="1"/>
  <c r="DJ75"/>
  <c r="Y75" s="1"/>
  <c r="Z75" s="1"/>
  <c r="CD59"/>
  <c r="U59" s="1"/>
  <c r="V59" s="1"/>
  <c r="DJ88"/>
  <c r="Y88" s="1"/>
  <c r="Z88" s="1"/>
  <c r="DF66"/>
  <c r="DJ57"/>
  <c r="Y57" s="1"/>
  <c r="Z57" s="1"/>
  <c r="BJ58"/>
  <c r="BJ60"/>
  <c r="BK83"/>
  <c r="BJ82"/>
  <c r="BJ78"/>
  <c r="BJ68"/>
  <c r="GG69"/>
  <c r="EL56"/>
  <c r="CD58"/>
  <c r="U58" s="1"/>
  <c r="V58" s="1"/>
  <c r="GG70"/>
  <c r="DF81"/>
  <c r="DF63"/>
  <c r="DF84"/>
  <c r="DF69"/>
  <c r="DF70"/>
  <c r="DF87"/>
  <c r="DF71"/>
  <c r="CP78"/>
  <c r="CP64"/>
  <c r="CP76"/>
  <c r="CP77"/>
  <c r="CP59"/>
  <c r="CP65"/>
  <c r="BJ76"/>
  <c r="GG72"/>
  <c r="GG58"/>
  <c r="GG65"/>
  <c r="FQ60"/>
  <c r="EL58"/>
  <c r="DF76"/>
  <c r="DF80"/>
  <c r="DG59"/>
  <c r="DH59" s="1"/>
  <c r="DI59" s="1"/>
  <c r="DJ59" s="1"/>
  <c r="Y59" s="1"/>
  <c r="Z59" s="1"/>
  <c r="CD63"/>
  <c r="U63" s="1"/>
  <c r="BX65"/>
  <c r="BV65"/>
  <c r="BT65"/>
  <c r="BR65"/>
  <c r="BY65"/>
  <c r="BU65"/>
  <c r="BW65"/>
  <c r="BP68"/>
  <c r="BQ66"/>
  <c r="BS64"/>
  <c r="CA64" s="1"/>
  <c r="CB64" s="1"/>
  <c r="CC64" s="1"/>
  <c r="BZ63"/>
  <c r="FU65"/>
  <c r="AE65" s="1"/>
  <c r="AF65" s="1"/>
  <c r="EN52"/>
  <c r="FB52"/>
  <c r="GM65"/>
  <c r="GN65" s="1"/>
  <c r="GO64"/>
  <c r="FO68"/>
  <c r="FM68"/>
  <c r="FK68"/>
  <c r="FI68"/>
  <c r="FP68"/>
  <c r="FL68"/>
  <c r="FN68"/>
  <c r="FG70"/>
  <c r="FH69"/>
  <c r="FJ66"/>
  <c r="FR66" s="1"/>
  <c r="EK68"/>
  <c r="EI68"/>
  <c r="EG68"/>
  <c r="EH68"/>
  <c r="ED68"/>
  <c r="EJ68"/>
  <c r="EF68"/>
  <c r="EE66"/>
  <c r="EM66" s="1"/>
  <c r="EB70"/>
  <c r="EC69"/>
  <c r="EL65"/>
  <c r="EL66"/>
  <c r="AJ70"/>
  <c r="AK69"/>
  <c r="AM66"/>
  <c r="AU66" s="1"/>
  <c r="AT65"/>
  <c r="AT66"/>
  <c r="AR68"/>
  <c r="AP68"/>
  <c r="AN68"/>
  <c r="AL68"/>
  <c r="AS68"/>
  <c r="AO68"/>
  <c r="AQ68"/>
  <c r="GN12"/>
  <c r="GO12" s="1"/>
  <c r="AI11"/>
  <c r="DK11"/>
  <c r="DM11" s="1"/>
  <c r="DR11" s="1"/>
  <c r="BO11"/>
  <c r="BQ11" s="1"/>
  <c r="BR11" s="1"/>
  <c r="BS11" s="1"/>
  <c r="AY11"/>
  <c r="BA11" s="1"/>
  <c r="BI11" s="1"/>
  <c r="EQ11"/>
  <c r="FB11" s="1"/>
  <c r="CE11"/>
  <c r="CG11" s="1"/>
  <c r="CM11" s="1"/>
  <c r="CU11"/>
  <c r="CW11" s="1"/>
  <c r="DA11" s="1"/>
  <c r="FF11"/>
  <c r="FH11" s="1"/>
  <c r="FN11" s="1"/>
  <c r="HH15"/>
  <c r="FA10"/>
  <c r="CR3"/>
  <c r="DF3"/>
  <c r="FE8"/>
  <c r="CP10"/>
  <c r="DV10"/>
  <c r="FC10"/>
  <c r="FD10" s="1"/>
  <c r="EV9"/>
  <c r="EX9" s="1"/>
  <c r="EV7"/>
  <c r="EW7" s="1"/>
  <c r="EX8"/>
  <c r="DF10"/>
  <c r="FD8"/>
  <c r="CA10"/>
  <c r="EU10"/>
  <c r="EM10"/>
  <c r="EW9"/>
  <c r="CP7"/>
  <c r="DV8"/>
  <c r="ET10"/>
  <c r="EL10"/>
  <c r="CP9"/>
  <c r="DB13"/>
  <c r="CX13"/>
  <c r="CY13" s="1"/>
  <c r="DC13"/>
  <c r="CZ13"/>
  <c r="DA13"/>
  <c r="DD13"/>
  <c r="DE13"/>
  <c r="BT13"/>
  <c r="BV13"/>
  <c r="BR13"/>
  <c r="BS13" s="1"/>
  <c r="BW13"/>
  <c r="BX13"/>
  <c r="BY13"/>
  <c r="BU13"/>
  <c r="EY13"/>
  <c r="EZ13" s="1"/>
  <c r="ER13"/>
  <c r="ES13"/>
  <c r="CE14"/>
  <c r="CG14" s="1"/>
  <c r="BO14"/>
  <c r="BQ14" s="1"/>
  <c r="FF14"/>
  <c r="FH14" s="1"/>
  <c r="CU14"/>
  <c r="CW14" s="1"/>
  <c r="AY14"/>
  <c r="EA14"/>
  <c r="EC14" s="1"/>
  <c r="DK14"/>
  <c r="DM14" s="1"/>
  <c r="FV14"/>
  <c r="FX14" s="1"/>
  <c r="EQ14"/>
  <c r="FB14" s="1"/>
  <c r="FM13"/>
  <c r="FK13"/>
  <c r="FN13"/>
  <c r="FL13"/>
  <c r="FO13"/>
  <c r="FI13"/>
  <c r="FP13"/>
  <c r="DV7"/>
  <c r="DT13"/>
  <c r="DP13"/>
  <c r="DU13"/>
  <c r="DQ13"/>
  <c r="DR13"/>
  <c r="DN13"/>
  <c r="DO13" s="1"/>
  <c r="DS13"/>
  <c r="CL13"/>
  <c r="CH13"/>
  <c r="CI13" s="1"/>
  <c r="CM13"/>
  <c r="CN13"/>
  <c r="CJ13"/>
  <c r="CO13"/>
  <c r="CK13"/>
  <c r="EF13"/>
  <c r="EJ13"/>
  <c r="EK13"/>
  <c r="ED13"/>
  <c r="EG13"/>
  <c r="EI13"/>
  <c r="EH13"/>
  <c r="GC13"/>
  <c r="GB13"/>
  <c r="GA13"/>
  <c r="GD13"/>
  <c r="FY13"/>
  <c r="GF13"/>
  <c r="GE13"/>
  <c r="GG10"/>
  <c r="GH10"/>
  <c r="DV9"/>
  <c r="FR10"/>
  <c r="FY11"/>
  <c r="GB11"/>
  <c r="GA11"/>
  <c r="GF11"/>
  <c r="GD11"/>
  <c r="GC11"/>
  <c r="GE11"/>
  <c r="EJ11"/>
  <c r="EF11"/>
  <c r="EK11"/>
  <c r="EG11"/>
  <c r="EH11"/>
  <c r="ED11"/>
  <c r="EE11" s="1"/>
  <c r="EI11"/>
  <c r="EL8"/>
  <c r="FQ10"/>
  <c r="BZ7"/>
  <c r="BJ7"/>
  <c r="DG10"/>
  <c r="DW10"/>
  <c r="CQ8"/>
  <c r="CQ10"/>
  <c r="CA8"/>
  <c r="CB8" s="1"/>
  <c r="CC8" s="1"/>
  <c r="EM9"/>
  <c r="FQ9"/>
  <c r="BC9"/>
  <c r="BK9" s="1"/>
  <c r="AK7"/>
  <c r="AN7" s="1"/>
  <c r="BZ10"/>
  <c r="BZ9"/>
  <c r="DX8"/>
  <c r="DY8" s="1"/>
  <c r="DH8"/>
  <c r="DI8" s="1"/>
  <c r="BL8"/>
  <c r="BM8" s="1"/>
  <c r="DX7"/>
  <c r="DH7"/>
  <c r="BL7"/>
  <c r="BM7" s="1"/>
  <c r="CB7"/>
  <c r="DF9"/>
  <c r="DF8"/>
  <c r="AK8"/>
  <c r="BB10"/>
  <c r="BF10"/>
  <c r="BG10"/>
  <c r="BD10"/>
  <c r="BH10"/>
  <c r="BE10"/>
  <c r="AZ13"/>
  <c r="AJ9"/>
  <c r="AJ10" s="1"/>
  <c r="AJ11" s="1"/>
  <c r="AJ13" s="1"/>
  <c r="AJ14" s="1"/>
  <c r="AJ15" s="1"/>
  <c r="AJ16" s="1"/>
  <c r="AJ17" s="1"/>
  <c r="AJ19" s="1"/>
  <c r="C19"/>
  <c r="C18"/>
  <c r="C17"/>
  <c r="C16"/>
  <c r="C15"/>
  <c r="C14"/>
  <c r="C13"/>
  <c r="B13"/>
  <c r="B14" s="1"/>
  <c r="B15" s="1"/>
  <c r="B16" s="1"/>
  <c r="B17" s="1"/>
  <c r="B18" s="1"/>
  <c r="B19" s="1"/>
  <c r="HL90" l="1"/>
  <c r="HK90"/>
  <c r="HL89"/>
  <c r="HJ89"/>
  <c r="DH89"/>
  <c r="DI89" s="1"/>
  <c r="DJ89" s="1"/>
  <c r="Y89" s="1"/>
  <c r="Z89" s="1"/>
  <c r="HL88"/>
  <c r="HJ88"/>
  <c r="HK88"/>
  <c r="HK87"/>
  <c r="HL87"/>
  <c r="HL86"/>
  <c r="HK86"/>
  <c r="HK84"/>
  <c r="HL84"/>
  <c r="DX83"/>
  <c r="HK82"/>
  <c r="HL82"/>
  <c r="HL81"/>
  <c r="HJ81"/>
  <c r="HK81"/>
  <c r="HK80"/>
  <c r="HL80"/>
  <c r="HJ80"/>
  <c r="HL78"/>
  <c r="HJ78"/>
  <c r="HK78"/>
  <c r="HK77"/>
  <c r="HL76"/>
  <c r="HK76"/>
  <c r="HK75"/>
  <c r="HL75"/>
  <c r="HL74"/>
  <c r="HK74"/>
  <c r="HK72"/>
  <c r="HL72"/>
  <c r="HL71"/>
  <c r="HK71"/>
  <c r="HK70"/>
  <c r="HL70"/>
  <c r="HL69"/>
  <c r="HK69"/>
  <c r="HK68"/>
  <c r="HL68"/>
  <c r="HL66"/>
  <c r="HK66"/>
  <c r="HK65"/>
  <c r="HL65"/>
  <c r="HJ65"/>
  <c r="HM65"/>
  <c r="HN65"/>
  <c r="HL64"/>
  <c r="HK64"/>
  <c r="HI64"/>
  <c r="HO64"/>
  <c r="HK63"/>
  <c r="HI63"/>
  <c r="HL63"/>
  <c r="HM63"/>
  <c r="HN63"/>
  <c r="HK62"/>
  <c r="HI62"/>
  <c r="HL62"/>
  <c r="HM62"/>
  <c r="HN62"/>
  <c r="HL59"/>
  <c r="DY7"/>
  <c r="DZ7" s="1"/>
  <c r="AA7" s="1"/>
  <c r="FP11"/>
  <c r="Z68"/>
  <c r="DX77"/>
  <c r="DY77" s="1"/>
  <c r="DZ77" s="1"/>
  <c r="AA77" s="1"/>
  <c r="AB77" s="1"/>
  <c r="AV66"/>
  <c r="FS66"/>
  <c r="FT66" s="1"/>
  <c r="EN66"/>
  <c r="EO66" s="1"/>
  <c r="BL83"/>
  <c r="DH83"/>
  <c r="DI83" s="1"/>
  <c r="DJ83" s="1"/>
  <c r="Y83" s="1"/>
  <c r="Z83" s="1"/>
  <c r="BM87"/>
  <c r="BN87" s="1"/>
  <c r="S87" s="1"/>
  <c r="T87" s="1"/>
  <c r="CR87"/>
  <c r="CS87" s="1"/>
  <c r="CT87" s="1"/>
  <c r="W87" s="1"/>
  <c r="X87" s="1"/>
  <c r="BM65"/>
  <c r="BN65" s="1"/>
  <c r="S65" s="1"/>
  <c r="T65" s="1"/>
  <c r="CR65"/>
  <c r="CS65" s="1"/>
  <c r="CT65" s="1"/>
  <c r="W65" s="1"/>
  <c r="X65" s="1"/>
  <c r="DY72"/>
  <c r="DZ72" s="1"/>
  <c r="AA72" s="1"/>
  <c r="AB72" s="1"/>
  <c r="DY74"/>
  <c r="DZ74" s="1"/>
  <c r="AA74" s="1"/>
  <c r="AB74" s="1"/>
  <c r="GI56"/>
  <c r="GJ56" s="1"/>
  <c r="GK56" s="1"/>
  <c r="AG56" s="1"/>
  <c r="AH56" s="1"/>
  <c r="AW56"/>
  <c r="AX56" s="1"/>
  <c r="Q56" s="1"/>
  <c r="R56" s="1"/>
  <c r="HM56"/>
  <c r="HN56"/>
  <c r="GI58"/>
  <c r="GJ58" s="1"/>
  <c r="GK58" s="1"/>
  <c r="AG58" s="1"/>
  <c r="AH58" s="1"/>
  <c r="AW58"/>
  <c r="AX58" s="1"/>
  <c r="Q58" s="1"/>
  <c r="R58" s="1"/>
  <c r="HM58"/>
  <c r="HN58"/>
  <c r="BM63"/>
  <c r="BN63" s="1"/>
  <c r="S63" s="1"/>
  <c r="T63" s="1"/>
  <c r="CR63"/>
  <c r="CS63" s="1"/>
  <c r="CT63" s="1"/>
  <c r="W63" s="1"/>
  <c r="X63" s="1"/>
  <c r="BM64"/>
  <c r="BN64" s="1"/>
  <c r="S64" s="1"/>
  <c r="T64" s="1"/>
  <c r="CR64"/>
  <c r="CS64" s="1"/>
  <c r="CT64" s="1"/>
  <c r="W64" s="1"/>
  <c r="X64" s="1"/>
  <c r="BM84"/>
  <c r="BN84" s="1"/>
  <c r="S84" s="1"/>
  <c r="T84" s="1"/>
  <c r="CR84"/>
  <c r="CS84" s="1"/>
  <c r="CT84" s="1"/>
  <c r="W84" s="1"/>
  <c r="X84" s="1"/>
  <c r="BM70"/>
  <c r="BN70" s="1"/>
  <c r="S70" s="1"/>
  <c r="T70" s="1"/>
  <c r="CR70"/>
  <c r="CS70" s="1"/>
  <c r="CT70" s="1"/>
  <c r="W70" s="1"/>
  <c r="X70" s="1"/>
  <c r="DY71"/>
  <c r="DZ71" s="1"/>
  <c r="AA71" s="1"/>
  <c r="AB71" s="1"/>
  <c r="DY90"/>
  <c r="DZ90" s="1"/>
  <c r="AA90" s="1"/>
  <c r="AB90" s="1"/>
  <c r="BM66"/>
  <c r="BN66" s="1"/>
  <c r="S66" s="1"/>
  <c r="T66" s="1"/>
  <c r="CR66"/>
  <c r="CS66" s="1"/>
  <c r="CT66" s="1"/>
  <c r="W66" s="1"/>
  <c r="X66" s="1"/>
  <c r="BM86"/>
  <c r="BN86" s="1"/>
  <c r="S86" s="1"/>
  <c r="T86" s="1"/>
  <c r="CR86"/>
  <c r="CS86" s="1"/>
  <c r="CT86" s="1"/>
  <c r="W86" s="1"/>
  <c r="X86" s="1"/>
  <c r="AW65"/>
  <c r="AX65" s="1"/>
  <c r="Q65" s="1"/>
  <c r="R65" s="1"/>
  <c r="GI65"/>
  <c r="GJ65" s="1"/>
  <c r="GK65" s="1"/>
  <c r="AG65" s="1"/>
  <c r="AH65" s="1"/>
  <c r="DY88"/>
  <c r="DZ88" s="1"/>
  <c r="AA88" s="1"/>
  <c r="AB88" s="1"/>
  <c r="DY75"/>
  <c r="DZ75" s="1"/>
  <c r="AA75" s="1"/>
  <c r="AB75" s="1"/>
  <c r="GI62"/>
  <c r="GJ62" s="1"/>
  <c r="GK62" s="1"/>
  <c r="AG62" s="1"/>
  <c r="AH62" s="1"/>
  <c r="AW62"/>
  <c r="AX62" s="1"/>
  <c r="Q62" s="1"/>
  <c r="R62" s="1"/>
  <c r="BM69"/>
  <c r="BN69" s="1"/>
  <c r="S69" s="1"/>
  <c r="T69" s="1"/>
  <c r="CR69"/>
  <c r="CS69" s="1"/>
  <c r="CT69" s="1"/>
  <c r="W69" s="1"/>
  <c r="X69" s="1"/>
  <c r="BM80"/>
  <c r="BN80" s="1"/>
  <c r="S80" s="1"/>
  <c r="T80" s="1"/>
  <c r="CR80"/>
  <c r="CS80" s="1"/>
  <c r="CT80" s="1"/>
  <c r="W80" s="1"/>
  <c r="X80" s="1"/>
  <c r="DY81"/>
  <c r="DZ81" s="1"/>
  <c r="AA81" s="1"/>
  <c r="AB81" s="1"/>
  <c r="BM76"/>
  <c r="BN76" s="1"/>
  <c r="S76" s="1"/>
  <c r="T76" s="1"/>
  <c r="CR76"/>
  <c r="CS76" s="1"/>
  <c r="CT76" s="1"/>
  <c r="W76" s="1"/>
  <c r="X76" s="1"/>
  <c r="BM68"/>
  <c r="BN68" s="1"/>
  <c r="S68" s="1"/>
  <c r="T68" s="1"/>
  <c r="CR68"/>
  <c r="CS68" s="1"/>
  <c r="CT68" s="1"/>
  <c r="W68" s="1"/>
  <c r="X68" s="1"/>
  <c r="BM78"/>
  <c r="BN78" s="1"/>
  <c r="S78" s="1"/>
  <c r="T78" s="1"/>
  <c r="CR78"/>
  <c r="CS78" s="1"/>
  <c r="CT78" s="1"/>
  <c r="W78" s="1"/>
  <c r="X78" s="1"/>
  <c r="BM82"/>
  <c r="BN82" s="1"/>
  <c r="S82" s="1"/>
  <c r="T82" s="1"/>
  <c r="CR82"/>
  <c r="CS82" s="1"/>
  <c r="CT82" s="1"/>
  <c r="W82" s="1"/>
  <c r="X82" s="1"/>
  <c r="BM60"/>
  <c r="BN60" s="1"/>
  <c r="S60" s="1"/>
  <c r="T60" s="1"/>
  <c r="CR60"/>
  <c r="CS60" s="1"/>
  <c r="CT60" s="1"/>
  <c r="W60" s="1"/>
  <c r="X60" s="1"/>
  <c r="HK60"/>
  <c r="HL60"/>
  <c r="HI60"/>
  <c r="HJ60"/>
  <c r="BM58"/>
  <c r="BN58" s="1"/>
  <c r="S58" s="1"/>
  <c r="T58" s="1"/>
  <c r="CR58"/>
  <c r="CS58" s="1"/>
  <c r="CT58" s="1"/>
  <c r="W58" s="1"/>
  <c r="X58" s="1"/>
  <c r="HI58"/>
  <c r="HK58"/>
  <c r="BM89"/>
  <c r="BN89" s="1"/>
  <c r="S89" s="1"/>
  <c r="T89" s="1"/>
  <c r="CR89"/>
  <c r="CS89" s="1"/>
  <c r="CT89" s="1"/>
  <c r="W89" s="1"/>
  <c r="X89" s="1"/>
  <c r="DY59"/>
  <c r="DZ59" s="1"/>
  <c r="AA59" s="1"/>
  <c r="AB59" s="1"/>
  <c r="AW63"/>
  <c r="AX63" s="1"/>
  <c r="Q63" s="1"/>
  <c r="R63" s="1"/>
  <c r="GI63"/>
  <c r="GJ63" s="1"/>
  <c r="GK63" s="1"/>
  <c r="AG63" s="1"/>
  <c r="AH63" s="1"/>
  <c r="BM57"/>
  <c r="BN57" s="1"/>
  <c r="S57" s="1"/>
  <c r="T57" s="1"/>
  <c r="CR57"/>
  <c r="CS57" s="1"/>
  <c r="CT57" s="1"/>
  <c r="W57" s="1"/>
  <c r="X57" s="1"/>
  <c r="HL57"/>
  <c r="HJ57"/>
  <c r="HI57"/>
  <c r="HK57"/>
  <c r="BZ64"/>
  <c r="DY87"/>
  <c r="DZ87" s="1"/>
  <c r="AA87" s="1"/>
  <c r="AB87" s="1"/>
  <c r="DY65"/>
  <c r="DZ65" s="1"/>
  <c r="AA65" s="1"/>
  <c r="AB65" s="1"/>
  <c r="GI60"/>
  <c r="GJ60" s="1"/>
  <c r="GK60" s="1"/>
  <c r="AG60" s="1"/>
  <c r="AH60" s="1"/>
  <c r="AW60"/>
  <c r="AX60" s="1"/>
  <c r="Q60" s="1"/>
  <c r="R60" s="1"/>
  <c r="HM60"/>
  <c r="HN60"/>
  <c r="BM72"/>
  <c r="BN72" s="1"/>
  <c r="S72" s="1"/>
  <c r="T72" s="1"/>
  <c r="CR72"/>
  <c r="CS72" s="1"/>
  <c r="CT72" s="1"/>
  <c r="W72" s="1"/>
  <c r="X72" s="1"/>
  <c r="BM74"/>
  <c r="BN74" s="1"/>
  <c r="S74" s="1"/>
  <c r="T74" s="1"/>
  <c r="CR74"/>
  <c r="CS74" s="1"/>
  <c r="CT74" s="1"/>
  <c r="W74" s="1"/>
  <c r="X74" s="1"/>
  <c r="BM77"/>
  <c r="BN77" s="1"/>
  <c r="S77" s="1"/>
  <c r="T77" s="1"/>
  <c r="CR77"/>
  <c r="CS77" s="1"/>
  <c r="CT77" s="1"/>
  <c r="W77" s="1"/>
  <c r="X77" s="1"/>
  <c r="BM62"/>
  <c r="BN62" s="1"/>
  <c r="S62" s="1"/>
  <c r="T62" s="1"/>
  <c r="CR62"/>
  <c r="CS62" s="1"/>
  <c r="CT62" s="1"/>
  <c r="W62" s="1"/>
  <c r="X62" s="1"/>
  <c r="BM56"/>
  <c r="BN56" s="1"/>
  <c r="S56" s="1"/>
  <c r="T56" s="1"/>
  <c r="CR56"/>
  <c r="CS56" s="1"/>
  <c r="CT56" s="1"/>
  <c r="W56" s="1"/>
  <c r="X56" s="1"/>
  <c r="HK56"/>
  <c r="HL56"/>
  <c r="HI56"/>
  <c r="HJ56"/>
  <c r="DY63"/>
  <c r="DZ63" s="1"/>
  <c r="AA63" s="1"/>
  <c r="AB63" s="1"/>
  <c r="DY64"/>
  <c r="DZ64" s="1"/>
  <c r="AA64" s="1"/>
  <c r="AB64" s="1"/>
  <c r="DY84"/>
  <c r="DZ84" s="1"/>
  <c r="AA84" s="1"/>
  <c r="AB84" s="1"/>
  <c r="DY70"/>
  <c r="DZ70" s="1"/>
  <c r="AA70" s="1"/>
  <c r="AB70" s="1"/>
  <c r="BM71"/>
  <c r="BN71" s="1"/>
  <c r="S71" s="1"/>
  <c r="T71" s="1"/>
  <c r="CR71"/>
  <c r="CS71" s="1"/>
  <c r="CT71" s="1"/>
  <c r="W71" s="1"/>
  <c r="X71" s="1"/>
  <c r="BM90"/>
  <c r="BN90" s="1"/>
  <c r="S90" s="1"/>
  <c r="T90" s="1"/>
  <c r="CR90"/>
  <c r="CS90" s="1"/>
  <c r="CT90" s="1"/>
  <c r="W90" s="1"/>
  <c r="X90" s="1"/>
  <c r="DY66"/>
  <c r="DZ66" s="1"/>
  <c r="AA66" s="1"/>
  <c r="AB66" s="1"/>
  <c r="DY86"/>
  <c r="DZ86" s="1"/>
  <c r="AA86" s="1"/>
  <c r="AB86" s="1"/>
  <c r="AW57"/>
  <c r="AX57" s="1"/>
  <c r="Q57" s="1"/>
  <c r="R57" s="1"/>
  <c r="GI57"/>
  <c r="GJ57" s="1"/>
  <c r="GK57" s="1"/>
  <c r="AG57" s="1"/>
  <c r="AH57" s="1"/>
  <c r="HM57"/>
  <c r="HN57"/>
  <c r="BM88"/>
  <c r="BN88" s="1"/>
  <c r="S88" s="1"/>
  <c r="T88" s="1"/>
  <c r="CR88"/>
  <c r="CS88" s="1"/>
  <c r="CT88" s="1"/>
  <c r="W88" s="1"/>
  <c r="X88" s="1"/>
  <c r="BM75"/>
  <c r="BN75" s="1"/>
  <c r="S75" s="1"/>
  <c r="T75" s="1"/>
  <c r="CR75"/>
  <c r="CS75" s="1"/>
  <c r="CT75" s="1"/>
  <c r="W75" s="1"/>
  <c r="X75" s="1"/>
  <c r="DY69"/>
  <c r="DZ69" s="1"/>
  <c r="AA69" s="1"/>
  <c r="AB69" s="1"/>
  <c r="DY80"/>
  <c r="DZ80" s="1"/>
  <c r="AA80" s="1"/>
  <c r="AB80" s="1"/>
  <c r="BM81"/>
  <c r="BN81" s="1"/>
  <c r="S81" s="1"/>
  <c r="T81" s="1"/>
  <c r="CR81"/>
  <c r="CS81" s="1"/>
  <c r="CT81" s="1"/>
  <c r="W81" s="1"/>
  <c r="X81" s="1"/>
  <c r="DY76"/>
  <c r="DZ76" s="1"/>
  <c r="AA76" s="1"/>
  <c r="AB76" s="1"/>
  <c r="DY68"/>
  <c r="DZ68" s="1"/>
  <c r="AA68" s="1"/>
  <c r="AB68" s="1"/>
  <c r="DY78"/>
  <c r="DZ78" s="1"/>
  <c r="AA78" s="1"/>
  <c r="AB78" s="1"/>
  <c r="DY82"/>
  <c r="DZ82" s="1"/>
  <c r="AA82" s="1"/>
  <c r="AB82" s="1"/>
  <c r="DY60"/>
  <c r="DZ60" s="1"/>
  <c r="AA60" s="1"/>
  <c r="AB60" s="1"/>
  <c r="DY58"/>
  <c r="DZ58" s="1"/>
  <c r="AA58" s="1"/>
  <c r="AB58" s="1"/>
  <c r="DY89"/>
  <c r="DZ89" s="1"/>
  <c r="AA89" s="1"/>
  <c r="AB89" s="1"/>
  <c r="AW59"/>
  <c r="AX59" s="1"/>
  <c r="Q59" s="1"/>
  <c r="R59" s="1"/>
  <c r="GI59"/>
  <c r="GJ59" s="1"/>
  <c r="GK59" s="1"/>
  <c r="AG59" s="1"/>
  <c r="AH59" s="1"/>
  <c r="HM59"/>
  <c r="HN59"/>
  <c r="BM59"/>
  <c r="BN59" s="1"/>
  <c r="S59" s="1"/>
  <c r="T59" s="1"/>
  <c r="CR59"/>
  <c r="CS59" s="1"/>
  <c r="CT59" s="1"/>
  <c r="W59" s="1"/>
  <c r="X59" s="1"/>
  <c r="HI59"/>
  <c r="HK59"/>
  <c r="CD64"/>
  <c r="U64" s="1"/>
  <c r="BX66"/>
  <c r="BV66"/>
  <c r="BT66"/>
  <c r="BR66"/>
  <c r="BY66"/>
  <c r="BU66"/>
  <c r="BW66"/>
  <c r="BP69"/>
  <c r="BQ68"/>
  <c r="BS65"/>
  <c r="CA65" s="1"/>
  <c r="CB65" s="1"/>
  <c r="CC65" s="1"/>
  <c r="V63"/>
  <c r="BZ65"/>
  <c r="EP66"/>
  <c r="AC66" s="1"/>
  <c r="AD66" s="1"/>
  <c r="FU66"/>
  <c r="AE66" s="1"/>
  <c r="AF66" s="1"/>
  <c r="FD52"/>
  <c r="FQ52"/>
  <c r="GM66"/>
  <c r="GN66" s="1"/>
  <c r="GO65"/>
  <c r="FO69"/>
  <c r="FM69"/>
  <c r="FK69"/>
  <c r="FI69"/>
  <c r="FP69"/>
  <c r="FL69"/>
  <c r="FN69"/>
  <c r="FG71"/>
  <c r="FH70"/>
  <c r="FJ68"/>
  <c r="FR68" s="1"/>
  <c r="FQ66"/>
  <c r="EK69"/>
  <c r="EI69"/>
  <c r="EG69"/>
  <c r="EJ69"/>
  <c r="EF69"/>
  <c r="EH69"/>
  <c r="ED69"/>
  <c r="EE68"/>
  <c r="EM68" s="1"/>
  <c r="EB71"/>
  <c r="EC70"/>
  <c r="AM68"/>
  <c r="AU68" s="1"/>
  <c r="AJ71"/>
  <c r="AK70"/>
  <c r="AR69"/>
  <c r="AP69"/>
  <c r="AN69"/>
  <c r="AL69"/>
  <c r="AS69"/>
  <c r="AO69"/>
  <c r="AQ69"/>
  <c r="DT11"/>
  <c r="BX11"/>
  <c r="CL11"/>
  <c r="BW11"/>
  <c r="CJ11"/>
  <c r="BU11"/>
  <c r="FM11"/>
  <c r="FO11"/>
  <c r="CO11"/>
  <c r="BV11"/>
  <c r="BY11"/>
  <c r="FI11"/>
  <c r="FJ11" s="1"/>
  <c r="FL11"/>
  <c r="FK11"/>
  <c r="CK11"/>
  <c r="CN11"/>
  <c r="CC7"/>
  <c r="CD7" s="1"/>
  <c r="U7" s="1"/>
  <c r="BT11"/>
  <c r="FA13"/>
  <c r="DI7"/>
  <c r="DJ7" s="1"/>
  <c r="Y7" s="1"/>
  <c r="GN14"/>
  <c r="GO14" s="1"/>
  <c r="DB11"/>
  <c r="DU11"/>
  <c r="DN11"/>
  <c r="DO11" s="1"/>
  <c r="DQ11"/>
  <c r="DP11"/>
  <c r="DS11"/>
  <c r="CZ11"/>
  <c r="DC11"/>
  <c r="DE11"/>
  <c r="ER11"/>
  <c r="ES11" s="1"/>
  <c r="DD11"/>
  <c r="CX11"/>
  <c r="CY11" s="1"/>
  <c r="EY11"/>
  <c r="EZ11" s="1"/>
  <c r="FA11" s="1"/>
  <c r="CH11"/>
  <c r="CI11" s="1"/>
  <c r="DJ8"/>
  <c r="Y8" s="1"/>
  <c r="CD8"/>
  <c r="U8" s="1"/>
  <c r="HH17"/>
  <c r="HH16"/>
  <c r="DZ8"/>
  <c r="AA8" s="1"/>
  <c r="EX7"/>
  <c r="HL7"/>
  <c r="HK7"/>
  <c r="HI7"/>
  <c r="HL8"/>
  <c r="HK8"/>
  <c r="HI8"/>
  <c r="DH3"/>
  <c r="DV3"/>
  <c r="FE10"/>
  <c r="CP13"/>
  <c r="FC11"/>
  <c r="FB13"/>
  <c r="FC13" s="1"/>
  <c r="EV10"/>
  <c r="EX10" s="1"/>
  <c r="ET11"/>
  <c r="EU11" s="1"/>
  <c r="ET13"/>
  <c r="BZ13"/>
  <c r="DG13"/>
  <c r="DW13"/>
  <c r="DV13"/>
  <c r="FJ13"/>
  <c r="FR13" s="1"/>
  <c r="ER14"/>
  <c r="ES14" s="1"/>
  <c r="ET14" s="1"/>
  <c r="EY14"/>
  <c r="EZ14" s="1"/>
  <c r="DS14"/>
  <c r="DT14"/>
  <c r="DP14"/>
  <c r="DU14"/>
  <c r="DQ14"/>
  <c r="DR14"/>
  <c r="DN14"/>
  <c r="DE14"/>
  <c r="DA14"/>
  <c r="DB14"/>
  <c r="CX14"/>
  <c r="CZ14"/>
  <c r="DD14"/>
  <c r="DC14"/>
  <c r="BX14"/>
  <c r="BU14"/>
  <c r="BV14"/>
  <c r="BR14"/>
  <c r="BW14"/>
  <c r="BT14"/>
  <c r="BY14"/>
  <c r="FV15"/>
  <c r="FX15" s="1"/>
  <c r="BO15"/>
  <c r="BQ15" s="1"/>
  <c r="EA15"/>
  <c r="EC15" s="1"/>
  <c r="EQ15"/>
  <c r="FB15" s="1"/>
  <c r="CE15"/>
  <c r="CG15" s="1"/>
  <c r="FF15"/>
  <c r="FH15" s="1"/>
  <c r="CU15"/>
  <c r="CW15" s="1"/>
  <c r="DK15"/>
  <c r="DM15" s="1"/>
  <c r="AY15"/>
  <c r="AI15"/>
  <c r="AK15" s="1"/>
  <c r="CQ13"/>
  <c r="FZ13"/>
  <c r="GH13" s="1"/>
  <c r="EE13"/>
  <c r="EM13" s="1"/>
  <c r="GD14"/>
  <c r="GB14"/>
  <c r="GC14"/>
  <c r="GE14"/>
  <c r="FY14"/>
  <c r="GF14"/>
  <c r="GA14"/>
  <c r="EH14"/>
  <c r="ED14"/>
  <c r="EI14"/>
  <c r="EJ14"/>
  <c r="EF14"/>
  <c r="EK14"/>
  <c r="EG14"/>
  <c r="FN14"/>
  <c r="FO14"/>
  <c r="FK14"/>
  <c r="FP14"/>
  <c r="FL14"/>
  <c r="FM14"/>
  <c r="FI14"/>
  <c r="CN14"/>
  <c r="CK14"/>
  <c r="CL14"/>
  <c r="CH14"/>
  <c r="CM14"/>
  <c r="CJ14"/>
  <c r="CO14"/>
  <c r="CA13"/>
  <c r="DF13"/>
  <c r="EM11"/>
  <c r="EL11"/>
  <c r="FZ11"/>
  <c r="GH11" s="1"/>
  <c r="AP7"/>
  <c r="AS7"/>
  <c r="AQ7"/>
  <c r="AL7"/>
  <c r="AM7" s="1"/>
  <c r="BJ9"/>
  <c r="AO7"/>
  <c r="AR7"/>
  <c r="DX9"/>
  <c r="DH9"/>
  <c r="BL9"/>
  <c r="CB9"/>
  <c r="CR7"/>
  <c r="BN7"/>
  <c r="S7" s="1"/>
  <c r="CR8"/>
  <c r="AK11"/>
  <c r="AR11" s="1"/>
  <c r="AK13"/>
  <c r="AR13" s="1"/>
  <c r="AN8"/>
  <c r="AS8"/>
  <c r="AP8"/>
  <c r="AL8"/>
  <c r="AM8" s="1"/>
  <c r="AR8"/>
  <c r="AO8"/>
  <c r="AQ8"/>
  <c r="AK10"/>
  <c r="AK14"/>
  <c r="AK9"/>
  <c r="BE11"/>
  <c r="BB11"/>
  <c r="BF11"/>
  <c r="BG11"/>
  <c r="BD11"/>
  <c r="BH11"/>
  <c r="BC10"/>
  <c r="BJ10" s="1"/>
  <c r="BA13"/>
  <c r="BI13" s="1"/>
  <c r="AZ14"/>
  <c r="AJ20"/>
  <c r="HJ90" l="1"/>
  <c r="HK89"/>
  <c r="HJ87"/>
  <c r="HJ86"/>
  <c r="HJ84"/>
  <c r="HL83"/>
  <c r="HK83"/>
  <c r="HJ82"/>
  <c r="HL77"/>
  <c r="HJ77"/>
  <c r="HJ76"/>
  <c r="HJ75"/>
  <c r="HJ74"/>
  <c r="HJ72"/>
  <c r="HJ71"/>
  <c r="HJ70"/>
  <c r="HJ69"/>
  <c r="HJ68"/>
  <c r="HN66"/>
  <c r="HM66"/>
  <c r="HJ66"/>
  <c r="HI65"/>
  <c r="HO65"/>
  <c r="HJ64"/>
  <c r="HO63"/>
  <c r="HJ63"/>
  <c r="HO62"/>
  <c r="HJ62"/>
  <c r="II56"/>
  <c r="IJ56" s="1"/>
  <c r="AB7"/>
  <c r="BM9"/>
  <c r="HL9"/>
  <c r="FQ68"/>
  <c r="HO56"/>
  <c r="IA56"/>
  <c r="IB56" s="1"/>
  <c r="HO57"/>
  <c r="HJ59"/>
  <c r="HO59"/>
  <c r="DY83"/>
  <c r="DZ83" s="1"/>
  <c r="AA83" s="1"/>
  <c r="AB83" s="1"/>
  <c r="GI66"/>
  <c r="GJ66" s="1"/>
  <c r="GK66" s="1"/>
  <c r="AG66" s="1"/>
  <c r="AH66" s="1"/>
  <c r="AW66"/>
  <c r="AX66" s="1"/>
  <c r="Q66" s="1"/>
  <c r="R66" s="1"/>
  <c r="HO60"/>
  <c r="HJ58"/>
  <c r="HO58"/>
  <c r="AV68"/>
  <c r="FS68"/>
  <c r="FT68" s="1"/>
  <c r="FU68" s="1"/>
  <c r="EN68"/>
  <c r="EO68" s="1"/>
  <c r="EP68" s="1"/>
  <c r="AC68" s="1"/>
  <c r="AD68" s="1"/>
  <c r="BM83"/>
  <c r="BN83" s="1"/>
  <c r="S83" s="1"/>
  <c r="T83" s="1"/>
  <c r="CR83"/>
  <c r="CS83" s="1"/>
  <c r="CT83" s="1"/>
  <c r="W83" s="1"/>
  <c r="X83" s="1"/>
  <c r="AB8"/>
  <c r="II57"/>
  <c r="IJ57" s="1"/>
  <c r="Z8"/>
  <c r="IG57"/>
  <c r="IH57" s="1"/>
  <c r="Z7"/>
  <c r="IG56"/>
  <c r="IH56" s="1"/>
  <c r="V8"/>
  <c r="IC57"/>
  <c r="ID57" s="1"/>
  <c r="V7"/>
  <c r="IC56"/>
  <c r="ID56" s="1"/>
  <c r="CD65"/>
  <c r="U65" s="1"/>
  <c r="BX68"/>
  <c r="BV68"/>
  <c r="BT68"/>
  <c r="BR68"/>
  <c r="BY68"/>
  <c r="BU68"/>
  <c r="BW68"/>
  <c r="BP70"/>
  <c r="BQ69"/>
  <c r="BS66"/>
  <c r="CA66" s="1"/>
  <c r="CB66" s="1"/>
  <c r="V64"/>
  <c r="BZ66"/>
  <c r="GG52"/>
  <c r="GI52" s="1"/>
  <c r="FS52"/>
  <c r="GM68"/>
  <c r="GN68" s="1"/>
  <c r="GO66"/>
  <c r="FP70"/>
  <c r="FN70"/>
  <c r="FL70"/>
  <c r="FO70"/>
  <c r="FM70"/>
  <c r="FK70"/>
  <c r="FI70"/>
  <c r="FG72"/>
  <c r="FH71"/>
  <c r="FJ69"/>
  <c r="FR69" s="1"/>
  <c r="EK70"/>
  <c r="EI70"/>
  <c r="EG70"/>
  <c r="EH70"/>
  <c r="ED70"/>
  <c r="EJ70"/>
  <c r="EF70"/>
  <c r="EE69"/>
  <c r="EM69" s="1"/>
  <c r="EB72"/>
  <c r="EC71"/>
  <c r="EL68"/>
  <c r="AJ72"/>
  <c r="AK71"/>
  <c r="AT68"/>
  <c r="AM69"/>
  <c r="AU69" s="1"/>
  <c r="AR70"/>
  <c r="AP70"/>
  <c r="AN70"/>
  <c r="AL70"/>
  <c r="AS70"/>
  <c r="AO70"/>
  <c r="AQ70"/>
  <c r="AT69"/>
  <c r="FQ11"/>
  <c r="FR11"/>
  <c r="BZ11"/>
  <c r="CA11"/>
  <c r="CQ11"/>
  <c r="CS7"/>
  <c r="CT7" s="1"/>
  <c r="W7" s="1"/>
  <c r="CC9"/>
  <c r="CD9" s="1"/>
  <c r="U9" s="1"/>
  <c r="DI9"/>
  <c r="DJ9" s="1"/>
  <c r="Y9" s="1"/>
  <c r="FA14"/>
  <c r="CS8"/>
  <c r="CT8" s="1"/>
  <c r="W8" s="1"/>
  <c r="DY9"/>
  <c r="DZ9" s="1"/>
  <c r="AA9" s="1"/>
  <c r="GN15"/>
  <c r="GO15" s="1"/>
  <c r="DV11"/>
  <c r="DW11"/>
  <c r="FE13"/>
  <c r="DG11"/>
  <c r="DF11"/>
  <c r="CP11"/>
  <c r="HK9"/>
  <c r="HI9"/>
  <c r="HJ8"/>
  <c r="DX3"/>
  <c r="EL3"/>
  <c r="HJ7"/>
  <c r="FD13"/>
  <c r="EV11"/>
  <c r="EW11" s="1"/>
  <c r="FD11"/>
  <c r="FE11"/>
  <c r="FC14"/>
  <c r="EX11"/>
  <c r="EU14"/>
  <c r="EV14" s="1"/>
  <c r="EU13"/>
  <c r="EW10"/>
  <c r="FQ13"/>
  <c r="EL13"/>
  <c r="GG13"/>
  <c r="CI14"/>
  <c r="CQ14" s="1"/>
  <c r="FJ14"/>
  <c r="FR14" s="1"/>
  <c r="EE14"/>
  <c r="EM14" s="1"/>
  <c r="DT15"/>
  <c r="DP15"/>
  <c r="DU15"/>
  <c r="DQ15"/>
  <c r="DR15"/>
  <c r="DN15"/>
  <c r="DO15" s="1"/>
  <c r="DS15"/>
  <c r="FM15"/>
  <c r="FK15"/>
  <c r="FN15"/>
  <c r="FI15"/>
  <c r="FP15"/>
  <c r="FO15"/>
  <c r="FL15"/>
  <c r="EQ16"/>
  <c r="FB16" s="1"/>
  <c r="BO16"/>
  <c r="BQ16" s="1"/>
  <c r="EA16"/>
  <c r="EC16" s="1"/>
  <c r="FF16"/>
  <c r="FH16" s="1"/>
  <c r="FV16"/>
  <c r="FX16" s="1"/>
  <c r="DK16"/>
  <c r="DM16" s="1"/>
  <c r="CE16"/>
  <c r="CG16" s="1"/>
  <c r="AY16"/>
  <c r="CU16"/>
  <c r="CW16" s="1"/>
  <c r="AI16"/>
  <c r="AK16" s="1"/>
  <c r="AS16" s="1"/>
  <c r="EY15"/>
  <c r="ER15"/>
  <c r="ES15" s="1"/>
  <c r="EZ15"/>
  <c r="BT15"/>
  <c r="BU15"/>
  <c r="BV15"/>
  <c r="BR15"/>
  <c r="BS15" s="1"/>
  <c r="BW15"/>
  <c r="BX15"/>
  <c r="BY15"/>
  <c r="CY14"/>
  <c r="DF14" s="1"/>
  <c r="DO14"/>
  <c r="DW14" s="1"/>
  <c r="FZ14"/>
  <c r="GH14" s="1"/>
  <c r="DD15"/>
  <c r="CZ15"/>
  <c r="DE15"/>
  <c r="DA15"/>
  <c r="DB15"/>
  <c r="CX15"/>
  <c r="CY15" s="1"/>
  <c r="DC15"/>
  <c r="CL15"/>
  <c r="CH15"/>
  <c r="CI15" s="1"/>
  <c r="CM15"/>
  <c r="CJ15"/>
  <c r="CN15"/>
  <c r="CO15"/>
  <c r="CK15"/>
  <c r="EK15"/>
  <c r="EJ15"/>
  <c r="EF15"/>
  <c r="EH15"/>
  <c r="EI15"/>
  <c r="ED15"/>
  <c r="EE15" s="1"/>
  <c r="EG15"/>
  <c r="GC15"/>
  <c r="GF15"/>
  <c r="GB15"/>
  <c r="GA15"/>
  <c r="FY15"/>
  <c r="GD15"/>
  <c r="GE15"/>
  <c r="BS14"/>
  <c r="CA14" s="1"/>
  <c r="GG11"/>
  <c r="BN8"/>
  <c r="S8" s="1"/>
  <c r="IA57" s="1"/>
  <c r="IB57" s="1"/>
  <c r="AU7"/>
  <c r="AV7" s="1"/>
  <c r="AW7" s="1"/>
  <c r="AS13"/>
  <c r="AO13"/>
  <c r="BK10"/>
  <c r="AP13"/>
  <c r="AQ13"/>
  <c r="AL13"/>
  <c r="AM13" s="1"/>
  <c r="AN13"/>
  <c r="AS11"/>
  <c r="AN11"/>
  <c r="AT7"/>
  <c r="AQ11"/>
  <c r="AP11"/>
  <c r="AR16"/>
  <c r="AO11"/>
  <c r="AL11"/>
  <c r="AM11" s="1"/>
  <c r="CR9"/>
  <c r="AS14"/>
  <c r="AR14"/>
  <c r="AO14"/>
  <c r="AN14"/>
  <c r="AQ14"/>
  <c r="AL14"/>
  <c r="AP14"/>
  <c r="AS15"/>
  <c r="AR15"/>
  <c r="AL15"/>
  <c r="AP15"/>
  <c r="AO15"/>
  <c r="AN15"/>
  <c r="AQ15"/>
  <c r="AS9"/>
  <c r="AN9"/>
  <c r="AR9"/>
  <c r="AP9"/>
  <c r="AL9"/>
  <c r="AO9"/>
  <c r="AQ9"/>
  <c r="AR10"/>
  <c r="AS10"/>
  <c r="AP10"/>
  <c r="AL10"/>
  <c r="AM10" s="1"/>
  <c r="AN10"/>
  <c r="AO10"/>
  <c r="AQ10"/>
  <c r="AT8"/>
  <c r="AU8"/>
  <c r="BE13"/>
  <c r="BG13"/>
  <c r="BB13"/>
  <c r="BF13"/>
  <c r="BD13"/>
  <c r="BH13"/>
  <c r="BC11"/>
  <c r="BJ11" s="1"/>
  <c r="AZ15"/>
  <c r="BA14"/>
  <c r="BI14" s="1"/>
  <c r="AJ21"/>
  <c r="HJ83" l="1"/>
  <c r="HM68"/>
  <c r="HN68"/>
  <c r="CC66"/>
  <c r="HI66"/>
  <c r="HO66"/>
  <c r="GI68"/>
  <c r="GJ68" s="1"/>
  <c r="GK68" s="1"/>
  <c r="AG68" s="1"/>
  <c r="AH68" s="1"/>
  <c r="AW68"/>
  <c r="AX68" s="1"/>
  <c r="Q68" s="1"/>
  <c r="R68" s="1"/>
  <c r="AV69"/>
  <c r="FS69"/>
  <c r="FT69" s="1"/>
  <c r="FU69" s="1"/>
  <c r="AE69" s="1"/>
  <c r="AF69" s="1"/>
  <c r="EN69"/>
  <c r="EO69" s="1"/>
  <c r="AB9"/>
  <c r="II58"/>
  <c r="IJ58" s="1"/>
  <c r="V9"/>
  <c r="IC58"/>
  <c r="ID58" s="1"/>
  <c r="X8"/>
  <c r="IE57"/>
  <c r="IF57" s="1"/>
  <c r="Z9"/>
  <c r="IG58"/>
  <c r="IH58" s="1"/>
  <c r="X7"/>
  <c r="IE56"/>
  <c r="IF56" s="1"/>
  <c r="CD66"/>
  <c r="U66" s="1"/>
  <c r="BX69"/>
  <c r="BV69"/>
  <c r="BT69"/>
  <c r="BR69"/>
  <c r="BY69"/>
  <c r="BU69"/>
  <c r="BW69"/>
  <c r="BP71"/>
  <c r="BQ70"/>
  <c r="BS68"/>
  <c r="CA68" s="1"/>
  <c r="CB68" s="1"/>
  <c r="V65"/>
  <c r="BZ68"/>
  <c r="AE68"/>
  <c r="AF68" s="1"/>
  <c r="EP69"/>
  <c r="AC69" s="1"/>
  <c r="AD69" s="1"/>
  <c r="GM69"/>
  <c r="GN69" s="1"/>
  <c r="GO68"/>
  <c r="FP71"/>
  <c r="FN71"/>
  <c r="FL71"/>
  <c r="FO71"/>
  <c r="FM71"/>
  <c r="FK71"/>
  <c r="FI71"/>
  <c r="FJ70"/>
  <c r="FR70" s="1"/>
  <c r="FG74"/>
  <c r="FH72"/>
  <c r="FQ69"/>
  <c r="EK71"/>
  <c r="EI71"/>
  <c r="EG71"/>
  <c r="EJ71"/>
  <c r="EF71"/>
  <c r="EH71"/>
  <c r="ED71"/>
  <c r="EE70"/>
  <c r="EM70" s="1"/>
  <c r="EB74"/>
  <c r="EC72"/>
  <c r="EL69"/>
  <c r="AK72"/>
  <c r="AJ74"/>
  <c r="AM70"/>
  <c r="AU70" s="1"/>
  <c r="AR71"/>
  <c r="AP71"/>
  <c r="AN71"/>
  <c r="AL71"/>
  <c r="AS71"/>
  <c r="AO71"/>
  <c r="AQ71"/>
  <c r="CS9"/>
  <c r="CT9" s="1"/>
  <c r="W9" s="1"/>
  <c r="GN16"/>
  <c r="GO16" s="1"/>
  <c r="FA15"/>
  <c r="FC15" s="1"/>
  <c r="FE15" s="1"/>
  <c r="HJ9"/>
  <c r="EN3"/>
  <c r="FB3"/>
  <c r="EW14"/>
  <c r="EX14"/>
  <c r="FD14"/>
  <c r="FE14"/>
  <c r="AO16"/>
  <c r="EV13"/>
  <c r="EX13" s="1"/>
  <c r="ET15"/>
  <c r="EL15"/>
  <c r="AQ16"/>
  <c r="AP16"/>
  <c r="AL16"/>
  <c r="AM16" s="1"/>
  <c r="AN16"/>
  <c r="BZ14"/>
  <c r="BZ15"/>
  <c r="DV15"/>
  <c r="FQ14"/>
  <c r="CP14"/>
  <c r="EM15"/>
  <c r="CP15"/>
  <c r="DV14"/>
  <c r="DG14"/>
  <c r="DW15"/>
  <c r="DF15"/>
  <c r="FZ15"/>
  <c r="GG15" s="1"/>
  <c r="DU16"/>
  <c r="DQ16"/>
  <c r="DR16"/>
  <c r="DN16"/>
  <c r="DO16" s="1"/>
  <c r="DS16"/>
  <c r="DT16"/>
  <c r="DP16"/>
  <c r="FN16"/>
  <c r="FO16"/>
  <c r="FK16"/>
  <c r="FP16"/>
  <c r="FL16"/>
  <c r="FM16"/>
  <c r="FI16"/>
  <c r="FJ16" s="1"/>
  <c r="BR16"/>
  <c r="BS16" s="1"/>
  <c r="BX16"/>
  <c r="BT16"/>
  <c r="BY16"/>
  <c r="BU16"/>
  <c r="BV16"/>
  <c r="BW16"/>
  <c r="ES16"/>
  <c r="ER16"/>
  <c r="EY16"/>
  <c r="EZ16" s="1"/>
  <c r="FJ15"/>
  <c r="FQ15" s="1"/>
  <c r="CA15"/>
  <c r="EL14"/>
  <c r="GG14"/>
  <c r="DC16"/>
  <c r="DD16"/>
  <c r="CZ16"/>
  <c r="DA16"/>
  <c r="CX16"/>
  <c r="CY16" s="1"/>
  <c r="DE16"/>
  <c r="DB16"/>
  <c r="CN16"/>
  <c r="CJ16"/>
  <c r="CO16"/>
  <c r="CK16"/>
  <c r="CH16"/>
  <c r="CI16" s="1"/>
  <c r="CL16"/>
  <c r="CM16"/>
  <c r="FY16"/>
  <c r="GA16"/>
  <c r="GF16"/>
  <c r="GC16"/>
  <c r="GB16"/>
  <c r="GE16"/>
  <c r="GD16"/>
  <c r="EJ16"/>
  <c r="EF16"/>
  <c r="EK16"/>
  <c r="EG16"/>
  <c r="EH16"/>
  <c r="ED16"/>
  <c r="EE16" s="1"/>
  <c r="EI16"/>
  <c r="BO17"/>
  <c r="BQ17" s="1"/>
  <c r="EA17"/>
  <c r="EC17" s="1"/>
  <c r="EQ17"/>
  <c r="FB17" s="1"/>
  <c r="AY17"/>
  <c r="FV17"/>
  <c r="FX17" s="1"/>
  <c r="FF17"/>
  <c r="FH17" s="1"/>
  <c r="CU17"/>
  <c r="CW17" s="1"/>
  <c r="DK17"/>
  <c r="DM17" s="1"/>
  <c r="CE17"/>
  <c r="CG17" s="1"/>
  <c r="AI17"/>
  <c r="AK17" s="1"/>
  <c r="CQ15"/>
  <c r="DG15"/>
  <c r="T8"/>
  <c r="AT13"/>
  <c r="EN8"/>
  <c r="EO8" s="1"/>
  <c r="EP8" s="1"/>
  <c r="FS8"/>
  <c r="FT8" s="1"/>
  <c r="AX7"/>
  <c r="Q7" s="1"/>
  <c r="GI7"/>
  <c r="GJ7" s="1"/>
  <c r="FS7"/>
  <c r="FT7" s="1"/>
  <c r="EN7"/>
  <c r="BN9"/>
  <c r="S9" s="1"/>
  <c r="IA58" s="1"/>
  <c r="IB58" s="1"/>
  <c r="BK11"/>
  <c r="AV8"/>
  <c r="AW8" s="1"/>
  <c r="AT11"/>
  <c r="DX10"/>
  <c r="DH10"/>
  <c r="BL10"/>
  <c r="CB10"/>
  <c r="AT10"/>
  <c r="AM9"/>
  <c r="AU9" s="1"/>
  <c r="AM15"/>
  <c r="AU15" s="1"/>
  <c r="AM14"/>
  <c r="AU14" s="1"/>
  <c r="AU10"/>
  <c r="AU13"/>
  <c r="AU11"/>
  <c r="BA15"/>
  <c r="BI15" s="1"/>
  <c r="AZ16"/>
  <c r="BG14"/>
  <c r="BE14"/>
  <c r="BB14"/>
  <c r="BF14"/>
  <c r="BD14"/>
  <c r="BH14"/>
  <c r="BC13"/>
  <c r="BJ13" s="1"/>
  <c r="AJ22"/>
  <c r="HN69" l="1"/>
  <c r="HM69"/>
  <c r="HO68"/>
  <c r="CC68"/>
  <c r="CD68" s="1"/>
  <c r="U68" s="1"/>
  <c r="HI68"/>
  <c r="BM10"/>
  <c r="HL10"/>
  <c r="AW69"/>
  <c r="AX69" s="1"/>
  <c r="Q69" s="1"/>
  <c r="GI69"/>
  <c r="GJ69" s="1"/>
  <c r="GK69" s="1"/>
  <c r="AG69" s="1"/>
  <c r="AH69" s="1"/>
  <c r="AV70"/>
  <c r="FS70"/>
  <c r="FT70" s="1"/>
  <c r="FU70" s="1"/>
  <c r="AE70" s="1"/>
  <c r="AF70" s="1"/>
  <c r="EN70"/>
  <c r="EO70" s="1"/>
  <c r="EP70" s="1"/>
  <c r="AC70" s="1"/>
  <c r="AD70" s="1"/>
  <c r="R7"/>
  <c r="HY56"/>
  <c r="HZ56" s="1"/>
  <c r="X9"/>
  <c r="IE58"/>
  <c r="IF58" s="1"/>
  <c r="BX70"/>
  <c r="BV70"/>
  <c r="BT70"/>
  <c r="BR70"/>
  <c r="BY70"/>
  <c r="BU70"/>
  <c r="BW70"/>
  <c r="BP72"/>
  <c r="BQ71"/>
  <c r="BS69"/>
  <c r="CA69" s="1"/>
  <c r="CB69" s="1"/>
  <c r="V66"/>
  <c r="R69"/>
  <c r="EL70"/>
  <c r="GM70"/>
  <c r="GN70" s="1"/>
  <c r="GO69"/>
  <c r="FP72"/>
  <c r="FN72"/>
  <c r="FL72"/>
  <c r="FO72"/>
  <c r="FM72"/>
  <c r="FK72"/>
  <c r="FI72"/>
  <c r="FJ71"/>
  <c r="FR71" s="1"/>
  <c r="FG75"/>
  <c r="FH74"/>
  <c r="FQ70"/>
  <c r="EB75"/>
  <c r="EC74"/>
  <c r="EK72"/>
  <c r="EI72"/>
  <c r="EG72"/>
  <c r="EH72"/>
  <c r="ED72"/>
  <c r="EJ72"/>
  <c r="EF72"/>
  <c r="EE71"/>
  <c r="EM71" s="1"/>
  <c r="AM71"/>
  <c r="AU71" s="1"/>
  <c r="AR72"/>
  <c r="AP72"/>
  <c r="AN72"/>
  <c r="AL72"/>
  <c r="AS72"/>
  <c r="AO72"/>
  <c r="AQ72"/>
  <c r="AT70"/>
  <c r="AJ75"/>
  <c r="AK74"/>
  <c r="DY10"/>
  <c r="DZ10" s="1"/>
  <c r="AA10" s="1"/>
  <c r="CC10"/>
  <c r="CD10" s="1"/>
  <c r="U10" s="1"/>
  <c r="DI10"/>
  <c r="DJ10" s="1"/>
  <c r="Y10" s="1"/>
  <c r="EO7"/>
  <c r="EP7" s="1"/>
  <c r="AC7" s="1"/>
  <c r="GN17"/>
  <c r="GO17" s="1"/>
  <c r="ET16"/>
  <c r="FA16"/>
  <c r="FD15"/>
  <c r="HK10"/>
  <c r="HI10"/>
  <c r="HM7"/>
  <c r="HN7"/>
  <c r="FD3"/>
  <c r="FQ3"/>
  <c r="HO7"/>
  <c r="HN8"/>
  <c r="AC8"/>
  <c r="HM8"/>
  <c r="FU8"/>
  <c r="AE8" s="1"/>
  <c r="FU7"/>
  <c r="AE7" s="1"/>
  <c r="IM56" s="1"/>
  <c r="IN56" s="1"/>
  <c r="FC16"/>
  <c r="EU15"/>
  <c r="EV15" s="1"/>
  <c r="EU16"/>
  <c r="EW13"/>
  <c r="DV16"/>
  <c r="EL16"/>
  <c r="AU16"/>
  <c r="AV16" s="1"/>
  <c r="AT16"/>
  <c r="CP16"/>
  <c r="DF16"/>
  <c r="EM16"/>
  <c r="FR16"/>
  <c r="AS17"/>
  <c r="AL17"/>
  <c r="AP17"/>
  <c r="AQ17"/>
  <c r="AN17"/>
  <c r="AR17"/>
  <c r="AO17"/>
  <c r="DT17"/>
  <c r="DU17"/>
  <c r="DR17"/>
  <c r="DS17"/>
  <c r="DP17"/>
  <c r="DQ17"/>
  <c r="DN17"/>
  <c r="FM17"/>
  <c r="FP17"/>
  <c r="FN17"/>
  <c r="FO17"/>
  <c r="FI17"/>
  <c r="FJ17" s="1"/>
  <c r="FK17"/>
  <c r="FL17"/>
  <c r="EY17"/>
  <c r="ER17"/>
  <c r="EU17" s="1"/>
  <c r="EZ17"/>
  <c r="ES17"/>
  <c r="ET17" s="1"/>
  <c r="BX17"/>
  <c r="BY17"/>
  <c r="BV17"/>
  <c r="BW17"/>
  <c r="BT17"/>
  <c r="BU17"/>
  <c r="BR17"/>
  <c r="CA16"/>
  <c r="CN17"/>
  <c r="CO17"/>
  <c r="CL17"/>
  <c r="CM17"/>
  <c r="CJ17"/>
  <c r="CK17"/>
  <c r="CH17"/>
  <c r="CZ17"/>
  <c r="DA17"/>
  <c r="CX17"/>
  <c r="DD17"/>
  <c r="DE17"/>
  <c r="DB17"/>
  <c r="DC17"/>
  <c r="GE17"/>
  <c r="GA17"/>
  <c r="GF17"/>
  <c r="GC17"/>
  <c r="GB17"/>
  <c r="GD17"/>
  <c r="FY17"/>
  <c r="ED17"/>
  <c r="EE17" s="1"/>
  <c r="EI17"/>
  <c r="EK17"/>
  <c r="EF17"/>
  <c r="EG17"/>
  <c r="EJ17"/>
  <c r="EH17"/>
  <c r="FV19"/>
  <c r="FX19" s="1"/>
  <c r="FF19"/>
  <c r="FH19" s="1"/>
  <c r="EA19"/>
  <c r="EC19" s="1"/>
  <c r="DK19"/>
  <c r="DM19" s="1"/>
  <c r="CE19"/>
  <c r="CG19" s="1"/>
  <c r="BO19"/>
  <c r="BQ19" s="1"/>
  <c r="EQ19"/>
  <c r="FB19" s="1"/>
  <c r="CU19"/>
  <c r="CW19" s="1"/>
  <c r="AY19"/>
  <c r="AI19"/>
  <c r="AK19" s="1"/>
  <c r="FZ16"/>
  <c r="GG16" s="1"/>
  <c r="CQ16"/>
  <c r="DG16"/>
  <c r="FR15"/>
  <c r="FS15" s="1"/>
  <c r="FT15" s="1"/>
  <c r="BZ16"/>
  <c r="FQ16"/>
  <c r="DW16"/>
  <c r="GH15"/>
  <c r="T9"/>
  <c r="EN13"/>
  <c r="EO13" s="1"/>
  <c r="EP13" s="1"/>
  <c r="FS13"/>
  <c r="FT13" s="1"/>
  <c r="EN10"/>
  <c r="EO10" s="1"/>
  <c r="EP10" s="1"/>
  <c r="FS10"/>
  <c r="FT10" s="1"/>
  <c r="EN15"/>
  <c r="EO15" s="1"/>
  <c r="AX8"/>
  <c r="Q8" s="1"/>
  <c r="HY57" s="1"/>
  <c r="HZ57" s="1"/>
  <c r="GI8"/>
  <c r="GJ8" s="1"/>
  <c r="GK7"/>
  <c r="AG7" s="1"/>
  <c r="FS11"/>
  <c r="FT11" s="1"/>
  <c r="EN11"/>
  <c r="EO11" s="1"/>
  <c r="EP11" s="1"/>
  <c r="FS14"/>
  <c r="FT14" s="1"/>
  <c r="EN14"/>
  <c r="EO14" s="1"/>
  <c r="EP14" s="1"/>
  <c r="FS9"/>
  <c r="FT9" s="1"/>
  <c r="EN9"/>
  <c r="EO9" s="1"/>
  <c r="EP9" s="1"/>
  <c r="BK13"/>
  <c r="AV10"/>
  <c r="AW10" s="1"/>
  <c r="AV15"/>
  <c r="AV11"/>
  <c r="AW11" s="1"/>
  <c r="AV13"/>
  <c r="AV14"/>
  <c r="AV9"/>
  <c r="AW9" s="1"/>
  <c r="DX11"/>
  <c r="DH11"/>
  <c r="BL11"/>
  <c r="BM11" s="1"/>
  <c r="CB11"/>
  <c r="CR10"/>
  <c r="AT14"/>
  <c r="AT9"/>
  <c r="AT15"/>
  <c r="BA16"/>
  <c r="BI16" s="1"/>
  <c r="AZ17"/>
  <c r="BC14"/>
  <c r="BJ14" s="1"/>
  <c r="BE15"/>
  <c r="BG15"/>
  <c r="BB15"/>
  <c r="BF15"/>
  <c r="BD15"/>
  <c r="BH15"/>
  <c r="AJ23"/>
  <c r="HM70" l="1"/>
  <c r="HN70"/>
  <c r="CC69"/>
  <c r="HI69"/>
  <c r="HO69"/>
  <c r="EN16"/>
  <c r="EO16" s="1"/>
  <c r="AW16"/>
  <c r="AW15"/>
  <c r="HM15"/>
  <c r="HN15"/>
  <c r="AW14"/>
  <c r="HN14"/>
  <c r="HM14"/>
  <c r="AW13"/>
  <c r="HN13"/>
  <c r="HM13"/>
  <c r="AV71"/>
  <c r="FS71"/>
  <c r="FT71" s="1"/>
  <c r="FU71" s="1"/>
  <c r="AE71" s="1"/>
  <c r="AF71" s="1"/>
  <c r="EN71"/>
  <c r="EO71" s="1"/>
  <c r="GI70"/>
  <c r="GJ70" s="1"/>
  <c r="GK70" s="1"/>
  <c r="AG70" s="1"/>
  <c r="AH70" s="1"/>
  <c r="AW70"/>
  <c r="AX70" s="1"/>
  <c r="Q70" s="1"/>
  <c r="AH7"/>
  <c r="IO56"/>
  <c r="IP56" s="1"/>
  <c r="AF8"/>
  <c r="IM57"/>
  <c r="IN57" s="1"/>
  <c r="AD8"/>
  <c r="IK57"/>
  <c r="IL57" s="1"/>
  <c r="Z10"/>
  <c r="IG59"/>
  <c r="IH59" s="1"/>
  <c r="AB10"/>
  <c r="II59"/>
  <c r="IJ59" s="1"/>
  <c r="AD7"/>
  <c r="IK56"/>
  <c r="IL56" s="1"/>
  <c r="V10"/>
  <c r="IC59"/>
  <c r="ID59" s="1"/>
  <c r="CD69"/>
  <c r="U69" s="1"/>
  <c r="BP74"/>
  <c r="BQ72"/>
  <c r="BS70"/>
  <c r="CA70" s="1"/>
  <c r="CB70" s="1"/>
  <c r="V68"/>
  <c r="BZ69"/>
  <c r="BX71"/>
  <c r="BV71"/>
  <c r="BT71"/>
  <c r="BR71"/>
  <c r="BY71"/>
  <c r="BU71"/>
  <c r="BW71"/>
  <c r="R70"/>
  <c r="AT71"/>
  <c r="EP71"/>
  <c r="AC71" s="1"/>
  <c r="AD71" s="1"/>
  <c r="GM71"/>
  <c r="GN71" s="1"/>
  <c r="GO70"/>
  <c r="FP74"/>
  <c r="FN74"/>
  <c r="FL74"/>
  <c r="FO74"/>
  <c r="FM74"/>
  <c r="FK74"/>
  <c r="FI74"/>
  <c r="FJ72"/>
  <c r="FR72" s="1"/>
  <c r="FG76"/>
  <c r="FH75"/>
  <c r="FQ71"/>
  <c r="EE72"/>
  <c r="EM72" s="1"/>
  <c r="EJ74"/>
  <c r="EH74"/>
  <c r="EF74"/>
  <c r="ED74"/>
  <c r="EK74"/>
  <c r="EI74"/>
  <c r="EG74"/>
  <c r="EB76"/>
  <c r="EC75"/>
  <c r="EL71"/>
  <c r="AJ76"/>
  <c r="AK75"/>
  <c r="AM72"/>
  <c r="AU72" s="1"/>
  <c r="AS74"/>
  <c r="AQ74"/>
  <c r="AO74"/>
  <c r="AP74"/>
  <c r="AL74"/>
  <c r="AR74"/>
  <c r="AN74"/>
  <c r="DI11"/>
  <c r="DJ11" s="1"/>
  <c r="Y11" s="1"/>
  <c r="CS10"/>
  <c r="CT10" s="1"/>
  <c r="W10" s="1"/>
  <c r="DY11"/>
  <c r="DZ11" s="1"/>
  <c r="AA11" s="1"/>
  <c r="EV16"/>
  <c r="EW16" s="1"/>
  <c r="CC11"/>
  <c r="CD11" s="1"/>
  <c r="U11" s="1"/>
  <c r="GN19"/>
  <c r="GO19" s="1"/>
  <c r="FD16"/>
  <c r="FA17"/>
  <c r="HL11"/>
  <c r="HK11"/>
  <c r="HI11"/>
  <c r="HJ10"/>
  <c r="GG3"/>
  <c r="GI3" s="1"/>
  <c r="FS3"/>
  <c r="HO8"/>
  <c r="FU11"/>
  <c r="AE11" s="1"/>
  <c r="HN11"/>
  <c r="AC9"/>
  <c r="HM9"/>
  <c r="AC14"/>
  <c r="AC11"/>
  <c r="HM11"/>
  <c r="AC10"/>
  <c r="HM10"/>
  <c r="AC13"/>
  <c r="FU9"/>
  <c r="AE9" s="1"/>
  <c r="IM58" s="1"/>
  <c r="IN58" s="1"/>
  <c r="HN9"/>
  <c r="FU14"/>
  <c r="AE14" s="1"/>
  <c r="FU10"/>
  <c r="AE10" s="1"/>
  <c r="IM59" s="1"/>
  <c r="IN59" s="1"/>
  <c r="HN10"/>
  <c r="FU13"/>
  <c r="AE13" s="1"/>
  <c r="IM62" s="1"/>
  <c r="IN62" s="1"/>
  <c r="FS16"/>
  <c r="FT16" s="1"/>
  <c r="FE16"/>
  <c r="AF7"/>
  <c r="FC17"/>
  <c r="EV17"/>
  <c r="EW17" s="1"/>
  <c r="EW15"/>
  <c r="EX15"/>
  <c r="EP15" s="1"/>
  <c r="AR19"/>
  <c r="AL19"/>
  <c r="AS19"/>
  <c r="AQ19"/>
  <c r="AO19"/>
  <c r="AP19"/>
  <c r="AN19"/>
  <c r="DC19"/>
  <c r="DD19"/>
  <c r="CZ19"/>
  <c r="DA19"/>
  <c r="CX19"/>
  <c r="CY19" s="1"/>
  <c r="DE19"/>
  <c r="DB19"/>
  <c r="BV19"/>
  <c r="BX19"/>
  <c r="BT19"/>
  <c r="BY19"/>
  <c r="BU19"/>
  <c r="BR19"/>
  <c r="BS19" s="1"/>
  <c r="BW19"/>
  <c r="EJ19"/>
  <c r="EF19"/>
  <c r="EK19"/>
  <c r="EG19"/>
  <c r="EH19"/>
  <c r="ED19"/>
  <c r="EE19" s="1"/>
  <c r="EI19"/>
  <c r="FY19"/>
  <c r="GC19"/>
  <c r="GA19"/>
  <c r="GF19"/>
  <c r="GD19"/>
  <c r="GE19"/>
  <c r="GB19"/>
  <c r="GH16"/>
  <c r="GI16" s="1"/>
  <c r="GJ16" s="1"/>
  <c r="EL17"/>
  <c r="FQ17"/>
  <c r="ER19"/>
  <c r="ET19" s="1"/>
  <c r="ES19"/>
  <c r="EY19"/>
  <c r="EZ19" s="1"/>
  <c r="FA19"/>
  <c r="EU19"/>
  <c r="CN19"/>
  <c r="CJ19"/>
  <c r="CO19"/>
  <c r="CK19"/>
  <c r="CL19"/>
  <c r="CM19"/>
  <c r="CH19"/>
  <c r="CI19" s="1"/>
  <c r="DR19"/>
  <c r="DN19"/>
  <c r="DO19" s="1"/>
  <c r="DS19"/>
  <c r="DT19"/>
  <c r="DP19"/>
  <c r="DU19"/>
  <c r="DQ19"/>
  <c r="FP19"/>
  <c r="FL19"/>
  <c r="FM19"/>
  <c r="FI19"/>
  <c r="FJ19" s="1"/>
  <c r="FN19"/>
  <c r="FO19"/>
  <c r="FK19"/>
  <c r="BO20"/>
  <c r="BQ20" s="1"/>
  <c r="AY20"/>
  <c r="CE20"/>
  <c r="CG20" s="1"/>
  <c r="DK20"/>
  <c r="DM20" s="1"/>
  <c r="EQ20"/>
  <c r="FB20" s="1"/>
  <c r="CU20"/>
  <c r="CW20" s="1"/>
  <c r="EA20"/>
  <c r="EC20" s="1"/>
  <c r="FV20"/>
  <c r="FX20" s="1"/>
  <c r="FF20"/>
  <c r="FH20" s="1"/>
  <c r="AI20"/>
  <c r="AK20" s="1"/>
  <c r="FZ17"/>
  <c r="GG17" s="1"/>
  <c r="CY17"/>
  <c r="DG17" s="1"/>
  <c r="CI17"/>
  <c r="CP17" s="1"/>
  <c r="BS17"/>
  <c r="BZ17" s="1"/>
  <c r="DO17"/>
  <c r="DW17" s="1"/>
  <c r="AM17"/>
  <c r="AT17" s="1"/>
  <c r="EM17"/>
  <c r="FR17"/>
  <c r="R8"/>
  <c r="AX14"/>
  <c r="Q14" s="1"/>
  <c r="HY63" s="1"/>
  <c r="HZ63" s="1"/>
  <c r="GI14"/>
  <c r="GJ14" s="1"/>
  <c r="AX13"/>
  <c r="Q13" s="1"/>
  <c r="HY62" s="1"/>
  <c r="HZ62" s="1"/>
  <c r="GI13"/>
  <c r="GJ13" s="1"/>
  <c r="GI15"/>
  <c r="GJ15" s="1"/>
  <c r="AX9"/>
  <c r="Q9" s="1"/>
  <c r="HY58" s="1"/>
  <c r="HZ58" s="1"/>
  <c r="GI9"/>
  <c r="GJ9" s="1"/>
  <c r="AX11"/>
  <c r="Q11" s="1"/>
  <c r="GI11"/>
  <c r="GJ11" s="1"/>
  <c r="AX10"/>
  <c r="Q10" s="1"/>
  <c r="HY59" s="1"/>
  <c r="HZ59" s="1"/>
  <c r="GI10"/>
  <c r="GJ10" s="1"/>
  <c r="GK8"/>
  <c r="AG8" s="1"/>
  <c r="IO57" s="1"/>
  <c r="IP57" s="1"/>
  <c r="BN10"/>
  <c r="S10" s="1"/>
  <c r="IA59" s="1"/>
  <c r="IB59" s="1"/>
  <c r="BK14"/>
  <c r="DX13"/>
  <c r="DH13"/>
  <c r="BL13"/>
  <c r="CB13"/>
  <c r="CR11"/>
  <c r="AZ19"/>
  <c r="BA17"/>
  <c r="BI17" s="1"/>
  <c r="BC15"/>
  <c r="BJ15" s="1"/>
  <c r="BE16"/>
  <c r="BB16"/>
  <c r="BF16"/>
  <c r="BG16"/>
  <c r="BD16"/>
  <c r="BH16"/>
  <c r="AJ25"/>
  <c r="HN71" l="1"/>
  <c r="HO71"/>
  <c r="HM71"/>
  <c r="CC70"/>
  <c r="CD70" s="1"/>
  <c r="U70" s="1"/>
  <c r="HI70"/>
  <c r="HO70"/>
  <c r="HN16"/>
  <c r="HO16"/>
  <c r="HM16"/>
  <c r="HO15"/>
  <c r="HO14"/>
  <c r="BM13"/>
  <c r="HL13"/>
  <c r="HK13"/>
  <c r="HI13"/>
  <c r="HO13"/>
  <c r="AV72"/>
  <c r="FS72"/>
  <c r="FT72" s="1"/>
  <c r="FU72" s="1"/>
  <c r="AE72" s="1"/>
  <c r="AF72" s="1"/>
  <c r="EN72"/>
  <c r="EO72" s="1"/>
  <c r="EP72" s="1"/>
  <c r="AC72" s="1"/>
  <c r="AD72" s="1"/>
  <c r="AW71"/>
  <c r="AX71" s="1"/>
  <c r="Q71" s="1"/>
  <c r="R71" s="1"/>
  <c r="GI71"/>
  <c r="GJ71" s="1"/>
  <c r="GK71" s="1"/>
  <c r="AG71" s="1"/>
  <c r="AH71" s="1"/>
  <c r="BZ70"/>
  <c r="AD13"/>
  <c r="IK62"/>
  <c r="IL62" s="1"/>
  <c r="AD10"/>
  <c r="IK59"/>
  <c r="IL59" s="1"/>
  <c r="X10"/>
  <c r="IE59"/>
  <c r="IF59" s="1"/>
  <c r="R11"/>
  <c r="HY60"/>
  <c r="HZ60" s="1"/>
  <c r="AF14"/>
  <c r="IM63"/>
  <c r="IN63" s="1"/>
  <c r="AD11"/>
  <c r="IK60"/>
  <c r="IL60" s="1"/>
  <c r="AD14"/>
  <c r="IK63"/>
  <c r="IL63" s="1"/>
  <c r="AD9"/>
  <c r="IK58"/>
  <c r="IL58" s="1"/>
  <c r="AF11"/>
  <c r="IM60"/>
  <c r="IN60" s="1"/>
  <c r="V11"/>
  <c r="IC60"/>
  <c r="ID60" s="1"/>
  <c r="AB11"/>
  <c r="II60"/>
  <c r="IJ60" s="1"/>
  <c r="Z11"/>
  <c r="IG60"/>
  <c r="IH60" s="1"/>
  <c r="BS71"/>
  <c r="CA71" s="1"/>
  <c r="CB71" s="1"/>
  <c r="BP75"/>
  <c r="BQ74"/>
  <c r="V69"/>
  <c r="BX72"/>
  <c r="BV72"/>
  <c r="BT72"/>
  <c r="BR72"/>
  <c r="BY72"/>
  <c r="BW72"/>
  <c r="BU72"/>
  <c r="GM72"/>
  <c r="GN72" s="1"/>
  <c r="GO71"/>
  <c r="FP75"/>
  <c r="FN75"/>
  <c r="FL75"/>
  <c r="FO75"/>
  <c r="FM75"/>
  <c r="FK75"/>
  <c r="FI75"/>
  <c r="FJ74"/>
  <c r="FR74" s="1"/>
  <c r="FG77"/>
  <c r="FH76"/>
  <c r="FQ72"/>
  <c r="EB77"/>
  <c r="EC76"/>
  <c r="EE74"/>
  <c r="EM74" s="1"/>
  <c r="EL72"/>
  <c r="EL74"/>
  <c r="EJ75"/>
  <c r="EH75"/>
  <c r="EF75"/>
  <c r="ED75"/>
  <c r="EK75"/>
  <c r="EI75"/>
  <c r="EG75"/>
  <c r="AM74"/>
  <c r="AU74" s="1"/>
  <c r="AJ77"/>
  <c r="AK76"/>
  <c r="AT72"/>
  <c r="AS75"/>
  <c r="AQ75"/>
  <c r="AO75"/>
  <c r="AR75"/>
  <c r="AN75"/>
  <c r="AP75"/>
  <c r="AL75"/>
  <c r="EX16"/>
  <c r="EP16" s="1"/>
  <c r="AC16" s="1"/>
  <c r="DY13"/>
  <c r="DZ13" s="1"/>
  <c r="AA13" s="1"/>
  <c r="CC13"/>
  <c r="CD13" s="1"/>
  <c r="U13" s="1"/>
  <c r="DI13"/>
  <c r="DJ13" s="1"/>
  <c r="Y13" s="1"/>
  <c r="CS11"/>
  <c r="CT11" s="1"/>
  <c r="W11" s="1"/>
  <c r="GN20"/>
  <c r="GO20" s="1"/>
  <c r="FD17"/>
  <c r="AX15"/>
  <c r="Q15" s="1"/>
  <c r="FE17"/>
  <c r="HJ11"/>
  <c r="HO10"/>
  <c r="HO9"/>
  <c r="FU15"/>
  <c r="AE15" s="1"/>
  <c r="HO11"/>
  <c r="EX17"/>
  <c r="AC15"/>
  <c r="IK64" s="1"/>
  <c r="IL64" s="1"/>
  <c r="AF13"/>
  <c r="AF9"/>
  <c r="AF10"/>
  <c r="EV19"/>
  <c r="EX19" s="1"/>
  <c r="R9"/>
  <c r="FQ19"/>
  <c r="CQ19"/>
  <c r="AU17"/>
  <c r="EN17" s="1"/>
  <c r="EO17" s="1"/>
  <c r="GH17"/>
  <c r="DV19"/>
  <c r="EL19"/>
  <c r="BZ19"/>
  <c r="FM20"/>
  <c r="FO20"/>
  <c r="FL20"/>
  <c r="FK20"/>
  <c r="FP20"/>
  <c r="FN20"/>
  <c r="FI20"/>
  <c r="EF20"/>
  <c r="ED20"/>
  <c r="EE20" s="1"/>
  <c r="EG20"/>
  <c r="EK20"/>
  <c r="EJ20"/>
  <c r="EI20"/>
  <c r="EH20"/>
  <c r="EY20"/>
  <c r="ER20"/>
  <c r="ES20" s="1"/>
  <c r="EZ20"/>
  <c r="CN20"/>
  <c r="CJ20"/>
  <c r="CO20"/>
  <c r="CK20"/>
  <c r="CH20"/>
  <c r="CI20" s="1"/>
  <c r="CL20"/>
  <c r="CM20"/>
  <c r="EQ21"/>
  <c r="FB21" s="1"/>
  <c r="CE21"/>
  <c r="CG21" s="1"/>
  <c r="EA21"/>
  <c r="EC21" s="1"/>
  <c r="AY21"/>
  <c r="FF21"/>
  <c r="FH21" s="1"/>
  <c r="DK21"/>
  <c r="DM21" s="1"/>
  <c r="FV21"/>
  <c r="FX21" s="1"/>
  <c r="CU21"/>
  <c r="CW21" s="1"/>
  <c r="BO21"/>
  <c r="BQ21" s="1"/>
  <c r="AI21"/>
  <c r="AK21" s="1"/>
  <c r="FZ19"/>
  <c r="GH19" s="1"/>
  <c r="AM19"/>
  <c r="AT19" s="1"/>
  <c r="DG19"/>
  <c r="DV17"/>
  <c r="DF17"/>
  <c r="AS20"/>
  <c r="AL20"/>
  <c r="AO20"/>
  <c r="AR20"/>
  <c r="AQ20"/>
  <c r="AP20"/>
  <c r="AN20"/>
  <c r="GC20"/>
  <c r="GF20"/>
  <c r="FY20"/>
  <c r="GD20"/>
  <c r="GB20"/>
  <c r="GA20"/>
  <c r="GE20"/>
  <c r="DB20"/>
  <c r="CX20"/>
  <c r="CY20" s="1"/>
  <c r="DC20"/>
  <c r="CZ20"/>
  <c r="DA20"/>
  <c r="DD20"/>
  <c r="DE20"/>
  <c r="DU20"/>
  <c r="DQ20"/>
  <c r="DR20"/>
  <c r="DN20"/>
  <c r="DO20" s="1"/>
  <c r="DS20"/>
  <c r="DT20"/>
  <c r="DP20"/>
  <c r="BR20"/>
  <c r="BS20" s="1"/>
  <c r="BX20"/>
  <c r="BT20"/>
  <c r="BY20"/>
  <c r="BU20"/>
  <c r="BV20"/>
  <c r="BW20"/>
  <c r="CA17"/>
  <c r="CQ17"/>
  <c r="FR19"/>
  <c r="DW19"/>
  <c r="CP19"/>
  <c r="EM19"/>
  <c r="CA19"/>
  <c r="DF19"/>
  <c r="T10"/>
  <c r="AH8"/>
  <c r="R10"/>
  <c r="GK11"/>
  <c r="AG11" s="1"/>
  <c r="GK9"/>
  <c r="AG9" s="1"/>
  <c r="IO58" s="1"/>
  <c r="IP58" s="1"/>
  <c r="GK15"/>
  <c r="AG15" s="1"/>
  <c r="IO64" s="1"/>
  <c r="IP64" s="1"/>
  <c r="GK13"/>
  <c r="AG13" s="1"/>
  <c r="IO62" s="1"/>
  <c r="IP62" s="1"/>
  <c r="GK10"/>
  <c r="AG10" s="1"/>
  <c r="IO59" s="1"/>
  <c r="IP59" s="1"/>
  <c r="GK14"/>
  <c r="AG14" s="1"/>
  <c r="IO63" s="1"/>
  <c r="IP63" s="1"/>
  <c r="BN11"/>
  <c r="S11" s="1"/>
  <c r="IA60" s="1"/>
  <c r="IB60" s="1"/>
  <c r="R13"/>
  <c r="R14"/>
  <c r="BK15"/>
  <c r="CR13"/>
  <c r="HJ13" s="1"/>
  <c r="DH14"/>
  <c r="BL14"/>
  <c r="CB14"/>
  <c r="DX14"/>
  <c r="BC16"/>
  <c r="BJ16" s="1"/>
  <c r="BG17"/>
  <c r="BB17"/>
  <c r="BF17"/>
  <c r="BE17"/>
  <c r="BD17"/>
  <c r="BH17"/>
  <c r="BA19"/>
  <c r="BI19" s="1"/>
  <c r="AZ20"/>
  <c r="AJ26"/>
  <c r="HM72" l="1"/>
  <c r="HN72"/>
  <c r="CC71"/>
  <c r="HI71"/>
  <c r="FU16"/>
  <c r="AE16" s="1"/>
  <c r="IM65" s="1"/>
  <c r="IN65" s="1"/>
  <c r="BM14"/>
  <c r="HI14"/>
  <c r="HL14"/>
  <c r="HK14"/>
  <c r="GI72"/>
  <c r="GJ72" s="1"/>
  <c r="GK72" s="1"/>
  <c r="AG72" s="1"/>
  <c r="AH72" s="1"/>
  <c r="AW72"/>
  <c r="AX72" s="1"/>
  <c r="Q72" s="1"/>
  <c r="AV74"/>
  <c r="FS74"/>
  <c r="FT74" s="1"/>
  <c r="EN74"/>
  <c r="EO74" s="1"/>
  <c r="EP74" s="1"/>
  <c r="AC74" s="1"/>
  <c r="AD74" s="1"/>
  <c r="AH11"/>
  <c r="IO60"/>
  <c r="IP60" s="1"/>
  <c r="X11"/>
  <c r="IE60"/>
  <c r="IF60" s="1"/>
  <c r="V13"/>
  <c r="IC62"/>
  <c r="ID62" s="1"/>
  <c r="AD16"/>
  <c r="IK65"/>
  <c r="IL65" s="1"/>
  <c r="AF15"/>
  <c r="IM64"/>
  <c r="IN64" s="1"/>
  <c r="R15"/>
  <c r="HY64"/>
  <c r="HZ64" s="1"/>
  <c r="Z13"/>
  <c r="IG62"/>
  <c r="IH62" s="1"/>
  <c r="AB13"/>
  <c r="II62"/>
  <c r="IJ62" s="1"/>
  <c r="CD71"/>
  <c r="U71" s="1"/>
  <c r="BS72"/>
  <c r="CA72" s="1"/>
  <c r="CB72" s="1"/>
  <c r="BP76"/>
  <c r="BQ75"/>
  <c r="V70"/>
  <c r="BZ71"/>
  <c r="BY74"/>
  <c r="BW74"/>
  <c r="BU74"/>
  <c r="BX74"/>
  <c r="BV74"/>
  <c r="BT74"/>
  <c r="BR74"/>
  <c r="BZ72"/>
  <c r="R72"/>
  <c r="FU74"/>
  <c r="AE74" s="1"/>
  <c r="AF74" s="1"/>
  <c r="GM73"/>
  <c r="GN73" s="1"/>
  <c r="GO72"/>
  <c r="FP76"/>
  <c r="FN76"/>
  <c r="FL76"/>
  <c r="FO76"/>
  <c r="FM76"/>
  <c r="FK76"/>
  <c r="FI76"/>
  <c r="FG78"/>
  <c r="FH77"/>
  <c r="FQ74"/>
  <c r="FJ75"/>
  <c r="FQ75" s="1"/>
  <c r="EE75"/>
  <c r="EM75" s="1"/>
  <c r="EB78"/>
  <c r="EC77"/>
  <c r="EJ76"/>
  <c r="EH76"/>
  <c r="EF76"/>
  <c r="ED76"/>
  <c r="EK76"/>
  <c r="EI76"/>
  <c r="EG76"/>
  <c r="AJ78"/>
  <c r="AK77"/>
  <c r="AT74"/>
  <c r="AM75"/>
  <c r="AU75" s="1"/>
  <c r="AS76"/>
  <c r="AQ76"/>
  <c r="AO76"/>
  <c r="AP76"/>
  <c r="AL76"/>
  <c r="AR76"/>
  <c r="AN76"/>
  <c r="AT75"/>
  <c r="GK16"/>
  <c r="AG16" s="1"/>
  <c r="IO65" s="1"/>
  <c r="IP65" s="1"/>
  <c r="FA20"/>
  <c r="FC20" s="1"/>
  <c r="AX16"/>
  <c r="Q16" s="1"/>
  <c r="EP17"/>
  <c r="DY14"/>
  <c r="DZ14" s="1"/>
  <c r="AA14" s="1"/>
  <c r="CC14"/>
  <c r="CD14" s="1"/>
  <c r="U14" s="1"/>
  <c r="DI14"/>
  <c r="DJ14" s="1"/>
  <c r="Y14" s="1"/>
  <c r="CS13"/>
  <c r="CT13" s="1"/>
  <c r="W13" s="1"/>
  <c r="GN21"/>
  <c r="GO21" s="1"/>
  <c r="AC17"/>
  <c r="EW19"/>
  <c r="AV17"/>
  <c r="AD15"/>
  <c r="AF16"/>
  <c r="T11"/>
  <c r="FS17"/>
  <c r="FT17" s="1"/>
  <c r="FC19"/>
  <c r="FD19" s="1"/>
  <c r="ET20"/>
  <c r="CA20"/>
  <c r="DF20"/>
  <c r="GG19"/>
  <c r="DV20"/>
  <c r="EL20"/>
  <c r="AM20"/>
  <c r="AT20" s="1"/>
  <c r="AR21"/>
  <c r="AN21"/>
  <c r="AL21"/>
  <c r="AS21"/>
  <c r="AQ21"/>
  <c r="AO21"/>
  <c r="AP21"/>
  <c r="DE21"/>
  <c r="DA21"/>
  <c r="DB21"/>
  <c r="CX21"/>
  <c r="CY21" s="1"/>
  <c r="DD21"/>
  <c r="DC21"/>
  <c r="CZ21"/>
  <c r="DR21"/>
  <c r="DN21"/>
  <c r="DO21" s="1"/>
  <c r="DS21"/>
  <c r="DT21"/>
  <c r="DP21"/>
  <c r="DU21"/>
  <c r="DQ21"/>
  <c r="EH21"/>
  <c r="ED21"/>
  <c r="EI21"/>
  <c r="EJ21"/>
  <c r="EF21"/>
  <c r="EK21"/>
  <c r="EG21"/>
  <c r="EY21"/>
  <c r="FA21" s="1"/>
  <c r="EZ21"/>
  <c r="ER21"/>
  <c r="ES21" s="1"/>
  <c r="BZ20"/>
  <c r="DW20"/>
  <c r="DG20"/>
  <c r="AU19"/>
  <c r="CP20"/>
  <c r="EM20"/>
  <c r="FZ20"/>
  <c r="GG20" s="1"/>
  <c r="BX21"/>
  <c r="BU21"/>
  <c r="BV21"/>
  <c r="BR21"/>
  <c r="BS21" s="1"/>
  <c r="BW21"/>
  <c r="BT21"/>
  <c r="BY21"/>
  <c r="GD21"/>
  <c r="GB21"/>
  <c r="GA21"/>
  <c r="GF21"/>
  <c r="GC21"/>
  <c r="FY21"/>
  <c r="GE21"/>
  <c r="FP21"/>
  <c r="FL21"/>
  <c r="FM21"/>
  <c r="FI21"/>
  <c r="FJ21" s="1"/>
  <c r="FN21"/>
  <c r="FO21"/>
  <c r="FK21"/>
  <c r="CL21"/>
  <c r="CH21"/>
  <c r="CM21"/>
  <c r="CO21"/>
  <c r="CJ21"/>
  <c r="CK21"/>
  <c r="CN21"/>
  <c r="FV22"/>
  <c r="FX22" s="1"/>
  <c r="CU22"/>
  <c r="CW22" s="1"/>
  <c r="EQ22"/>
  <c r="FB22" s="1"/>
  <c r="CE22"/>
  <c r="CG22" s="1"/>
  <c r="BO22"/>
  <c r="BQ22" s="1"/>
  <c r="EA22"/>
  <c r="EC22" s="1"/>
  <c r="FF22"/>
  <c r="FH22" s="1"/>
  <c r="DK22"/>
  <c r="DM22" s="1"/>
  <c r="AY22"/>
  <c r="AI22"/>
  <c r="AK22" s="1"/>
  <c r="FJ20"/>
  <c r="FQ20" s="1"/>
  <c r="GI17"/>
  <c r="CQ20"/>
  <c r="AH13"/>
  <c r="AH16"/>
  <c r="AH14"/>
  <c r="AH15"/>
  <c r="AH10"/>
  <c r="AH9"/>
  <c r="BN13"/>
  <c r="S13" s="1"/>
  <c r="IA62" s="1"/>
  <c r="IB62" s="1"/>
  <c r="BC17"/>
  <c r="BK17" s="1"/>
  <c r="BK16"/>
  <c r="DX15"/>
  <c r="DH15"/>
  <c r="BL15"/>
  <c r="CB15"/>
  <c r="CR14"/>
  <c r="HJ14" s="1"/>
  <c r="AZ21"/>
  <c r="BA20"/>
  <c r="BI20" s="1"/>
  <c r="BE19"/>
  <c r="BG19"/>
  <c r="BB19"/>
  <c r="BF19"/>
  <c r="BD19"/>
  <c r="BH19"/>
  <c r="AJ27"/>
  <c r="HN74" l="1"/>
  <c r="HM74"/>
  <c r="CC72"/>
  <c r="HI72"/>
  <c r="HO72"/>
  <c r="HO17"/>
  <c r="HM17"/>
  <c r="HN17"/>
  <c r="BM15"/>
  <c r="HK15"/>
  <c r="HI15"/>
  <c r="HL15"/>
  <c r="GI74"/>
  <c r="GJ74" s="1"/>
  <c r="GK74" s="1"/>
  <c r="AG74" s="1"/>
  <c r="AH74" s="1"/>
  <c r="AW74"/>
  <c r="AX74" s="1"/>
  <c r="Q74" s="1"/>
  <c r="R74" s="1"/>
  <c r="AV75"/>
  <c r="EN75"/>
  <c r="EO75" s="1"/>
  <c r="EP75" s="1"/>
  <c r="AC75" s="1"/>
  <c r="AD75" s="1"/>
  <c r="AD17"/>
  <c r="IK66"/>
  <c r="IL66" s="1"/>
  <c r="X13"/>
  <c r="IE62"/>
  <c r="IF62" s="1"/>
  <c r="V14"/>
  <c r="IC63"/>
  <c r="ID63" s="1"/>
  <c r="Z14"/>
  <c r="IG63"/>
  <c r="IH63" s="1"/>
  <c r="AB14"/>
  <c r="II63"/>
  <c r="IJ63" s="1"/>
  <c r="R16"/>
  <c r="HY65"/>
  <c r="HZ65" s="1"/>
  <c r="CD72"/>
  <c r="U72" s="1"/>
  <c r="BY75"/>
  <c r="BW75"/>
  <c r="BU75"/>
  <c r="BX75"/>
  <c r="BV75"/>
  <c r="BT75"/>
  <c r="BR75"/>
  <c r="BS74"/>
  <c r="CA74" s="1"/>
  <c r="CB74" s="1"/>
  <c r="BP77"/>
  <c r="BQ76"/>
  <c r="V71"/>
  <c r="EL75"/>
  <c r="GM74"/>
  <c r="GN74" s="1"/>
  <c r="GO73"/>
  <c r="FP77"/>
  <c r="FN77"/>
  <c r="FL77"/>
  <c r="FO77"/>
  <c r="FM77"/>
  <c r="FK77"/>
  <c r="FI77"/>
  <c r="FJ76"/>
  <c r="FR76" s="1"/>
  <c r="FR75"/>
  <c r="FQ76"/>
  <c r="FG80"/>
  <c r="FH78"/>
  <c r="EB80"/>
  <c r="EC78"/>
  <c r="EE76"/>
  <c r="EM76" s="1"/>
  <c r="EJ77"/>
  <c r="EH77"/>
  <c r="EF77"/>
  <c r="ED77"/>
  <c r="EK77"/>
  <c r="EI77"/>
  <c r="EG77"/>
  <c r="EL76"/>
  <c r="AM76"/>
  <c r="AU76" s="1"/>
  <c r="AJ80"/>
  <c r="AK78"/>
  <c r="AS77"/>
  <c r="AQ77"/>
  <c r="AO77"/>
  <c r="AR77"/>
  <c r="AN77"/>
  <c r="AP77"/>
  <c r="AL77"/>
  <c r="FE20"/>
  <c r="FD20"/>
  <c r="CC15"/>
  <c r="CD15" s="1"/>
  <c r="U15" s="1"/>
  <c r="CS14"/>
  <c r="CT14" s="1"/>
  <c r="W14" s="1"/>
  <c r="DY15"/>
  <c r="DZ15" s="1"/>
  <c r="AA15" s="1"/>
  <c r="DI15"/>
  <c r="DJ15" s="1"/>
  <c r="Y15" s="1"/>
  <c r="GJ17"/>
  <c r="GK17" s="1"/>
  <c r="AG17" s="1"/>
  <c r="AW17"/>
  <c r="AX17" s="1"/>
  <c r="Q17" s="1"/>
  <c r="GN22"/>
  <c r="GO22" s="1"/>
  <c r="FU17"/>
  <c r="AE17" s="1"/>
  <c r="IM66" s="1"/>
  <c r="IN66" s="1"/>
  <c r="FE19"/>
  <c r="FC21"/>
  <c r="FE21" s="1"/>
  <c r="EU20"/>
  <c r="EV20" s="1"/>
  <c r="DF21"/>
  <c r="AU20"/>
  <c r="AV20" s="1"/>
  <c r="ET21"/>
  <c r="EU21" s="1"/>
  <c r="FQ21"/>
  <c r="FR20"/>
  <c r="DV21"/>
  <c r="BZ21"/>
  <c r="FM22"/>
  <c r="FL22"/>
  <c r="FO22"/>
  <c r="FK22"/>
  <c r="FI22"/>
  <c r="FN22"/>
  <c r="FP22"/>
  <c r="EF22"/>
  <c r="EH22"/>
  <c r="EI22"/>
  <c r="EJ22"/>
  <c r="EK22"/>
  <c r="ED22"/>
  <c r="EG22"/>
  <c r="CL22"/>
  <c r="CH22"/>
  <c r="CI22" s="1"/>
  <c r="CM22"/>
  <c r="CJ22"/>
  <c r="CK22"/>
  <c r="CN22"/>
  <c r="CO22"/>
  <c r="EQ23"/>
  <c r="FB23" s="1"/>
  <c r="CE23"/>
  <c r="CG23" s="1"/>
  <c r="EA23"/>
  <c r="EC23" s="1"/>
  <c r="AY23"/>
  <c r="FF23"/>
  <c r="FH23" s="1"/>
  <c r="DK23"/>
  <c r="DM23" s="1"/>
  <c r="FV23"/>
  <c r="FX23" s="1"/>
  <c r="CU23"/>
  <c r="CW23" s="1"/>
  <c r="BO23"/>
  <c r="BQ23" s="1"/>
  <c r="AI23"/>
  <c r="AK23" s="1"/>
  <c r="GC22"/>
  <c r="GA22"/>
  <c r="GF22"/>
  <c r="FY22"/>
  <c r="GD22"/>
  <c r="GB22"/>
  <c r="GE22"/>
  <c r="CI21"/>
  <c r="CP21" s="1"/>
  <c r="FZ21"/>
  <c r="GG21" s="1"/>
  <c r="FS19"/>
  <c r="FT19" s="1"/>
  <c r="EN19"/>
  <c r="EO19" s="1"/>
  <c r="EP19" s="1"/>
  <c r="AV19"/>
  <c r="EE21"/>
  <c r="EL21" s="1"/>
  <c r="AM21"/>
  <c r="AT21" s="1"/>
  <c r="FR21"/>
  <c r="CA21"/>
  <c r="GH20"/>
  <c r="DW21"/>
  <c r="DG21"/>
  <c r="AL22"/>
  <c r="AS22"/>
  <c r="AQ22"/>
  <c r="AP22"/>
  <c r="AN22"/>
  <c r="AR22"/>
  <c r="AO22"/>
  <c r="DS22"/>
  <c r="DT22"/>
  <c r="DP22"/>
  <c r="DU22"/>
  <c r="DQ22"/>
  <c r="DR22"/>
  <c r="DN22"/>
  <c r="DO22" s="1"/>
  <c r="BV22"/>
  <c r="BX22"/>
  <c r="BT22"/>
  <c r="BY22"/>
  <c r="BU22"/>
  <c r="BR22"/>
  <c r="BS22" s="1"/>
  <c r="BW22"/>
  <c r="ER22"/>
  <c r="ET22" s="1"/>
  <c r="EY22"/>
  <c r="EZ22" s="1"/>
  <c r="DD22"/>
  <c r="CZ22"/>
  <c r="DE22"/>
  <c r="DA22"/>
  <c r="DB22"/>
  <c r="DC22"/>
  <c r="CX22"/>
  <c r="CY22" s="1"/>
  <c r="T13"/>
  <c r="BN14"/>
  <c r="S14" s="1"/>
  <c r="IA63" s="1"/>
  <c r="IB63" s="1"/>
  <c r="BJ17"/>
  <c r="DH16"/>
  <c r="BL16"/>
  <c r="DX16"/>
  <c r="CB16"/>
  <c r="DX17"/>
  <c r="CB17"/>
  <c r="DH17"/>
  <c r="BL17"/>
  <c r="CR15"/>
  <c r="HJ15" s="1"/>
  <c r="BD20"/>
  <c r="BE20"/>
  <c r="BB20"/>
  <c r="BH20"/>
  <c r="BG20"/>
  <c r="BF20"/>
  <c r="BC19"/>
  <c r="BJ19" s="1"/>
  <c r="BA21"/>
  <c r="BI21" s="1"/>
  <c r="AZ22"/>
  <c r="AJ28"/>
  <c r="HM75" l="1"/>
  <c r="CC74"/>
  <c r="HI74"/>
  <c r="HO74"/>
  <c r="AW20"/>
  <c r="AW19"/>
  <c r="HM19"/>
  <c r="HN19"/>
  <c r="BM17"/>
  <c r="HK17"/>
  <c r="HI17"/>
  <c r="HL17"/>
  <c r="BM16"/>
  <c r="HK16"/>
  <c r="HI16"/>
  <c r="HL16"/>
  <c r="AW75"/>
  <c r="AX75" s="1"/>
  <c r="Q75" s="1"/>
  <c r="GI75"/>
  <c r="GJ75" s="1"/>
  <c r="GK75" s="1"/>
  <c r="AG75" s="1"/>
  <c r="AH75" s="1"/>
  <c r="AV76"/>
  <c r="FS76"/>
  <c r="FT76" s="1"/>
  <c r="EN76"/>
  <c r="EO76" s="1"/>
  <c r="EP76" s="1"/>
  <c r="AC76" s="1"/>
  <c r="AD76" s="1"/>
  <c r="FS75"/>
  <c r="HN75" s="1"/>
  <c r="R17"/>
  <c r="HY66"/>
  <c r="HZ66" s="1"/>
  <c r="Z15"/>
  <c r="IG64"/>
  <c r="IH64" s="1"/>
  <c r="X14"/>
  <c r="IE63"/>
  <c r="IF63" s="1"/>
  <c r="AH17"/>
  <c r="IO66"/>
  <c r="IP66" s="1"/>
  <c r="AB15"/>
  <c r="II64"/>
  <c r="IJ64" s="1"/>
  <c r="V15"/>
  <c r="IC64"/>
  <c r="ID64" s="1"/>
  <c r="CD74"/>
  <c r="U74" s="1"/>
  <c r="BP78"/>
  <c r="BQ77"/>
  <c r="V72"/>
  <c r="BZ74"/>
  <c r="BY76"/>
  <c r="BW76"/>
  <c r="BU76"/>
  <c r="BX76"/>
  <c r="BV76"/>
  <c r="BT76"/>
  <c r="BR76"/>
  <c r="BS75"/>
  <c r="CA75" s="1"/>
  <c r="CB75" s="1"/>
  <c r="R75"/>
  <c r="FU76"/>
  <c r="GM75"/>
  <c r="GN75" s="1"/>
  <c r="GO74"/>
  <c r="AE76"/>
  <c r="AF76" s="1"/>
  <c r="FG81"/>
  <c r="FH80"/>
  <c r="FP78"/>
  <c r="FN78"/>
  <c r="FL78"/>
  <c r="FO78"/>
  <c r="FM78"/>
  <c r="FK78"/>
  <c r="FI78"/>
  <c r="FJ77"/>
  <c r="FR77" s="1"/>
  <c r="EE77"/>
  <c r="EM77" s="1"/>
  <c r="EB81"/>
  <c r="EC80"/>
  <c r="EJ78"/>
  <c r="EH78"/>
  <c r="EF78"/>
  <c r="ED78"/>
  <c r="EK78"/>
  <c r="EI78"/>
  <c r="EG78"/>
  <c r="AM77"/>
  <c r="AU77" s="1"/>
  <c r="AJ81"/>
  <c r="AK80"/>
  <c r="AT76"/>
  <c r="AS78"/>
  <c r="AQ78"/>
  <c r="AO78"/>
  <c r="AP78"/>
  <c r="AL78"/>
  <c r="AR78"/>
  <c r="AN78"/>
  <c r="CS15"/>
  <c r="CT15" s="1"/>
  <c r="W15" s="1"/>
  <c r="DY17"/>
  <c r="DZ17" s="1"/>
  <c r="AA17" s="1"/>
  <c r="DI16"/>
  <c r="DJ16" s="1"/>
  <c r="Y16" s="1"/>
  <c r="CC17"/>
  <c r="CD17" s="1"/>
  <c r="U17" s="1"/>
  <c r="CC16"/>
  <c r="CD16" s="1"/>
  <c r="U16" s="1"/>
  <c r="FA22"/>
  <c r="DI17"/>
  <c r="DJ17" s="1"/>
  <c r="Y17" s="1"/>
  <c r="DY16"/>
  <c r="DZ16" s="1"/>
  <c r="AA16" s="1"/>
  <c r="GN23"/>
  <c r="GO23" s="1"/>
  <c r="FD21"/>
  <c r="AC19"/>
  <c r="FU19"/>
  <c r="AE19" s="1"/>
  <c r="AF17"/>
  <c r="FS20"/>
  <c r="FT20" s="1"/>
  <c r="EN20"/>
  <c r="EO20" s="1"/>
  <c r="EW20"/>
  <c r="EX20"/>
  <c r="EV21"/>
  <c r="EX21" s="1"/>
  <c r="FC22"/>
  <c r="ES22"/>
  <c r="EU22" s="1"/>
  <c r="CA22"/>
  <c r="DV22"/>
  <c r="GH21"/>
  <c r="CQ21"/>
  <c r="CP22"/>
  <c r="BZ22"/>
  <c r="DF22"/>
  <c r="GI20"/>
  <c r="GJ20" s="1"/>
  <c r="AM22"/>
  <c r="AT22" s="1"/>
  <c r="GI19"/>
  <c r="HO19" s="1"/>
  <c r="AX19"/>
  <c r="Q19" s="1"/>
  <c r="HY68" s="1"/>
  <c r="HZ68" s="1"/>
  <c r="BT23"/>
  <c r="BU23"/>
  <c r="BR23"/>
  <c r="BX23"/>
  <c r="BY23"/>
  <c r="BV23"/>
  <c r="BW23"/>
  <c r="GB23"/>
  <c r="GE23"/>
  <c r="GF23"/>
  <c r="GD23"/>
  <c r="GC23"/>
  <c r="FY23"/>
  <c r="GA23"/>
  <c r="FO23"/>
  <c r="FP23"/>
  <c r="FM23"/>
  <c r="FN23"/>
  <c r="FK23"/>
  <c r="FL23"/>
  <c r="FI23"/>
  <c r="CJ23"/>
  <c r="CK23"/>
  <c r="CH23"/>
  <c r="CN23"/>
  <c r="CO23"/>
  <c r="CL23"/>
  <c r="CM23"/>
  <c r="EA25"/>
  <c r="EC25" s="1"/>
  <c r="CU25"/>
  <c r="CW25" s="1"/>
  <c r="BO25"/>
  <c r="BQ25" s="1"/>
  <c r="FV25"/>
  <c r="FX25" s="1"/>
  <c r="FF25"/>
  <c r="FH25" s="1"/>
  <c r="EQ25"/>
  <c r="FB25" s="1"/>
  <c r="DK25"/>
  <c r="DM25" s="1"/>
  <c r="CE25"/>
  <c r="CG25" s="1"/>
  <c r="AY25"/>
  <c r="AI25"/>
  <c r="AK25" s="1"/>
  <c r="FJ22"/>
  <c r="FQ22" s="1"/>
  <c r="DG22"/>
  <c r="DW22"/>
  <c r="AU21"/>
  <c r="EM21"/>
  <c r="FZ22"/>
  <c r="GG22" s="1"/>
  <c r="AR23"/>
  <c r="AN23"/>
  <c r="AL23"/>
  <c r="AS23"/>
  <c r="AQ23"/>
  <c r="AO23"/>
  <c r="AP23"/>
  <c r="DC23"/>
  <c r="CZ23"/>
  <c r="DA23"/>
  <c r="CX23"/>
  <c r="CY23" s="1"/>
  <c r="DD23"/>
  <c r="DE23"/>
  <c r="DB23"/>
  <c r="DR23"/>
  <c r="DS23"/>
  <c r="DP23"/>
  <c r="DQ23"/>
  <c r="DN23"/>
  <c r="DT23"/>
  <c r="DU23"/>
  <c r="EJ23"/>
  <c r="EK23"/>
  <c r="EH23"/>
  <c r="EI23"/>
  <c r="EF23"/>
  <c r="EG23"/>
  <c r="ED23"/>
  <c r="EY23"/>
  <c r="ER23"/>
  <c r="ES23" s="1"/>
  <c r="EZ23"/>
  <c r="FC23" s="1"/>
  <c r="FA23"/>
  <c r="ET23"/>
  <c r="EE22"/>
  <c r="EL22" s="1"/>
  <c r="CQ22"/>
  <c r="T14"/>
  <c r="BN15"/>
  <c r="S15" s="1"/>
  <c r="IA64" s="1"/>
  <c r="IB64" s="1"/>
  <c r="BK19"/>
  <c r="CR17"/>
  <c r="HJ17" s="1"/>
  <c r="CR16"/>
  <c r="HJ16" s="1"/>
  <c r="AZ23"/>
  <c r="BA22"/>
  <c r="BI22" s="1"/>
  <c r="BD21"/>
  <c r="BB21"/>
  <c r="BF21"/>
  <c r="BG21"/>
  <c r="BH21"/>
  <c r="BE21"/>
  <c r="BC20"/>
  <c r="BJ20" s="1"/>
  <c r="AJ29"/>
  <c r="HN76" l="1"/>
  <c r="HM76"/>
  <c r="CC75"/>
  <c r="HI75"/>
  <c r="HO75"/>
  <c r="HM20"/>
  <c r="HN20"/>
  <c r="HO20"/>
  <c r="FT75"/>
  <c r="FU75" s="1"/>
  <c r="AE75" s="1"/>
  <c r="AF75" s="1"/>
  <c r="BZ75"/>
  <c r="AV77"/>
  <c r="FS77"/>
  <c r="FT77" s="1"/>
  <c r="FU77" s="1"/>
  <c r="AE77" s="1"/>
  <c r="AF77" s="1"/>
  <c r="EN77"/>
  <c r="EO77" s="1"/>
  <c r="GI76"/>
  <c r="GJ76" s="1"/>
  <c r="GK76" s="1"/>
  <c r="AG76" s="1"/>
  <c r="AH76" s="1"/>
  <c r="AW76"/>
  <c r="AX76" s="1"/>
  <c r="Q76" s="1"/>
  <c r="R76" s="1"/>
  <c r="Z17"/>
  <c r="IG66"/>
  <c r="IH66" s="1"/>
  <c r="V16"/>
  <c r="IC65"/>
  <c r="ID65" s="1"/>
  <c r="Z16"/>
  <c r="IG65"/>
  <c r="IH65" s="1"/>
  <c r="X15"/>
  <c r="IE64"/>
  <c r="IF64" s="1"/>
  <c r="AF19"/>
  <c r="IM68"/>
  <c r="IN68" s="1"/>
  <c r="AD19"/>
  <c r="IK68"/>
  <c r="IL68" s="1"/>
  <c r="AB16"/>
  <c r="II65"/>
  <c r="IJ65" s="1"/>
  <c r="V17"/>
  <c r="IC66"/>
  <c r="ID66" s="1"/>
  <c r="AB17"/>
  <c r="II66"/>
  <c r="IJ66" s="1"/>
  <c r="BS76"/>
  <c r="CA76" s="1"/>
  <c r="CB76" s="1"/>
  <c r="BP80"/>
  <c r="BQ78"/>
  <c r="V74"/>
  <c r="BZ76"/>
  <c r="CD75"/>
  <c r="U75" s="1"/>
  <c r="BY77"/>
  <c r="BW77"/>
  <c r="BU77"/>
  <c r="BX77"/>
  <c r="BV77"/>
  <c r="BT77"/>
  <c r="BR77"/>
  <c r="EP77"/>
  <c r="AC77" s="1"/>
  <c r="AD77" s="1"/>
  <c r="GM76"/>
  <c r="GN76" s="1"/>
  <c r="GO75"/>
  <c r="FG82"/>
  <c r="FH81"/>
  <c r="FQ77"/>
  <c r="FJ78"/>
  <c r="FR78" s="1"/>
  <c r="FP80"/>
  <c r="FN80"/>
  <c r="FL80"/>
  <c r="FO80"/>
  <c r="FM80"/>
  <c r="FK80"/>
  <c r="FI80"/>
  <c r="FQ78"/>
  <c r="EB82"/>
  <c r="EC81"/>
  <c r="EL77"/>
  <c r="EE78"/>
  <c r="EM78" s="1"/>
  <c r="EK80"/>
  <c r="EI80"/>
  <c r="EG80"/>
  <c r="EJ80"/>
  <c r="EH80"/>
  <c r="EF80"/>
  <c r="ED80"/>
  <c r="EL78"/>
  <c r="AM78"/>
  <c r="AU78" s="1"/>
  <c r="AJ82"/>
  <c r="AK81"/>
  <c r="AT77"/>
  <c r="AR80"/>
  <c r="AP80"/>
  <c r="AN80"/>
  <c r="AL80"/>
  <c r="AQ80"/>
  <c r="AS80"/>
  <c r="AO80"/>
  <c r="CS16"/>
  <c r="CT16" s="1"/>
  <c r="W16" s="1"/>
  <c r="GJ19"/>
  <c r="GK19" s="1"/>
  <c r="AG19" s="1"/>
  <c r="CS17"/>
  <c r="CT17" s="1"/>
  <c r="W17" s="1"/>
  <c r="EP20"/>
  <c r="AC20" s="1"/>
  <c r="IK69" s="1"/>
  <c r="IL69" s="1"/>
  <c r="GN24"/>
  <c r="GO24" s="1"/>
  <c r="FE22"/>
  <c r="FU20"/>
  <c r="AE20" s="1"/>
  <c r="IM69" s="1"/>
  <c r="IN69" s="1"/>
  <c r="FD22"/>
  <c r="AX20"/>
  <c r="Q20" s="1"/>
  <c r="EU23"/>
  <c r="EV23" s="1"/>
  <c r="GK20"/>
  <c r="AG20" s="1"/>
  <c r="EV22"/>
  <c r="EX22" s="1"/>
  <c r="EW21"/>
  <c r="EM22"/>
  <c r="DG23"/>
  <c r="FR22"/>
  <c r="AU22"/>
  <c r="AV22" s="1"/>
  <c r="FD23"/>
  <c r="EN21"/>
  <c r="EO21" s="1"/>
  <c r="EP21" s="1"/>
  <c r="FS21"/>
  <c r="FT21" s="1"/>
  <c r="AV21"/>
  <c r="EE23"/>
  <c r="EL23" s="1"/>
  <c r="DO23"/>
  <c r="DV23" s="1"/>
  <c r="DS25"/>
  <c r="DT25"/>
  <c r="DP25"/>
  <c r="DU25"/>
  <c r="DQ25"/>
  <c r="DR25"/>
  <c r="DN25"/>
  <c r="DO25" s="1"/>
  <c r="ER25"/>
  <c r="EY25"/>
  <c r="EZ25" s="1"/>
  <c r="GD25"/>
  <c r="GC25"/>
  <c r="GE25"/>
  <c r="GF25"/>
  <c r="FY25"/>
  <c r="FZ25" s="1"/>
  <c r="GB25"/>
  <c r="GA25"/>
  <c r="BW25"/>
  <c r="BY25"/>
  <c r="BU25"/>
  <c r="BV25"/>
  <c r="BR25"/>
  <c r="BS25" s="1"/>
  <c r="BX25"/>
  <c r="BT25"/>
  <c r="EJ25"/>
  <c r="EF25"/>
  <c r="EK25"/>
  <c r="EG25"/>
  <c r="EH25"/>
  <c r="ED25"/>
  <c r="EE25" s="1"/>
  <c r="EI25"/>
  <c r="CI23"/>
  <c r="CP23" s="1"/>
  <c r="FJ23"/>
  <c r="FQ23" s="1"/>
  <c r="BS23"/>
  <c r="BZ23" s="1"/>
  <c r="DF23"/>
  <c r="FE23"/>
  <c r="GH22"/>
  <c r="AM23"/>
  <c r="AT23" s="1"/>
  <c r="AR25"/>
  <c r="AP25"/>
  <c r="AN25"/>
  <c r="AO25"/>
  <c r="AS25"/>
  <c r="AL25"/>
  <c r="AM25" s="1"/>
  <c r="AQ25"/>
  <c r="CO25"/>
  <c r="CK25"/>
  <c r="CL25"/>
  <c r="CH25"/>
  <c r="CI25" s="1"/>
  <c r="CM25"/>
  <c r="CJ25"/>
  <c r="CN25"/>
  <c r="FM25"/>
  <c r="FI25"/>
  <c r="FJ25" s="1"/>
  <c r="FN25"/>
  <c r="FO25"/>
  <c r="FK25"/>
  <c r="FP25"/>
  <c r="FL25"/>
  <c r="EQ26"/>
  <c r="FB26" s="1"/>
  <c r="EA26"/>
  <c r="EC26" s="1"/>
  <c r="CU26"/>
  <c r="CW26" s="1"/>
  <c r="CE26"/>
  <c r="CG26" s="1"/>
  <c r="BO26"/>
  <c r="BQ26" s="1"/>
  <c r="DK26"/>
  <c r="DM26" s="1"/>
  <c r="FV26"/>
  <c r="FX26" s="1"/>
  <c r="FF26"/>
  <c r="FH26" s="1"/>
  <c r="AY26"/>
  <c r="AI26"/>
  <c r="AK26" s="1"/>
  <c r="DC25"/>
  <c r="DD25"/>
  <c r="CZ25"/>
  <c r="DA25"/>
  <c r="DE25"/>
  <c r="DB25"/>
  <c r="CX25"/>
  <c r="CY25" s="1"/>
  <c r="FZ23"/>
  <c r="GG23" s="1"/>
  <c r="R19"/>
  <c r="T15"/>
  <c r="BN16"/>
  <c r="S16" s="1"/>
  <c r="IA65" s="1"/>
  <c r="IB65" s="1"/>
  <c r="BN17"/>
  <c r="S17" s="1"/>
  <c r="IA66" s="1"/>
  <c r="IB66" s="1"/>
  <c r="BK20"/>
  <c r="DH19"/>
  <c r="BL19"/>
  <c r="DX19"/>
  <c r="CB19"/>
  <c r="BE22"/>
  <c r="BD22"/>
  <c r="BG22"/>
  <c r="BF22"/>
  <c r="BH22"/>
  <c r="BB22"/>
  <c r="BC21"/>
  <c r="BJ21" s="1"/>
  <c r="BA23"/>
  <c r="BI23" s="1"/>
  <c r="AZ25"/>
  <c r="AJ31"/>
  <c r="HM77" l="1"/>
  <c r="HN77"/>
  <c r="CC76"/>
  <c r="HI76"/>
  <c r="HO76"/>
  <c r="AW22"/>
  <c r="HO22"/>
  <c r="HN22"/>
  <c r="AW21"/>
  <c r="HM21"/>
  <c r="HN21"/>
  <c r="BM19"/>
  <c r="HK19"/>
  <c r="HI19"/>
  <c r="HL19"/>
  <c r="AV78"/>
  <c r="FS78"/>
  <c r="FT78" s="1"/>
  <c r="FU78" s="1"/>
  <c r="AE78" s="1"/>
  <c r="AF78" s="1"/>
  <c r="EN78"/>
  <c r="EO78" s="1"/>
  <c r="EP78" s="1"/>
  <c r="AC78" s="1"/>
  <c r="AD78" s="1"/>
  <c r="AW77"/>
  <c r="AX77" s="1"/>
  <c r="Q77" s="1"/>
  <c r="R77" s="1"/>
  <c r="GI77"/>
  <c r="GJ77" s="1"/>
  <c r="GK77" s="1"/>
  <c r="AG77" s="1"/>
  <c r="AH77" s="1"/>
  <c r="X17"/>
  <c r="IE66"/>
  <c r="IF66" s="1"/>
  <c r="X16"/>
  <c r="IE65"/>
  <c r="IF65" s="1"/>
  <c r="AH20"/>
  <c r="IO69"/>
  <c r="IP69" s="1"/>
  <c r="R20"/>
  <c r="HY69"/>
  <c r="HZ69" s="1"/>
  <c r="AH19"/>
  <c r="IO68"/>
  <c r="IP68" s="1"/>
  <c r="CD76"/>
  <c r="U76" s="1"/>
  <c r="V75"/>
  <c r="BP81"/>
  <c r="BQ80"/>
  <c r="BS77"/>
  <c r="CA77" s="1"/>
  <c r="CB77" s="1"/>
  <c r="BY78"/>
  <c r="BW78"/>
  <c r="BU78"/>
  <c r="BX78"/>
  <c r="BV78"/>
  <c r="BT78"/>
  <c r="BR78"/>
  <c r="BZ77"/>
  <c r="AT78"/>
  <c r="GM77"/>
  <c r="GN77" s="1"/>
  <c r="GO76"/>
  <c r="FJ80"/>
  <c r="FR80" s="1"/>
  <c r="FG83"/>
  <c r="FH82"/>
  <c r="FP81"/>
  <c r="FN81"/>
  <c r="FL81"/>
  <c r="FO81"/>
  <c r="FM81"/>
  <c r="FK81"/>
  <c r="FI81"/>
  <c r="EE80"/>
  <c r="EM80" s="1"/>
  <c r="EB83"/>
  <c r="EC82"/>
  <c r="EK81"/>
  <c r="EI81"/>
  <c r="EG81"/>
  <c r="EJ81"/>
  <c r="EH81"/>
  <c r="EF81"/>
  <c r="ED81"/>
  <c r="AJ83"/>
  <c r="AK82"/>
  <c r="AM80"/>
  <c r="AU80" s="1"/>
  <c r="AR81"/>
  <c r="AP81"/>
  <c r="AN81"/>
  <c r="AL81"/>
  <c r="AQ81"/>
  <c r="AS81"/>
  <c r="AO81"/>
  <c r="DY19"/>
  <c r="DZ19" s="1"/>
  <c r="AA19" s="1"/>
  <c r="DI19"/>
  <c r="DJ19" s="1"/>
  <c r="Y19" s="1"/>
  <c r="IG68" s="1"/>
  <c r="CC19"/>
  <c r="CD19" s="1"/>
  <c r="U19" s="1"/>
  <c r="FA25"/>
  <c r="GN25"/>
  <c r="GO25" s="1"/>
  <c r="AD20"/>
  <c r="AC21"/>
  <c r="EN22"/>
  <c r="EO22" s="1"/>
  <c r="EP22" s="1"/>
  <c r="T17"/>
  <c r="FU21"/>
  <c r="AE21" s="1"/>
  <c r="IM70" s="1"/>
  <c r="IN70" s="1"/>
  <c r="FS22"/>
  <c r="FT22" s="1"/>
  <c r="FC25"/>
  <c r="AF20"/>
  <c r="EW23"/>
  <c r="EX23"/>
  <c r="EW22"/>
  <c r="CP25"/>
  <c r="AU25"/>
  <c r="AV25" s="1"/>
  <c r="AU23"/>
  <c r="AV23" s="1"/>
  <c r="EL25"/>
  <c r="DW25"/>
  <c r="FQ25"/>
  <c r="GH23"/>
  <c r="DF25"/>
  <c r="FR25"/>
  <c r="CA23"/>
  <c r="FR23"/>
  <c r="FS23" s="1"/>
  <c r="FT23" s="1"/>
  <c r="CQ23"/>
  <c r="EM25"/>
  <c r="BZ25"/>
  <c r="GG25"/>
  <c r="AX22"/>
  <c r="Q22" s="1"/>
  <c r="GI22"/>
  <c r="AL26"/>
  <c r="AS26"/>
  <c r="AP26"/>
  <c r="AN26"/>
  <c r="AO26"/>
  <c r="AR26"/>
  <c r="AQ26"/>
  <c r="DT26"/>
  <c r="DP26"/>
  <c r="DU26"/>
  <c r="DQ26"/>
  <c r="DR26"/>
  <c r="DN26"/>
  <c r="DO26" s="1"/>
  <c r="DS26"/>
  <c r="EK26"/>
  <c r="EF26"/>
  <c r="ED26"/>
  <c r="EE26" s="1"/>
  <c r="EG26"/>
  <c r="EJ26"/>
  <c r="EI26"/>
  <c r="EH26"/>
  <c r="GF26"/>
  <c r="GB26"/>
  <c r="GA26"/>
  <c r="FY26"/>
  <c r="FZ26" s="1"/>
  <c r="GD26"/>
  <c r="GE26"/>
  <c r="GC26"/>
  <c r="BY26"/>
  <c r="BR26"/>
  <c r="BS26" s="1"/>
  <c r="BW26"/>
  <c r="BX26"/>
  <c r="BT26"/>
  <c r="BU26"/>
  <c r="BV26"/>
  <c r="DD26"/>
  <c r="CZ26"/>
  <c r="DE26"/>
  <c r="DA26"/>
  <c r="CX26"/>
  <c r="CY26" s="1"/>
  <c r="DB26"/>
  <c r="DC26"/>
  <c r="DK27"/>
  <c r="DM27" s="1"/>
  <c r="EQ27"/>
  <c r="FB27" s="1"/>
  <c r="CU27"/>
  <c r="CW27" s="1"/>
  <c r="BO27"/>
  <c r="BQ27" s="1"/>
  <c r="FV27"/>
  <c r="FX27" s="1"/>
  <c r="EA27"/>
  <c r="EC27" s="1"/>
  <c r="CE27"/>
  <c r="CG27" s="1"/>
  <c r="FF27"/>
  <c r="FH27" s="1"/>
  <c r="AY27"/>
  <c r="AI27"/>
  <c r="AK27" s="1"/>
  <c r="GI21"/>
  <c r="HO21" s="1"/>
  <c r="AX21"/>
  <c r="Q21" s="1"/>
  <c r="HY70" s="1"/>
  <c r="HZ70" s="1"/>
  <c r="DG25"/>
  <c r="CA25"/>
  <c r="GH25"/>
  <c r="DV25"/>
  <c r="DW23"/>
  <c r="EM23"/>
  <c r="EN23" s="1"/>
  <c r="EO23" s="1"/>
  <c r="EP23" s="1"/>
  <c r="FM26"/>
  <c r="FN26"/>
  <c r="FL26"/>
  <c r="FK26"/>
  <c r="FO26"/>
  <c r="FI26"/>
  <c r="FP26"/>
  <c r="CM26"/>
  <c r="CN26"/>
  <c r="CJ26"/>
  <c r="CL26"/>
  <c r="CK26"/>
  <c r="CH26"/>
  <c r="CO26"/>
  <c r="ER26"/>
  <c r="EY26"/>
  <c r="EZ26" s="1"/>
  <c r="FA26" s="1"/>
  <c r="ES25"/>
  <c r="CQ25"/>
  <c r="AT25"/>
  <c r="T16"/>
  <c r="BK21"/>
  <c r="BC22"/>
  <c r="BK22" s="1"/>
  <c r="DX20"/>
  <c r="CB20"/>
  <c r="DH20"/>
  <c r="BL20"/>
  <c r="CR19"/>
  <c r="HJ19" s="1"/>
  <c r="AZ26"/>
  <c r="BA25"/>
  <c r="BI25" s="1"/>
  <c r="BB23"/>
  <c r="BF23"/>
  <c r="BG23"/>
  <c r="BD23"/>
  <c r="BH23"/>
  <c r="BE23"/>
  <c r="AJ32"/>
  <c r="HN78" l="1"/>
  <c r="HM78"/>
  <c r="HO77"/>
  <c r="CC77"/>
  <c r="HI77"/>
  <c r="AW25"/>
  <c r="AW23"/>
  <c r="HM23"/>
  <c r="HN23"/>
  <c r="HM22"/>
  <c r="BM20"/>
  <c r="HK20"/>
  <c r="HI20"/>
  <c r="HL20"/>
  <c r="GI78"/>
  <c r="GJ78" s="1"/>
  <c r="GK78" s="1"/>
  <c r="AG78" s="1"/>
  <c r="AH78" s="1"/>
  <c r="AW78"/>
  <c r="AX78" s="1"/>
  <c r="Q78" s="1"/>
  <c r="R78" s="1"/>
  <c r="AV80"/>
  <c r="FS80"/>
  <c r="FT80" s="1"/>
  <c r="EN80"/>
  <c r="EO80" s="1"/>
  <c r="EP80" s="1"/>
  <c r="AC80" s="1"/>
  <c r="AD80" s="1"/>
  <c r="AD21"/>
  <c r="IK70"/>
  <c r="IL70" s="1"/>
  <c r="Z19"/>
  <c r="IH68"/>
  <c r="R22"/>
  <c r="HY71"/>
  <c r="HZ71" s="1"/>
  <c r="V19"/>
  <c r="IC68"/>
  <c r="ID68" s="1"/>
  <c r="AB19"/>
  <c r="II68"/>
  <c r="IJ68" s="1"/>
  <c r="CD77"/>
  <c r="U77" s="1"/>
  <c r="BP82"/>
  <c r="BQ81"/>
  <c r="V76"/>
  <c r="BS78"/>
  <c r="CA78" s="1"/>
  <c r="CB78" s="1"/>
  <c r="BY80"/>
  <c r="BW80"/>
  <c r="BU80"/>
  <c r="BX80"/>
  <c r="BV80"/>
  <c r="BT80"/>
  <c r="BR80"/>
  <c r="BZ78"/>
  <c r="FU80"/>
  <c r="AE80" s="1"/>
  <c r="AF80" s="1"/>
  <c r="GQ57"/>
  <c r="GR57" s="1"/>
  <c r="GO77"/>
  <c r="FJ81"/>
  <c r="FR81" s="1"/>
  <c r="FG84"/>
  <c r="FH83"/>
  <c r="FQ80"/>
  <c r="FP82"/>
  <c r="FN82"/>
  <c r="FL82"/>
  <c r="FO82"/>
  <c r="FM82"/>
  <c r="FK82"/>
  <c r="FI82"/>
  <c r="EE81"/>
  <c r="EM81" s="1"/>
  <c r="EB84"/>
  <c r="EC83"/>
  <c r="EL80"/>
  <c r="EK82"/>
  <c r="EI82"/>
  <c r="EG82"/>
  <c r="EJ82"/>
  <c r="EH82"/>
  <c r="EF82"/>
  <c r="ED82"/>
  <c r="AM81"/>
  <c r="AU81" s="1"/>
  <c r="AJ84"/>
  <c r="AK83"/>
  <c r="AT80"/>
  <c r="AT81"/>
  <c r="AR82"/>
  <c r="AP82"/>
  <c r="AN82"/>
  <c r="AL82"/>
  <c r="AQ82"/>
  <c r="AS82"/>
  <c r="AO82"/>
  <c r="DI20"/>
  <c r="DJ20" s="1"/>
  <c r="Y20" s="1"/>
  <c r="CC20"/>
  <c r="CD20" s="1"/>
  <c r="U20" s="1"/>
  <c r="GJ21"/>
  <c r="GK21" s="1"/>
  <c r="AG21" s="1"/>
  <c r="GJ22"/>
  <c r="GK22" s="1"/>
  <c r="AG22" s="1"/>
  <c r="CS19"/>
  <c r="CT19" s="1"/>
  <c r="W19" s="1"/>
  <c r="DY20"/>
  <c r="DZ20" s="1"/>
  <c r="AA20" s="1"/>
  <c r="GN26"/>
  <c r="GO26" s="1"/>
  <c r="AC22"/>
  <c r="IK71" s="1"/>
  <c r="IL71" s="1"/>
  <c r="AC23"/>
  <c r="FU23"/>
  <c r="AE23" s="1"/>
  <c r="FU22"/>
  <c r="AE22" s="1"/>
  <c r="EN25"/>
  <c r="EO25" s="1"/>
  <c r="FD25"/>
  <c r="AF21"/>
  <c r="FE25"/>
  <c r="FC26"/>
  <c r="FD26" s="1"/>
  <c r="ET25"/>
  <c r="DV26"/>
  <c r="EL26"/>
  <c r="DW26"/>
  <c r="FS25"/>
  <c r="FT25" s="1"/>
  <c r="DG26"/>
  <c r="GG26"/>
  <c r="BZ26"/>
  <c r="GI23"/>
  <c r="HO23" s="1"/>
  <c r="AX23"/>
  <c r="Q23" s="1"/>
  <c r="HY72" s="1"/>
  <c r="HZ72" s="1"/>
  <c r="ES26"/>
  <c r="FJ26"/>
  <c r="FR26" s="1"/>
  <c r="CM27"/>
  <c r="CN27"/>
  <c r="CJ27"/>
  <c r="CK27"/>
  <c r="CO27"/>
  <c r="CL27"/>
  <c r="CH27"/>
  <c r="CI27" s="1"/>
  <c r="BU27"/>
  <c r="BW27"/>
  <c r="BX27"/>
  <c r="BT27"/>
  <c r="BY27"/>
  <c r="BV27"/>
  <c r="BR27"/>
  <c r="EZ27"/>
  <c r="EY27"/>
  <c r="ER27"/>
  <c r="AY28"/>
  <c r="BO28"/>
  <c r="BQ28" s="1"/>
  <c r="FV28"/>
  <c r="FX28" s="1"/>
  <c r="DK28"/>
  <c r="DM28" s="1"/>
  <c r="EQ28"/>
  <c r="FB28" s="1"/>
  <c r="CU28"/>
  <c r="CW28" s="1"/>
  <c r="FF28"/>
  <c r="FH28" s="1"/>
  <c r="EA28"/>
  <c r="EC28" s="1"/>
  <c r="CE28"/>
  <c r="CG28" s="1"/>
  <c r="AI28"/>
  <c r="AK28" s="1"/>
  <c r="R21"/>
  <c r="AR27"/>
  <c r="AS27"/>
  <c r="AL27"/>
  <c r="AM27" s="1"/>
  <c r="AN27"/>
  <c r="AO27"/>
  <c r="AP27"/>
  <c r="AQ27"/>
  <c r="FM27"/>
  <c r="FI27"/>
  <c r="FJ27" s="1"/>
  <c r="FN27"/>
  <c r="FO27"/>
  <c r="FK27"/>
  <c r="FP27"/>
  <c r="FL27"/>
  <c r="EH27"/>
  <c r="ED27"/>
  <c r="EI27"/>
  <c r="EJ27"/>
  <c r="EF27"/>
  <c r="EK27"/>
  <c r="EG27"/>
  <c r="GD27"/>
  <c r="GC27"/>
  <c r="GB27"/>
  <c r="GE27"/>
  <c r="GF27"/>
  <c r="FY27"/>
  <c r="FZ27" s="1"/>
  <c r="GA27"/>
  <c r="DE27"/>
  <c r="DA27"/>
  <c r="DB27"/>
  <c r="CX27"/>
  <c r="CY27" s="1"/>
  <c r="DD27"/>
  <c r="DC27"/>
  <c r="CZ27"/>
  <c r="DU27"/>
  <c r="DQ27"/>
  <c r="DR27"/>
  <c r="DN27"/>
  <c r="DO27" s="1"/>
  <c r="DS27"/>
  <c r="DT27"/>
  <c r="DP27"/>
  <c r="GI25"/>
  <c r="GJ25" s="1"/>
  <c r="AM26"/>
  <c r="AT26" s="1"/>
  <c r="DF26"/>
  <c r="CA26"/>
  <c r="GH26"/>
  <c r="EM26"/>
  <c r="CI26"/>
  <c r="CP26" s="1"/>
  <c r="BJ22"/>
  <c r="BN19"/>
  <c r="S19" s="1"/>
  <c r="IA68" s="1"/>
  <c r="IB68" s="1"/>
  <c r="DX22"/>
  <c r="CB22"/>
  <c r="DH22"/>
  <c r="BL22"/>
  <c r="DH21"/>
  <c r="BL21"/>
  <c r="DX21"/>
  <c r="CB21"/>
  <c r="CR20"/>
  <c r="HJ20" s="1"/>
  <c r="BF25"/>
  <c r="BB25"/>
  <c r="BG25"/>
  <c r="BE25"/>
  <c r="BH25"/>
  <c r="BD25"/>
  <c r="BC23"/>
  <c r="BJ23" s="1"/>
  <c r="AZ27"/>
  <c r="BA26"/>
  <c r="BI26" s="1"/>
  <c r="AJ33"/>
  <c r="HM80" l="1"/>
  <c r="HN80"/>
  <c r="CC78"/>
  <c r="HI78"/>
  <c r="HO78"/>
  <c r="HN25"/>
  <c r="HO25"/>
  <c r="HM25"/>
  <c r="BM22"/>
  <c r="HK22"/>
  <c r="HI22"/>
  <c r="HL22"/>
  <c r="BM21"/>
  <c r="HK21"/>
  <c r="HI21"/>
  <c r="HL21"/>
  <c r="AV81"/>
  <c r="EN81"/>
  <c r="EO81" s="1"/>
  <c r="EP81" s="1"/>
  <c r="AC81" s="1"/>
  <c r="AD81" s="1"/>
  <c r="FS81"/>
  <c r="FT81" s="1"/>
  <c r="FU81" s="1"/>
  <c r="AE81" s="1"/>
  <c r="AF81" s="1"/>
  <c r="GI80"/>
  <c r="GJ80" s="1"/>
  <c r="GK80" s="1"/>
  <c r="AG80" s="1"/>
  <c r="AH80" s="1"/>
  <c r="AW80"/>
  <c r="AX80" s="1"/>
  <c r="Q80" s="1"/>
  <c r="R80" s="1"/>
  <c r="X19"/>
  <c r="IE68"/>
  <c r="IF68" s="1"/>
  <c r="AH21"/>
  <c r="IO70"/>
  <c r="IP70" s="1"/>
  <c r="Z20"/>
  <c r="IG69"/>
  <c r="IH69" s="1"/>
  <c r="AF22"/>
  <c r="IM71"/>
  <c r="IN71" s="1"/>
  <c r="AF23"/>
  <c r="IM72"/>
  <c r="IN72" s="1"/>
  <c r="AD23"/>
  <c r="IK72"/>
  <c r="IL72" s="1"/>
  <c r="AB20"/>
  <c r="II69"/>
  <c r="IJ69" s="1"/>
  <c r="AH22"/>
  <c r="IO71"/>
  <c r="IP71" s="1"/>
  <c r="V20"/>
  <c r="IC69"/>
  <c r="ID69" s="1"/>
  <c r="CD78"/>
  <c r="U78" s="1"/>
  <c r="BP83"/>
  <c r="BQ82"/>
  <c r="V77"/>
  <c r="BS80"/>
  <c r="CA80" s="1"/>
  <c r="CB80" s="1"/>
  <c r="BY81"/>
  <c r="BW81"/>
  <c r="BU81"/>
  <c r="BX81"/>
  <c r="BV81"/>
  <c r="BT81"/>
  <c r="BR81"/>
  <c r="BZ80"/>
  <c r="GQ58"/>
  <c r="GR58" s="1"/>
  <c r="GS57"/>
  <c r="FP83"/>
  <c r="FN83"/>
  <c r="FL83"/>
  <c r="FO83"/>
  <c r="FM83"/>
  <c r="FK83"/>
  <c r="FI83"/>
  <c r="FG86"/>
  <c r="FH84"/>
  <c r="FQ81"/>
  <c r="FJ82"/>
  <c r="FR82" s="1"/>
  <c r="EB86"/>
  <c r="EC84"/>
  <c r="EL81"/>
  <c r="EE82"/>
  <c r="EM82" s="1"/>
  <c r="EK83"/>
  <c r="EI83"/>
  <c r="EG83"/>
  <c r="EJ83"/>
  <c r="EH83"/>
  <c r="EF83"/>
  <c r="ED83"/>
  <c r="EL82"/>
  <c r="AM82"/>
  <c r="AU82" s="1"/>
  <c r="AJ86"/>
  <c r="AK84"/>
  <c r="AR83"/>
  <c r="AP83"/>
  <c r="AN83"/>
  <c r="AL83"/>
  <c r="AQ83"/>
  <c r="AS83"/>
  <c r="AO83"/>
  <c r="FA27"/>
  <c r="CS20"/>
  <c r="CT20" s="1"/>
  <c r="W20" s="1"/>
  <c r="DY21"/>
  <c r="DZ21" s="1"/>
  <c r="AA21" s="1"/>
  <c r="DI21"/>
  <c r="DJ21" s="1"/>
  <c r="Y21" s="1"/>
  <c r="DI22"/>
  <c r="DJ22" s="1"/>
  <c r="Y22" s="1"/>
  <c r="DY22"/>
  <c r="DZ22" s="1"/>
  <c r="AA22" s="1"/>
  <c r="GJ23"/>
  <c r="GK23" s="1"/>
  <c r="AG23" s="1"/>
  <c r="CC21"/>
  <c r="CD21" s="1"/>
  <c r="U21" s="1"/>
  <c r="CC22"/>
  <c r="CD22" s="1"/>
  <c r="U22" s="1"/>
  <c r="GN27"/>
  <c r="GO27" s="1"/>
  <c r="AD22"/>
  <c r="FE26"/>
  <c r="FC27"/>
  <c r="DF27"/>
  <c r="EU25"/>
  <c r="ET27"/>
  <c r="ET26"/>
  <c r="FQ26"/>
  <c r="ES27"/>
  <c r="DW27"/>
  <c r="FQ27"/>
  <c r="CQ26"/>
  <c r="AU26"/>
  <c r="AV26" s="1"/>
  <c r="GH27"/>
  <c r="AU27"/>
  <c r="AV27" s="1"/>
  <c r="CQ27"/>
  <c r="FM28"/>
  <c r="FP28"/>
  <c r="FO28"/>
  <c r="FI28"/>
  <c r="FL28"/>
  <c r="FN28"/>
  <c r="FK28"/>
  <c r="EE27"/>
  <c r="EL27" s="1"/>
  <c r="CO28"/>
  <c r="CK28"/>
  <c r="CL28"/>
  <c r="CH28"/>
  <c r="CI28" s="1"/>
  <c r="CM28"/>
  <c r="CJ28"/>
  <c r="CN28"/>
  <c r="EQ29"/>
  <c r="FB29" s="1"/>
  <c r="CU29"/>
  <c r="CW29" s="1"/>
  <c r="BO29"/>
  <c r="BQ29" s="1"/>
  <c r="DK29"/>
  <c r="DM29" s="1"/>
  <c r="AY29"/>
  <c r="FV29"/>
  <c r="FX29" s="1"/>
  <c r="EA29"/>
  <c r="EC29" s="1"/>
  <c r="CE29"/>
  <c r="CG29" s="1"/>
  <c r="FF29"/>
  <c r="FH29" s="1"/>
  <c r="AI29"/>
  <c r="AK29" s="1"/>
  <c r="ER28"/>
  <c r="EY28"/>
  <c r="EZ28" s="1"/>
  <c r="ES28"/>
  <c r="ET28" s="1"/>
  <c r="GF28"/>
  <c r="GD28"/>
  <c r="GC28"/>
  <c r="GE28"/>
  <c r="GA28"/>
  <c r="FY28"/>
  <c r="GB28"/>
  <c r="FR27"/>
  <c r="AT27"/>
  <c r="CP27"/>
  <c r="AO28"/>
  <c r="AR28"/>
  <c r="AL28"/>
  <c r="AQ28"/>
  <c r="AS28"/>
  <c r="AP28"/>
  <c r="AN28"/>
  <c r="EF28"/>
  <c r="EK28"/>
  <c r="ED28"/>
  <c r="EE28" s="1"/>
  <c r="EG28"/>
  <c r="EI28"/>
  <c r="EJ28"/>
  <c r="EH28"/>
  <c r="DD28"/>
  <c r="CZ28"/>
  <c r="DE28"/>
  <c r="DB28"/>
  <c r="CX28"/>
  <c r="CY28" s="1"/>
  <c r="DC28"/>
  <c r="DA28"/>
  <c r="DT28"/>
  <c r="DP28"/>
  <c r="DU28"/>
  <c r="DQ28"/>
  <c r="DR28"/>
  <c r="DN28"/>
  <c r="DO28" s="1"/>
  <c r="DS28"/>
  <c r="BY28"/>
  <c r="BV28"/>
  <c r="BW28"/>
  <c r="BX28"/>
  <c r="BT28"/>
  <c r="BU28"/>
  <c r="BR28"/>
  <c r="BS28" s="1"/>
  <c r="BS27"/>
  <c r="BZ27" s="1"/>
  <c r="R23"/>
  <c r="DV27"/>
  <c r="DG27"/>
  <c r="GG27"/>
  <c r="T19"/>
  <c r="BN20"/>
  <c r="S20" s="1"/>
  <c r="IA69" s="1"/>
  <c r="IB69" s="1"/>
  <c r="BK23"/>
  <c r="CR21"/>
  <c r="HJ21" s="1"/>
  <c r="CR22"/>
  <c r="HJ22" s="1"/>
  <c r="BB26"/>
  <c r="BH26"/>
  <c r="BF26"/>
  <c r="BD26"/>
  <c r="BG26"/>
  <c r="BE26"/>
  <c r="BC25"/>
  <c r="BK25" s="1"/>
  <c r="AZ28"/>
  <c r="BA27"/>
  <c r="BI27" s="1"/>
  <c r="AJ34"/>
  <c r="HN81" l="1"/>
  <c r="HM81"/>
  <c r="CC80"/>
  <c r="HI80"/>
  <c r="HO80"/>
  <c r="AW27"/>
  <c r="AW26"/>
  <c r="AW81"/>
  <c r="AX81" s="1"/>
  <c r="Q81" s="1"/>
  <c r="R81" s="1"/>
  <c r="GI81"/>
  <c r="GJ81" s="1"/>
  <c r="GK81" s="1"/>
  <c r="AG81" s="1"/>
  <c r="AH81" s="1"/>
  <c r="AV82"/>
  <c r="FS82"/>
  <c r="FT82" s="1"/>
  <c r="FU82" s="1"/>
  <c r="AE82" s="1"/>
  <c r="AF82" s="1"/>
  <c r="EN82"/>
  <c r="EO82" s="1"/>
  <c r="EP82" s="1"/>
  <c r="AC82" s="1"/>
  <c r="AD82" s="1"/>
  <c r="V22"/>
  <c r="IC71"/>
  <c r="ID71" s="1"/>
  <c r="AH23"/>
  <c r="IO72"/>
  <c r="IP72" s="1"/>
  <c r="Z22"/>
  <c r="IG71"/>
  <c r="IH71" s="1"/>
  <c r="AB21"/>
  <c r="II70"/>
  <c r="IJ70" s="1"/>
  <c r="V21"/>
  <c r="IC70"/>
  <c r="ID70" s="1"/>
  <c r="AB22"/>
  <c r="II71"/>
  <c r="IJ71" s="1"/>
  <c r="Z21"/>
  <c r="IG70"/>
  <c r="IH70" s="1"/>
  <c r="X20"/>
  <c r="IE69"/>
  <c r="IF69" s="1"/>
  <c r="CD80"/>
  <c r="U80" s="1"/>
  <c r="BP84"/>
  <c r="BQ83"/>
  <c r="V78"/>
  <c r="BS81"/>
  <c r="CA81" s="1"/>
  <c r="CB81" s="1"/>
  <c r="BY82"/>
  <c r="BW82"/>
  <c r="BU82"/>
  <c r="BX82"/>
  <c r="BV82"/>
  <c r="BT82"/>
  <c r="BR82"/>
  <c r="FQ82"/>
  <c r="GQ59"/>
  <c r="GR59" s="1"/>
  <c r="GS58"/>
  <c r="FP84"/>
  <c r="FN84"/>
  <c r="FL84"/>
  <c r="FO84"/>
  <c r="FM84"/>
  <c r="FK84"/>
  <c r="FI84"/>
  <c r="FJ83"/>
  <c r="FR83" s="1"/>
  <c r="FG87"/>
  <c r="FH86"/>
  <c r="EE83"/>
  <c r="EM83" s="1"/>
  <c r="EB87"/>
  <c r="EC86"/>
  <c r="EK84"/>
  <c r="EI84"/>
  <c r="EG84"/>
  <c r="EJ84"/>
  <c r="EH84"/>
  <c r="EF84"/>
  <c r="ED84"/>
  <c r="AJ87"/>
  <c r="AK86"/>
  <c r="AT82"/>
  <c r="AM83"/>
  <c r="AU83" s="1"/>
  <c r="AR84"/>
  <c r="AP84"/>
  <c r="AN84"/>
  <c r="AL84"/>
  <c r="AQ84"/>
  <c r="AS84"/>
  <c r="AO84"/>
  <c r="AT83"/>
  <c r="EU27"/>
  <c r="FD27"/>
  <c r="CS22"/>
  <c r="CT22" s="1"/>
  <c r="W22" s="1"/>
  <c r="FA28"/>
  <c r="CS21"/>
  <c r="CT21" s="1"/>
  <c r="W21" s="1"/>
  <c r="GN28"/>
  <c r="GR8"/>
  <c r="GO28"/>
  <c r="FE27"/>
  <c r="EV27"/>
  <c r="FC28"/>
  <c r="EU26"/>
  <c r="EV26" s="1"/>
  <c r="EU28"/>
  <c r="EV28" s="1"/>
  <c r="EV25"/>
  <c r="EX25" s="1"/>
  <c r="FS27"/>
  <c r="FT27" s="1"/>
  <c r="FS26"/>
  <c r="FT26" s="1"/>
  <c r="CA28"/>
  <c r="EN26"/>
  <c r="EO26" s="1"/>
  <c r="CP28"/>
  <c r="DV28"/>
  <c r="EM28"/>
  <c r="EM27"/>
  <c r="EN27" s="1"/>
  <c r="EO27" s="1"/>
  <c r="AM28"/>
  <c r="AU28" s="1"/>
  <c r="FZ28"/>
  <c r="GG28" s="1"/>
  <c r="CN29"/>
  <c r="CO29"/>
  <c r="CL29"/>
  <c r="CM29"/>
  <c r="CJ29"/>
  <c r="CK29"/>
  <c r="CH29"/>
  <c r="GB29"/>
  <c r="GA29"/>
  <c r="GC29"/>
  <c r="GF29"/>
  <c r="FY29"/>
  <c r="GD29"/>
  <c r="GE29"/>
  <c r="DU29"/>
  <c r="DR29"/>
  <c r="DS29"/>
  <c r="DP29"/>
  <c r="DQ29"/>
  <c r="DN29"/>
  <c r="DT29"/>
  <c r="DC29"/>
  <c r="CZ29"/>
  <c r="DA29"/>
  <c r="CX29"/>
  <c r="DD29"/>
  <c r="DE29"/>
  <c r="DB29"/>
  <c r="FF31"/>
  <c r="FH31" s="1"/>
  <c r="CE31"/>
  <c r="CG31" s="1"/>
  <c r="BO31"/>
  <c r="BQ31" s="1"/>
  <c r="EQ31"/>
  <c r="FB31" s="1"/>
  <c r="EA31"/>
  <c r="EC31" s="1"/>
  <c r="DK31"/>
  <c r="DM31" s="1"/>
  <c r="P31"/>
  <c r="HX80" s="1"/>
  <c r="FV31"/>
  <c r="FX31" s="1"/>
  <c r="CU31"/>
  <c r="CW31" s="1"/>
  <c r="AY31"/>
  <c r="AI31"/>
  <c r="AK31" s="1"/>
  <c r="GI27"/>
  <c r="GJ27" s="1"/>
  <c r="GI26"/>
  <c r="GJ26" s="1"/>
  <c r="DG28"/>
  <c r="CA27"/>
  <c r="BZ28"/>
  <c r="DW28"/>
  <c r="DF28"/>
  <c r="EL28"/>
  <c r="AR29"/>
  <c r="AS29"/>
  <c r="AL29"/>
  <c r="AM29" s="1"/>
  <c r="AN29"/>
  <c r="AO29"/>
  <c r="AP29"/>
  <c r="AQ29"/>
  <c r="FO29"/>
  <c r="FP29"/>
  <c r="FM29"/>
  <c r="FN29"/>
  <c r="FK29"/>
  <c r="FL29"/>
  <c r="FI29"/>
  <c r="FJ29" s="1"/>
  <c r="EJ29"/>
  <c r="EK29"/>
  <c r="EH29"/>
  <c r="EI29"/>
  <c r="EF29"/>
  <c r="EG29"/>
  <c r="ED29"/>
  <c r="BU29"/>
  <c r="BR29"/>
  <c r="BX29"/>
  <c r="BY29"/>
  <c r="BV29"/>
  <c r="BW29"/>
  <c r="BT29"/>
  <c r="EY29"/>
  <c r="FA29" s="1"/>
  <c r="ER29"/>
  <c r="FJ28"/>
  <c r="FQ28" s="1"/>
  <c r="CQ28"/>
  <c r="T20"/>
  <c r="BN22"/>
  <c r="S22" s="1"/>
  <c r="IA71" s="1"/>
  <c r="IB71" s="1"/>
  <c r="BN21"/>
  <c r="S21" s="1"/>
  <c r="IA70" s="1"/>
  <c r="IB70" s="1"/>
  <c r="BC26"/>
  <c r="BK26" s="1"/>
  <c r="DX25"/>
  <c r="CB25"/>
  <c r="DH25"/>
  <c r="BL25"/>
  <c r="DH23"/>
  <c r="BL23"/>
  <c r="DX23"/>
  <c r="CB23"/>
  <c r="BE27"/>
  <c r="BH27"/>
  <c r="BF27"/>
  <c r="BD27"/>
  <c r="BB27"/>
  <c r="BG27"/>
  <c r="BJ25"/>
  <c r="AZ29"/>
  <c r="BA28"/>
  <c r="BI28" s="1"/>
  <c r="AJ35"/>
  <c r="HM82" l="1"/>
  <c r="HN82"/>
  <c r="CC81"/>
  <c r="HI81"/>
  <c r="HO81"/>
  <c r="HM27"/>
  <c r="HN27"/>
  <c r="HO27"/>
  <c r="HM26"/>
  <c r="HN26"/>
  <c r="HO26"/>
  <c r="BM25"/>
  <c r="HK25"/>
  <c r="HI25"/>
  <c r="HL25"/>
  <c r="BM23"/>
  <c r="HK23"/>
  <c r="HI23"/>
  <c r="HL23"/>
  <c r="AV83"/>
  <c r="EN83"/>
  <c r="EO83" s="1"/>
  <c r="EP83" s="1"/>
  <c r="AC83" s="1"/>
  <c r="AD83" s="1"/>
  <c r="FS83"/>
  <c r="FT83" s="1"/>
  <c r="FU83" s="1"/>
  <c r="AE83" s="1"/>
  <c r="AF83" s="1"/>
  <c r="GI82"/>
  <c r="GJ82" s="1"/>
  <c r="GK82" s="1"/>
  <c r="AG82" s="1"/>
  <c r="AH82" s="1"/>
  <c r="AW82"/>
  <c r="AX82" s="1"/>
  <c r="Q82" s="1"/>
  <c r="R82" s="1"/>
  <c r="EX27"/>
  <c r="EP27" s="1"/>
  <c r="AC27" s="1"/>
  <c r="X21"/>
  <c r="IE70"/>
  <c r="IF70" s="1"/>
  <c r="X22"/>
  <c r="IE71"/>
  <c r="IF71" s="1"/>
  <c r="CD81"/>
  <c r="U81" s="1"/>
  <c r="BS82"/>
  <c r="CA82" s="1"/>
  <c r="CB82" s="1"/>
  <c r="BY83"/>
  <c r="BW83"/>
  <c r="BU83"/>
  <c r="BX83"/>
  <c r="BV83"/>
  <c r="BT83"/>
  <c r="BR83"/>
  <c r="BP86"/>
  <c r="BQ84"/>
  <c r="V80"/>
  <c r="BZ81"/>
  <c r="GQ60"/>
  <c r="GR60" s="1"/>
  <c r="GS59"/>
  <c r="FP86"/>
  <c r="FN86"/>
  <c r="FL86"/>
  <c r="FO86"/>
  <c r="FM86"/>
  <c r="FK86"/>
  <c r="FI86"/>
  <c r="FJ84"/>
  <c r="FR84" s="1"/>
  <c r="FG88"/>
  <c r="FH87"/>
  <c r="FQ83"/>
  <c r="EE84"/>
  <c r="EM84" s="1"/>
  <c r="EB88"/>
  <c r="EC87"/>
  <c r="EL83"/>
  <c r="EK86"/>
  <c r="EI86"/>
  <c r="EG86"/>
  <c r="EJ86"/>
  <c r="EH86"/>
  <c r="EF86"/>
  <c r="ED86"/>
  <c r="AJ88"/>
  <c r="AK87"/>
  <c r="AM84"/>
  <c r="AU84" s="1"/>
  <c r="AS86"/>
  <c r="AQ86"/>
  <c r="AO86"/>
  <c r="AR86"/>
  <c r="AP86"/>
  <c r="AN86"/>
  <c r="AL86"/>
  <c r="EZ29"/>
  <c r="DY23"/>
  <c r="DZ23" s="1"/>
  <c r="AA23" s="1"/>
  <c r="DI23"/>
  <c r="DJ23" s="1"/>
  <c r="Y23" s="1"/>
  <c r="DI25"/>
  <c r="DJ25" s="1"/>
  <c r="Y25" s="1"/>
  <c r="DY25"/>
  <c r="DZ25" s="1"/>
  <c r="AA25" s="1"/>
  <c r="FU25"/>
  <c r="AE25" s="1"/>
  <c r="EP25"/>
  <c r="AC25" s="1"/>
  <c r="CC23"/>
  <c r="CD23" s="1"/>
  <c r="U23" s="1"/>
  <c r="CC25"/>
  <c r="CD25" s="1"/>
  <c r="U25" s="1"/>
  <c r="AT28"/>
  <c r="FU27"/>
  <c r="AE27" s="1"/>
  <c r="EW28"/>
  <c r="FC29"/>
  <c r="FE29" s="1"/>
  <c r="FD28"/>
  <c r="FE28"/>
  <c r="EX26"/>
  <c r="AX26" s="1"/>
  <c r="Q26" s="1"/>
  <c r="HY75" s="1"/>
  <c r="HZ75" s="1"/>
  <c r="AX25"/>
  <c r="Q25" s="1"/>
  <c r="GK25"/>
  <c r="AG25" s="1"/>
  <c r="EW26"/>
  <c r="EW27"/>
  <c r="EX28"/>
  <c r="EU29"/>
  <c r="EW25"/>
  <c r="ES29"/>
  <c r="ET29" s="1"/>
  <c r="FR29"/>
  <c r="FR28"/>
  <c r="FS28" s="1"/>
  <c r="FT28" s="1"/>
  <c r="AU29"/>
  <c r="AV29" s="1"/>
  <c r="GH28"/>
  <c r="BS29"/>
  <c r="BZ29" s="1"/>
  <c r="GE31"/>
  <c r="GA31"/>
  <c r="GD31"/>
  <c r="GB31"/>
  <c r="GC31"/>
  <c r="GF31"/>
  <c r="FY31"/>
  <c r="FZ31" s="1"/>
  <c r="DS31"/>
  <c r="DT31"/>
  <c r="DP31"/>
  <c r="DU31"/>
  <c r="DQ31"/>
  <c r="DR31"/>
  <c r="DN31"/>
  <c r="DO31" s="1"/>
  <c r="EY31"/>
  <c r="EZ31" s="1"/>
  <c r="FA31" s="1"/>
  <c r="ER31"/>
  <c r="CO31"/>
  <c r="CK31"/>
  <c r="CL31"/>
  <c r="CH31"/>
  <c r="CI31" s="1"/>
  <c r="CM31"/>
  <c r="CJ31"/>
  <c r="CN31"/>
  <c r="EA32"/>
  <c r="EC32" s="1"/>
  <c r="FV32"/>
  <c r="FX32" s="1"/>
  <c r="FF32"/>
  <c r="FH32" s="1"/>
  <c r="CU32"/>
  <c r="CW32" s="1"/>
  <c r="CE32"/>
  <c r="CG32" s="1"/>
  <c r="EQ32"/>
  <c r="FB32" s="1"/>
  <c r="P32"/>
  <c r="HX81" s="1"/>
  <c r="BO32"/>
  <c r="BQ32" s="1"/>
  <c r="DK32"/>
  <c r="DM32" s="1"/>
  <c r="AY32"/>
  <c r="AI32"/>
  <c r="AK32" s="1"/>
  <c r="DO29"/>
  <c r="DW29" s="1"/>
  <c r="CI29"/>
  <c r="CQ29" s="1"/>
  <c r="FQ29"/>
  <c r="AT29"/>
  <c r="EE29"/>
  <c r="EL29" s="1"/>
  <c r="AR31"/>
  <c r="AQ31"/>
  <c r="AS31"/>
  <c r="AO31"/>
  <c r="AP31"/>
  <c r="AN31"/>
  <c r="AL31"/>
  <c r="DB31"/>
  <c r="CX31"/>
  <c r="CY31" s="1"/>
  <c r="DC31"/>
  <c r="DD31"/>
  <c r="DE31"/>
  <c r="CZ31"/>
  <c r="DA31"/>
  <c r="EJ31"/>
  <c r="EF31"/>
  <c r="EK31"/>
  <c r="EG31"/>
  <c r="EH31"/>
  <c r="ED31"/>
  <c r="EI31"/>
  <c r="BW31"/>
  <c r="BY31"/>
  <c r="BU31"/>
  <c r="BV31"/>
  <c r="BR31"/>
  <c r="BX31"/>
  <c r="BT31"/>
  <c r="FP31"/>
  <c r="FL31"/>
  <c r="FM31"/>
  <c r="FI31"/>
  <c r="FJ31" s="1"/>
  <c r="FN31"/>
  <c r="FO31"/>
  <c r="FK31"/>
  <c r="CY29"/>
  <c r="DF29" s="1"/>
  <c r="FZ29"/>
  <c r="GG29" s="1"/>
  <c r="AV28"/>
  <c r="EN28"/>
  <c r="EO28" s="1"/>
  <c r="T22"/>
  <c r="T21"/>
  <c r="BJ26"/>
  <c r="CR23"/>
  <c r="HJ23" s="1"/>
  <c r="CR25"/>
  <c r="HJ25" s="1"/>
  <c r="DH26"/>
  <c r="BL26"/>
  <c r="DX26"/>
  <c r="CB26"/>
  <c r="BF28"/>
  <c r="BG28"/>
  <c r="BE28"/>
  <c r="BB28"/>
  <c r="BH28"/>
  <c r="BD28"/>
  <c r="BC27"/>
  <c r="BK27" s="1"/>
  <c r="AZ31"/>
  <c r="BA29"/>
  <c r="BI29" s="1"/>
  <c r="AJ37"/>
  <c r="HN83" l="1"/>
  <c r="HM83"/>
  <c r="CC82"/>
  <c r="HI82"/>
  <c r="HO82"/>
  <c r="AW29"/>
  <c r="AW28"/>
  <c r="HO28"/>
  <c r="HM28"/>
  <c r="HN28"/>
  <c r="BM26"/>
  <c r="HK26"/>
  <c r="HI26"/>
  <c r="HL26"/>
  <c r="AX27"/>
  <c r="Q27" s="1"/>
  <c r="R27" s="1"/>
  <c r="GK27"/>
  <c r="AG27" s="1"/>
  <c r="AH27" s="1"/>
  <c r="BZ82"/>
  <c r="AW83"/>
  <c r="AX83" s="1"/>
  <c r="Q83" s="1"/>
  <c r="R83" s="1"/>
  <c r="GI83"/>
  <c r="GJ83" s="1"/>
  <c r="GK83" s="1"/>
  <c r="AG83" s="1"/>
  <c r="AH83" s="1"/>
  <c r="AV84"/>
  <c r="FS84"/>
  <c r="FT84" s="1"/>
  <c r="FU84" s="1"/>
  <c r="AE84" s="1"/>
  <c r="AF84" s="1"/>
  <c r="EN84"/>
  <c r="EO84" s="1"/>
  <c r="EP84" s="1"/>
  <c r="AC84" s="1"/>
  <c r="AD84" s="1"/>
  <c r="R25"/>
  <c r="HY74"/>
  <c r="HZ74" s="1"/>
  <c r="V23"/>
  <c r="IC72"/>
  <c r="ID72" s="1"/>
  <c r="AF25"/>
  <c r="IM74"/>
  <c r="IN74" s="1"/>
  <c r="Z25"/>
  <c r="IG74"/>
  <c r="IH74" s="1"/>
  <c r="AB23"/>
  <c r="II72"/>
  <c r="IJ72" s="1"/>
  <c r="HY76"/>
  <c r="HZ76" s="1"/>
  <c r="AH25"/>
  <c r="IO74"/>
  <c r="IP74" s="1"/>
  <c r="AF27"/>
  <c r="IM76"/>
  <c r="IN76" s="1"/>
  <c r="AD27"/>
  <c r="IK76"/>
  <c r="IL76" s="1"/>
  <c r="V25"/>
  <c r="IC74"/>
  <c r="ID74" s="1"/>
  <c r="AD25"/>
  <c r="IK74"/>
  <c r="IL74" s="1"/>
  <c r="AB25"/>
  <c r="II74"/>
  <c r="IJ74" s="1"/>
  <c r="Z23"/>
  <c r="IG72"/>
  <c r="IH72" s="1"/>
  <c r="BP87"/>
  <c r="BQ86"/>
  <c r="CD82"/>
  <c r="U82" s="1"/>
  <c r="V81"/>
  <c r="BY84"/>
  <c r="BW84"/>
  <c r="BU84"/>
  <c r="BX84"/>
  <c r="BV84"/>
  <c r="BT84"/>
  <c r="BR84"/>
  <c r="BS83"/>
  <c r="CA83" s="1"/>
  <c r="CB83" s="1"/>
  <c r="GQ61"/>
  <c r="GR61" s="1"/>
  <c r="GS60"/>
  <c r="FG89"/>
  <c r="FH88"/>
  <c r="FQ84"/>
  <c r="FP87"/>
  <c r="FN87"/>
  <c r="FL87"/>
  <c r="FO87"/>
  <c r="FM87"/>
  <c r="FK87"/>
  <c r="FI87"/>
  <c r="FJ86"/>
  <c r="FR86" s="1"/>
  <c r="EB89"/>
  <c r="EC88"/>
  <c r="EL84"/>
  <c r="EE86"/>
  <c r="EM86" s="1"/>
  <c r="EK87"/>
  <c r="EI87"/>
  <c r="EG87"/>
  <c r="EJ87"/>
  <c r="EH87"/>
  <c r="EF87"/>
  <c r="ED87"/>
  <c r="EL86"/>
  <c r="AJ89"/>
  <c r="AK88"/>
  <c r="AT84"/>
  <c r="AM86"/>
  <c r="AU86" s="1"/>
  <c r="AS87"/>
  <c r="AQ87"/>
  <c r="AO87"/>
  <c r="AR87"/>
  <c r="AP87"/>
  <c r="AN87"/>
  <c r="AL87"/>
  <c r="AT86"/>
  <c r="FD29"/>
  <c r="EP28"/>
  <c r="AC28" s="1"/>
  <c r="DY26"/>
  <c r="DZ26" s="1"/>
  <c r="AA26" s="1"/>
  <c r="DI26"/>
  <c r="DJ26" s="1"/>
  <c r="Y26" s="1"/>
  <c r="CS23"/>
  <c r="CT23" s="1"/>
  <c r="W23" s="1"/>
  <c r="EP26"/>
  <c r="CC26"/>
  <c r="CD26" s="1"/>
  <c r="U26" s="1"/>
  <c r="CS25"/>
  <c r="CT25" s="1"/>
  <c r="W25" s="1"/>
  <c r="GK26"/>
  <c r="AG26" s="1"/>
  <c r="IO75" s="1"/>
  <c r="IP75" s="1"/>
  <c r="FU28"/>
  <c r="AE28" s="1"/>
  <c r="R26"/>
  <c r="FU26"/>
  <c r="AE26" s="1"/>
  <c r="IM75" s="1"/>
  <c r="IN75" s="1"/>
  <c r="FS29"/>
  <c r="FT29" s="1"/>
  <c r="AC26"/>
  <c r="IK75" s="1"/>
  <c r="IL75" s="1"/>
  <c r="EV29"/>
  <c r="EX29" s="1"/>
  <c r="FC31"/>
  <c r="FD31" s="1"/>
  <c r="FR31"/>
  <c r="GH29"/>
  <c r="GI29" s="1"/>
  <c r="GJ29" s="1"/>
  <c r="DG29"/>
  <c r="DG31"/>
  <c r="CP29"/>
  <c r="DV31"/>
  <c r="GG31"/>
  <c r="CA29"/>
  <c r="FQ31"/>
  <c r="CP31"/>
  <c r="BS31"/>
  <c r="BZ31" s="1"/>
  <c r="AR32"/>
  <c r="AN32"/>
  <c r="AL32"/>
  <c r="AS32"/>
  <c r="AO32"/>
  <c r="AQ32"/>
  <c r="AP32"/>
  <c r="DR32"/>
  <c r="DN32"/>
  <c r="DO32" s="1"/>
  <c r="DS32"/>
  <c r="DT32"/>
  <c r="DP32"/>
  <c r="DU32"/>
  <c r="DQ32"/>
  <c r="CO32"/>
  <c r="CK32"/>
  <c r="CL32"/>
  <c r="CH32"/>
  <c r="CI32" s="1"/>
  <c r="CN32"/>
  <c r="CM32"/>
  <c r="CJ32"/>
  <c r="FM32"/>
  <c r="FK32"/>
  <c r="FN32"/>
  <c r="FL32"/>
  <c r="FP32"/>
  <c r="FO32"/>
  <c r="FI32"/>
  <c r="EJ32"/>
  <c r="EF32"/>
  <c r="ED32"/>
  <c r="EE32" s="1"/>
  <c r="EG32"/>
  <c r="EK32"/>
  <c r="EI32"/>
  <c r="EH32"/>
  <c r="EM29"/>
  <c r="EN29" s="1"/>
  <c r="EO29" s="1"/>
  <c r="DV29"/>
  <c r="CQ31"/>
  <c r="DW31"/>
  <c r="GH31"/>
  <c r="AX28"/>
  <c r="Q28" s="1"/>
  <c r="HY77" s="1"/>
  <c r="HZ77" s="1"/>
  <c r="GI28"/>
  <c r="EE31"/>
  <c r="EL31" s="1"/>
  <c r="AM31"/>
  <c r="AT31" s="1"/>
  <c r="BX32"/>
  <c r="BY32"/>
  <c r="BU32"/>
  <c r="BV32"/>
  <c r="BR32"/>
  <c r="BW32"/>
  <c r="BT32"/>
  <c r="EY32"/>
  <c r="FA32" s="1"/>
  <c r="FC32"/>
  <c r="EZ32"/>
  <c r="ER32"/>
  <c r="DC32"/>
  <c r="DD32"/>
  <c r="CZ32"/>
  <c r="DE32"/>
  <c r="DB32"/>
  <c r="DA32"/>
  <c r="CX32"/>
  <c r="CY32" s="1"/>
  <c r="GC32"/>
  <c r="GE32"/>
  <c r="GB32"/>
  <c r="FY32"/>
  <c r="GD32"/>
  <c r="GA32"/>
  <c r="GF32"/>
  <c r="FV33"/>
  <c r="FX33" s="1"/>
  <c r="EQ33"/>
  <c r="FB33" s="1"/>
  <c r="CU33"/>
  <c r="CW33" s="1"/>
  <c r="CE33"/>
  <c r="CG33" s="1"/>
  <c r="DK33"/>
  <c r="DM33" s="1"/>
  <c r="FF33"/>
  <c r="FH33" s="1"/>
  <c r="EA33"/>
  <c r="EC33" s="1"/>
  <c r="P33"/>
  <c r="HX82" s="1"/>
  <c r="BO33"/>
  <c r="BQ33" s="1"/>
  <c r="AY33"/>
  <c r="AI33"/>
  <c r="AK33" s="1"/>
  <c r="ES31"/>
  <c r="DF31"/>
  <c r="BN25"/>
  <c r="S25" s="1"/>
  <c r="IA74" s="1"/>
  <c r="IB74" s="1"/>
  <c r="BN23"/>
  <c r="S23" s="1"/>
  <c r="IA72" s="1"/>
  <c r="IB72" s="1"/>
  <c r="BC28"/>
  <c r="BK28" s="1"/>
  <c r="DX27"/>
  <c r="CB27"/>
  <c r="DH27"/>
  <c r="BL27"/>
  <c r="CR26"/>
  <c r="HJ26" s="1"/>
  <c r="BF29"/>
  <c r="BG29"/>
  <c r="BE29"/>
  <c r="BH29"/>
  <c r="BD29"/>
  <c r="BB29"/>
  <c r="BJ27"/>
  <c r="AZ32"/>
  <c r="BA31"/>
  <c r="BI31" s="1"/>
  <c r="AJ38"/>
  <c r="HM84" l="1"/>
  <c r="HN84"/>
  <c r="CC83"/>
  <c r="HI83"/>
  <c r="HO83"/>
  <c r="HM29"/>
  <c r="HN29"/>
  <c r="HO29"/>
  <c r="BM27"/>
  <c r="HK27"/>
  <c r="HI27"/>
  <c r="HL27"/>
  <c r="AH26"/>
  <c r="IO76"/>
  <c r="IP76" s="1"/>
  <c r="FQ86"/>
  <c r="BZ83"/>
  <c r="AV86"/>
  <c r="FS86"/>
  <c r="FT86" s="1"/>
  <c r="FU86" s="1"/>
  <c r="AE86" s="1"/>
  <c r="AF86" s="1"/>
  <c r="EN86"/>
  <c r="EO86" s="1"/>
  <c r="GI84"/>
  <c r="GJ84" s="1"/>
  <c r="GK84" s="1"/>
  <c r="AG84" s="1"/>
  <c r="AH84" s="1"/>
  <c r="AW84"/>
  <c r="AX84" s="1"/>
  <c r="Q84" s="1"/>
  <c r="R84" s="1"/>
  <c r="X25"/>
  <c r="IE74"/>
  <c r="IF74" s="1"/>
  <c r="Z26"/>
  <c r="IG75"/>
  <c r="IH75" s="1"/>
  <c r="AD28"/>
  <c r="IK77"/>
  <c r="IL77" s="1"/>
  <c r="AF28"/>
  <c r="IM77"/>
  <c r="IN77" s="1"/>
  <c r="V26"/>
  <c r="IC75"/>
  <c r="ID75" s="1"/>
  <c r="X23"/>
  <c r="IE72"/>
  <c r="IF72" s="1"/>
  <c r="AB26"/>
  <c r="II75"/>
  <c r="IJ75" s="1"/>
  <c r="CD83"/>
  <c r="U83" s="1"/>
  <c r="V82"/>
  <c r="BP88"/>
  <c r="BQ87"/>
  <c r="BS84"/>
  <c r="CA84" s="1"/>
  <c r="CB84" s="1"/>
  <c r="BY86"/>
  <c r="BW86"/>
  <c r="BU86"/>
  <c r="BX86"/>
  <c r="BV86"/>
  <c r="BT86"/>
  <c r="BR86"/>
  <c r="BZ84"/>
  <c r="EP86"/>
  <c r="AC86" s="1"/>
  <c r="AD86" s="1"/>
  <c r="GQ62"/>
  <c r="GR62" s="1"/>
  <c r="GS61"/>
  <c r="FJ87"/>
  <c r="FR87" s="1"/>
  <c r="FG90"/>
  <c r="FH89"/>
  <c r="FP88"/>
  <c r="FN88"/>
  <c r="FL88"/>
  <c r="FO88"/>
  <c r="FM88"/>
  <c r="FK88"/>
  <c r="FI88"/>
  <c r="EE87"/>
  <c r="EM87" s="1"/>
  <c r="EB90"/>
  <c r="EC89"/>
  <c r="EK88"/>
  <c r="EI88"/>
  <c r="EG88"/>
  <c r="EJ88"/>
  <c r="EH88"/>
  <c r="EF88"/>
  <c r="ED88"/>
  <c r="AM87"/>
  <c r="AU87" s="1"/>
  <c r="AJ90"/>
  <c r="AK89"/>
  <c r="AS88"/>
  <c r="AQ88"/>
  <c r="AO88"/>
  <c r="AR88"/>
  <c r="AP88"/>
  <c r="AN88"/>
  <c r="AL88"/>
  <c r="EP29"/>
  <c r="AC29" s="1"/>
  <c r="CS26"/>
  <c r="CT26" s="1"/>
  <c r="W26" s="1"/>
  <c r="DI27"/>
  <c r="DJ27" s="1"/>
  <c r="Y27" s="1"/>
  <c r="DY27"/>
  <c r="DZ27" s="1"/>
  <c r="AA27" s="1"/>
  <c r="GJ28"/>
  <c r="GK28" s="1"/>
  <c r="AG28" s="1"/>
  <c r="CC27"/>
  <c r="CD27" s="1"/>
  <c r="U27" s="1"/>
  <c r="EW29"/>
  <c r="FE31"/>
  <c r="AD26"/>
  <c r="AF26"/>
  <c r="FU29"/>
  <c r="AE29" s="1"/>
  <c r="IM78" s="1"/>
  <c r="IN78" s="1"/>
  <c r="GK29"/>
  <c r="AG29" s="1"/>
  <c r="AX29"/>
  <c r="Q29" s="1"/>
  <c r="DG32"/>
  <c r="EU32"/>
  <c r="FD32"/>
  <c r="AU31"/>
  <c r="AV31" s="1"/>
  <c r="EM31"/>
  <c r="ET31"/>
  <c r="CP32"/>
  <c r="DV32"/>
  <c r="AY34"/>
  <c r="DK34"/>
  <c r="DM34" s="1"/>
  <c r="FV34"/>
  <c r="FX34" s="1"/>
  <c r="EQ34"/>
  <c r="FB34" s="1"/>
  <c r="CU34"/>
  <c r="CW34" s="1"/>
  <c r="CE34"/>
  <c r="CG34" s="1"/>
  <c r="BO34"/>
  <c r="BQ34" s="1"/>
  <c r="FF34"/>
  <c r="FH34" s="1"/>
  <c r="EA34"/>
  <c r="EC34" s="1"/>
  <c r="P34"/>
  <c r="HX83" s="1"/>
  <c r="AI34"/>
  <c r="AK34" s="1"/>
  <c r="DB33"/>
  <c r="CX33"/>
  <c r="CY33" s="1"/>
  <c r="DC33"/>
  <c r="DD33"/>
  <c r="CZ33"/>
  <c r="DE33"/>
  <c r="DA33"/>
  <c r="ES32"/>
  <c r="ET32" s="1"/>
  <c r="AS33"/>
  <c r="AO33"/>
  <c r="AP33"/>
  <c r="AN33"/>
  <c r="AR33"/>
  <c r="AL33"/>
  <c r="AQ33"/>
  <c r="BW33"/>
  <c r="BY33"/>
  <c r="BU33"/>
  <c r="BV33"/>
  <c r="BR33"/>
  <c r="BS33" s="1"/>
  <c r="BX33"/>
  <c r="BT33"/>
  <c r="FP33"/>
  <c r="FL33"/>
  <c r="FM33"/>
  <c r="FI33"/>
  <c r="FJ33" s="1"/>
  <c r="FN33"/>
  <c r="FO33"/>
  <c r="FK33"/>
  <c r="CM33"/>
  <c r="CN33"/>
  <c r="CJ33"/>
  <c r="CK33"/>
  <c r="CO33"/>
  <c r="CL33"/>
  <c r="CH33"/>
  <c r="CI33" s="1"/>
  <c r="ER33"/>
  <c r="EY33"/>
  <c r="FZ32"/>
  <c r="GG32" s="1"/>
  <c r="BS32"/>
  <c r="BZ32" s="1"/>
  <c r="R28"/>
  <c r="DF32"/>
  <c r="FE32"/>
  <c r="EL32"/>
  <c r="CQ32"/>
  <c r="DW32"/>
  <c r="CA31"/>
  <c r="EH33"/>
  <c r="ED33"/>
  <c r="EI33"/>
  <c r="EJ33"/>
  <c r="EF33"/>
  <c r="EK33"/>
  <c r="EG33"/>
  <c r="DU33"/>
  <c r="DQ33"/>
  <c r="DR33"/>
  <c r="DN33"/>
  <c r="DO33" s="1"/>
  <c r="DS33"/>
  <c r="DT33"/>
  <c r="DP33"/>
  <c r="GC33"/>
  <c r="FY33"/>
  <c r="FZ33" s="1"/>
  <c r="GF33"/>
  <c r="GE33"/>
  <c r="GA33"/>
  <c r="GD33"/>
  <c r="GB33"/>
  <c r="FJ32"/>
  <c r="FQ32" s="1"/>
  <c r="AM32"/>
  <c r="AT32" s="1"/>
  <c r="EM32"/>
  <c r="T25"/>
  <c r="T23"/>
  <c r="BN26"/>
  <c r="S26" s="1"/>
  <c r="IA75" s="1"/>
  <c r="IB75" s="1"/>
  <c r="BJ28"/>
  <c r="DH28"/>
  <c r="BL28"/>
  <c r="DX28"/>
  <c r="CB28"/>
  <c r="CR27"/>
  <c r="HJ27" s="1"/>
  <c r="BC29"/>
  <c r="BK29" s="1"/>
  <c r="BF31"/>
  <c r="BB31"/>
  <c r="BG31"/>
  <c r="BE31"/>
  <c r="BH31"/>
  <c r="BD31"/>
  <c r="AZ33"/>
  <c r="BA32"/>
  <c r="BI32" s="1"/>
  <c r="AJ39"/>
  <c r="HN86" l="1"/>
  <c r="HM86"/>
  <c r="CC84"/>
  <c r="CD84" s="1"/>
  <c r="U84" s="1"/>
  <c r="HI84"/>
  <c r="HO84"/>
  <c r="AW31"/>
  <c r="BM28"/>
  <c r="HK28"/>
  <c r="HI28"/>
  <c r="HL28"/>
  <c r="GI86"/>
  <c r="GJ86" s="1"/>
  <c r="GK86" s="1"/>
  <c r="AG86" s="1"/>
  <c r="AH86" s="1"/>
  <c r="AW86"/>
  <c r="AX86" s="1"/>
  <c r="Q86" s="1"/>
  <c r="R86" s="1"/>
  <c r="AV87"/>
  <c r="EN87"/>
  <c r="EO87" s="1"/>
  <c r="EP87" s="1"/>
  <c r="AC87" s="1"/>
  <c r="AD87" s="1"/>
  <c r="FS87"/>
  <c r="FT87" s="1"/>
  <c r="R29"/>
  <c r="HY78"/>
  <c r="HZ78" s="1"/>
  <c r="AH28"/>
  <c r="IO77"/>
  <c r="IP77" s="1"/>
  <c r="Z27"/>
  <c r="IG76"/>
  <c r="IH76" s="1"/>
  <c r="AD29"/>
  <c r="IK78"/>
  <c r="IL78" s="1"/>
  <c r="AH29"/>
  <c r="IO78"/>
  <c r="IP78" s="1"/>
  <c r="V27"/>
  <c r="IC76"/>
  <c r="ID76" s="1"/>
  <c r="AB27"/>
  <c r="II76"/>
  <c r="IJ76" s="1"/>
  <c r="X26"/>
  <c r="IE75"/>
  <c r="IF75" s="1"/>
  <c r="BP89"/>
  <c r="BQ88"/>
  <c r="V83"/>
  <c r="BS86"/>
  <c r="CA86" s="1"/>
  <c r="CB86" s="1"/>
  <c r="BY87"/>
  <c r="BW87"/>
  <c r="BU87"/>
  <c r="BX87"/>
  <c r="BV87"/>
  <c r="BT87"/>
  <c r="BR87"/>
  <c r="BZ86"/>
  <c r="FU87"/>
  <c r="AE87" s="1"/>
  <c r="AF87" s="1"/>
  <c r="GQ63"/>
  <c r="GR63" s="1"/>
  <c r="GS62"/>
  <c r="FJ88"/>
  <c r="FR88" s="1"/>
  <c r="FH90"/>
  <c r="FQ87"/>
  <c r="FP89"/>
  <c r="FN89"/>
  <c r="FL89"/>
  <c r="FO89"/>
  <c r="FM89"/>
  <c r="FK89"/>
  <c r="FI89"/>
  <c r="EE88"/>
  <c r="EM88" s="1"/>
  <c r="EC90"/>
  <c r="EL87"/>
  <c r="EK89"/>
  <c r="EI89"/>
  <c r="EG89"/>
  <c r="EJ89"/>
  <c r="EH89"/>
  <c r="EF89"/>
  <c r="ED89"/>
  <c r="AM88"/>
  <c r="AU88" s="1"/>
  <c r="AK90"/>
  <c r="AT87"/>
  <c r="AS89"/>
  <c r="AQ89"/>
  <c r="AO89"/>
  <c r="AR89"/>
  <c r="AP89"/>
  <c r="AN89"/>
  <c r="AL89"/>
  <c r="CS27"/>
  <c r="CT27" s="1"/>
  <c r="W27" s="1"/>
  <c r="DY28"/>
  <c r="DZ28" s="1"/>
  <c r="AA28" s="1"/>
  <c r="DI28"/>
  <c r="DJ28" s="1"/>
  <c r="Y28" s="1"/>
  <c r="CC28"/>
  <c r="CD28" s="1"/>
  <c r="U28" s="1"/>
  <c r="FS31"/>
  <c r="FT31" s="1"/>
  <c r="AF29"/>
  <c r="FQ33"/>
  <c r="EN31"/>
  <c r="EO31" s="1"/>
  <c r="EV32"/>
  <c r="EW32" s="1"/>
  <c r="DF33"/>
  <c r="AU32"/>
  <c r="FR32"/>
  <c r="DV33"/>
  <c r="CP33"/>
  <c r="BZ33"/>
  <c r="EU31"/>
  <c r="CA32"/>
  <c r="GH32"/>
  <c r="EX32"/>
  <c r="EZ33"/>
  <c r="FA33" s="1"/>
  <c r="GG33"/>
  <c r="GI31"/>
  <c r="GJ31" s="1"/>
  <c r="ES33"/>
  <c r="AM33"/>
  <c r="AT33" s="1"/>
  <c r="FM34"/>
  <c r="FO34"/>
  <c r="FI34"/>
  <c r="FJ34" s="1"/>
  <c r="FK34"/>
  <c r="FP34"/>
  <c r="FN34"/>
  <c r="FL34"/>
  <c r="FV35"/>
  <c r="FX35" s="1"/>
  <c r="EQ35"/>
  <c r="FB35" s="1"/>
  <c r="CU35"/>
  <c r="CW35" s="1"/>
  <c r="CE35"/>
  <c r="CG35" s="1"/>
  <c r="BO35"/>
  <c r="BQ35" s="1"/>
  <c r="FF35"/>
  <c r="FH35" s="1"/>
  <c r="EA35"/>
  <c r="EC35" s="1"/>
  <c r="P35"/>
  <c r="HX84" s="1"/>
  <c r="DK35"/>
  <c r="DM35" s="1"/>
  <c r="AY35"/>
  <c r="AI35"/>
  <c r="AK35" s="1"/>
  <c r="DE34"/>
  <c r="DA34"/>
  <c r="DB34"/>
  <c r="CX34"/>
  <c r="DC34"/>
  <c r="CZ34"/>
  <c r="DD34"/>
  <c r="GC34"/>
  <c r="FY34"/>
  <c r="GA34"/>
  <c r="GB34"/>
  <c r="GD34"/>
  <c r="GE34"/>
  <c r="GF34"/>
  <c r="GH33"/>
  <c r="DW33"/>
  <c r="CQ33"/>
  <c r="CA33"/>
  <c r="EE33"/>
  <c r="EL33" s="1"/>
  <c r="AR34"/>
  <c r="AN34"/>
  <c r="AL34"/>
  <c r="AM34" s="1"/>
  <c r="AS34"/>
  <c r="AO34"/>
  <c r="AQ34"/>
  <c r="AP34"/>
  <c r="EF34"/>
  <c r="EH34"/>
  <c r="EI34"/>
  <c r="EJ34"/>
  <c r="EK34"/>
  <c r="ED34"/>
  <c r="EE34" s="1"/>
  <c r="EG34"/>
  <c r="BU34"/>
  <c r="BW34"/>
  <c r="BX34"/>
  <c r="BT34"/>
  <c r="BY34"/>
  <c r="BV34"/>
  <c r="BR34"/>
  <c r="CM34"/>
  <c r="CN34"/>
  <c r="CJ34"/>
  <c r="CK34"/>
  <c r="CO34"/>
  <c r="CL34"/>
  <c r="CH34"/>
  <c r="CI34" s="1"/>
  <c r="EZ34"/>
  <c r="EY34"/>
  <c r="FA34"/>
  <c r="ER34"/>
  <c r="ES34" s="1"/>
  <c r="DR34"/>
  <c r="DN34"/>
  <c r="DO34" s="1"/>
  <c r="DS34"/>
  <c r="DT34"/>
  <c r="DP34"/>
  <c r="DU34"/>
  <c r="DQ34"/>
  <c r="FR33"/>
  <c r="DG33"/>
  <c r="T26"/>
  <c r="GR9"/>
  <c r="GS8"/>
  <c r="BN27"/>
  <c r="S27" s="1"/>
  <c r="IA76" s="1"/>
  <c r="IB76" s="1"/>
  <c r="DX29"/>
  <c r="CB29"/>
  <c r="DH29"/>
  <c r="BL29"/>
  <c r="CR28"/>
  <c r="HJ28" s="1"/>
  <c r="BC31"/>
  <c r="BK31" s="1"/>
  <c r="DH31" s="1"/>
  <c r="DI31" s="1"/>
  <c r="BG32"/>
  <c r="BB32"/>
  <c r="BH32"/>
  <c r="BF32"/>
  <c r="BD32"/>
  <c r="BE32"/>
  <c r="BJ29"/>
  <c r="AZ34"/>
  <c r="BA33"/>
  <c r="BI33" s="1"/>
  <c r="AJ40"/>
  <c r="HM87" l="1"/>
  <c r="HN87"/>
  <c r="CC86"/>
  <c r="CD86" s="1"/>
  <c r="U86" s="1"/>
  <c r="HI86"/>
  <c r="HO86"/>
  <c r="HM31"/>
  <c r="HN31"/>
  <c r="HO31"/>
  <c r="BM29"/>
  <c r="HK29"/>
  <c r="HI29"/>
  <c r="HL29"/>
  <c r="AV88"/>
  <c r="FS88"/>
  <c r="FT88" s="1"/>
  <c r="FU88" s="1"/>
  <c r="AE88" s="1"/>
  <c r="AF88" s="1"/>
  <c r="EN88"/>
  <c r="EO88" s="1"/>
  <c r="EP88" s="1"/>
  <c r="AC88" s="1"/>
  <c r="AD88" s="1"/>
  <c r="AW87"/>
  <c r="AX87" s="1"/>
  <c r="Q87" s="1"/>
  <c r="R87" s="1"/>
  <c r="GI87"/>
  <c r="GJ87" s="1"/>
  <c r="GK87" s="1"/>
  <c r="AG87" s="1"/>
  <c r="AH87" s="1"/>
  <c r="Z28"/>
  <c r="IG77"/>
  <c r="IH77" s="1"/>
  <c r="X27"/>
  <c r="IE76"/>
  <c r="IF76" s="1"/>
  <c r="V28"/>
  <c r="IC77"/>
  <c r="ID77" s="1"/>
  <c r="AB28"/>
  <c r="II77"/>
  <c r="IJ77" s="1"/>
  <c r="BP90"/>
  <c r="BQ89"/>
  <c r="V84"/>
  <c r="BS87"/>
  <c r="CA87" s="1"/>
  <c r="CB87" s="1"/>
  <c r="BY88"/>
  <c r="BW88"/>
  <c r="BU88"/>
  <c r="BX88"/>
  <c r="BV88"/>
  <c r="BT88"/>
  <c r="BR88"/>
  <c r="BZ87"/>
  <c r="GQ64"/>
  <c r="GR64" s="1"/>
  <c r="GS63"/>
  <c r="FQ88"/>
  <c r="FJ89"/>
  <c r="FR89" s="1"/>
  <c r="FP90"/>
  <c r="FN90"/>
  <c r="FL90"/>
  <c r="FO90"/>
  <c r="FM90"/>
  <c r="FK90"/>
  <c r="FI90"/>
  <c r="FQ89"/>
  <c r="EL88"/>
  <c r="EE89"/>
  <c r="EM89" s="1"/>
  <c r="EK90"/>
  <c r="EI90"/>
  <c r="EG90"/>
  <c r="EJ90"/>
  <c r="EH90"/>
  <c r="EF90"/>
  <c r="ED90"/>
  <c r="EL89"/>
  <c r="AM89"/>
  <c r="AU89" s="1"/>
  <c r="AT88"/>
  <c r="AS90"/>
  <c r="AQ90"/>
  <c r="AO90"/>
  <c r="AR90"/>
  <c r="AP90"/>
  <c r="AN90"/>
  <c r="AL90"/>
  <c r="CC29"/>
  <c r="CD29" s="1"/>
  <c r="U29" s="1"/>
  <c r="CS28"/>
  <c r="CT28" s="1"/>
  <c r="W28" s="1"/>
  <c r="DI29"/>
  <c r="DJ29" s="1"/>
  <c r="Y29" s="1"/>
  <c r="DY29"/>
  <c r="DZ29" s="1"/>
  <c r="AA29" s="1"/>
  <c r="FS32"/>
  <c r="FT32" s="1"/>
  <c r="FC34"/>
  <c r="FD34" s="1"/>
  <c r="AV32"/>
  <c r="EN32"/>
  <c r="EO32" s="1"/>
  <c r="EV31"/>
  <c r="EW31" s="1"/>
  <c r="ET33"/>
  <c r="ET34"/>
  <c r="CQ34"/>
  <c r="FQ34"/>
  <c r="AU33"/>
  <c r="AV33" s="1"/>
  <c r="DV34"/>
  <c r="EM34"/>
  <c r="AT34"/>
  <c r="EM33"/>
  <c r="BS34"/>
  <c r="BZ34" s="1"/>
  <c r="FZ34"/>
  <c r="GG34" s="1"/>
  <c r="FP35"/>
  <c r="FM35"/>
  <c r="FN35"/>
  <c r="FK35"/>
  <c r="FL35"/>
  <c r="FI35"/>
  <c r="FO35"/>
  <c r="CO35"/>
  <c r="CL35"/>
  <c r="CM35"/>
  <c r="CJ35"/>
  <c r="CK35"/>
  <c r="CH35"/>
  <c r="CN35"/>
  <c r="EY35"/>
  <c r="ER35"/>
  <c r="FF37"/>
  <c r="FH37" s="1"/>
  <c r="EA37"/>
  <c r="EC37" s="1"/>
  <c r="P37"/>
  <c r="HX86" s="1"/>
  <c r="DK37"/>
  <c r="DM37" s="1"/>
  <c r="CE37"/>
  <c r="CG37" s="1"/>
  <c r="EQ37"/>
  <c r="FB37" s="1"/>
  <c r="BO37"/>
  <c r="BQ37" s="1"/>
  <c r="CU37"/>
  <c r="CW37" s="1"/>
  <c r="FV37"/>
  <c r="FX37" s="1"/>
  <c r="AY37"/>
  <c r="AI37"/>
  <c r="AK37" s="1"/>
  <c r="EL34"/>
  <c r="DW34"/>
  <c r="CP34"/>
  <c r="AU34"/>
  <c r="FR34"/>
  <c r="CY34"/>
  <c r="DF34" s="1"/>
  <c r="AR35"/>
  <c r="AL35"/>
  <c r="AQ35"/>
  <c r="AS35"/>
  <c r="AO35"/>
  <c r="AP35"/>
  <c r="AN35"/>
  <c r="DS35"/>
  <c r="DP35"/>
  <c r="DQ35"/>
  <c r="DN35"/>
  <c r="DT35"/>
  <c r="DU35"/>
  <c r="DR35"/>
  <c r="EF35"/>
  <c r="EG35"/>
  <c r="ED35"/>
  <c r="EE35" s="1"/>
  <c r="EJ35"/>
  <c r="EK35"/>
  <c r="EH35"/>
  <c r="EI35"/>
  <c r="BU35"/>
  <c r="BR35"/>
  <c r="BX35"/>
  <c r="BY35"/>
  <c r="BV35"/>
  <c r="BW35"/>
  <c r="BT35"/>
  <c r="CX35"/>
  <c r="DD35"/>
  <c r="DE35"/>
  <c r="DB35"/>
  <c r="DC35"/>
  <c r="CZ35"/>
  <c r="DA35"/>
  <c r="GA35"/>
  <c r="GB35"/>
  <c r="FY35"/>
  <c r="FZ35" s="1"/>
  <c r="GE35"/>
  <c r="GD35"/>
  <c r="GC35"/>
  <c r="GF35"/>
  <c r="T27"/>
  <c r="GR10"/>
  <c r="GS9"/>
  <c r="BN28"/>
  <c r="S28" s="1"/>
  <c r="IA77" s="1"/>
  <c r="IB77" s="1"/>
  <c r="DJ31"/>
  <c r="Y31" s="1"/>
  <c r="IG80" s="1"/>
  <c r="IH80" s="1"/>
  <c r="BL31"/>
  <c r="DX31"/>
  <c r="CB31"/>
  <c r="CR29"/>
  <c r="HJ29" s="1"/>
  <c r="BC32"/>
  <c r="BJ32" s="1"/>
  <c r="BG33"/>
  <c r="BE33"/>
  <c r="BH33"/>
  <c r="BF33"/>
  <c r="BD33"/>
  <c r="BB33"/>
  <c r="BJ31"/>
  <c r="AZ35"/>
  <c r="BA34"/>
  <c r="BI34" s="1"/>
  <c r="AJ41"/>
  <c r="HN88" l="1"/>
  <c r="HM88"/>
  <c r="CC87"/>
  <c r="CD87" s="1"/>
  <c r="U87" s="1"/>
  <c r="HI87"/>
  <c r="HO87"/>
  <c r="AW33"/>
  <c r="HN33"/>
  <c r="HM32"/>
  <c r="HN32"/>
  <c r="BM31"/>
  <c r="HK31"/>
  <c r="HI31"/>
  <c r="HL31"/>
  <c r="AV89"/>
  <c r="EN89"/>
  <c r="EO89" s="1"/>
  <c r="FS89"/>
  <c r="FT89" s="1"/>
  <c r="GI88"/>
  <c r="GJ88" s="1"/>
  <c r="GK88" s="1"/>
  <c r="AG88" s="1"/>
  <c r="AH88" s="1"/>
  <c r="AW88"/>
  <c r="AX88" s="1"/>
  <c r="Q88" s="1"/>
  <c r="Z29"/>
  <c r="IG78"/>
  <c r="IH78" s="1"/>
  <c r="V29"/>
  <c r="IC78"/>
  <c r="ID78" s="1"/>
  <c r="AB29"/>
  <c r="II78"/>
  <c r="IJ78" s="1"/>
  <c r="X28"/>
  <c r="IE77"/>
  <c r="IF77" s="1"/>
  <c r="BS88"/>
  <c r="CA88" s="1"/>
  <c r="CB88" s="1"/>
  <c r="BQ90"/>
  <c r="V86"/>
  <c r="BY89"/>
  <c r="BW89"/>
  <c r="BU89"/>
  <c r="BX89"/>
  <c r="BV89"/>
  <c r="BT89"/>
  <c r="BR89"/>
  <c r="R88"/>
  <c r="AT89"/>
  <c r="EP89"/>
  <c r="AC89" s="1"/>
  <c r="AD89" s="1"/>
  <c r="FU89"/>
  <c r="AE89" s="1"/>
  <c r="AF89" s="1"/>
  <c r="GQ65"/>
  <c r="GR65" s="1"/>
  <c r="GS64"/>
  <c r="FJ90"/>
  <c r="FR90" s="1"/>
  <c r="EE90"/>
  <c r="EM90" s="1"/>
  <c r="AM90"/>
  <c r="AU90" s="1"/>
  <c r="CS29"/>
  <c r="CT29" s="1"/>
  <c r="W29" s="1"/>
  <c r="CC31"/>
  <c r="CD31" s="1"/>
  <c r="U31" s="1"/>
  <c r="AW32"/>
  <c r="AX32" s="1"/>
  <c r="Q32" s="1"/>
  <c r="DY31"/>
  <c r="DZ31" s="1"/>
  <c r="AA31" s="1"/>
  <c r="GI32"/>
  <c r="HO32" s="1"/>
  <c r="FU32"/>
  <c r="AE32" s="1"/>
  <c r="EP32"/>
  <c r="AC32" s="1"/>
  <c r="FS33"/>
  <c r="FT33" s="1"/>
  <c r="FE34"/>
  <c r="FC33"/>
  <c r="FD33" s="1"/>
  <c r="EU34"/>
  <c r="EV34" s="1"/>
  <c r="EN33"/>
  <c r="EO33" s="1"/>
  <c r="EX31"/>
  <c r="FU31" s="1"/>
  <c r="EU33"/>
  <c r="EV33" s="1"/>
  <c r="EZ35"/>
  <c r="FA35" s="1"/>
  <c r="GI33"/>
  <c r="GJ33" s="1"/>
  <c r="BS35"/>
  <c r="BZ35" s="1"/>
  <c r="AM35"/>
  <c r="AT35" s="1"/>
  <c r="EN34"/>
  <c r="EO34" s="1"/>
  <c r="AV34"/>
  <c r="FS34"/>
  <c r="FT34" s="1"/>
  <c r="DE37"/>
  <c r="DA37"/>
  <c r="DB37"/>
  <c r="CX37"/>
  <c r="CY37" s="1"/>
  <c r="CZ37"/>
  <c r="DD37"/>
  <c r="DC37"/>
  <c r="EY37"/>
  <c r="ER37"/>
  <c r="EU37" s="1"/>
  <c r="EZ37"/>
  <c r="ES37"/>
  <c r="ET37" s="1"/>
  <c r="DS37"/>
  <c r="DT37"/>
  <c r="DP37"/>
  <c r="DU37"/>
  <c r="DQ37"/>
  <c r="DR37"/>
  <c r="DN37"/>
  <c r="DO37" s="1"/>
  <c r="EK37"/>
  <c r="EJ37"/>
  <c r="ED37"/>
  <c r="EE37" s="1"/>
  <c r="EG37"/>
  <c r="EF37"/>
  <c r="EI37"/>
  <c r="EH37"/>
  <c r="FM37"/>
  <c r="FK37"/>
  <c r="FN37"/>
  <c r="FL37"/>
  <c r="FP37"/>
  <c r="FO37"/>
  <c r="FI37"/>
  <c r="ES35"/>
  <c r="CI35"/>
  <c r="CP35" s="1"/>
  <c r="GG35"/>
  <c r="EL35"/>
  <c r="DG34"/>
  <c r="CY35"/>
  <c r="DF35" s="1"/>
  <c r="DO35"/>
  <c r="DV35" s="1"/>
  <c r="AN37"/>
  <c r="AQ37"/>
  <c r="AL37"/>
  <c r="AR37"/>
  <c r="AS37"/>
  <c r="AO37"/>
  <c r="AP37"/>
  <c r="GC37"/>
  <c r="GB37"/>
  <c r="GD37"/>
  <c r="FY37"/>
  <c r="GF37"/>
  <c r="GA37"/>
  <c r="GE37"/>
  <c r="BV37"/>
  <c r="BW37"/>
  <c r="BX37"/>
  <c r="BT37"/>
  <c r="BY37"/>
  <c r="BU37"/>
  <c r="BR37"/>
  <c r="BS37" s="1"/>
  <c r="CM37"/>
  <c r="CN37"/>
  <c r="CJ37"/>
  <c r="CL37"/>
  <c r="CK37"/>
  <c r="CH37"/>
  <c r="CO37"/>
  <c r="P38"/>
  <c r="HX87" s="1"/>
  <c r="BO38"/>
  <c r="BQ38" s="1"/>
  <c r="FF38"/>
  <c r="FH38" s="1"/>
  <c r="AY38"/>
  <c r="DK38"/>
  <c r="DM38" s="1"/>
  <c r="CE38"/>
  <c r="CG38" s="1"/>
  <c r="CU38"/>
  <c r="CW38" s="1"/>
  <c r="FV38"/>
  <c r="FX38" s="1"/>
  <c r="EQ38"/>
  <c r="FB38" s="1"/>
  <c r="EA38"/>
  <c r="EC38" s="1"/>
  <c r="AI38"/>
  <c r="AK38" s="1"/>
  <c r="FJ35"/>
  <c r="FR35" s="1"/>
  <c r="GH35"/>
  <c r="EM35"/>
  <c r="GH34"/>
  <c r="CA34"/>
  <c r="Z31"/>
  <c r="T28"/>
  <c r="GR11"/>
  <c r="GS10"/>
  <c r="BN29"/>
  <c r="S29" s="1"/>
  <c r="IA78" s="1"/>
  <c r="IB78" s="1"/>
  <c r="BK32"/>
  <c r="DH32" s="1"/>
  <c r="DI32" s="1"/>
  <c r="CR31"/>
  <c r="HJ31" s="1"/>
  <c r="BC33"/>
  <c r="BK33" s="1"/>
  <c r="DH33" s="1"/>
  <c r="DI33" s="1"/>
  <c r="BH34"/>
  <c r="BF34"/>
  <c r="BD34"/>
  <c r="BG34"/>
  <c r="BE34"/>
  <c r="BB34"/>
  <c r="AZ37"/>
  <c r="BA35"/>
  <c r="BI35" s="1"/>
  <c r="HO89" l="1"/>
  <c r="HM89"/>
  <c r="HN89"/>
  <c r="CC88"/>
  <c r="CD88" s="1"/>
  <c r="U88" s="1"/>
  <c r="HI88"/>
  <c r="HO88"/>
  <c r="AW34"/>
  <c r="HM34"/>
  <c r="HN34"/>
  <c r="HM33"/>
  <c r="HO33"/>
  <c r="AV90"/>
  <c r="FS90"/>
  <c r="FT90" s="1"/>
  <c r="EN90"/>
  <c r="EO90" s="1"/>
  <c r="AW89"/>
  <c r="AX89" s="1"/>
  <c r="Q89" s="1"/>
  <c r="GI89"/>
  <c r="GJ89" s="1"/>
  <c r="GK89" s="1"/>
  <c r="AG89" s="1"/>
  <c r="AH89" s="1"/>
  <c r="AD32"/>
  <c r="IK81"/>
  <c r="IL81" s="1"/>
  <c r="AF32"/>
  <c r="IM81"/>
  <c r="IN81" s="1"/>
  <c r="AB31"/>
  <c r="II80"/>
  <c r="IJ80" s="1"/>
  <c r="V31"/>
  <c r="IC80"/>
  <c r="ID80" s="1"/>
  <c r="R32"/>
  <c r="HY81"/>
  <c r="HZ81" s="1"/>
  <c r="X29"/>
  <c r="IE78"/>
  <c r="IF78" s="1"/>
  <c r="BS89"/>
  <c r="CA89" s="1"/>
  <c r="CB89" s="1"/>
  <c r="BZ88"/>
  <c r="V87"/>
  <c r="BY90"/>
  <c r="BW90"/>
  <c r="BU90"/>
  <c r="BX90"/>
  <c r="BV90"/>
  <c r="BT90"/>
  <c r="BR90"/>
  <c r="R89"/>
  <c r="EP90"/>
  <c r="AC90" s="1"/>
  <c r="AD90" s="1"/>
  <c r="FU90"/>
  <c r="AE90" s="1"/>
  <c r="AF90" s="1"/>
  <c r="GQ66"/>
  <c r="GR66" s="1"/>
  <c r="GS65"/>
  <c r="FQ90"/>
  <c r="EL90"/>
  <c r="AT90"/>
  <c r="CS31"/>
  <c r="CT31" s="1"/>
  <c r="W31" s="1"/>
  <c r="GJ32"/>
  <c r="GK32" s="1"/>
  <c r="AG32" s="1"/>
  <c r="T29"/>
  <c r="DF37"/>
  <c r="EV37"/>
  <c r="EW37" s="1"/>
  <c r="EW33"/>
  <c r="EX33"/>
  <c r="FE33"/>
  <c r="AE31"/>
  <c r="IM80" s="1"/>
  <c r="IN80" s="1"/>
  <c r="EP31"/>
  <c r="AC31" s="1"/>
  <c r="IK80" s="1"/>
  <c r="IL80" s="1"/>
  <c r="AX31"/>
  <c r="Q31" s="1"/>
  <c r="HY80" s="1"/>
  <c r="HZ80" s="1"/>
  <c r="GK31"/>
  <c r="AG31" s="1"/>
  <c r="IO80" s="1"/>
  <c r="IP80" s="1"/>
  <c r="EX34"/>
  <c r="EW34"/>
  <c r="ET35"/>
  <c r="BZ37"/>
  <c r="DW37"/>
  <c r="AP38"/>
  <c r="AQ38"/>
  <c r="AR38"/>
  <c r="AN38"/>
  <c r="AS38"/>
  <c r="AL38"/>
  <c r="AO38"/>
  <c r="EY38"/>
  <c r="ER38"/>
  <c r="ES38" s="1"/>
  <c r="EZ38"/>
  <c r="EU38"/>
  <c r="DD38"/>
  <c r="CZ38"/>
  <c r="DE38"/>
  <c r="DA38"/>
  <c r="DB38"/>
  <c r="CX38"/>
  <c r="CY38" s="1"/>
  <c r="DC38"/>
  <c r="DT38"/>
  <c r="DP38"/>
  <c r="DU38"/>
  <c r="DQ38"/>
  <c r="DR38"/>
  <c r="DN38"/>
  <c r="DO38" s="1"/>
  <c r="DS38"/>
  <c r="FN38"/>
  <c r="FO38"/>
  <c r="FK38"/>
  <c r="FP38"/>
  <c r="FL38"/>
  <c r="FM38"/>
  <c r="FI38"/>
  <c r="FJ38" s="1"/>
  <c r="FA37"/>
  <c r="GI34"/>
  <c r="GJ34" s="1"/>
  <c r="FQ35"/>
  <c r="CA37"/>
  <c r="DW35"/>
  <c r="DG35"/>
  <c r="CQ35"/>
  <c r="EL37"/>
  <c r="DV37"/>
  <c r="AU35"/>
  <c r="CA35"/>
  <c r="EJ38"/>
  <c r="EF38"/>
  <c r="EK38"/>
  <c r="EG38"/>
  <c r="EH38"/>
  <c r="ED38"/>
  <c r="EI38"/>
  <c r="GE38"/>
  <c r="GA38"/>
  <c r="GD38"/>
  <c r="GB38"/>
  <c r="GC38"/>
  <c r="FY38"/>
  <c r="FZ38" s="1"/>
  <c r="GF38"/>
  <c r="CO38"/>
  <c r="CK38"/>
  <c r="CL38"/>
  <c r="CH38"/>
  <c r="CI38" s="1"/>
  <c r="CN38"/>
  <c r="CM38"/>
  <c r="CJ38"/>
  <c r="BY38"/>
  <c r="BV38"/>
  <c r="BW38"/>
  <c r="BX38"/>
  <c r="BT38"/>
  <c r="BU38"/>
  <c r="BR38"/>
  <c r="BS38" s="1"/>
  <c r="CE39"/>
  <c r="CG39" s="1"/>
  <c r="BO39"/>
  <c r="BQ39" s="1"/>
  <c r="P39"/>
  <c r="HX88" s="1"/>
  <c r="EA39"/>
  <c r="EC39" s="1"/>
  <c r="CU39"/>
  <c r="CW39" s="1"/>
  <c r="AY39"/>
  <c r="DK39"/>
  <c r="DM39" s="1"/>
  <c r="FF39"/>
  <c r="FH39" s="1"/>
  <c r="FV39"/>
  <c r="FX39" s="1"/>
  <c r="EQ39"/>
  <c r="FB39" s="1"/>
  <c r="AI39"/>
  <c r="AK39" s="1"/>
  <c r="CI37"/>
  <c r="CP37" s="1"/>
  <c r="FZ37"/>
  <c r="GG37" s="1"/>
  <c r="AM37"/>
  <c r="AT37" s="1"/>
  <c r="FJ37"/>
  <c r="FQ37" s="1"/>
  <c r="EM37"/>
  <c r="DG37"/>
  <c r="GR12"/>
  <c r="GS11"/>
  <c r="BN31"/>
  <c r="S31" s="1"/>
  <c r="IA80" s="1"/>
  <c r="IB80" s="1"/>
  <c r="DX32"/>
  <c r="CB32"/>
  <c r="DJ32"/>
  <c r="Y32" s="1"/>
  <c r="IG81" s="1"/>
  <c r="IH81" s="1"/>
  <c r="BL32"/>
  <c r="BL33"/>
  <c r="DX33"/>
  <c r="DY33" s="1"/>
  <c r="CB33"/>
  <c r="CC33" s="1"/>
  <c r="BH35"/>
  <c r="BF35"/>
  <c r="BD35"/>
  <c r="BG35"/>
  <c r="BE35"/>
  <c r="BB35"/>
  <c r="BC34"/>
  <c r="BJ34" s="1"/>
  <c r="BJ33"/>
  <c r="AZ38"/>
  <c r="BA37"/>
  <c r="BI37" s="1"/>
  <c r="HN90" l="1"/>
  <c r="HM90"/>
  <c r="CC89"/>
  <c r="HI89"/>
  <c r="BZ89"/>
  <c r="HO34"/>
  <c r="BM33"/>
  <c r="HK33"/>
  <c r="HI33"/>
  <c r="HL33"/>
  <c r="BM32"/>
  <c r="HK32"/>
  <c r="HI32"/>
  <c r="HL32"/>
  <c r="GI90"/>
  <c r="GJ90" s="1"/>
  <c r="GK90" s="1"/>
  <c r="AG90" s="1"/>
  <c r="AH90" s="1"/>
  <c r="AW90"/>
  <c r="AX90" s="1"/>
  <c r="Q90" s="1"/>
  <c r="X31"/>
  <c r="IE80"/>
  <c r="IF80" s="1"/>
  <c r="AH32"/>
  <c r="IO81"/>
  <c r="IP81" s="1"/>
  <c r="CD89"/>
  <c r="U89" s="1"/>
  <c r="V88"/>
  <c r="BS90"/>
  <c r="CA90" s="1"/>
  <c r="CB90" s="1"/>
  <c r="R90"/>
  <c r="GQ68"/>
  <c r="GR68" s="1"/>
  <c r="GS66"/>
  <c r="CC32"/>
  <c r="CD32" s="1"/>
  <c r="U32" s="1"/>
  <c r="DY32"/>
  <c r="DZ32" s="1"/>
  <c r="AA32" s="1"/>
  <c r="ET38"/>
  <c r="EV38" s="1"/>
  <c r="EP34"/>
  <c r="AC34" s="1"/>
  <c r="IK83" s="1"/>
  <c r="IL83" s="1"/>
  <c r="CD33"/>
  <c r="U33" s="1"/>
  <c r="EX37"/>
  <c r="FU33"/>
  <c r="AE33" s="1"/>
  <c r="IM82" s="1"/>
  <c r="IN82" s="1"/>
  <c r="GK34"/>
  <c r="AG34" s="1"/>
  <c r="GK33"/>
  <c r="AG33" s="1"/>
  <c r="IO82" s="1"/>
  <c r="IP82" s="1"/>
  <c r="FU34"/>
  <c r="AE34" s="1"/>
  <c r="IM83" s="1"/>
  <c r="IN83" s="1"/>
  <c r="EP33"/>
  <c r="AC33" s="1"/>
  <c r="IK82" s="1"/>
  <c r="IL82" s="1"/>
  <c r="DZ33"/>
  <c r="AA33" s="1"/>
  <c r="DJ33"/>
  <c r="Y33" s="1"/>
  <c r="AX33"/>
  <c r="Q33" s="1"/>
  <c r="HY82" s="1"/>
  <c r="HZ82" s="1"/>
  <c r="FC35"/>
  <c r="FD35" s="1"/>
  <c r="AD34"/>
  <c r="AH31"/>
  <c r="AD31"/>
  <c r="AX34"/>
  <c r="Q34" s="1"/>
  <c r="R31"/>
  <c r="AF31"/>
  <c r="EU35"/>
  <c r="GG38"/>
  <c r="DV38"/>
  <c r="CP38"/>
  <c r="DF38"/>
  <c r="FR37"/>
  <c r="AU37"/>
  <c r="EN37" s="1"/>
  <c r="EO37" s="1"/>
  <c r="GH37"/>
  <c r="CQ37"/>
  <c r="BZ38"/>
  <c r="GH38"/>
  <c r="FQ38"/>
  <c r="DW38"/>
  <c r="DG38"/>
  <c r="EY39"/>
  <c r="ER39"/>
  <c r="ES39" s="1"/>
  <c r="EZ39"/>
  <c r="FA39"/>
  <c r="FO39"/>
  <c r="FP39"/>
  <c r="FM39"/>
  <c r="FN39"/>
  <c r="FK39"/>
  <c r="FL39"/>
  <c r="FI39"/>
  <c r="EI39"/>
  <c r="EK39"/>
  <c r="ED39"/>
  <c r="EE39" s="1"/>
  <c r="EG39"/>
  <c r="EF39"/>
  <c r="EJ39"/>
  <c r="EH39"/>
  <c r="BW39"/>
  <c r="BT39"/>
  <c r="BY39"/>
  <c r="BU39"/>
  <c r="BV39"/>
  <c r="BR39"/>
  <c r="BX39"/>
  <c r="DK40"/>
  <c r="DM40" s="1"/>
  <c r="EA40"/>
  <c r="EC40" s="1"/>
  <c r="AY40"/>
  <c r="CU40"/>
  <c r="CW40" s="1"/>
  <c r="EQ40"/>
  <c r="FB40" s="1"/>
  <c r="P40"/>
  <c r="HX89" s="1"/>
  <c r="CE40"/>
  <c r="CG40" s="1"/>
  <c r="BO40"/>
  <c r="BQ40" s="1"/>
  <c r="FV40"/>
  <c r="FX40" s="1"/>
  <c r="FF40"/>
  <c r="FH40" s="1"/>
  <c r="AI40"/>
  <c r="AK40" s="1"/>
  <c r="EE38"/>
  <c r="EL38" s="1"/>
  <c r="FA38"/>
  <c r="FC38" s="1"/>
  <c r="AM38"/>
  <c r="AT38" s="1"/>
  <c r="CA38"/>
  <c r="FR38"/>
  <c r="AP39"/>
  <c r="AQ39"/>
  <c r="AL39"/>
  <c r="AS39"/>
  <c r="AO39"/>
  <c r="AR39"/>
  <c r="AN39"/>
  <c r="GC39"/>
  <c r="GF39"/>
  <c r="GA39"/>
  <c r="GB39"/>
  <c r="FY39"/>
  <c r="GE39"/>
  <c r="GD39"/>
  <c r="DU39"/>
  <c r="DT39"/>
  <c r="DP39"/>
  <c r="DR39"/>
  <c r="DS39"/>
  <c r="DN39"/>
  <c r="DQ39"/>
  <c r="DC39"/>
  <c r="DD39"/>
  <c r="CZ39"/>
  <c r="DE39"/>
  <c r="DB39"/>
  <c r="DA39"/>
  <c r="CX39"/>
  <c r="CY39" s="1"/>
  <c r="CO39"/>
  <c r="CK39"/>
  <c r="CL39"/>
  <c r="CH39"/>
  <c r="CI39" s="1"/>
  <c r="CN39"/>
  <c r="CM39"/>
  <c r="CJ39"/>
  <c r="EN35"/>
  <c r="EO35" s="1"/>
  <c r="FS35"/>
  <c r="FT35" s="1"/>
  <c r="AV35"/>
  <c r="CQ38"/>
  <c r="T31"/>
  <c r="Z32"/>
  <c r="GR13"/>
  <c r="GS12"/>
  <c r="BK34"/>
  <c r="DH34" s="1"/>
  <c r="DI34" s="1"/>
  <c r="CR33"/>
  <c r="HJ33" s="1"/>
  <c r="CR32"/>
  <c r="HJ32" s="1"/>
  <c r="BH37"/>
  <c r="BF37"/>
  <c r="BD37"/>
  <c r="BB37"/>
  <c r="BG37"/>
  <c r="BE37"/>
  <c r="BC35"/>
  <c r="AZ39"/>
  <c r="BA38"/>
  <c r="BI38" s="1"/>
  <c r="BZ90" l="1"/>
  <c r="CC90"/>
  <c r="HI90"/>
  <c r="HO90"/>
  <c r="AW35"/>
  <c r="HM35"/>
  <c r="HN35"/>
  <c r="AB33"/>
  <c r="II82"/>
  <c r="IJ82" s="1"/>
  <c r="AH34"/>
  <c r="IO83"/>
  <c r="IP83" s="1"/>
  <c r="V32"/>
  <c r="IC81"/>
  <c r="ID81" s="1"/>
  <c r="R34"/>
  <c r="HY83"/>
  <c r="HZ83" s="1"/>
  <c r="Z33"/>
  <c r="IG82"/>
  <c r="IH82" s="1"/>
  <c r="V33"/>
  <c r="IC82"/>
  <c r="ID82" s="1"/>
  <c r="AB32"/>
  <c r="II81"/>
  <c r="IJ81" s="1"/>
  <c r="CD90"/>
  <c r="U90" s="1"/>
  <c r="V89"/>
  <c r="GQ69"/>
  <c r="GR69" s="1"/>
  <c r="GS68"/>
  <c r="CS33"/>
  <c r="CT33" s="1"/>
  <c r="W33" s="1"/>
  <c r="CS32"/>
  <c r="CT32" s="1"/>
  <c r="W32" s="1"/>
  <c r="EX38"/>
  <c r="EW38"/>
  <c r="EP37"/>
  <c r="AC37" s="1"/>
  <c r="AU38"/>
  <c r="AV38" s="1"/>
  <c r="AD33"/>
  <c r="AF33"/>
  <c r="AH33"/>
  <c r="FE38"/>
  <c r="FD38"/>
  <c r="R33"/>
  <c r="FE35"/>
  <c r="FC37"/>
  <c r="FD37" s="1"/>
  <c r="EV35"/>
  <c r="EW35" s="1"/>
  <c r="AF34"/>
  <c r="CP39"/>
  <c r="FS37"/>
  <c r="FT37" s="1"/>
  <c r="AV37"/>
  <c r="DG39"/>
  <c r="EM38"/>
  <c r="DO39"/>
  <c r="DV39" s="1"/>
  <c r="FN40"/>
  <c r="FP40"/>
  <c r="FO40"/>
  <c r="FK40"/>
  <c r="FL40"/>
  <c r="FM40"/>
  <c r="FI40"/>
  <c r="FJ40" s="1"/>
  <c r="EA41"/>
  <c r="EC41" s="1"/>
  <c r="DK41"/>
  <c r="DM41" s="1"/>
  <c r="CE41"/>
  <c r="CG41" s="1"/>
  <c r="EQ41"/>
  <c r="FB41" s="1"/>
  <c r="P41"/>
  <c r="HX90" s="1"/>
  <c r="CU41"/>
  <c r="CW41" s="1"/>
  <c r="BO41"/>
  <c r="BQ41" s="1"/>
  <c r="FF41"/>
  <c r="FH41" s="1"/>
  <c r="FV41"/>
  <c r="FX41" s="1"/>
  <c r="AY41"/>
  <c r="AI41"/>
  <c r="AK41" s="1"/>
  <c r="CM40"/>
  <c r="CN40"/>
  <c r="CJ40"/>
  <c r="CH40"/>
  <c r="CO40"/>
  <c r="CL40"/>
  <c r="CK40"/>
  <c r="ER40"/>
  <c r="ES40" s="1"/>
  <c r="EU40" s="1"/>
  <c r="EY40"/>
  <c r="DT40"/>
  <c r="DP40"/>
  <c r="DU40"/>
  <c r="DQ40"/>
  <c r="DR40"/>
  <c r="DN40"/>
  <c r="DO40" s="1"/>
  <c r="DS40"/>
  <c r="BS39"/>
  <c r="BZ39" s="1"/>
  <c r="FC39"/>
  <c r="FE39" s="1"/>
  <c r="CQ39"/>
  <c r="DF39"/>
  <c r="EL39"/>
  <c r="GI35"/>
  <c r="GJ35" s="1"/>
  <c r="FZ39"/>
  <c r="GG39" s="1"/>
  <c r="AM39"/>
  <c r="AT39" s="1"/>
  <c r="AR40"/>
  <c r="AO40"/>
  <c r="AP40"/>
  <c r="AQ40"/>
  <c r="AS40"/>
  <c r="AN40"/>
  <c r="AL40"/>
  <c r="GC40"/>
  <c r="FY40"/>
  <c r="FZ40" s="1"/>
  <c r="GF40"/>
  <c r="GE40"/>
  <c r="GD40"/>
  <c r="GA40"/>
  <c r="GB40"/>
  <c r="BU40"/>
  <c r="BW40"/>
  <c r="BX40"/>
  <c r="BT40"/>
  <c r="BY40"/>
  <c r="BV40"/>
  <c r="BR40"/>
  <c r="BS40" s="1"/>
  <c r="DD40"/>
  <c r="CZ40"/>
  <c r="DE40"/>
  <c r="DA40"/>
  <c r="DB40"/>
  <c r="CX40"/>
  <c r="CY40" s="1"/>
  <c r="DC40"/>
  <c r="EH40"/>
  <c r="ED40"/>
  <c r="EI40"/>
  <c r="EJ40"/>
  <c r="EF40"/>
  <c r="EK40"/>
  <c r="EG40"/>
  <c r="FJ39"/>
  <c r="FQ39" s="1"/>
  <c r="ET39"/>
  <c r="EM39"/>
  <c r="GR14"/>
  <c r="GS13"/>
  <c r="BN32"/>
  <c r="S32" s="1"/>
  <c r="IA81" s="1"/>
  <c r="IB81" s="1"/>
  <c r="BN33"/>
  <c r="S33" s="1"/>
  <c r="IA82" s="1"/>
  <c r="IB82" s="1"/>
  <c r="BK35"/>
  <c r="DX34"/>
  <c r="CB34"/>
  <c r="DJ34"/>
  <c r="Y34" s="1"/>
  <c r="IG83" s="1"/>
  <c r="IH83" s="1"/>
  <c r="BL34"/>
  <c r="BJ35"/>
  <c r="BG38"/>
  <c r="BE38"/>
  <c r="BB38"/>
  <c r="BH38"/>
  <c r="BF38"/>
  <c r="BD38"/>
  <c r="BC37"/>
  <c r="AZ40"/>
  <c r="BA39"/>
  <c r="BI39" s="1"/>
  <c r="AW38" l="1"/>
  <c r="AW37"/>
  <c r="AX37" s="1"/>
  <c r="Q37" s="1"/>
  <c r="R37" s="1"/>
  <c r="HM37"/>
  <c r="HN37"/>
  <c r="HO35"/>
  <c r="BM34"/>
  <c r="HK34"/>
  <c r="HI34"/>
  <c r="HL34"/>
  <c r="X32"/>
  <c r="IE81"/>
  <c r="IF81" s="1"/>
  <c r="HY86"/>
  <c r="HZ86" s="1"/>
  <c r="AD37"/>
  <c r="IK86"/>
  <c r="IL86" s="1"/>
  <c r="X33"/>
  <c r="IE82"/>
  <c r="IF82" s="1"/>
  <c r="V90"/>
  <c r="GQ70"/>
  <c r="GR70" s="1"/>
  <c r="GS69"/>
  <c r="DY34"/>
  <c r="DZ34" s="1"/>
  <c r="AA34" s="1"/>
  <c r="CC34"/>
  <c r="CD34" s="1"/>
  <c r="U34" s="1"/>
  <c r="CB35"/>
  <c r="CC35" s="1"/>
  <c r="CD35" s="1"/>
  <c r="U35" s="1"/>
  <c r="DH35"/>
  <c r="DI35" s="1"/>
  <c r="DJ35" s="1"/>
  <c r="Y35" s="1"/>
  <c r="GI37"/>
  <c r="HO37" s="1"/>
  <c r="ET40"/>
  <c r="EV40" s="1"/>
  <c r="FS38"/>
  <c r="FT38" s="1"/>
  <c r="EN38"/>
  <c r="EO38" s="1"/>
  <c r="FU37"/>
  <c r="AE37" s="1"/>
  <c r="IM86" s="1"/>
  <c r="IN86" s="1"/>
  <c r="EX35"/>
  <c r="EP35" s="1"/>
  <c r="AC35" s="1"/>
  <c r="IK84" s="1"/>
  <c r="IL84" s="1"/>
  <c r="FE37"/>
  <c r="EU39"/>
  <c r="EV39" s="1"/>
  <c r="DV40"/>
  <c r="FD39"/>
  <c r="GG40"/>
  <c r="CA39"/>
  <c r="DW40"/>
  <c r="FQ40"/>
  <c r="DW39"/>
  <c r="DF40"/>
  <c r="FR39"/>
  <c r="CA40"/>
  <c r="EE40"/>
  <c r="EL40" s="1"/>
  <c r="AM40"/>
  <c r="AU40" s="1"/>
  <c r="AX38"/>
  <c r="Q38" s="1"/>
  <c r="HY87" s="1"/>
  <c r="HZ87" s="1"/>
  <c r="GI38"/>
  <c r="HO38" s="1"/>
  <c r="FO41"/>
  <c r="FK41"/>
  <c r="FI41"/>
  <c r="FM41"/>
  <c r="FL41"/>
  <c r="FN41"/>
  <c r="FP41"/>
  <c r="BW41"/>
  <c r="BU41"/>
  <c r="BY41"/>
  <c r="BR41"/>
  <c r="BV41"/>
  <c r="BX41"/>
  <c r="BT41"/>
  <c r="CM41"/>
  <c r="CK41"/>
  <c r="CH41"/>
  <c r="CI41" s="1"/>
  <c r="CO41"/>
  <c r="CL41"/>
  <c r="CN41"/>
  <c r="CJ41"/>
  <c r="EK41"/>
  <c r="EJ41"/>
  <c r="ED41"/>
  <c r="EE41" s="1"/>
  <c r="EH41"/>
  <c r="EF41"/>
  <c r="EI41"/>
  <c r="EG41"/>
  <c r="DG40"/>
  <c r="BZ40"/>
  <c r="GH40"/>
  <c r="AU39"/>
  <c r="GH39"/>
  <c r="FR40"/>
  <c r="EZ40"/>
  <c r="FA40" s="1"/>
  <c r="CI40"/>
  <c r="CP40" s="1"/>
  <c r="AO41"/>
  <c r="AP41"/>
  <c r="AQ41"/>
  <c r="AL41"/>
  <c r="AN41"/>
  <c r="AS41"/>
  <c r="AR41"/>
  <c r="GC41"/>
  <c r="GD41"/>
  <c r="GA41"/>
  <c r="GB41"/>
  <c r="FY41"/>
  <c r="GE41"/>
  <c r="GF41"/>
  <c r="DE41"/>
  <c r="CX41"/>
  <c r="DC41"/>
  <c r="DD41"/>
  <c r="DB41"/>
  <c r="CZ41"/>
  <c r="DA41"/>
  <c r="EY41"/>
  <c r="EZ41" s="1"/>
  <c r="ER41"/>
  <c r="ES41" s="1"/>
  <c r="ET41" s="1"/>
  <c r="DS41"/>
  <c r="DQ41"/>
  <c r="DN41"/>
  <c r="DU41"/>
  <c r="DR41"/>
  <c r="DT41"/>
  <c r="DP41"/>
  <c r="T33"/>
  <c r="Z34"/>
  <c r="T32"/>
  <c r="GR15"/>
  <c r="GS14"/>
  <c r="BL35"/>
  <c r="DX35"/>
  <c r="BK37"/>
  <c r="BL37" s="1"/>
  <c r="CR34"/>
  <c r="HJ34" s="1"/>
  <c r="BG39"/>
  <c r="BE39"/>
  <c r="BH39"/>
  <c r="BF39"/>
  <c r="BD39"/>
  <c r="BB39"/>
  <c r="BJ37"/>
  <c r="BC38"/>
  <c r="BJ38" s="1"/>
  <c r="AZ41"/>
  <c r="BA40"/>
  <c r="BI40" s="1"/>
  <c r="HM38" l="1"/>
  <c r="HN38"/>
  <c r="BM37"/>
  <c r="BM35"/>
  <c r="HK35"/>
  <c r="HI35"/>
  <c r="HL35"/>
  <c r="V35"/>
  <c r="IC84"/>
  <c r="ID84" s="1"/>
  <c r="AB34"/>
  <c r="II83"/>
  <c r="IJ83" s="1"/>
  <c r="Z35"/>
  <c r="IG84"/>
  <c r="IH84" s="1"/>
  <c r="V34"/>
  <c r="IC83"/>
  <c r="ID83" s="1"/>
  <c r="GQ71"/>
  <c r="GR71" s="1"/>
  <c r="GS70"/>
  <c r="CS34"/>
  <c r="CT34" s="1"/>
  <c r="W34" s="1"/>
  <c r="DY35"/>
  <c r="DZ35" s="1"/>
  <c r="AA35" s="1"/>
  <c r="GJ38"/>
  <c r="GK38" s="1"/>
  <c r="AG38" s="1"/>
  <c r="GJ37"/>
  <c r="GK37" s="1"/>
  <c r="AG37" s="1"/>
  <c r="GK35"/>
  <c r="AG35" s="1"/>
  <c r="IO84" s="1"/>
  <c r="IP84" s="1"/>
  <c r="CR35"/>
  <c r="HJ35" s="1"/>
  <c r="FU38"/>
  <c r="AE38" s="1"/>
  <c r="EP38"/>
  <c r="AC38" s="1"/>
  <c r="IK87" s="1"/>
  <c r="IL87" s="1"/>
  <c r="EX40"/>
  <c r="EW40"/>
  <c r="AF37"/>
  <c r="FU35"/>
  <c r="AE35" s="1"/>
  <c r="IM84" s="1"/>
  <c r="IN84" s="1"/>
  <c r="EW39"/>
  <c r="AX35"/>
  <c r="Q35" s="1"/>
  <c r="HY84" s="1"/>
  <c r="HZ84" s="1"/>
  <c r="AD35"/>
  <c r="EX39"/>
  <c r="FC40"/>
  <c r="FD40" s="1"/>
  <c r="EU41"/>
  <c r="EV41" s="1"/>
  <c r="AT40"/>
  <c r="EM40"/>
  <c r="EN40" s="1"/>
  <c r="EO40" s="1"/>
  <c r="CQ40"/>
  <c r="CP41"/>
  <c r="DO41"/>
  <c r="DV41" s="1"/>
  <c r="CY41"/>
  <c r="DF41" s="1"/>
  <c r="FS39"/>
  <c r="FT39" s="1"/>
  <c r="AV39"/>
  <c r="EN39"/>
  <c r="EO39" s="1"/>
  <c r="BS41"/>
  <c r="BZ41" s="1"/>
  <c r="FJ41"/>
  <c r="FQ41" s="1"/>
  <c r="R38"/>
  <c r="FS40"/>
  <c r="FT40" s="1"/>
  <c r="AV40"/>
  <c r="EL41"/>
  <c r="FA41"/>
  <c r="FZ41"/>
  <c r="GG41" s="1"/>
  <c r="AM41"/>
  <c r="AT41" s="1"/>
  <c r="EM41"/>
  <c r="CQ41"/>
  <c r="GR16"/>
  <c r="GS15"/>
  <c r="BN35"/>
  <c r="S35" s="1"/>
  <c r="IA84" s="1"/>
  <c r="IB84" s="1"/>
  <c r="BN34"/>
  <c r="S34" s="1"/>
  <c r="IA83" s="1"/>
  <c r="IB83" s="1"/>
  <c r="CB37"/>
  <c r="HI37" s="1"/>
  <c r="BK38"/>
  <c r="DH37"/>
  <c r="HK37" s="1"/>
  <c r="DX37"/>
  <c r="HL37" s="1"/>
  <c r="CR37"/>
  <c r="HJ37" s="1"/>
  <c r="BC39"/>
  <c r="BH40"/>
  <c r="BF40"/>
  <c r="BD40"/>
  <c r="BG40"/>
  <c r="BE40"/>
  <c r="BB40"/>
  <c r="BA41"/>
  <c r="BI41" s="1"/>
  <c r="AW40" l="1"/>
  <c r="AX40" s="1"/>
  <c r="Q40" s="1"/>
  <c r="HM40"/>
  <c r="HN40"/>
  <c r="AW39"/>
  <c r="HM39"/>
  <c r="HN39"/>
  <c r="AF38"/>
  <c r="IM87"/>
  <c r="IN87" s="1"/>
  <c r="AH37"/>
  <c r="IO86"/>
  <c r="IP86" s="1"/>
  <c r="AB35"/>
  <c r="II84"/>
  <c r="IJ84" s="1"/>
  <c r="AH38"/>
  <c r="IO87"/>
  <c r="IP87" s="1"/>
  <c r="X34"/>
  <c r="IE83"/>
  <c r="IF83" s="1"/>
  <c r="GQ72"/>
  <c r="GR72" s="1"/>
  <c r="GS71"/>
  <c r="CS37"/>
  <c r="CT37" s="1"/>
  <c r="W37" s="1"/>
  <c r="CC37"/>
  <c r="CD37" s="1"/>
  <c r="U37" s="1"/>
  <c r="DY37"/>
  <c r="DZ37" s="1"/>
  <c r="AA37" s="1"/>
  <c r="CS35"/>
  <c r="CT35" s="1"/>
  <c r="W35" s="1"/>
  <c r="DI37"/>
  <c r="DJ37" s="1"/>
  <c r="Y37" s="1"/>
  <c r="AH35"/>
  <c r="FU40"/>
  <c r="AE40" s="1"/>
  <c r="EP40"/>
  <c r="AC40" s="1"/>
  <c r="AD38"/>
  <c r="FU39"/>
  <c r="AE39" s="1"/>
  <c r="IM88" s="1"/>
  <c r="IN88" s="1"/>
  <c r="EP39"/>
  <c r="AC39" s="1"/>
  <c r="R35"/>
  <c r="AF35"/>
  <c r="T35"/>
  <c r="FE40"/>
  <c r="EX41"/>
  <c r="EW41"/>
  <c r="FR41"/>
  <c r="CA41"/>
  <c r="GI39"/>
  <c r="HO39" s="1"/>
  <c r="AX39"/>
  <c r="Q39" s="1"/>
  <c r="HY88" s="1"/>
  <c r="HZ88" s="1"/>
  <c r="AU41"/>
  <c r="GH41"/>
  <c r="DG41"/>
  <c r="DW41"/>
  <c r="GI40"/>
  <c r="HO40" s="1"/>
  <c r="T34"/>
  <c r="GR17"/>
  <c r="GS16"/>
  <c r="BN37"/>
  <c r="S37" s="1"/>
  <c r="IA86" s="1"/>
  <c r="IB86" s="1"/>
  <c r="BK39"/>
  <c r="DH38"/>
  <c r="BL38"/>
  <c r="DX38"/>
  <c r="CB38"/>
  <c r="BH41"/>
  <c r="BF41"/>
  <c r="BD41"/>
  <c r="BB41"/>
  <c r="BG41"/>
  <c r="BE41"/>
  <c r="BJ39"/>
  <c r="BC40"/>
  <c r="BJ40" s="1"/>
  <c r="BM38" l="1"/>
  <c r="HK38"/>
  <c r="HI38"/>
  <c r="HL38"/>
  <c r="R40"/>
  <c r="HY89"/>
  <c r="HZ89" s="1"/>
  <c r="Z37"/>
  <c r="IG86"/>
  <c r="IH86" s="1"/>
  <c r="AB37"/>
  <c r="II86"/>
  <c r="IJ86" s="1"/>
  <c r="X37"/>
  <c r="IE86"/>
  <c r="IF86" s="1"/>
  <c r="AD39"/>
  <c r="IK88"/>
  <c r="IL88" s="1"/>
  <c r="AD40"/>
  <c r="IK89"/>
  <c r="IL89" s="1"/>
  <c r="AF40"/>
  <c r="IM89"/>
  <c r="IN89" s="1"/>
  <c r="X35"/>
  <c r="IE84"/>
  <c r="IF84" s="1"/>
  <c r="V37"/>
  <c r="IC86"/>
  <c r="ID86" s="1"/>
  <c r="GQ73"/>
  <c r="GR73" s="1"/>
  <c r="GS72"/>
  <c r="CC38"/>
  <c r="CD38" s="1"/>
  <c r="U38" s="1"/>
  <c r="DY38"/>
  <c r="DZ38" s="1"/>
  <c r="AA38" s="1"/>
  <c r="DI38"/>
  <c r="DJ38" s="1"/>
  <c r="Y38" s="1"/>
  <c r="GJ39"/>
  <c r="GK39" s="1"/>
  <c r="AG39" s="1"/>
  <c r="GJ40"/>
  <c r="GK40" s="1"/>
  <c r="AG40" s="1"/>
  <c r="AF39"/>
  <c r="FC41"/>
  <c r="FD41" s="1"/>
  <c r="FS41"/>
  <c r="FT41" s="1"/>
  <c r="EN41"/>
  <c r="EO41" s="1"/>
  <c r="AV41"/>
  <c r="R39"/>
  <c r="T37"/>
  <c r="GR19"/>
  <c r="GS17"/>
  <c r="BL39"/>
  <c r="CB39"/>
  <c r="DH39"/>
  <c r="DX39"/>
  <c r="BK40"/>
  <c r="CR38"/>
  <c r="HJ38" s="1"/>
  <c r="BC41"/>
  <c r="BK41" s="1"/>
  <c r="AW41" l="1"/>
  <c r="HM41"/>
  <c r="HN41"/>
  <c r="BM39"/>
  <c r="HK39"/>
  <c r="HI39"/>
  <c r="HL39"/>
  <c r="AH39"/>
  <c r="IO88"/>
  <c r="IP88" s="1"/>
  <c r="AB38"/>
  <c r="II87"/>
  <c r="IJ87" s="1"/>
  <c r="AH40"/>
  <c r="IO89"/>
  <c r="IP89" s="1"/>
  <c r="Z38"/>
  <c r="IG87"/>
  <c r="IH87" s="1"/>
  <c r="V38"/>
  <c r="IC87"/>
  <c r="ID87" s="1"/>
  <c r="GQ74"/>
  <c r="GR74" s="1"/>
  <c r="GS73"/>
  <c r="CS38"/>
  <c r="CT38" s="1"/>
  <c r="W38" s="1"/>
  <c r="DY39"/>
  <c r="DZ39" s="1"/>
  <c r="AA39" s="1"/>
  <c r="CC39"/>
  <c r="CD39" s="1"/>
  <c r="U39" s="1"/>
  <c r="DI39"/>
  <c r="DJ39" s="1"/>
  <c r="Y39" s="1"/>
  <c r="BN39"/>
  <c r="S39" s="1"/>
  <c r="IA88" s="1"/>
  <c r="IB88" s="1"/>
  <c r="EP41"/>
  <c r="AC41" s="1"/>
  <c r="IK90" s="1"/>
  <c r="IL90" s="1"/>
  <c r="FU41"/>
  <c r="AE41" s="1"/>
  <c r="IM90" s="1"/>
  <c r="IN90" s="1"/>
  <c r="FE41"/>
  <c r="AD41"/>
  <c r="GI41"/>
  <c r="HO41" s="1"/>
  <c r="AX41"/>
  <c r="Q41" s="1"/>
  <c r="HY90" s="1"/>
  <c r="HZ90" s="1"/>
  <c r="CR39"/>
  <c r="HJ39" s="1"/>
  <c r="GR20"/>
  <c r="GS19"/>
  <c r="BN38"/>
  <c r="S38" s="1"/>
  <c r="IA87" s="1"/>
  <c r="IB87" s="1"/>
  <c r="DX41"/>
  <c r="CB41"/>
  <c r="CC41" s="1"/>
  <c r="DH41"/>
  <c r="BL41"/>
  <c r="DH40"/>
  <c r="BL40"/>
  <c r="DX40"/>
  <c r="CB40"/>
  <c r="BJ41"/>
  <c r="BM41" l="1"/>
  <c r="HK41"/>
  <c r="HI41"/>
  <c r="HL41"/>
  <c r="BM40"/>
  <c r="HK40"/>
  <c r="HI40"/>
  <c r="HL40"/>
  <c r="Z39"/>
  <c r="IG88"/>
  <c r="IH88" s="1"/>
  <c r="AB39"/>
  <c r="II88"/>
  <c r="IJ88" s="1"/>
  <c r="V39"/>
  <c r="IC88"/>
  <c r="ID88" s="1"/>
  <c r="X38"/>
  <c r="IE87"/>
  <c r="IF87" s="1"/>
  <c r="GQ75"/>
  <c r="GR75" s="1"/>
  <c r="GS74"/>
  <c r="DY40"/>
  <c r="DZ40" s="1"/>
  <c r="AA40" s="1"/>
  <c r="DI40"/>
  <c r="DJ40" s="1"/>
  <c r="Y40" s="1"/>
  <c r="DI41"/>
  <c r="DJ41" s="1"/>
  <c r="Y41" s="1"/>
  <c r="DY41"/>
  <c r="DZ41" s="1"/>
  <c r="AA41" s="1"/>
  <c r="CS39"/>
  <c r="CT39" s="1"/>
  <c r="W39" s="1"/>
  <c r="CC40"/>
  <c r="CD40" s="1"/>
  <c r="U40" s="1"/>
  <c r="GJ41"/>
  <c r="GK41" s="1"/>
  <c r="AG41" s="1"/>
  <c r="CD41"/>
  <c r="U41" s="1"/>
  <c r="AF41"/>
  <c r="R41"/>
  <c r="T38"/>
  <c r="T39"/>
  <c r="GR21"/>
  <c r="GS20"/>
  <c r="CR40"/>
  <c r="HJ40" s="1"/>
  <c r="CR41"/>
  <c r="HJ41" s="1"/>
  <c r="T7"/>
  <c r="AH41" l="1"/>
  <c r="IO90"/>
  <c r="IP90" s="1"/>
  <c r="V40"/>
  <c r="IC89"/>
  <c r="ID89" s="1"/>
  <c r="AB41"/>
  <c r="II90"/>
  <c r="IJ90" s="1"/>
  <c r="Z40"/>
  <c r="IG89"/>
  <c r="IH89" s="1"/>
  <c r="V41"/>
  <c r="IC90"/>
  <c r="ID90" s="1"/>
  <c r="X39"/>
  <c r="IE88"/>
  <c r="IF88" s="1"/>
  <c r="Z41"/>
  <c r="IG90"/>
  <c r="IH90" s="1"/>
  <c r="AB40"/>
  <c r="II89"/>
  <c r="IJ89" s="1"/>
  <c r="GQ76"/>
  <c r="GR76" s="1"/>
  <c r="GS75"/>
  <c r="CS41"/>
  <c r="CT41" s="1"/>
  <c r="W41" s="1"/>
  <c r="CS40"/>
  <c r="CT40" s="1"/>
  <c r="W40" s="1"/>
  <c r="BO49"/>
  <c r="GR22"/>
  <c r="GS21"/>
  <c r="BN41"/>
  <c r="S41" s="1"/>
  <c r="IA90" s="1"/>
  <c r="IB90" s="1"/>
  <c r="BN40"/>
  <c r="S40" s="1"/>
  <c r="IA89" s="1"/>
  <c r="IB89" s="1"/>
  <c r="X40" l="1"/>
  <c r="IE89"/>
  <c r="IF89" s="1"/>
  <c r="X41"/>
  <c r="IE90"/>
  <c r="IF90" s="1"/>
  <c r="GQ77"/>
  <c r="GR77" s="1"/>
  <c r="GS76"/>
  <c r="T40"/>
  <c r="T41"/>
  <c r="GR23"/>
  <c r="GS22"/>
  <c r="GS77" l="1"/>
  <c r="GU57"/>
  <c r="GV57" s="1"/>
  <c r="GR24"/>
  <c r="GS23"/>
  <c r="GU58" l="1"/>
  <c r="GV58" s="1"/>
  <c r="GW57"/>
  <c r="GR25"/>
  <c r="GS24"/>
  <c r="GU59" l="1"/>
  <c r="GV59" s="1"/>
  <c r="GW58"/>
  <c r="GR26"/>
  <c r="GS25"/>
  <c r="GU60" l="1"/>
  <c r="GV60" s="1"/>
  <c r="GW59"/>
  <c r="GR27"/>
  <c r="GS26"/>
  <c r="GU61" l="1"/>
  <c r="GV61" s="1"/>
  <c r="GW60"/>
  <c r="GR28"/>
  <c r="GS27"/>
  <c r="GU62" l="1"/>
  <c r="GV62" s="1"/>
  <c r="GW61"/>
  <c r="GV8"/>
  <c r="GS28"/>
  <c r="GU63" l="1"/>
  <c r="GV63" s="1"/>
  <c r="GW62"/>
  <c r="GV9"/>
  <c r="GW8"/>
  <c r="GU64" l="1"/>
  <c r="GV64" s="1"/>
  <c r="GW63"/>
  <c r="GV10"/>
  <c r="GW9"/>
  <c r="GU65" l="1"/>
  <c r="GV65" s="1"/>
  <c r="GW64"/>
  <c r="GV11"/>
  <c r="GW10"/>
  <c r="GU66" l="1"/>
  <c r="GV66" s="1"/>
  <c r="GW65"/>
  <c r="GV12"/>
  <c r="GW11"/>
  <c r="GU68" l="1"/>
  <c r="GV68" s="1"/>
  <c r="GW66"/>
  <c r="GV13"/>
  <c r="GW12"/>
  <c r="GU69" l="1"/>
  <c r="GV69" s="1"/>
  <c r="GW68"/>
  <c r="GV14"/>
  <c r="GW13"/>
  <c r="GU70" l="1"/>
  <c r="GV70" s="1"/>
  <c r="GW69"/>
  <c r="GV15"/>
  <c r="GW14"/>
  <c r="GU71" l="1"/>
  <c r="GV71" s="1"/>
  <c r="GW70"/>
  <c r="GV16"/>
  <c r="GW15"/>
  <c r="GU72" l="1"/>
  <c r="GV72" s="1"/>
  <c r="GW71"/>
  <c r="GV17"/>
  <c r="GW16"/>
  <c r="GU73" l="1"/>
  <c r="GV73" s="1"/>
  <c r="GW72"/>
  <c r="GV19"/>
  <c r="GW17"/>
  <c r="GU74" l="1"/>
  <c r="GV74" s="1"/>
  <c r="GW73"/>
  <c r="GV20"/>
  <c r="GW19"/>
  <c r="GU75" l="1"/>
  <c r="GV75" s="1"/>
  <c r="GW74"/>
  <c r="GV21"/>
  <c r="GW20"/>
  <c r="GU76" l="1"/>
  <c r="GV76" s="1"/>
  <c r="GW75"/>
  <c r="GV22"/>
  <c r="GW21"/>
  <c r="GU77" l="1"/>
  <c r="GV77" s="1"/>
  <c r="GW76"/>
  <c r="GV23"/>
  <c r="GW22"/>
  <c r="GY57" l="1"/>
  <c r="GZ57" s="1"/>
  <c r="GW77"/>
  <c r="GV24"/>
  <c r="GW23"/>
  <c r="GY58" l="1"/>
  <c r="GZ58" s="1"/>
  <c r="HA57"/>
  <c r="GV25"/>
  <c r="GW24"/>
  <c r="GY59" l="1"/>
  <c r="GZ59" s="1"/>
  <c r="HA58"/>
  <c r="GV26"/>
  <c r="GW25"/>
  <c r="GY60" l="1"/>
  <c r="GZ60" s="1"/>
  <c r="HA59"/>
  <c r="GV27"/>
  <c r="GW26"/>
  <c r="GY61" l="1"/>
  <c r="GZ61" s="1"/>
  <c r="HA60"/>
  <c r="GV28"/>
  <c r="GW27"/>
  <c r="GY62" l="1"/>
  <c r="GZ62" s="1"/>
  <c r="HA61"/>
  <c r="GZ8"/>
  <c r="GW28"/>
  <c r="GY63" l="1"/>
  <c r="GZ63" s="1"/>
  <c r="HA62"/>
  <c r="HA8"/>
  <c r="GZ9"/>
  <c r="GY64" l="1"/>
  <c r="GZ64" s="1"/>
  <c r="HA63"/>
  <c r="GZ10"/>
  <c r="HA9"/>
  <c r="GY65" l="1"/>
  <c r="GZ65" s="1"/>
  <c r="HA64"/>
  <c r="GZ11"/>
  <c r="HA10"/>
  <c r="GY66" l="1"/>
  <c r="GZ66" s="1"/>
  <c r="HA65"/>
  <c r="GZ12"/>
  <c r="HA11"/>
  <c r="GY68" l="1"/>
  <c r="GZ68" s="1"/>
  <c r="HA66"/>
  <c r="GZ13"/>
  <c r="HA12"/>
  <c r="GY69" l="1"/>
  <c r="GZ69" s="1"/>
  <c r="HA68"/>
  <c r="GZ14"/>
  <c r="HA13"/>
  <c r="GY70" l="1"/>
  <c r="GZ70" s="1"/>
  <c r="HA69"/>
  <c r="GZ15"/>
  <c r="HA14"/>
  <c r="GY71" l="1"/>
  <c r="GZ71" s="1"/>
  <c r="HA70"/>
  <c r="GZ16"/>
  <c r="HA15"/>
  <c r="GY72" l="1"/>
  <c r="GZ72" s="1"/>
  <c r="HA71"/>
  <c r="GZ17"/>
  <c r="HA16"/>
  <c r="GY73" l="1"/>
  <c r="GZ73" s="1"/>
  <c r="HA72"/>
  <c r="GZ19"/>
  <c r="HA17"/>
  <c r="GY74" l="1"/>
  <c r="GZ74" s="1"/>
  <c r="HA73"/>
  <c r="GZ20"/>
  <c r="HA19"/>
  <c r="GY75" l="1"/>
  <c r="GZ75" s="1"/>
  <c r="HA74"/>
  <c r="GZ21"/>
  <c r="HA20"/>
  <c r="GY76" l="1"/>
  <c r="GZ76" s="1"/>
  <c r="HA75"/>
  <c r="GZ22"/>
  <c r="HA21"/>
  <c r="GY77" l="1"/>
  <c r="GZ77" s="1"/>
  <c r="HA76"/>
  <c r="GZ23"/>
  <c r="HA22"/>
  <c r="HA77" l="1"/>
  <c r="HC57"/>
  <c r="HD57" s="1"/>
  <c r="GZ24"/>
  <c r="HA23"/>
  <c r="HC58" l="1"/>
  <c r="HD58" s="1"/>
  <c r="HE57"/>
  <c r="GZ25"/>
  <c r="HA24"/>
  <c r="HC59" l="1"/>
  <c r="HD59" s="1"/>
  <c r="HE58"/>
  <c r="GZ26"/>
  <c r="HA25"/>
  <c r="HC60" l="1"/>
  <c r="HD60" s="1"/>
  <c r="HE59"/>
  <c r="GZ27"/>
  <c r="HA26"/>
  <c r="HC61" l="1"/>
  <c r="HD61" s="1"/>
  <c r="HE60"/>
  <c r="GZ28"/>
  <c r="HA27"/>
  <c r="HC62" l="1"/>
  <c r="HD62" s="1"/>
  <c r="HE61"/>
  <c r="HD8"/>
  <c r="HA28"/>
  <c r="HC63" l="1"/>
  <c r="HD63" s="1"/>
  <c r="HE62"/>
  <c r="HD9"/>
  <c r="HE8"/>
  <c r="HC64" l="1"/>
  <c r="HD64" s="1"/>
  <c r="HE63"/>
  <c r="HD10"/>
  <c r="HE9"/>
  <c r="HC65" l="1"/>
  <c r="HD65" s="1"/>
  <c r="HE64"/>
  <c r="HD11"/>
  <c r="HE10"/>
  <c r="HC66" l="1"/>
  <c r="HD66" s="1"/>
  <c r="HE65"/>
  <c r="HD12"/>
  <c r="HE11"/>
  <c r="HC68" l="1"/>
  <c r="HD68" s="1"/>
  <c r="HE66"/>
  <c r="HD13"/>
  <c r="HE12"/>
  <c r="HC69" l="1"/>
  <c r="HD69" s="1"/>
  <c r="HE68"/>
  <c r="HD14"/>
  <c r="HE13"/>
  <c r="HC70" l="1"/>
  <c r="HD70" s="1"/>
  <c r="HE69"/>
  <c r="HD15"/>
  <c r="HE14"/>
  <c r="HC71" l="1"/>
  <c r="HD71" s="1"/>
  <c r="HE70"/>
  <c r="HD16"/>
  <c r="HE15"/>
  <c r="HC72" l="1"/>
  <c r="HD72" s="1"/>
  <c r="HE71"/>
  <c r="HD17"/>
  <c r="HE16"/>
  <c r="HC73" l="1"/>
  <c r="HD73" s="1"/>
  <c r="HE72"/>
  <c r="HD19"/>
  <c r="HE17"/>
  <c r="HC74" l="1"/>
  <c r="HD74" s="1"/>
  <c r="HE73"/>
  <c r="HD20"/>
  <c r="HE19"/>
  <c r="HC75" l="1"/>
  <c r="HD75" s="1"/>
  <c r="HE74"/>
  <c r="HD21"/>
  <c r="HE20"/>
  <c r="HC76" l="1"/>
  <c r="HD76" s="1"/>
  <c r="HE75"/>
  <c r="HD22"/>
  <c r="HE21"/>
  <c r="HC77" l="1"/>
  <c r="HD77" s="1"/>
  <c r="HE76"/>
  <c r="HD23"/>
  <c r="HE22"/>
  <c r="HE77" l="1"/>
  <c r="HD24"/>
  <c r="HE23"/>
  <c r="HD25" l="1"/>
  <c r="HE24"/>
  <c r="HD26" l="1"/>
  <c r="HE25"/>
  <c r="HD27" l="1"/>
  <c r="HE26"/>
  <c r="HD28" l="1"/>
  <c r="HE27"/>
  <c r="HE28" l="1"/>
</calcChain>
</file>

<file path=xl/sharedStrings.xml><?xml version="1.0" encoding="utf-8"?>
<sst xmlns="http://schemas.openxmlformats.org/spreadsheetml/2006/main" count="963" uniqueCount="230">
  <si>
    <t>MONTANT IMPOT SUR LE REVENU DES PERSONNES PHYSIQUES - REVENUS PERCUS EN</t>
  </si>
  <si>
    <t>Tranche</t>
  </si>
  <si>
    <t>de</t>
  </si>
  <si>
    <t>à</t>
  </si>
  <si>
    <t>Taux</t>
  </si>
  <si>
    <t>imposition</t>
  </si>
  <si>
    <t>IMPOSABLE</t>
  </si>
  <si>
    <t>1 Part</t>
  </si>
  <si>
    <t>Rev Impos</t>
  </si>
  <si>
    <t>Sans enfant à charge :</t>
  </si>
  <si>
    <t>N Part</t>
  </si>
  <si>
    <t xml:space="preserve">              Ventilaton du Revenu Imposable pour 1 Part  :</t>
  </si>
  <si>
    <t xml:space="preserve">      Montant par tranche de revenu</t>
  </si>
  <si>
    <t>décote</t>
  </si>
  <si>
    <t>Impôt après</t>
  </si>
  <si>
    <t>M   A   R   I   E   ( E S )   -   P   A   C   S   E  ( E S )   -          1    ENFANT A CHARGE</t>
  </si>
  <si>
    <t>M   A   R   I   E   ( E S )   -   P   A   C   S   E  ( E S )   -          2    ENFANTS A CHARGE</t>
  </si>
  <si>
    <t>Montant pour  1/2 part  (0,50) :</t>
  </si>
  <si>
    <t>M   A   R   I   E   ( E S )   -   P   A   C   S   E  ( E S )   -          3    ENFANTS A CHARGE</t>
  </si>
  <si>
    <t>Impôt</t>
  </si>
  <si>
    <t>brut</t>
  </si>
  <si>
    <t>plafonnement</t>
  </si>
  <si>
    <t>M   A   R   I   E   ( E S )   -   P   A   C   S   E  ( E S )   -           4   ENFANTS A CHARGE</t>
  </si>
  <si>
    <t xml:space="preserve">   M   A   R   I   E   ( E   S )         ou        P   A   C   S   E   ( E   S )</t>
  </si>
  <si>
    <t>Enfant à charge :</t>
  </si>
  <si>
    <t>impôt</t>
  </si>
  <si>
    <t xml:space="preserve">        BAREME CONTRIBUTION des HAUTS REVENUS</t>
  </si>
  <si>
    <t>Impôt avec</t>
  </si>
  <si>
    <t>Contribution</t>
  </si>
  <si>
    <t>Montant pour le 1er enfant</t>
  </si>
  <si>
    <t>contribution</t>
  </si>
  <si>
    <t>%</t>
  </si>
  <si>
    <t>€</t>
  </si>
  <si>
    <t xml:space="preserve">         Sans Enfant</t>
  </si>
  <si>
    <t>Vérification</t>
  </si>
  <si>
    <t xml:space="preserve">         Sans  Enfant</t>
  </si>
  <si>
    <t xml:space="preserve">      3 Enfants</t>
  </si>
  <si>
    <t xml:space="preserve">        4 Enfants</t>
  </si>
  <si>
    <t xml:space="preserve">           2  Enfants</t>
  </si>
  <si>
    <t xml:space="preserve">           1   Enfant</t>
  </si>
  <si>
    <t xml:space="preserve">                CELIBATAIRE   :   Ventilaton du Revenu Imposable et CONTRIBUTION</t>
  </si>
  <si>
    <t xml:space="preserve">            COUPLE MARIE ou PACSE    :    Ventilaton du Revenu Imposable et CONTRIBUTION</t>
  </si>
  <si>
    <t>1 Enfant</t>
  </si>
  <si>
    <t xml:space="preserve">       2 Enfants</t>
  </si>
  <si>
    <t xml:space="preserve">                      Parent   isole</t>
  </si>
  <si>
    <t>IMPOT A PAYER EN</t>
  </si>
  <si>
    <t xml:space="preserve">    VEUF   ou   VEUVE</t>
  </si>
  <si>
    <t>Ayant élevé Enfant</t>
  </si>
  <si>
    <t xml:space="preserve"> V   E   U  F   ou    V   E   U   V   E        A   Y   A   N   T       E   L   E   V   E      au       M   O   I   N    S       1        E   N   F   A   N   T  </t>
  </si>
  <si>
    <t>Montant</t>
  </si>
  <si>
    <t>IMPOT sur le REVENU des PERSONNES PHYSIQUES      -      REVENUS PERCUS en</t>
  </si>
  <si>
    <t xml:space="preserve"> -      IMPOT A PAYER EN</t>
  </si>
  <si>
    <t>PAGE</t>
  </si>
  <si>
    <t>avant</t>
  </si>
  <si>
    <t>payer</t>
  </si>
  <si>
    <t>net à</t>
  </si>
  <si>
    <t>CALCUL   de   la    DECOTE   au   TITRE   des   REVENUS    PERCUS   en</t>
  </si>
  <si>
    <t>IB</t>
  </si>
  <si>
    <t>IN</t>
  </si>
  <si>
    <t>On a :</t>
  </si>
  <si>
    <t>IMPOT REVENU PERSONNES PHYSIQUES  +  CONTRIBUTION sur  REVENUS PERCUS en</t>
  </si>
  <si>
    <t>On est en présence des variables suivantes :</t>
  </si>
  <si>
    <t>Formule de la décote :</t>
  </si>
  <si>
    <t>euros</t>
  </si>
  <si>
    <t>Pour les revenus percus en</t>
  </si>
  <si>
    <t>A PAYER EN</t>
  </si>
  <si>
    <t>à   P AYER  en</t>
  </si>
  <si>
    <t>1)</t>
  </si>
  <si>
    <t>2)</t>
  </si>
  <si>
    <t>3)</t>
  </si>
  <si>
    <t>4)</t>
  </si>
  <si>
    <t>5)</t>
  </si>
  <si>
    <t>6)</t>
  </si>
  <si>
    <t xml:space="preserve"> de la loi des finances</t>
  </si>
  <si>
    <t>Vous devez indiquer le montant de l'avantage fiscal</t>
  </si>
  <si>
    <t xml:space="preserve">lié à la part des enfants dans le foyer fiscal </t>
  </si>
  <si>
    <t>de la loi des finances</t>
  </si>
  <si>
    <t>Vous devez indiquer le montant de l'avantage fiscal lié à la</t>
  </si>
  <si>
    <t>part du premier enfant dans un foyer fiscal mono-parental</t>
  </si>
  <si>
    <t>Vous devez indiquer le montant de l'avantage fiscal lié à</t>
  </si>
  <si>
    <t>2 Enfants</t>
  </si>
  <si>
    <t>3 Enfants</t>
  </si>
  <si>
    <t>4 Enfants</t>
  </si>
  <si>
    <t xml:space="preserve">               PARENT   ISOLE</t>
  </si>
  <si>
    <t>VEUF - VEUVE</t>
  </si>
  <si>
    <t xml:space="preserve">      C  O  U  P  L  E     M  A  R  I  E      OU     P  A  C  S  E</t>
  </si>
  <si>
    <t>Ayant élevé</t>
  </si>
  <si>
    <t>IMPOT SUR LE REVENU DES PERSONNES PHYSIQUES</t>
  </si>
  <si>
    <t>ET</t>
  </si>
  <si>
    <t>INFORMATIONS A PARAMETRER</t>
  </si>
  <si>
    <t>INCIDENCE du PLAFONNEMENT sur le REVENU des PERSONNES PHYSIQUES     -   REVENUS PERCUS en</t>
  </si>
  <si>
    <t>B  A  R  E  M  E</t>
  </si>
  <si>
    <t>l'état de veuf ou veuve ayant élevé au moins  1 enfant</t>
  </si>
  <si>
    <t>CONTRIBUTION sur les HAUTS REVENUS</t>
  </si>
  <si>
    <t>INCIDENCES du PLAFONNEMENT de l'IRPP sur le FOYER FISCAL</t>
  </si>
  <si>
    <t xml:space="preserve">               CONTRIBUTION sur les HAUTS REVENUS</t>
  </si>
  <si>
    <t>TABLEAU RECAPITULATIF de L'IMPOT sur le REVENU des PERSONNES PHYSIQUES (I R P P)</t>
  </si>
  <si>
    <t xml:space="preserve"> et de la CONTRIBUTION sur les HAUTS REVENUS (C H R)</t>
  </si>
  <si>
    <t>CALCUL de la CONTRIBUTION sur les HAUTS REVENUS</t>
  </si>
  <si>
    <t>P   A   R   E   N   T      I   S   O   L   E         -            1        E   N   F   A   N   T      A     C   H   A   R   G   E</t>
  </si>
  <si>
    <t>P   A   R   E   N   T      I   S   O   L   E        -        2         E   N   F   A   N   T  S     A     C   H   A   R   G   E</t>
  </si>
  <si>
    <t xml:space="preserve">REMARQUE PRELIMINAIRE : Toutes les CASES en "JAUNE" sont MODIFIABLES, les autres CASES sont NON MODIFIABLES </t>
  </si>
  <si>
    <t>Vous devez compléter les cases "JAUNE" dans les  barèmes de l'impôt et de la contribution des hauts revenus ci-dessous :</t>
  </si>
  <si>
    <t>Gain</t>
  </si>
  <si>
    <t>Maxima</t>
  </si>
  <si>
    <t>7)</t>
  </si>
  <si>
    <t>Pour modifier certaines informations figurant sur ce document il est nécessaire :</t>
  </si>
  <si>
    <t xml:space="preserve"> - que l'utilisateur utilise le logiciel "EXCEL 2007" ou version ultérieure,</t>
  </si>
  <si>
    <t>FAIRE une COPIE de cette APPLICATION et ne JAMAIS TRAVAILLER sur cette COPIE</t>
  </si>
  <si>
    <t>CONSEIL PRELIMINAIRE :</t>
  </si>
  <si>
    <t xml:space="preserve">B   I   E   N   V   E   N   U   E </t>
  </si>
  <si>
    <t>BIENVENUE</t>
  </si>
  <si>
    <t xml:space="preserve"> - que l'utilisateur se réfère à la loi de finances de la République Française qui est votée chaque année.</t>
  </si>
  <si>
    <t>REVENU</t>
  </si>
  <si>
    <t>Vous devez compléter l'année dans la  case "JAUNE" de la rubrique   "REVENUS PERCUS en"   figurant sur la première ligne ci-dessus.</t>
  </si>
  <si>
    <t>Vous devez compléter les cases "JAUNE" de la rubrique "REVENU IMPOSABLE" suivant les revenus que vous désirez connaitre ………………………………………………………..</t>
  </si>
  <si>
    <t>BAREME IMPOT sur REVENU des PERSONNES PHYSIQUES</t>
  </si>
  <si>
    <t>Pour CELIBATAIRE</t>
  </si>
  <si>
    <t>M   A   R   I   E   ( E S )   -   P   A   C   S   E  ( E S )   -           SANS   ENFANT   A    CHARGE</t>
  </si>
  <si>
    <t xml:space="preserve"> C   E   L   I   B   A   T   A   I   R   E     -   D  I  V  O  R  C  E  (E)   -  V  E  U  F   (VE)     S A N S   ENFANT   A     C H A R G E</t>
  </si>
  <si>
    <t>CELIBATAIRE-DIVORCE-VEUF</t>
  </si>
  <si>
    <t xml:space="preserve">Pour COUPLE   MARIE  - PACSE </t>
  </si>
  <si>
    <t>et  l'impôt  sur  le  revenu  des  personnes  physiques   payable   en</t>
  </si>
  <si>
    <t>euros seront exonérées de paiement grâce à la décote.</t>
  </si>
  <si>
    <t>à  un  montant  de</t>
  </si>
  <si>
    <t xml:space="preserve">DETAIL de l'IRPP et de la CHR par FOYER FISCAL </t>
  </si>
  <si>
    <t>D</t>
  </si>
  <si>
    <t xml:space="preserve">La décote est égale à la différence entre d'une part la somme de </t>
  </si>
  <si>
    <t>euros et d'autre part la moitié du montant de l'impôt brut</t>
  </si>
  <si>
    <t>D  - IB/2</t>
  </si>
  <si>
    <t>IN   =   IB  - ( D  - IB/2 )</t>
  </si>
  <si>
    <t>Première question :</t>
  </si>
  <si>
    <t>soit  0 = 3 IB/2  -  D</t>
  </si>
  <si>
    <t>soit  3 IB/2  =</t>
  </si>
  <si>
    <t>soit   IB  =</t>
  </si>
  <si>
    <t>x 2 / 3</t>
  </si>
  <si>
    <t>IB  =</t>
  </si>
  <si>
    <t>, les impositions (brutes) inférieures</t>
  </si>
  <si>
    <t>Deuxième question :</t>
  </si>
  <si>
    <t>et on sait que   IN = 0</t>
  </si>
  <si>
    <t xml:space="preserve"> 0    =   IB  - ( D  - IB/2 )</t>
  </si>
  <si>
    <t>D  - IB/2 = 0</t>
  </si>
  <si>
    <t>soit    D  =  IB/2</t>
  </si>
  <si>
    <t>soit  IB/2  =</t>
  </si>
  <si>
    <t>, les impositions (brutes) supérieures</t>
  </si>
  <si>
    <t>euros ne bénéficient plus de la décote.</t>
  </si>
  <si>
    <t>Impôt net (à payer après décote) :</t>
  </si>
  <si>
    <t>soit    IB =</t>
  </si>
  <si>
    <t>A partir de quel impôt (brut), en appliquant la décote, le contribuable commence à payer un impôt (net) ?</t>
  </si>
  <si>
    <t>A partir de quel impôt (brut), en appliquant la décote, le contribuable ne bénéficie plus de la décote ?</t>
  </si>
  <si>
    <t>CALCUL de la  DECOTE  suivant  la  loi  de  finances  de :</t>
  </si>
  <si>
    <t>de l'IRPP et de la CHR pour tenir compte des éventuelles augmentations</t>
  </si>
  <si>
    <t xml:space="preserve">NOTA BENE : Il a été rajouté des tranches supplémentaires dans les barèmes </t>
  </si>
  <si>
    <t>CALCUL de la DECOTE - LES LIMITES DE LA DECOTE</t>
  </si>
  <si>
    <t>On a, dans le cas, une décote égale à zéro, d'où :</t>
  </si>
  <si>
    <t>pour la loi de finances de</t>
  </si>
  <si>
    <t xml:space="preserve">                  avec  ici D égal à</t>
  </si>
  <si>
    <t>base décote :</t>
  </si>
  <si>
    <t>impôt brut (avant décote) :</t>
  </si>
  <si>
    <t>Base de la décote</t>
  </si>
  <si>
    <t>Base de la décote :</t>
  </si>
  <si>
    <t>Vous devez indiquer la "base" de la décote</t>
  </si>
  <si>
    <t>à venir, (cases sur fond "VERT").</t>
  </si>
  <si>
    <t>AUGMENTATION</t>
  </si>
  <si>
    <t>31 DECEMBRE</t>
  </si>
  <si>
    <t>IRPP et CHR</t>
  </si>
  <si>
    <t>REVENUS ENCAISSES EN</t>
  </si>
  <si>
    <t>ET REVENUS ENCAISSES EN</t>
  </si>
  <si>
    <t>ETAT COMPARATIF</t>
  </si>
  <si>
    <t>VARIATION  ANNUELLE DE</t>
  </si>
  <si>
    <t>C'EST LE SEUL CHIFFRE A FOURNIR AVEC  DECIMALES</t>
  </si>
  <si>
    <t>8)</t>
  </si>
  <si>
    <t>S</t>
  </si>
  <si>
    <t xml:space="preserve"> </t>
  </si>
  <si>
    <t>DIFFERENCE</t>
  </si>
  <si>
    <t>Pour comparer les LF14 et LF 13, il a été retenu des éléments suivants :</t>
  </si>
  <si>
    <t>a) en ce qui concerne le revenu imposable</t>
  </si>
  <si>
    <t xml:space="preserve"> - pour les revenus encaissés en 2012 : l'utilisateur indiquera les revenus de son choix,</t>
  </si>
  <si>
    <t xml:space="preserve">b) en ce qui concerne les autres informations </t>
  </si>
  <si>
    <t xml:space="preserve"> - pour les revenus encaissés en 2013 :  ces revenus seront calculés automatiquement en fonction de l'augmentation des</t>
  </si>
  <si>
    <t>Ensuite les calculs sont automatiques.</t>
  </si>
  <si>
    <t>COMPARAISON</t>
  </si>
  <si>
    <t>LOI de FINANCES 2013</t>
  </si>
  <si>
    <t>TABLEAU COMPARATIF LOI de FINANCES 2014 et LOI de FINANCES 2013</t>
  </si>
  <si>
    <t>BAREME</t>
  </si>
  <si>
    <t>DECOTE</t>
  </si>
  <si>
    <t>DEMI-PART pour ENFANT</t>
  </si>
  <si>
    <t>diminition d'une réduction fiscale</t>
  </si>
  <si>
    <t>AVANTAGE FAMILLE MONO-PARENTALE</t>
  </si>
  <si>
    <t>néant</t>
  </si>
  <si>
    <t>Tranche impôt       0 %</t>
  </si>
  <si>
    <t>Tranche impôt   5,50 %</t>
  </si>
  <si>
    <t>Tranche impôt  14,00 %</t>
  </si>
  <si>
    <t>Tranche impôt  30,00 %</t>
  </si>
  <si>
    <t>Tranche impôt  41,00 %</t>
  </si>
  <si>
    <t>AVANTAGE VEUF - VEUVE  AYANT ELEVE 1 ENFANT</t>
  </si>
  <si>
    <t>La présente étude, qui comporte 31 pages, permet de comparer :</t>
  </si>
  <si>
    <t>revenus encaissés en 2013</t>
  </si>
  <si>
    <t>revenus encaissés en 2012</t>
  </si>
  <si>
    <t>1) la rubrique "REVENU IMPOSABLE 2012" : indiquer des chiffres entiers sans aucune décimale.</t>
  </si>
  <si>
    <t xml:space="preserve">Le lecteur notera que le pourcentage calculé en page 30   est déterminé de la facon suivante : </t>
  </si>
  <si>
    <t>VARIATION du BAREME des IMPOTS LOI de FINANCES 2014 et 2013</t>
  </si>
  <si>
    <t>FAIT</t>
  </si>
  <si>
    <t>FAIT……………..</t>
  </si>
  <si>
    <t>L'utilisateur pourra modifier les renseignement suivants figurant en page 2 :</t>
  </si>
  <si>
    <t>Il faut indiquer un chiffre entier sans aucune décimale.</t>
  </si>
  <si>
    <t>Augmentation de l'impôt est divisée par l'augmentation de revenu imposable et ce résultat est multiplié par 100.</t>
  </si>
  <si>
    <t>La lecture attentive du tableau figurant en page 30 réserve des surprises !!!!!!</t>
  </si>
  <si>
    <t>BONNE LECTURE</t>
  </si>
  <si>
    <t>COMPARAISON DU BAREME DES IMPOTS : LOI de FINANCES 2013 et LOI de FINANCES 2014</t>
  </si>
  <si>
    <t>LF 2012</t>
  </si>
  <si>
    <t>LF 2013</t>
  </si>
  <si>
    <t>On constate que la moyenne des augmentations des tranches d'imposition est de l'ordre de 0,80 %.</t>
  </si>
  <si>
    <t>VEUILLEZ INDIQUER POUR LE REVENU IMPOSABLE 2012 UN MAXIMUN DE  8 000 000 €</t>
  </si>
  <si>
    <t>SUIVANT  la  LOI  de  FINANCES  de  l'ANNEE 2014 VOTEE au COURS du 4e TRIMESTRE 2013</t>
  </si>
  <si>
    <t>SUIVANT  la  LOI  de  FINANCES  de  l'ANNEE 2013 VOTEE au COURS du 4e TRIMESTRE 2012</t>
  </si>
  <si>
    <t>CONCERNANT  les  REVENUS  ENCAISSES  en 2013</t>
  </si>
  <si>
    <t>CONCERNANT  les  REVENUS  ENCAISSES  en 2012</t>
  </si>
  <si>
    <t>Vous trouverez en page 31, la variaton des bases d'imposition prévues dans la LF 14 et LF 13.</t>
  </si>
  <si>
    <t xml:space="preserve"> - il faut se référer à chaque Loi des Finances applicable : au moment de la conception de cette application, la LF 14 n'est pas encore votée définitivement.</t>
  </si>
  <si>
    <t>L'utilisateur devra indiquer un revenu imposable  de 1 € à 8 000 000 € pour tenir compte de l'augmentation des revenus prévue en 2013.</t>
  </si>
  <si>
    <t xml:space="preserve">   salaires (revenu imposable) que l'utilisateur aura paramétrée.</t>
  </si>
  <si>
    <t>Vous devez compléter les cases "JAUNE" dans les  barèmes de l'impôt et de la contribution des hauts revenus ci-dessoUS .</t>
  </si>
  <si>
    <r>
      <t xml:space="preserve">2) le pourcentage d'augmentation des salaires (et donc du revenu imposable) perçus entre 2012 et 2013 : c'est le seul chiffre à fournir avec des </t>
    </r>
    <r>
      <rPr>
        <b/>
        <sz val="11"/>
        <color theme="1"/>
        <rFont val="Calibri"/>
        <family val="2"/>
        <scheme val="minor"/>
      </rPr>
      <t>DECIMALES</t>
    </r>
  </si>
  <si>
    <t>a) l'Impôt sur le Revenu des Personnes Physiques et la Contribution sur les Hauts Revenus d'après la Loi des Finances 2014  (LF 14) sur les</t>
  </si>
  <si>
    <t>b) l'Impôt sur le Revenu des Personnes Physiques et la Contribution sur les Hauts Revenus d'après la Loi des Finances 2013  (LF 13) sur les</t>
  </si>
  <si>
    <t>(prévoir une augmentation comprise entre 0,01 % et 19,99 %, au-delà, peut être, un problème de capacité des cellules)</t>
  </si>
  <si>
    <t>Fait mi-novembre 2014</t>
  </si>
  <si>
    <t>Si vous le désirez, vous pouvez prévoir ci contre l'augmentation des salaires entre 1er JANVIER et le</t>
  </si>
  <si>
    <t>LOI de FINANCES 2014 : ATTENTION à la MI-NOVEMBRE loi en cours de discution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</si>
</sst>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\ _€_-;\-* #,##0.0\ _€_-;_-* &quot;-&quot;??\ _€_-;_-@_-"/>
    <numFmt numFmtId="166" formatCode="0.0%"/>
    <numFmt numFmtId="167" formatCode="0.000%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5" borderId="16" applyNumberFormat="0" applyFont="0" applyAlignment="0" applyProtection="0"/>
  </cellStyleXfs>
  <cellXfs count="306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/>
    </xf>
    <xf numFmtId="164" fontId="0" fillId="0" borderId="0" xfId="1" applyNumberFormat="1" applyFont="1" applyBorder="1"/>
    <xf numFmtId="0" fontId="0" fillId="0" borderId="2" xfId="0" applyBorder="1"/>
    <xf numFmtId="0" fontId="0" fillId="0" borderId="5" xfId="0" applyBorder="1" applyAlignment="1">
      <alignment horizontal="center"/>
    </xf>
    <xf numFmtId="164" fontId="0" fillId="0" borderId="4" xfId="1" applyNumberFormat="1" applyFont="1" applyBorder="1"/>
    <xf numFmtId="0" fontId="0" fillId="0" borderId="5" xfId="0" applyBorder="1"/>
    <xf numFmtId="0" fontId="3" fillId="0" borderId="0" xfId="0" applyFont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2" fillId="3" borderId="0" xfId="0" applyFont="1" applyFill="1" applyAlignment="1">
      <alignment horizontal="center"/>
    </xf>
    <xf numFmtId="0" fontId="2" fillId="0" borderId="0" xfId="0" applyFont="1"/>
    <xf numFmtId="0" fontId="0" fillId="0" borderId="0" xfId="0" applyFill="1" applyBorder="1" applyAlignment="1">
      <alignment horizontal="center"/>
    </xf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3" fillId="0" borderId="0" xfId="0" applyFont="1" applyBorder="1"/>
    <xf numFmtId="0" fontId="0" fillId="0" borderId="9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164" fontId="0" fillId="0" borderId="0" xfId="0" applyNumberFormat="1" applyBorder="1"/>
    <xf numFmtId="0" fontId="0" fillId="0" borderId="0" xfId="0" applyBorder="1" applyAlignment="1">
      <alignment horizontal="center"/>
    </xf>
    <xf numFmtId="2" fontId="0" fillId="0" borderId="0" xfId="0" applyNumberFormat="1" applyBorder="1"/>
    <xf numFmtId="164" fontId="0" fillId="0" borderId="8" xfId="1" applyNumberFormat="1" applyFont="1" applyBorder="1"/>
    <xf numFmtId="0" fontId="0" fillId="0" borderId="10" xfId="0" applyBorder="1"/>
    <xf numFmtId="0" fontId="0" fillId="0" borderId="11" xfId="0" applyBorder="1"/>
    <xf numFmtId="165" fontId="0" fillId="0" borderId="0" xfId="0" applyNumberFormat="1" applyBorder="1"/>
    <xf numFmtId="0" fontId="0" fillId="0" borderId="10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/>
    <xf numFmtId="164" fontId="0" fillId="0" borderId="4" xfId="0" applyNumberFormat="1" applyBorder="1"/>
    <xf numFmtId="0" fontId="2" fillId="0" borderId="0" xfId="0" applyFont="1" applyFill="1"/>
    <xf numFmtId="0" fontId="0" fillId="0" borderId="0" xfId="0" applyFill="1" applyBorder="1"/>
    <xf numFmtId="164" fontId="2" fillId="0" borderId="0" xfId="1" applyNumberFormat="1" applyFont="1" applyFill="1" applyBorder="1"/>
    <xf numFmtId="164" fontId="0" fillId="0" borderId="0" xfId="1" applyNumberFormat="1" applyFont="1" applyFill="1" applyBorder="1"/>
    <xf numFmtId="10" fontId="2" fillId="0" borderId="0" xfId="1" applyNumberFormat="1" applyFont="1" applyFill="1" applyBorder="1" applyAlignment="1">
      <alignment horizontal="center"/>
    </xf>
    <xf numFmtId="164" fontId="0" fillId="0" borderId="2" xfId="1" applyNumberFormat="1" applyFont="1" applyBorder="1"/>
    <xf numFmtId="164" fontId="0" fillId="0" borderId="5" xfId="1" applyNumberFormat="1" applyFont="1" applyBorder="1"/>
    <xf numFmtId="0" fontId="0" fillId="0" borderId="6" xfId="0" applyFill="1" applyBorder="1"/>
    <xf numFmtId="0" fontId="0" fillId="0" borderId="8" xfId="0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6" xfId="0" applyFill="1" applyBorder="1" applyAlignment="1">
      <alignment horizontal="center"/>
    </xf>
    <xf numFmtId="164" fontId="0" fillId="0" borderId="6" xfId="1" applyNumberFormat="1" applyFont="1" applyFill="1" applyBorder="1"/>
    <xf numFmtId="164" fontId="0" fillId="0" borderId="7" xfId="1" applyNumberFormat="1" applyFont="1" applyFill="1" applyBorder="1"/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Fill="1" applyBorder="1" applyAlignment="1">
      <alignment horizontal="center"/>
    </xf>
    <xf numFmtId="164" fontId="0" fillId="0" borderId="10" xfId="0" applyNumberFormat="1" applyBorder="1"/>
    <xf numFmtId="164" fontId="0" fillId="0" borderId="2" xfId="0" applyNumberFormat="1" applyBorder="1"/>
    <xf numFmtId="164" fontId="0" fillId="0" borderId="9" xfId="1" applyNumberFormat="1" applyFont="1" applyBorder="1"/>
    <xf numFmtId="0" fontId="0" fillId="0" borderId="1" xfId="0" applyBorder="1" applyAlignment="1">
      <alignment horizontal="center"/>
    </xf>
    <xf numFmtId="165" fontId="0" fillId="0" borderId="2" xfId="1" applyNumberFormat="1" applyFont="1" applyBorder="1"/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164" fontId="2" fillId="3" borderId="0" xfId="1" applyNumberFormat="1" applyFont="1" applyFill="1" applyBorder="1"/>
    <xf numFmtId="164" fontId="2" fillId="3" borderId="2" xfId="1" applyNumberFormat="1" applyFont="1" applyFill="1" applyBorder="1"/>
    <xf numFmtId="0" fontId="6" fillId="0" borderId="0" xfId="0" applyFont="1" applyFill="1"/>
    <xf numFmtId="0" fontId="6" fillId="0" borderId="0" xfId="0" applyFont="1"/>
    <xf numFmtId="0" fontId="7" fillId="0" borderId="0" xfId="0" applyFont="1"/>
    <xf numFmtId="0" fontId="3" fillId="0" borderId="0" xfId="0" applyFont="1" applyAlignment="1">
      <alignment horizontal="center"/>
    </xf>
    <xf numFmtId="166" fontId="0" fillId="0" borderId="0" xfId="2" applyNumberFormat="1" applyFont="1" applyBorder="1" applyAlignment="1">
      <alignment horizontal="center"/>
    </xf>
    <xf numFmtId="0" fontId="0" fillId="0" borderId="0" xfId="0" applyBorder="1" applyAlignment="1"/>
    <xf numFmtId="166" fontId="0" fillId="0" borderId="0" xfId="2" applyNumberFormat="1" applyFont="1" applyBorder="1"/>
    <xf numFmtId="164" fontId="0" fillId="0" borderId="5" xfId="0" applyNumberFormat="1" applyBorder="1"/>
    <xf numFmtId="166" fontId="0" fillId="0" borderId="2" xfId="2" applyNumberFormat="1" applyFont="1" applyBorder="1" applyAlignment="1">
      <alignment horizontal="center"/>
    </xf>
    <xf numFmtId="164" fontId="0" fillId="0" borderId="10" xfId="1" applyNumberFormat="1" applyFont="1" applyBorder="1"/>
    <xf numFmtId="166" fontId="0" fillId="0" borderId="0" xfId="2" applyNumberFormat="1" applyFont="1" applyBorder="1" applyAlignment="1"/>
    <xf numFmtId="166" fontId="0" fillId="0" borderId="2" xfId="2" applyNumberFormat="1" applyFont="1" applyBorder="1" applyAlignment="1"/>
    <xf numFmtId="166" fontId="0" fillId="0" borderId="9" xfId="2" applyNumberFormat="1" applyFont="1" applyBorder="1" applyAlignment="1">
      <alignment horizontal="center"/>
    </xf>
    <xf numFmtId="166" fontId="0" fillId="0" borderId="11" xfId="2" applyNumberFormat="1" applyFont="1" applyBorder="1" applyAlignment="1">
      <alignment horizontal="center"/>
    </xf>
    <xf numFmtId="165" fontId="0" fillId="0" borderId="2" xfId="0" applyNumberFormat="1" applyBorder="1"/>
    <xf numFmtId="164" fontId="0" fillId="0" borderId="11" xfId="1" applyNumberFormat="1" applyFont="1" applyBorder="1"/>
    <xf numFmtId="164" fontId="0" fillId="0" borderId="13" xfId="0" applyNumberFormat="1" applyBorder="1"/>
    <xf numFmtId="0" fontId="4" fillId="0" borderId="5" xfId="0" applyFont="1" applyBorder="1" applyAlignment="1">
      <alignment horizontal="center"/>
    </xf>
    <xf numFmtId="164" fontId="0" fillId="3" borderId="0" xfId="0" applyNumberFormat="1" applyFill="1" applyBorder="1"/>
    <xf numFmtId="164" fontId="0" fillId="3" borderId="2" xfId="0" applyNumberFormat="1" applyFill="1" applyBorder="1"/>
    <xf numFmtId="165" fontId="0" fillId="0" borderId="5" xfId="1" applyNumberFormat="1" applyFont="1" applyBorder="1"/>
    <xf numFmtId="0" fontId="0" fillId="0" borderId="15" xfId="0" applyBorder="1"/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164" fontId="2" fillId="2" borderId="4" xfId="1" applyNumberFormat="1" applyFont="1" applyFill="1" applyBorder="1" applyProtection="1">
      <protection locked="0"/>
    </xf>
    <xf numFmtId="164" fontId="0" fillId="3" borderId="4" xfId="1" applyNumberFormat="1" applyFont="1" applyFill="1" applyBorder="1" applyProtection="1"/>
    <xf numFmtId="164" fontId="0" fillId="0" borderId="4" xfId="1" applyNumberFormat="1" applyFont="1" applyBorder="1" applyProtection="1"/>
    <xf numFmtId="0" fontId="0" fillId="3" borderId="0" xfId="0" applyFill="1"/>
    <xf numFmtId="164" fontId="0" fillId="0" borderId="0" xfId="0" applyNumberFormat="1"/>
    <xf numFmtId="0" fontId="8" fillId="0" borderId="6" xfId="0" applyFont="1" applyBorder="1"/>
    <xf numFmtId="0" fontId="0" fillId="3" borderId="10" xfId="0" applyFill="1" applyBorder="1" applyAlignment="1">
      <alignment horizontal="center"/>
    </xf>
    <xf numFmtId="0" fontId="0" fillId="0" borderId="12" xfId="0" applyFill="1" applyBorder="1"/>
    <xf numFmtId="164" fontId="5" fillId="0" borderId="0" xfId="0" applyNumberFormat="1" applyFont="1" applyBorder="1"/>
    <xf numFmtId="0" fontId="5" fillId="0" borderId="0" xfId="0" applyFont="1"/>
    <xf numFmtId="0" fontId="5" fillId="0" borderId="0" xfId="0" applyFont="1" applyBorder="1"/>
    <xf numFmtId="164" fontId="0" fillId="0" borderId="14" xfId="0" applyNumberFormat="1" applyBorder="1"/>
    <xf numFmtId="164" fontId="0" fillId="0" borderId="0" xfId="0" applyNumberFormat="1" applyAlignment="1">
      <alignment horizontal="center"/>
    </xf>
    <xf numFmtId="164" fontId="2" fillId="0" borderId="0" xfId="1" applyNumberFormat="1" applyFont="1" applyFill="1" applyBorder="1" applyAlignment="1">
      <alignment horizontal="center"/>
    </xf>
    <xf numFmtId="0" fontId="3" fillId="0" borderId="8" xfId="0" applyFont="1" applyBorder="1"/>
    <xf numFmtId="0" fontId="0" fillId="0" borderId="0" xfId="0" applyAlignment="1">
      <alignment horizontal="right"/>
    </xf>
    <xf numFmtId="0" fontId="5" fillId="0" borderId="0" xfId="0" applyFont="1" applyFill="1"/>
    <xf numFmtId="0" fontId="0" fillId="0" borderId="0" xfId="0" applyFont="1" applyFill="1" applyBorder="1"/>
    <xf numFmtId="0" fontId="0" fillId="0" borderId="0" xfId="0" applyFont="1" applyFill="1"/>
    <xf numFmtId="0" fontId="0" fillId="0" borderId="0" xfId="0" applyFont="1"/>
    <xf numFmtId="0" fontId="5" fillId="0" borderId="0" xfId="0" applyFont="1" applyAlignment="1">
      <alignment horizontal="center"/>
    </xf>
    <xf numFmtId="0" fontId="5" fillId="3" borderId="0" xfId="0" applyFont="1" applyFill="1" applyAlignment="1" applyProtection="1">
      <alignment horizontal="center"/>
    </xf>
    <xf numFmtId="0" fontId="0" fillId="0" borderId="13" xfId="0" applyBorder="1" applyProtection="1"/>
    <xf numFmtId="0" fontId="3" fillId="0" borderId="10" xfId="0" applyFont="1" applyBorder="1"/>
    <xf numFmtId="0" fontId="3" fillId="0" borderId="2" xfId="0" applyFont="1" applyBorder="1"/>
    <xf numFmtId="0" fontId="4" fillId="0" borderId="3" xfId="0" applyFont="1" applyBorder="1"/>
    <xf numFmtId="165" fontId="0" fillId="0" borderId="11" xfId="1" applyNumberFormat="1" applyFont="1" applyBorder="1"/>
    <xf numFmtId="164" fontId="2" fillId="3" borderId="4" xfId="1" applyNumberFormat="1" applyFont="1" applyFill="1" applyBorder="1" applyProtection="1"/>
    <xf numFmtId="0" fontId="0" fillId="4" borderId="0" xfId="0" applyFill="1"/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0" fillId="4" borderId="2" xfId="1" applyNumberFormat="1" applyFont="1" applyFill="1" applyBorder="1" applyAlignment="1">
      <alignment horizontal="center"/>
    </xf>
    <xf numFmtId="164" fontId="0" fillId="4" borderId="10" xfId="1" applyNumberFormat="1" applyFont="1" applyFill="1" applyBorder="1"/>
    <xf numFmtId="164" fontId="0" fillId="4" borderId="11" xfId="1" applyNumberFormat="1" applyFont="1" applyFill="1" applyBorder="1"/>
    <xf numFmtId="164" fontId="0" fillId="4" borderId="5" xfId="1" applyNumberFormat="1" applyFont="1" applyFill="1" applyBorder="1"/>
    <xf numFmtId="0" fontId="0" fillId="4" borderId="0" xfId="0" applyFont="1" applyFill="1" applyBorder="1"/>
    <xf numFmtId="0" fontId="0" fillId="4" borderId="0" xfId="0" applyFont="1" applyFill="1" applyBorder="1" applyAlignment="1">
      <alignment horizontal="center"/>
    </xf>
    <xf numFmtId="0" fontId="0" fillId="4" borderId="0" xfId="0" applyFont="1" applyFill="1"/>
    <xf numFmtId="0" fontId="2" fillId="4" borderId="0" xfId="0" applyFont="1" applyFill="1"/>
    <xf numFmtId="0" fontId="10" fillId="0" borderId="0" xfId="0" applyFont="1"/>
    <xf numFmtId="164" fontId="11" fillId="0" borderId="12" xfId="1" applyNumberFormat="1" applyFont="1" applyFill="1" applyBorder="1"/>
    <xf numFmtId="164" fontId="11" fillId="0" borderId="13" xfId="1" applyNumberFormat="1" applyFont="1" applyFill="1" applyBorder="1"/>
    <xf numFmtId="164" fontId="12" fillId="0" borderId="14" xfId="1" applyNumberFormat="1" applyFont="1" applyFill="1" applyBorder="1"/>
    <xf numFmtId="0" fontId="13" fillId="0" borderId="0" xfId="0" applyFont="1"/>
    <xf numFmtId="0" fontId="9" fillId="0" borderId="0" xfId="0" applyFont="1"/>
    <xf numFmtId="0" fontId="0" fillId="3" borderId="0" xfId="3" applyFont="1" applyFill="1" applyBorder="1"/>
    <xf numFmtId="0" fontId="0" fillId="3" borderId="0" xfId="0" applyFill="1" applyBorder="1"/>
    <xf numFmtId="164" fontId="2" fillId="0" borderId="0" xfId="1" applyNumberFormat="1" applyFont="1" applyBorder="1"/>
    <xf numFmtId="164" fontId="2" fillId="0" borderId="2" xfId="1" applyNumberFormat="1" applyFont="1" applyBorder="1"/>
    <xf numFmtId="0" fontId="2" fillId="3" borderId="1" xfId="0" applyFont="1" applyFill="1" applyBorder="1"/>
    <xf numFmtId="0" fontId="2" fillId="0" borderId="5" xfId="0" applyFont="1" applyBorder="1" applyAlignment="1">
      <alignment horizontal="center"/>
    </xf>
    <xf numFmtId="0" fontId="2" fillId="0" borderId="1" xfId="0" applyFont="1" applyBorder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right"/>
    </xf>
    <xf numFmtId="164" fontId="14" fillId="0" borderId="14" xfId="0" applyNumberFormat="1" applyFont="1" applyBorder="1"/>
    <xf numFmtId="165" fontId="0" fillId="0" borderId="1" xfId="0" applyNumberFormat="1" applyBorder="1"/>
    <xf numFmtId="2" fontId="0" fillId="0" borderId="1" xfId="0" applyNumberFormat="1" applyBorder="1"/>
    <xf numFmtId="164" fontId="2" fillId="3" borderId="9" xfId="1" applyNumberFormat="1" applyFont="1" applyFill="1" applyBorder="1"/>
    <xf numFmtId="164" fontId="2" fillId="3" borderId="11" xfId="1" applyNumberFormat="1" applyFont="1" applyFill="1" applyBorder="1"/>
    <xf numFmtId="164" fontId="0" fillId="0" borderId="1" xfId="1" applyNumberFormat="1" applyFont="1" applyBorder="1"/>
    <xf numFmtId="0" fontId="5" fillId="0" borderId="0" xfId="0" applyFont="1" applyBorder="1" applyAlignment="1">
      <alignment horizontal="left"/>
    </xf>
    <xf numFmtId="0" fontId="5" fillId="0" borderId="15" xfId="0" applyFont="1" applyBorder="1" applyAlignment="1">
      <alignment horizontal="center"/>
    </xf>
    <xf numFmtId="0" fontId="0" fillId="6" borderId="0" xfId="0" applyFill="1"/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7" borderId="0" xfId="0" applyFill="1"/>
    <xf numFmtId="0" fontId="11" fillId="0" borderId="4" xfId="0" applyFont="1" applyBorder="1" applyAlignment="1">
      <alignment horizontal="center"/>
    </xf>
    <xf numFmtId="166" fontId="0" fillId="0" borderId="5" xfId="2" applyNumberFormat="1" applyFont="1" applyFill="1" applyBorder="1" applyAlignment="1">
      <alignment horizontal="center"/>
    </xf>
    <xf numFmtId="0" fontId="0" fillId="0" borderId="3" xfId="0" applyBorder="1" applyProtection="1"/>
    <xf numFmtId="164" fontId="2" fillId="0" borderId="0" xfId="1" applyNumberFormat="1" applyFont="1" applyFill="1" applyBorder="1" applyAlignment="1" applyProtection="1">
      <alignment horizontal="center"/>
    </xf>
    <xf numFmtId="164" fontId="2" fillId="3" borderId="5" xfId="1" applyNumberFormat="1" applyFont="1" applyFill="1" applyBorder="1" applyProtection="1"/>
    <xf numFmtId="10" fontId="6" fillId="0" borderId="0" xfId="2" applyNumberFormat="1" applyFont="1"/>
    <xf numFmtId="0" fontId="3" fillId="0" borderId="0" xfId="0" applyFont="1" applyAlignment="1">
      <alignment horizontal="left"/>
    </xf>
    <xf numFmtId="0" fontId="3" fillId="0" borderId="0" xfId="0" applyFont="1" applyFill="1"/>
    <xf numFmtId="0" fontId="15" fillId="0" borderId="0" xfId="0" applyFont="1"/>
    <xf numFmtId="0" fontId="4" fillId="0" borderId="0" xfId="0" applyFont="1"/>
    <xf numFmtId="0" fontId="5" fillId="0" borderId="0" xfId="0" applyFont="1" applyFill="1" applyBorder="1"/>
    <xf numFmtId="0" fontId="0" fillId="0" borderId="0" xfId="0" applyFill="1" applyBorder="1" applyProtection="1"/>
    <xf numFmtId="166" fontId="0" fillId="0" borderId="0" xfId="0" applyNumberFormat="1" applyBorder="1" applyAlignment="1">
      <alignment horizontal="center"/>
    </xf>
    <xf numFmtId="0" fontId="11" fillId="0" borderId="0" xfId="0" applyFont="1" applyBorder="1" applyAlignment="1">
      <alignment horizontal="center"/>
    </xf>
    <xf numFmtId="166" fontId="0" fillId="0" borderId="0" xfId="2" applyNumberFormat="1" applyFont="1" applyFill="1" applyBorder="1" applyAlignment="1">
      <alignment horizontal="center"/>
    </xf>
    <xf numFmtId="0" fontId="0" fillId="3" borderId="0" xfId="0" applyFill="1" applyBorder="1" applyProtection="1"/>
    <xf numFmtId="164" fontId="2" fillId="3" borderId="0" xfId="1" applyNumberFormat="1" applyFont="1" applyFill="1" applyBorder="1" applyProtection="1"/>
    <xf numFmtId="164" fontId="0" fillId="3" borderId="0" xfId="1" applyNumberFormat="1" applyFont="1" applyFill="1" applyBorder="1" applyProtection="1"/>
    <xf numFmtId="164" fontId="0" fillId="0" borderId="5" xfId="0" applyNumberFormat="1" applyBorder="1" applyAlignment="1"/>
    <xf numFmtId="164" fontId="10" fillId="0" borderId="0" xfId="1" applyNumberFormat="1" applyFont="1" applyBorder="1"/>
    <xf numFmtId="164" fontId="0" fillId="0" borderId="6" xfId="1" applyNumberFormat="1" applyFont="1" applyBorder="1"/>
    <xf numFmtId="164" fontId="0" fillId="0" borderId="7" xfId="1" applyNumberFormat="1" applyFont="1" applyBorder="1"/>
    <xf numFmtId="164" fontId="0" fillId="0" borderId="3" xfId="1" applyNumberFormat="1" applyFont="1" applyBorder="1"/>
    <xf numFmtId="166" fontId="11" fillId="0" borderId="0" xfId="2" applyNumberFormat="1" applyFont="1" applyBorder="1" applyAlignment="1">
      <alignment horizontal="center"/>
    </xf>
    <xf numFmtId="0" fontId="11" fillId="0" borderId="0" xfId="0" applyFont="1" applyBorder="1"/>
    <xf numFmtId="0" fontId="16" fillId="0" borderId="7" xfId="0" applyFont="1" applyBorder="1" applyAlignment="1">
      <alignment horizontal="center"/>
    </xf>
    <xf numFmtId="0" fontId="17" fillId="0" borderId="6" xfId="0" applyFont="1" applyBorder="1"/>
    <xf numFmtId="0" fontId="8" fillId="0" borderId="3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10" fontId="0" fillId="2" borderId="0" xfId="2" applyNumberFormat="1" applyFont="1" applyFill="1" applyAlignment="1" applyProtection="1">
      <alignment horizontal="center"/>
      <protection locked="0"/>
    </xf>
    <xf numFmtId="0" fontId="0" fillId="0" borderId="0" xfId="0" applyBorder="1" applyAlignment="1">
      <alignment horizontal="left"/>
    </xf>
    <xf numFmtId="167" fontId="0" fillId="0" borderId="0" xfId="2" applyNumberFormat="1" applyFont="1" applyAlignment="1">
      <alignment horizontal="center"/>
    </xf>
    <xf numFmtId="0" fontId="2" fillId="0" borderId="7" xfId="0" applyFont="1" applyBorder="1"/>
    <xf numFmtId="10" fontId="0" fillId="0" borderId="0" xfId="0" applyNumberFormat="1"/>
    <xf numFmtId="0" fontId="11" fillId="0" borderId="6" xfId="0" applyFont="1" applyBorder="1"/>
    <xf numFmtId="0" fontId="11" fillId="0" borderId="7" xfId="0" applyFont="1" applyBorder="1"/>
    <xf numFmtId="0" fontId="11" fillId="0" borderId="10" xfId="0" applyFont="1" applyBorder="1"/>
    <xf numFmtId="0" fontId="11" fillId="0" borderId="11" xfId="0" applyFont="1" applyBorder="1"/>
    <xf numFmtId="164" fontId="0" fillId="0" borderId="0" xfId="1" applyNumberFormat="1" applyFont="1" applyAlignment="1">
      <alignment horizontal="center"/>
    </xf>
    <xf numFmtId="0" fontId="7" fillId="3" borderId="0" xfId="0" applyFont="1" applyFill="1" applyAlignment="1" applyProtection="1">
      <alignment horizontal="center"/>
    </xf>
    <xf numFmtId="166" fontId="0" fillId="3" borderId="0" xfId="2" applyNumberFormat="1" applyFont="1" applyFill="1" applyAlignment="1" applyProtection="1">
      <alignment horizontal="center"/>
    </xf>
    <xf numFmtId="166" fontId="8" fillId="0" borderId="0" xfId="2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166" fontId="8" fillId="0" borderId="2" xfId="2" applyNumberFormat="1" applyFont="1" applyBorder="1" applyAlignment="1">
      <alignment horizontal="center"/>
    </xf>
    <xf numFmtId="166" fontId="8" fillId="0" borderId="0" xfId="2" applyNumberFormat="1" applyFont="1" applyBorder="1" applyAlignment="1"/>
    <xf numFmtId="0" fontId="8" fillId="0" borderId="0" xfId="0" applyFont="1" applyBorder="1" applyAlignment="1"/>
    <xf numFmtId="166" fontId="8" fillId="0" borderId="2" xfId="2" applyNumberFormat="1" applyFont="1" applyBorder="1" applyAlignment="1"/>
    <xf numFmtId="166" fontId="8" fillId="0" borderId="0" xfId="2" applyNumberFormat="1" applyFont="1" applyBorder="1"/>
    <xf numFmtId="0" fontId="8" fillId="0" borderId="0" xfId="0" applyFont="1" applyBorder="1"/>
    <xf numFmtId="166" fontId="8" fillId="0" borderId="9" xfId="2" applyNumberFormat="1" applyFont="1" applyBorder="1" applyAlignment="1">
      <alignment horizontal="center"/>
    </xf>
    <xf numFmtId="0" fontId="8" fillId="0" borderId="9" xfId="0" applyFont="1" applyBorder="1"/>
    <xf numFmtId="166" fontId="8" fillId="0" borderId="11" xfId="2" applyNumberFormat="1" applyFont="1" applyBorder="1" applyAlignment="1">
      <alignment horizontal="center"/>
    </xf>
    <xf numFmtId="164" fontId="0" fillId="3" borderId="4" xfId="1" applyNumberFormat="1" applyFont="1" applyFill="1" applyBorder="1"/>
    <xf numFmtId="1" fontId="0" fillId="3" borderId="0" xfId="1" applyNumberFormat="1" applyFont="1" applyFill="1" applyBorder="1" applyAlignment="1">
      <alignment horizontal="center"/>
    </xf>
    <xf numFmtId="164" fontId="0" fillId="3" borderId="0" xfId="1" applyNumberFormat="1" applyFont="1" applyFill="1" applyBorder="1"/>
    <xf numFmtId="0" fontId="0" fillId="3" borderId="5" xfId="0" applyFill="1" applyBorder="1"/>
    <xf numFmtId="0" fontId="0" fillId="3" borderId="2" xfId="0" applyFill="1" applyBorder="1"/>
    <xf numFmtId="164" fontId="0" fillId="3" borderId="5" xfId="1" applyNumberFormat="1" applyFont="1" applyFill="1" applyBorder="1"/>
    <xf numFmtId="0" fontId="0" fillId="0" borderId="6" xfId="0" applyFill="1" applyBorder="1" applyProtection="1"/>
    <xf numFmtId="0" fontId="0" fillId="0" borderId="1" xfId="0" applyBorder="1" applyProtection="1"/>
    <xf numFmtId="0" fontId="0" fillId="0" borderId="7" xfId="0" applyBorder="1" applyProtection="1"/>
    <xf numFmtId="0" fontId="0" fillId="0" borderId="8" xfId="0" applyFill="1" applyBorder="1" applyProtection="1"/>
    <xf numFmtId="0" fontId="0" fillId="0" borderId="0" xfId="0" applyFill="1" applyBorder="1" applyAlignment="1" applyProtection="1">
      <alignment horizontal="left"/>
    </xf>
    <xf numFmtId="0" fontId="0" fillId="0" borderId="0" xfId="0" applyBorder="1" applyProtection="1"/>
    <xf numFmtId="0" fontId="0" fillId="0" borderId="9" xfId="0" applyBorder="1" applyProtection="1"/>
    <xf numFmtId="0" fontId="0" fillId="0" borderId="6" xfId="0" applyFill="1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1" fontId="0" fillId="3" borderId="0" xfId="1" applyNumberFormat="1" applyFont="1" applyFill="1" applyBorder="1" applyAlignment="1" applyProtection="1">
      <alignment horizontal="center"/>
    </xf>
    <xf numFmtId="10" fontId="2" fillId="3" borderId="4" xfId="1" applyNumberFormat="1" applyFont="1" applyFill="1" applyBorder="1" applyAlignment="1" applyProtection="1">
      <alignment horizontal="center"/>
    </xf>
    <xf numFmtId="164" fontId="0" fillId="3" borderId="5" xfId="1" applyNumberFormat="1" applyFont="1" applyFill="1" applyBorder="1" applyProtection="1"/>
    <xf numFmtId="10" fontId="2" fillId="3" borderId="5" xfId="1" applyNumberFormat="1" applyFont="1" applyFill="1" applyBorder="1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164" fontId="0" fillId="0" borderId="0" xfId="1" applyNumberFormat="1" applyFont="1" applyFill="1" applyBorder="1" applyProtection="1"/>
    <xf numFmtId="164" fontId="2" fillId="0" borderId="0" xfId="1" applyNumberFormat="1" applyFont="1" applyFill="1" applyBorder="1" applyProtection="1"/>
    <xf numFmtId="10" fontId="2" fillId="0" borderId="0" xfId="1" applyNumberFormat="1" applyFont="1" applyFill="1" applyBorder="1" applyAlignment="1" applyProtection="1">
      <alignment horizontal="center"/>
    </xf>
    <xf numFmtId="164" fontId="11" fillId="0" borderId="12" xfId="1" applyNumberFormat="1" applyFont="1" applyFill="1" applyBorder="1" applyProtection="1"/>
    <xf numFmtId="164" fontId="11" fillId="0" borderId="13" xfId="1" applyNumberFormat="1" applyFont="1" applyFill="1" applyBorder="1" applyProtection="1"/>
    <xf numFmtId="164" fontId="12" fillId="0" borderId="14" xfId="1" applyNumberFormat="1" applyFont="1" applyFill="1" applyBorder="1" applyProtection="1"/>
    <xf numFmtId="164" fontId="0" fillId="0" borderId="6" xfId="1" applyNumberFormat="1" applyFont="1" applyFill="1" applyBorder="1" applyProtection="1"/>
    <xf numFmtId="164" fontId="0" fillId="0" borderId="7" xfId="1" applyNumberFormat="1" applyFont="1" applyFill="1" applyBorder="1" applyProtection="1"/>
    <xf numFmtId="0" fontId="0" fillId="0" borderId="3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164" fontId="0" fillId="0" borderId="0" xfId="1" applyNumberFormat="1" applyFont="1" applyBorder="1" applyProtection="1"/>
    <xf numFmtId="0" fontId="0" fillId="3" borderId="5" xfId="0" applyFill="1" applyBorder="1" applyProtection="1"/>
    <xf numFmtId="0" fontId="0" fillId="3" borderId="2" xfId="0" applyFill="1" applyBorder="1" applyProtection="1"/>
    <xf numFmtId="10" fontId="2" fillId="3" borderId="0" xfId="1" applyNumberFormat="1" applyFont="1" applyFill="1" applyBorder="1" applyAlignment="1">
      <alignment horizontal="center"/>
    </xf>
    <xf numFmtId="0" fontId="0" fillId="3" borderId="6" xfId="0" applyFill="1" applyBorder="1"/>
    <xf numFmtId="0" fontId="0" fillId="3" borderId="1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 applyAlignment="1">
      <alignment horizontal="left"/>
    </xf>
    <xf numFmtId="0" fontId="0" fillId="3" borderId="9" xfId="0" applyFill="1" applyBorder="1"/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164" fontId="0" fillId="3" borderId="14" xfId="1" applyNumberFormat="1" applyFont="1" applyFill="1" applyBorder="1" applyAlignment="1" applyProtection="1">
      <alignment horizontal="center"/>
    </xf>
    <xf numFmtId="164" fontId="1" fillId="0" borderId="5" xfId="1" applyNumberFormat="1" applyFont="1" applyBorder="1"/>
    <xf numFmtId="164" fontId="1" fillId="0" borderId="5" xfId="0" applyNumberFormat="1" applyFont="1" applyBorder="1"/>
    <xf numFmtId="165" fontId="1" fillId="0" borderId="2" xfId="0" applyNumberFormat="1" applyFont="1" applyBorder="1"/>
    <xf numFmtId="164" fontId="1" fillId="0" borderId="2" xfId="1" applyNumberFormat="1" applyFont="1" applyBorder="1"/>
    <xf numFmtId="164" fontId="1" fillId="0" borderId="2" xfId="0" applyNumberFormat="1" applyFont="1" applyBorder="1"/>
    <xf numFmtId="0" fontId="5" fillId="8" borderId="0" xfId="0" applyFont="1" applyFill="1"/>
    <xf numFmtId="0" fontId="0" fillId="7" borderId="0" xfId="0" applyFill="1" applyBorder="1"/>
    <xf numFmtId="0" fontId="0" fillId="0" borderId="7" xfId="0" applyFill="1" applyBorder="1" applyProtection="1"/>
    <xf numFmtId="164" fontId="2" fillId="0" borderId="9" xfId="1" applyNumberFormat="1" applyFont="1" applyFill="1" applyBorder="1" applyAlignment="1" applyProtection="1">
      <alignment horizontal="center"/>
    </xf>
    <xf numFmtId="164" fontId="2" fillId="0" borderId="11" xfId="1" applyNumberFormat="1" applyFont="1" applyFill="1" applyBorder="1" applyAlignment="1" applyProtection="1">
      <alignment horizontal="center"/>
    </xf>
    <xf numFmtId="164" fontId="0" fillId="7" borderId="12" xfId="1" applyNumberFormat="1" applyFont="1" applyFill="1" applyBorder="1"/>
    <xf numFmtId="164" fontId="0" fillId="7" borderId="13" xfId="1" applyNumberFormat="1" applyFont="1" applyFill="1" applyBorder="1"/>
    <xf numFmtId="164" fontId="2" fillId="7" borderId="13" xfId="1" applyNumberFormat="1" applyFont="1" applyFill="1" applyBorder="1"/>
    <xf numFmtId="164" fontId="2" fillId="7" borderId="13" xfId="1" applyNumberFormat="1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3" xfId="0" applyFill="1" applyBorder="1"/>
    <xf numFmtId="0" fontId="0" fillId="7" borderId="14" xfId="0" applyFill="1" applyBorder="1"/>
    <xf numFmtId="0" fontId="5" fillId="0" borderId="12" xfId="0" applyFont="1" applyBorder="1"/>
    <xf numFmtId="0" fontId="5" fillId="3" borderId="0" xfId="0" applyFont="1" applyFill="1"/>
    <xf numFmtId="164" fontId="0" fillId="2" borderId="14" xfId="1" applyNumberFormat="1" applyFont="1" applyFill="1" applyBorder="1" applyAlignment="1" applyProtection="1">
      <alignment horizontal="center"/>
      <protection locked="0"/>
    </xf>
    <xf numFmtId="164" fontId="2" fillId="2" borderId="0" xfId="1" applyNumberFormat="1" applyFont="1" applyFill="1" applyBorder="1" applyProtection="1">
      <protection locked="0"/>
    </xf>
    <xf numFmtId="10" fontId="2" fillId="2" borderId="4" xfId="1" applyNumberFormat="1" applyFont="1" applyFill="1" applyBorder="1" applyAlignment="1" applyProtection="1">
      <alignment horizontal="center"/>
      <protection locked="0"/>
    </xf>
    <xf numFmtId="10" fontId="2" fillId="2" borderId="5" xfId="1" applyNumberFormat="1" applyFont="1" applyFill="1" applyBorder="1" applyAlignment="1" applyProtection="1">
      <alignment horizontal="center"/>
      <protection locked="0"/>
    </xf>
    <xf numFmtId="164" fontId="4" fillId="0" borderId="8" xfId="1" applyNumberFormat="1" applyFont="1" applyBorder="1"/>
    <xf numFmtId="164" fontId="4" fillId="0" borderId="10" xfId="1" applyNumberFormat="1" applyFont="1" applyBorder="1"/>
    <xf numFmtId="164" fontId="0" fillId="6" borderId="0" xfId="1" applyNumberFormat="1" applyFont="1" applyFill="1" applyBorder="1" applyProtection="1"/>
    <xf numFmtId="164" fontId="2" fillId="6" borderId="0" xfId="1" applyNumberFormat="1" applyFont="1" applyFill="1" applyBorder="1" applyProtection="1"/>
    <xf numFmtId="164" fontId="0" fillId="6" borderId="2" xfId="1" applyNumberFormat="1" applyFont="1" applyFill="1" applyBorder="1" applyProtection="1"/>
    <xf numFmtId="164" fontId="2" fillId="6" borderId="2" xfId="1" applyNumberFormat="1" applyFont="1" applyFill="1" applyBorder="1" applyProtection="1"/>
    <xf numFmtId="164" fontId="0" fillId="6" borderId="0" xfId="1" applyNumberFormat="1" applyFont="1" applyFill="1" applyBorder="1"/>
    <xf numFmtId="164" fontId="2" fillId="6" borderId="0" xfId="1" applyNumberFormat="1" applyFont="1" applyFill="1" applyBorder="1"/>
    <xf numFmtId="164" fontId="0" fillId="6" borderId="2" xfId="1" applyNumberFormat="1" applyFont="1" applyFill="1" applyBorder="1"/>
    <xf numFmtId="164" fontId="2" fillId="6" borderId="2" xfId="1" applyNumberFormat="1" applyFont="1" applyFill="1" applyBorder="1"/>
    <xf numFmtId="164" fontId="4" fillId="0" borderId="6" xfId="1" applyNumberFormat="1" applyFont="1" applyBorder="1"/>
  </cellXfs>
  <cellStyles count="4">
    <cellStyle name="Commentaire" xfId="3" builtinId="10"/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F100"/>
  <sheetViews>
    <sheetView tabSelected="1" topLeftCell="IO1" zoomScale="85" zoomScaleNormal="85" workbookViewId="0">
      <selection activeCell="JH1" sqref="JH1"/>
    </sheetView>
  </sheetViews>
  <sheetFormatPr baseColWidth="10" defaultRowHeight="15"/>
  <cols>
    <col min="1" max="1" width="7.7109375" customWidth="1"/>
    <col min="2" max="2" width="8.7109375" customWidth="1"/>
    <col min="3" max="4" width="11.7109375" customWidth="1"/>
    <col min="7" max="7" width="12.85546875" bestFit="1" customWidth="1"/>
    <col min="8" max="8" width="11.7109375" customWidth="1"/>
    <col min="9" max="9" width="13.140625" bestFit="1" customWidth="1"/>
    <col min="12" max="12" width="12.7109375" customWidth="1"/>
    <col min="13" max="13" width="12.85546875" bestFit="1" customWidth="1"/>
    <col min="14" max="14" width="12.85546875" customWidth="1"/>
    <col min="15" max="15" width="12.140625" bestFit="1" customWidth="1"/>
    <col min="16" max="16" width="14.28515625" bestFit="1" customWidth="1"/>
    <col min="17" max="17" width="11.7109375" bestFit="1" customWidth="1"/>
    <col min="18" max="18" width="6.7109375" customWidth="1"/>
    <col min="19" max="19" width="11.7109375" bestFit="1" customWidth="1"/>
    <col min="20" max="20" width="6.7109375" customWidth="1"/>
    <col min="21" max="21" width="11.7109375" bestFit="1" customWidth="1"/>
    <col min="22" max="22" width="6.7109375" customWidth="1"/>
    <col min="23" max="23" width="11.7109375" bestFit="1" customWidth="1"/>
    <col min="24" max="24" width="6.7109375" customWidth="1"/>
    <col min="25" max="25" width="11.7109375" bestFit="1" customWidth="1"/>
    <col min="26" max="26" width="6.7109375" customWidth="1"/>
    <col min="27" max="27" width="11.7109375" customWidth="1"/>
    <col min="28" max="28" width="6.7109375" customWidth="1"/>
    <col min="29" max="29" width="11.7109375" customWidth="1"/>
    <col min="30" max="30" width="6.7109375" customWidth="1"/>
    <col min="31" max="31" width="11.7109375" customWidth="1"/>
    <col min="32" max="32" width="6.7109375" customWidth="1"/>
    <col min="33" max="33" width="11.7109375" customWidth="1"/>
    <col min="34" max="34" width="6.7109375" customWidth="1"/>
    <col min="35" max="35" width="11.7109375" customWidth="1"/>
    <col min="36" max="36" width="6.7109375" customWidth="1"/>
    <col min="37" max="51" width="11.7109375" customWidth="1"/>
    <col min="52" max="52" width="6.7109375" customWidth="1"/>
    <col min="53" max="67" width="11.7109375" customWidth="1"/>
    <col min="68" max="68" width="6.7109375" customWidth="1"/>
    <col min="69" max="83" width="11.7109375" customWidth="1"/>
    <col min="84" max="84" width="6.7109375" customWidth="1"/>
    <col min="85" max="99" width="11.7109375" customWidth="1"/>
    <col min="100" max="100" width="6.7109375" customWidth="1"/>
    <col min="101" max="115" width="11.7109375" customWidth="1"/>
    <col min="116" max="116" width="6.7109375" customWidth="1"/>
    <col min="117" max="131" width="11.7109375" customWidth="1"/>
    <col min="132" max="132" width="6.7109375" customWidth="1"/>
    <col min="133" max="162" width="11.7109375" customWidth="1"/>
    <col min="163" max="163" width="6.7109375" customWidth="1"/>
    <col min="164" max="178" width="11.7109375" customWidth="1"/>
    <col min="179" max="179" width="6.7109375" customWidth="1"/>
    <col min="180" max="193" width="11.7109375" customWidth="1"/>
    <col min="194" max="194" width="1.7109375" customWidth="1"/>
    <col min="198" max="198" width="1.7109375" customWidth="1"/>
    <col min="202" max="202" width="1.7109375" customWidth="1"/>
    <col min="206" max="206" width="1.7109375" customWidth="1"/>
    <col min="210" max="210" width="1.7109375" customWidth="1"/>
    <col min="230" max="231" width="11.7109375" customWidth="1"/>
    <col min="232" max="233" width="9.7109375" customWidth="1"/>
    <col min="234" max="234" width="6.7109375" customWidth="1"/>
    <col min="235" max="235" width="9.7109375" customWidth="1"/>
    <col min="236" max="236" width="6.7109375" customWidth="1"/>
    <col min="237" max="237" width="9.7109375" customWidth="1"/>
    <col min="238" max="238" width="6.7109375" customWidth="1"/>
    <col min="239" max="239" width="9.7109375" customWidth="1"/>
    <col min="240" max="240" width="6.7109375" customWidth="1"/>
    <col min="241" max="241" width="9.7109375" customWidth="1"/>
    <col min="242" max="242" width="6.7109375" customWidth="1"/>
    <col min="243" max="243" width="9.7109375" customWidth="1"/>
    <col min="244" max="244" width="6.7109375" customWidth="1"/>
    <col min="245" max="245" width="9.7109375" customWidth="1"/>
    <col min="246" max="246" width="6.7109375" customWidth="1"/>
    <col min="247" max="247" width="9.7109375" customWidth="1"/>
    <col min="248" max="248" width="6.7109375" customWidth="1"/>
    <col min="249" max="249" width="9.7109375" customWidth="1"/>
    <col min="250" max="250" width="6.7109375" customWidth="1"/>
    <col min="251" max="251" width="12.140625" customWidth="1"/>
    <col min="252" max="252" width="11.7109375" customWidth="1"/>
    <col min="254" max="254" width="12.85546875" bestFit="1" customWidth="1"/>
    <col min="257" max="257" width="12.85546875" bestFit="1" customWidth="1"/>
    <col min="259" max="259" width="13.7109375" customWidth="1"/>
  </cols>
  <sheetData>
    <row r="1" spans="1:266" ht="15.75" thickBot="1">
      <c r="I1" s="12"/>
      <c r="M1" s="2"/>
      <c r="N1" t="s">
        <v>52</v>
      </c>
      <c r="O1" s="2">
        <f>JF1+1</f>
        <v>1</v>
      </c>
      <c r="AG1" t="s">
        <v>52</v>
      </c>
      <c r="AH1" s="2">
        <f>+O1+1</f>
        <v>2</v>
      </c>
      <c r="AI1" s="15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 t="s">
        <v>52</v>
      </c>
      <c r="AX1" s="57">
        <f>+AH1+1</f>
        <v>3</v>
      </c>
      <c r="AY1" s="15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 t="s">
        <v>52</v>
      </c>
      <c r="BN1" s="57">
        <f>+AX1+1</f>
        <v>4</v>
      </c>
      <c r="BO1" s="15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 t="s">
        <v>52</v>
      </c>
      <c r="CD1" s="57">
        <f>+BN1+1</f>
        <v>5</v>
      </c>
      <c r="CE1" s="15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 t="s">
        <v>52</v>
      </c>
      <c r="CT1" s="57">
        <f>+CD1+1</f>
        <v>6</v>
      </c>
      <c r="CU1" s="15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 t="s">
        <v>52</v>
      </c>
      <c r="DJ1" s="57">
        <f>+CT1+1</f>
        <v>7</v>
      </c>
      <c r="DK1" s="15"/>
      <c r="DL1" s="16"/>
      <c r="DM1" s="16"/>
      <c r="DN1" s="16"/>
      <c r="DO1" s="16"/>
      <c r="DP1" s="16"/>
      <c r="DQ1" s="16"/>
      <c r="DR1" s="16"/>
      <c r="DS1" s="16"/>
      <c r="DT1" s="16"/>
      <c r="DU1" s="16"/>
      <c r="DV1" s="16"/>
      <c r="DW1" s="16"/>
      <c r="DX1" s="16"/>
      <c r="DY1" s="16" t="s">
        <v>52</v>
      </c>
      <c r="DZ1" s="57">
        <f>+DJ1+1</f>
        <v>8</v>
      </c>
      <c r="EA1" s="15"/>
      <c r="EB1" s="16"/>
      <c r="EC1" s="16"/>
      <c r="ED1" s="16"/>
      <c r="EE1" s="16"/>
      <c r="EF1" s="16"/>
      <c r="EG1" s="16"/>
      <c r="EH1" s="16"/>
      <c r="EI1" s="16"/>
      <c r="EJ1" s="16"/>
      <c r="EK1" s="16"/>
      <c r="EL1" s="16"/>
      <c r="EM1" s="16"/>
      <c r="EN1" s="16"/>
      <c r="EO1" s="16" t="s">
        <v>52</v>
      </c>
      <c r="EP1" s="57">
        <f>+DZ1+1</f>
        <v>9</v>
      </c>
      <c r="EQ1" s="15"/>
      <c r="ER1" s="16"/>
      <c r="ES1" s="16"/>
      <c r="ET1" s="16"/>
      <c r="EU1" s="16"/>
      <c r="EV1" s="16"/>
      <c r="EW1" s="16"/>
      <c r="EX1" s="16"/>
      <c r="EY1" s="16"/>
      <c r="EZ1" s="16"/>
      <c r="FA1" s="16"/>
      <c r="FB1" s="16"/>
      <c r="FC1" s="16"/>
      <c r="FD1" s="16" t="s">
        <v>52</v>
      </c>
      <c r="FE1" s="57">
        <f>+EP1+4</f>
        <v>13</v>
      </c>
      <c r="FF1" s="15"/>
      <c r="FG1" s="16"/>
      <c r="FH1" s="16"/>
      <c r="FI1" s="16"/>
      <c r="FJ1" s="16"/>
      <c r="FK1" s="16"/>
      <c r="FL1" s="16"/>
      <c r="FM1" s="16"/>
      <c r="FN1" s="16"/>
      <c r="FO1" s="16"/>
      <c r="FP1" s="16"/>
      <c r="FQ1" s="16"/>
      <c r="FR1" s="16"/>
      <c r="FS1" s="16"/>
      <c r="FT1" s="16" t="s">
        <v>52</v>
      </c>
      <c r="FU1" s="57">
        <f>+FE1-3</f>
        <v>10</v>
      </c>
      <c r="FV1" s="15"/>
      <c r="FW1" s="16"/>
      <c r="FX1" s="16"/>
      <c r="FY1" s="16"/>
      <c r="FZ1" s="16"/>
      <c r="GA1" s="16"/>
      <c r="GB1" s="16"/>
      <c r="GC1" s="16"/>
      <c r="GD1" s="16"/>
      <c r="GE1" s="16"/>
      <c r="GF1" s="16"/>
      <c r="GG1" s="16"/>
      <c r="GH1" s="16"/>
      <c r="GI1" s="16"/>
      <c r="GJ1" s="16" t="s">
        <v>52</v>
      </c>
      <c r="GK1" s="57">
        <f>+FU1+1</f>
        <v>11</v>
      </c>
      <c r="HD1" t="s">
        <v>52</v>
      </c>
      <c r="HE1" s="2">
        <f>GK1+1</f>
        <v>12</v>
      </c>
      <c r="HF1" s="2"/>
      <c r="HI1" s="116" t="s">
        <v>90</v>
      </c>
      <c r="HJ1" s="117"/>
      <c r="HK1" s="117"/>
      <c r="HL1" s="117"/>
      <c r="HM1" s="117"/>
      <c r="HN1" s="118"/>
      <c r="HO1" s="119"/>
      <c r="HP1" s="12"/>
      <c r="HQ1" s="121">
        <f>+GY2*1</f>
        <v>2013</v>
      </c>
      <c r="HR1" s="109" t="s">
        <v>51</v>
      </c>
      <c r="HS1" s="119"/>
      <c r="HT1" s="120">
        <f>+HQ1+1</f>
        <v>2014</v>
      </c>
      <c r="HU1" s="120"/>
      <c r="HV1" s="120"/>
      <c r="HW1" s="120"/>
      <c r="JD1" t="s">
        <v>52</v>
      </c>
      <c r="JE1" s="155">
        <v>1</v>
      </c>
      <c r="JF1" s="2"/>
    </row>
    <row r="2" spans="1:266" ht="27" thickBot="1">
      <c r="B2" s="72" t="s">
        <v>50</v>
      </c>
      <c r="C2" s="38"/>
      <c r="D2" s="38"/>
      <c r="E2" s="38"/>
      <c r="F2" s="38"/>
      <c r="G2" s="46"/>
      <c r="I2" s="12"/>
      <c r="K2" s="208">
        <v>2013</v>
      </c>
      <c r="L2" s="73" t="s">
        <v>51</v>
      </c>
      <c r="O2" s="75">
        <f>+K2+1</f>
        <v>2014</v>
      </c>
      <c r="P2" s="72" t="s">
        <v>60</v>
      </c>
      <c r="Q2" s="38"/>
      <c r="R2" s="38"/>
      <c r="S2" s="38"/>
      <c r="T2" s="38"/>
      <c r="U2" s="46"/>
      <c r="W2" s="12"/>
      <c r="Y2" s="74"/>
      <c r="Z2" s="73"/>
      <c r="AA2" s="75">
        <f>+K2*1</f>
        <v>2013</v>
      </c>
      <c r="AB2" s="73"/>
      <c r="AC2" s="73" t="s">
        <v>45</v>
      </c>
      <c r="AE2" s="75"/>
      <c r="AG2" s="75">
        <f>O2*1</f>
        <v>2014</v>
      </c>
      <c r="AI2" s="18" t="s">
        <v>119</v>
      </c>
      <c r="AJ2" s="11"/>
      <c r="AK2" s="18"/>
      <c r="AL2" s="18"/>
      <c r="AM2" s="18"/>
      <c r="AN2" s="18"/>
      <c r="AO2" s="11"/>
      <c r="AP2" s="11"/>
      <c r="AQ2" s="11"/>
      <c r="AR2" s="11"/>
      <c r="AS2" s="11"/>
      <c r="AT2" s="11"/>
      <c r="AU2" s="11"/>
      <c r="AV2" s="11"/>
      <c r="AW2" s="11"/>
      <c r="AX2" s="19"/>
      <c r="AY2" s="20"/>
      <c r="AZ2" s="11"/>
      <c r="BA2" s="18" t="s">
        <v>118</v>
      </c>
      <c r="BB2" s="18"/>
      <c r="BC2" s="18"/>
      <c r="BD2" s="18"/>
      <c r="BE2" s="11"/>
      <c r="BF2" s="11"/>
      <c r="BG2" s="11"/>
      <c r="BH2" s="11"/>
      <c r="BI2" s="11"/>
      <c r="BJ2" s="11"/>
      <c r="BK2" s="11"/>
      <c r="BL2" s="11"/>
      <c r="BM2" s="11"/>
      <c r="BN2" s="19"/>
      <c r="BO2" s="20"/>
      <c r="BP2" s="11"/>
      <c r="BQ2" s="18" t="s">
        <v>15</v>
      </c>
      <c r="BR2" s="18"/>
      <c r="BS2" s="18"/>
      <c r="BT2" s="18"/>
      <c r="BU2" s="11"/>
      <c r="BV2" s="11"/>
      <c r="BW2" s="11"/>
      <c r="BX2" s="11"/>
      <c r="BY2" s="11"/>
      <c r="BZ2" s="11"/>
      <c r="CA2" s="11"/>
      <c r="CB2" s="11"/>
      <c r="CC2" s="11"/>
      <c r="CD2" s="19"/>
      <c r="CE2" s="20"/>
      <c r="CF2" s="11"/>
      <c r="CG2" s="18" t="s">
        <v>16</v>
      </c>
      <c r="CH2" s="18"/>
      <c r="CI2" s="18"/>
      <c r="CJ2" s="18"/>
      <c r="CK2" s="11"/>
      <c r="CL2" s="11"/>
      <c r="CM2" s="11"/>
      <c r="CN2" s="11"/>
      <c r="CO2" s="11"/>
      <c r="CP2" s="11"/>
      <c r="CQ2" s="11"/>
      <c r="CR2" s="11"/>
      <c r="CS2" s="11"/>
      <c r="CT2" s="19"/>
      <c r="CU2" s="20"/>
      <c r="CV2" s="11"/>
      <c r="CW2" s="18" t="s">
        <v>18</v>
      </c>
      <c r="CX2" s="18"/>
      <c r="CY2" s="18"/>
      <c r="CZ2" s="18"/>
      <c r="DA2" s="11"/>
      <c r="DB2" s="11"/>
      <c r="DC2" s="11"/>
      <c r="DD2" s="11"/>
      <c r="DE2" s="11"/>
      <c r="DF2" s="11"/>
      <c r="DG2" s="11"/>
      <c r="DH2" s="11"/>
      <c r="DI2" s="11"/>
      <c r="DJ2" s="19"/>
      <c r="DK2" s="20"/>
      <c r="DL2" s="11"/>
      <c r="DM2" s="18" t="s">
        <v>22</v>
      </c>
      <c r="DN2" s="18"/>
      <c r="DO2" s="18"/>
      <c r="DP2" s="18"/>
      <c r="DQ2" s="11"/>
      <c r="DR2" s="11"/>
      <c r="DS2" s="11"/>
      <c r="DT2" s="11"/>
      <c r="DU2" s="11"/>
      <c r="DV2" s="11"/>
      <c r="DW2" s="11"/>
      <c r="DX2" s="11"/>
      <c r="DY2" s="11"/>
      <c r="DZ2" s="19"/>
      <c r="EA2" s="20"/>
      <c r="EB2" s="11"/>
      <c r="EC2" s="18" t="s">
        <v>99</v>
      </c>
      <c r="ED2" s="18"/>
      <c r="EE2" s="18"/>
      <c r="EF2" s="18"/>
      <c r="EG2" s="11"/>
      <c r="EH2" s="11"/>
      <c r="EI2" s="11"/>
      <c r="EJ2" s="11"/>
      <c r="EK2" s="11"/>
      <c r="EL2" s="11"/>
      <c r="EM2" s="11"/>
      <c r="EN2" s="11"/>
      <c r="EO2" s="11"/>
      <c r="EP2" s="19"/>
      <c r="EQ2" s="123"/>
      <c r="ER2" s="124"/>
      <c r="ES2" s="124"/>
      <c r="ET2" s="124"/>
      <c r="EU2" s="124" t="s">
        <v>93</v>
      </c>
      <c r="EV2" s="124"/>
      <c r="EW2" s="124"/>
      <c r="EX2" s="4"/>
      <c r="EY2" s="4"/>
      <c r="EZ2" s="4"/>
      <c r="FA2" s="4"/>
      <c r="FB2" s="4"/>
      <c r="FC2" s="4"/>
      <c r="FD2" s="4"/>
      <c r="FE2" s="27"/>
      <c r="FF2" s="26"/>
      <c r="FG2" s="4"/>
      <c r="FH2" s="124" t="s">
        <v>100</v>
      </c>
      <c r="FI2" s="124"/>
      <c r="FJ2" s="124"/>
      <c r="FK2" s="124"/>
      <c r="FL2" s="4"/>
      <c r="FM2" s="4"/>
      <c r="FN2" s="4"/>
      <c r="FO2" s="4"/>
      <c r="FP2" s="4"/>
      <c r="FQ2" s="4"/>
      <c r="FR2" s="4"/>
      <c r="FS2" s="4"/>
      <c r="FT2" s="4"/>
      <c r="FU2" s="27"/>
      <c r="FV2" s="114" t="s">
        <v>48</v>
      </c>
      <c r="FW2" s="18"/>
      <c r="FX2" s="18"/>
      <c r="FY2" s="18"/>
      <c r="FZ2" s="18"/>
      <c r="GA2" s="18"/>
      <c r="GB2" s="11"/>
      <c r="GC2" s="11"/>
      <c r="GD2" s="11"/>
      <c r="GE2" s="11"/>
      <c r="GF2" s="11"/>
      <c r="GG2" s="11"/>
      <c r="GH2" s="11"/>
      <c r="GI2" s="11"/>
      <c r="GJ2" s="11"/>
      <c r="GK2" s="19"/>
      <c r="GM2" s="8" t="s">
        <v>56</v>
      </c>
      <c r="GN2" s="8"/>
      <c r="GY2" s="75">
        <f>K2*1</f>
        <v>2013</v>
      </c>
      <c r="GZ2" s="8" t="s">
        <v>66</v>
      </c>
      <c r="HC2" s="8">
        <f>GY2+1</f>
        <v>2014</v>
      </c>
      <c r="HH2" s="35"/>
      <c r="HI2" s="68" t="s">
        <v>85</v>
      </c>
      <c r="HJ2" s="68"/>
      <c r="HK2" s="68"/>
      <c r="HL2" s="69"/>
      <c r="HM2" s="67" t="s">
        <v>83</v>
      </c>
      <c r="HN2" s="69"/>
      <c r="HO2" s="125" t="s">
        <v>84</v>
      </c>
      <c r="HS2" s="67" t="s">
        <v>52</v>
      </c>
      <c r="HT2" s="34">
        <f>HE1+2</f>
        <v>14</v>
      </c>
      <c r="HU2" s="23"/>
      <c r="HV2" s="23"/>
      <c r="IB2" s="8"/>
      <c r="IF2" s="8" t="s">
        <v>91</v>
      </c>
      <c r="IG2" s="8"/>
      <c r="IH2" s="8"/>
      <c r="IX2" s="8" t="s">
        <v>110</v>
      </c>
      <c r="IY2" s="8"/>
    </row>
    <row r="3" spans="1:266" ht="15.75" thickBot="1">
      <c r="B3" s="128" t="s">
        <v>101</v>
      </c>
      <c r="C3" s="137"/>
      <c r="D3" s="138"/>
      <c r="E3" s="137"/>
      <c r="F3" s="137"/>
      <c r="G3" s="139"/>
      <c r="H3" s="140"/>
      <c r="I3" s="140"/>
      <c r="J3" s="140"/>
      <c r="K3" s="140"/>
      <c r="L3" s="13"/>
      <c r="M3" s="9">
        <f>+K2*1</f>
        <v>2013</v>
      </c>
      <c r="N3" s="9">
        <f>+M3*1</f>
        <v>2013</v>
      </c>
      <c r="O3" s="9">
        <f>+M3-1</f>
        <v>2012</v>
      </c>
      <c r="P3" s="9" t="s">
        <v>113</v>
      </c>
      <c r="Q3" s="105" t="s">
        <v>120</v>
      </c>
      <c r="R3" s="53"/>
      <c r="S3" s="32"/>
      <c r="T3" s="33"/>
      <c r="U3" s="33"/>
      <c r="V3" s="33"/>
      <c r="W3" s="33" t="s">
        <v>23</v>
      </c>
      <c r="X3" s="33"/>
      <c r="Y3" s="33"/>
      <c r="Z3" s="33"/>
      <c r="AA3" s="33"/>
      <c r="AB3" s="34"/>
      <c r="AC3" s="67" t="s">
        <v>44</v>
      </c>
      <c r="AD3" s="68"/>
      <c r="AE3" s="68"/>
      <c r="AF3" s="68"/>
      <c r="AG3" s="15" t="s">
        <v>46</v>
      </c>
      <c r="AH3" s="17"/>
      <c r="AI3" s="67" t="s">
        <v>9</v>
      </c>
      <c r="AJ3" s="68"/>
      <c r="AK3" s="68"/>
      <c r="AL3" s="34">
        <v>0</v>
      </c>
      <c r="AM3" s="67" t="s">
        <v>0</v>
      </c>
      <c r="AN3" s="68"/>
      <c r="AO3" s="68"/>
      <c r="AP3" s="68"/>
      <c r="AQ3" s="68"/>
      <c r="AR3" s="68"/>
      <c r="AS3" s="68"/>
      <c r="AT3" s="33">
        <f>+AA2*1</f>
        <v>2013</v>
      </c>
      <c r="AU3" s="68" t="s">
        <v>65</v>
      </c>
      <c r="AV3" s="68">
        <f>+AT3+1</f>
        <v>2014</v>
      </c>
      <c r="AW3" s="33"/>
      <c r="AX3" s="69"/>
      <c r="AY3" s="67" t="s">
        <v>9</v>
      </c>
      <c r="AZ3" s="68"/>
      <c r="BA3" s="68"/>
      <c r="BB3" s="34">
        <v>0</v>
      </c>
      <c r="BC3" s="67" t="s">
        <v>0</v>
      </c>
      <c r="BD3" s="68"/>
      <c r="BE3" s="68"/>
      <c r="BF3" s="68"/>
      <c r="BG3" s="68"/>
      <c r="BH3" s="68"/>
      <c r="BI3" s="68"/>
      <c r="BJ3" s="33">
        <f>AT3*1</f>
        <v>2013</v>
      </c>
      <c r="BK3" s="68" t="s">
        <v>65</v>
      </c>
      <c r="BL3" s="68">
        <f>+BJ3+1</f>
        <v>2014</v>
      </c>
      <c r="BM3" s="33"/>
      <c r="BN3" s="69"/>
      <c r="BO3" s="67" t="s">
        <v>24</v>
      </c>
      <c r="BP3" s="68"/>
      <c r="BQ3" s="68"/>
      <c r="BR3" s="34">
        <v>1</v>
      </c>
      <c r="BS3" s="67" t="s">
        <v>0</v>
      </c>
      <c r="BT3" s="68"/>
      <c r="BU3" s="68"/>
      <c r="BV3" s="68"/>
      <c r="BW3" s="68"/>
      <c r="BX3" s="68"/>
      <c r="BY3" s="68"/>
      <c r="BZ3" s="33">
        <f>BJ3*1</f>
        <v>2013</v>
      </c>
      <c r="CA3" s="68" t="s">
        <v>65</v>
      </c>
      <c r="CB3" s="68">
        <f>+BZ3+1</f>
        <v>2014</v>
      </c>
      <c r="CC3" s="33"/>
      <c r="CD3" s="69"/>
      <c r="CE3" s="67" t="s">
        <v>24</v>
      </c>
      <c r="CF3" s="68"/>
      <c r="CG3" s="16"/>
      <c r="CH3" s="34">
        <v>2</v>
      </c>
      <c r="CI3" s="67" t="s">
        <v>0</v>
      </c>
      <c r="CJ3" s="68"/>
      <c r="CK3" s="68"/>
      <c r="CL3" s="68"/>
      <c r="CM3" s="68"/>
      <c r="CN3" s="68"/>
      <c r="CO3" s="68"/>
      <c r="CP3" s="33">
        <f>BZ3*1</f>
        <v>2013</v>
      </c>
      <c r="CQ3" s="68" t="s">
        <v>65</v>
      </c>
      <c r="CR3" s="68">
        <f>+CP3+1</f>
        <v>2014</v>
      </c>
      <c r="CS3" s="33"/>
      <c r="CT3" s="69"/>
      <c r="CU3" s="67" t="s">
        <v>24</v>
      </c>
      <c r="CV3" s="68"/>
      <c r="CW3" s="68"/>
      <c r="CX3" s="34">
        <v>3</v>
      </c>
      <c r="CY3" s="67" t="s">
        <v>0</v>
      </c>
      <c r="CZ3" s="68"/>
      <c r="DA3" s="68"/>
      <c r="DB3" s="68"/>
      <c r="DC3" s="68"/>
      <c r="DD3" s="68"/>
      <c r="DE3" s="68"/>
      <c r="DF3" s="33">
        <f>CP3*1</f>
        <v>2013</v>
      </c>
      <c r="DG3" s="68" t="s">
        <v>65</v>
      </c>
      <c r="DH3" s="68">
        <f>+DF3+1</f>
        <v>2014</v>
      </c>
      <c r="DI3" s="33"/>
      <c r="DJ3" s="69"/>
      <c r="DK3" s="67" t="s">
        <v>24</v>
      </c>
      <c r="DL3" s="68"/>
      <c r="DM3" s="68"/>
      <c r="DN3" s="34">
        <v>4</v>
      </c>
      <c r="DO3" s="67" t="s">
        <v>0</v>
      </c>
      <c r="DP3" s="68"/>
      <c r="DQ3" s="68"/>
      <c r="DR3" s="68"/>
      <c r="DS3" s="68"/>
      <c r="DT3" s="68"/>
      <c r="DU3" s="68"/>
      <c r="DV3" s="33">
        <f>DF3*1</f>
        <v>2013</v>
      </c>
      <c r="DW3" s="68" t="s">
        <v>65</v>
      </c>
      <c r="DX3" s="68">
        <f>+DV3+1</f>
        <v>2014</v>
      </c>
      <c r="DY3" s="33"/>
      <c r="DZ3" s="69"/>
      <c r="EA3" s="67" t="s">
        <v>24</v>
      </c>
      <c r="EB3" s="68"/>
      <c r="EC3" s="68"/>
      <c r="ED3" s="34">
        <v>1</v>
      </c>
      <c r="EE3" s="67" t="s">
        <v>0</v>
      </c>
      <c r="EF3" s="68"/>
      <c r="EG3" s="68"/>
      <c r="EH3" s="68"/>
      <c r="EI3" s="68"/>
      <c r="EJ3" s="68"/>
      <c r="EK3" s="68"/>
      <c r="EL3" s="33">
        <f>DV3*1</f>
        <v>2013</v>
      </c>
      <c r="EM3" s="68" t="s">
        <v>65</v>
      </c>
      <c r="EN3" s="68">
        <f>+EL3+1</f>
        <v>2014</v>
      </c>
      <c r="EO3" s="33"/>
      <c r="EP3" s="69"/>
      <c r="EQ3" s="67" t="s">
        <v>24</v>
      </c>
      <c r="ER3" s="68"/>
      <c r="ES3" s="68"/>
      <c r="ET3" s="33"/>
      <c r="EU3" s="67" t="s">
        <v>0</v>
      </c>
      <c r="EV3" s="68"/>
      <c r="EW3" s="68"/>
      <c r="EX3" s="68"/>
      <c r="EY3" s="68"/>
      <c r="EZ3" s="68"/>
      <c r="FA3" s="68"/>
      <c r="FB3" s="33">
        <f>EL3*1</f>
        <v>2013</v>
      </c>
      <c r="FC3" s="68" t="s">
        <v>65</v>
      </c>
      <c r="FD3" s="68">
        <f>+FB3+1</f>
        <v>2014</v>
      </c>
      <c r="FE3" s="34"/>
      <c r="FF3" s="67" t="s">
        <v>24</v>
      </c>
      <c r="FG3" s="68"/>
      <c r="FH3" s="68"/>
      <c r="FI3" s="34">
        <v>2</v>
      </c>
      <c r="FJ3" s="67" t="s">
        <v>0</v>
      </c>
      <c r="FK3" s="68"/>
      <c r="FL3" s="68"/>
      <c r="FM3" s="68"/>
      <c r="FN3" s="68"/>
      <c r="FO3" s="68"/>
      <c r="FP3" s="68"/>
      <c r="FQ3" s="33">
        <f>FB3*1</f>
        <v>2013</v>
      </c>
      <c r="FR3" s="68" t="s">
        <v>65</v>
      </c>
      <c r="FS3" s="68">
        <f>+FQ3+1</f>
        <v>2014</v>
      </c>
      <c r="FT3" s="33"/>
      <c r="FU3" s="69"/>
      <c r="FV3" s="67" t="s">
        <v>24</v>
      </c>
      <c r="FW3" s="68"/>
      <c r="FX3" s="68"/>
      <c r="FY3" s="34">
        <v>0</v>
      </c>
      <c r="FZ3" s="67" t="s">
        <v>0</v>
      </c>
      <c r="GA3" s="68"/>
      <c r="GB3" s="68"/>
      <c r="GC3" s="68"/>
      <c r="GD3" s="68"/>
      <c r="GE3" s="68"/>
      <c r="GF3" s="68"/>
      <c r="GG3" s="33">
        <f>FQ3*1</f>
        <v>2013</v>
      </c>
      <c r="GH3" s="68" t="s">
        <v>65</v>
      </c>
      <c r="GI3" s="68">
        <f>+GG3+1</f>
        <v>2014</v>
      </c>
      <c r="GJ3" s="33"/>
      <c r="GK3" s="69"/>
      <c r="GM3" s="67"/>
      <c r="GN3" s="68" t="s">
        <v>159</v>
      </c>
      <c r="GO3" s="68"/>
      <c r="GP3" s="68"/>
      <c r="GQ3" s="68"/>
      <c r="GR3" s="68"/>
      <c r="GS3" s="68"/>
      <c r="GT3" s="68"/>
      <c r="GU3" s="157">
        <f>E25*1</f>
        <v>508</v>
      </c>
      <c r="HH3" s="99" t="s">
        <v>113</v>
      </c>
      <c r="HI3" s="63" t="s">
        <v>42</v>
      </c>
      <c r="HJ3" s="63" t="s">
        <v>80</v>
      </c>
      <c r="HK3" s="63" t="s">
        <v>81</v>
      </c>
      <c r="HL3" s="63" t="s">
        <v>82</v>
      </c>
      <c r="HM3" s="52" t="s">
        <v>42</v>
      </c>
      <c r="HN3" s="57" t="s">
        <v>80</v>
      </c>
      <c r="HO3" s="99" t="s">
        <v>86</v>
      </c>
      <c r="IE3" t="s">
        <v>87</v>
      </c>
    </row>
    <row r="4" spans="1:266" ht="15.75" thickBot="1">
      <c r="A4" s="115" t="s">
        <v>67</v>
      </c>
      <c r="B4" s="37" t="s">
        <v>114</v>
      </c>
      <c r="C4" s="14"/>
      <c r="D4" s="14"/>
      <c r="E4" s="14"/>
      <c r="F4" s="14"/>
      <c r="G4" s="37"/>
      <c r="H4" s="37"/>
      <c r="I4" s="37"/>
      <c r="J4" s="37"/>
      <c r="K4" s="13"/>
      <c r="L4" s="277" t="s">
        <v>202</v>
      </c>
      <c r="M4" s="99" t="s">
        <v>113</v>
      </c>
      <c r="N4" s="169" t="s">
        <v>163</v>
      </c>
      <c r="O4" s="99" t="s">
        <v>113</v>
      </c>
      <c r="P4" s="21"/>
      <c r="Q4" s="54" t="s">
        <v>33</v>
      </c>
      <c r="R4" s="55"/>
      <c r="S4" s="67" t="s">
        <v>35</v>
      </c>
      <c r="T4" s="59"/>
      <c r="U4" s="67" t="s">
        <v>39</v>
      </c>
      <c r="V4" s="59"/>
      <c r="W4" s="67" t="s">
        <v>38</v>
      </c>
      <c r="X4" s="59"/>
      <c r="Y4" s="29" t="s">
        <v>36</v>
      </c>
      <c r="Z4" s="30"/>
      <c r="AA4" s="106" t="s">
        <v>37</v>
      </c>
      <c r="AB4" s="31"/>
      <c r="AC4" s="48" t="s">
        <v>42</v>
      </c>
      <c r="AD4" s="17"/>
      <c r="AE4" s="107" t="s">
        <v>43</v>
      </c>
      <c r="AF4" s="68"/>
      <c r="AG4" s="26" t="s">
        <v>47</v>
      </c>
      <c r="AH4" s="27"/>
      <c r="AI4" s="9" t="s">
        <v>113</v>
      </c>
      <c r="AJ4" s="11" t="s">
        <v>10</v>
      </c>
      <c r="AK4" s="99" t="s">
        <v>8</v>
      </c>
      <c r="AL4" s="26" t="s">
        <v>11</v>
      </c>
      <c r="AM4" s="4"/>
      <c r="AN4" s="4"/>
      <c r="AO4" s="4"/>
      <c r="AP4" s="61" t="s">
        <v>12</v>
      </c>
      <c r="AQ4" s="61"/>
      <c r="AR4" s="61"/>
      <c r="AS4" s="4"/>
      <c r="AT4" s="58"/>
      <c r="AU4" s="23" t="s">
        <v>19</v>
      </c>
      <c r="AV4" s="99" t="s">
        <v>14</v>
      </c>
      <c r="AW4" s="23" t="s">
        <v>14</v>
      </c>
      <c r="AX4" s="9" t="s">
        <v>27</v>
      </c>
      <c r="AY4" s="9" t="s">
        <v>113</v>
      </c>
      <c r="AZ4" s="16" t="s">
        <v>10</v>
      </c>
      <c r="BA4" s="99" t="s">
        <v>8</v>
      </c>
      <c r="BB4" s="26" t="s">
        <v>11</v>
      </c>
      <c r="BC4" s="4"/>
      <c r="BD4" s="4"/>
      <c r="BE4" s="4"/>
      <c r="BF4" s="61" t="s">
        <v>12</v>
      </c>
      <c r="BG4" s="61"/>
      <c r="BH4" s="61"/>
      <c r="BI4" s="4"/>
      <c r="BJ4" s="58"/>
      <c r="BK4" s="99" t="s">
        <v>19</v>
      </c>
      <c r="BL4" s="63" t="s">
        <v>14</v>
      </c>
      <c r="BM4" s="9" t="s">
        <v>14</v>
      </c>
      <c r="BN4" s="9" t="s">
        <v>27</v>
      </c>
      <c r="BO4" s="9" t="s">
        <v>113</v>
      </c>
      <c r="BP4" s="35" t="s">
        <v>10</v>
      </c>
      <c r="BQ4" s="99" t="s">
        <v>8</v>
      </c>
      <c r="BR4" s="26" t="s">
        <v>11</v>
      </c>
      <c r="BS4" s="4"/>
      <c r="BT4" s="4"/>
      <c r="BU4" s="4"/>
      <c r="BV4" s="61" t="s">
        <v>12</v>
      </c>
      <c r="BW4" s="61"/>
      <c r="BX4" s="61"/>
      <c r="BY4" s="4"/>
      <c r="BZ4" s="65"/>
      <c r="CA4" s="99" t="s">
        <v>19</v>
      </c>
      <c r="CB4" s="23" t="s">
        <v>14</v>
      </c>
      <c r="CC4" s="21" t="s">
        <v>14</v>
      </c>
      <c r="CD4" s="9" t="s">
        <v>27</v>
      </c>
      <c r="CE4" s="9" t="s">
        <v>113</v>
      </c>
      <c r="CF4" s="16" t="s">
        <v>10</v>
      </c>
      <c r="CG4" s="9" t="s">
        <v>8</v>
      </c>
      <c r="CH4" s="4" t="s">
        <v>11</v>
      </c>
      <c r="CI4" s="4"/>
      <c r="CJ4" s="4"/>
      <c r="CK4" s="4"/>
      <c r="CL4" s="61" t="s">
        <v>12</v>
      </c>
      <c r="CM4" s="61"/>
      <c r="CN4" s="61"/>
      <c r="CO4" s="4"/>
      <c r="CP4" s="65"/>
      <c r="CQ4" s="99" t="s">
        <v>19</v>
      </c>
      <c r="CR4" s="63" t="s">
        <v>14</v>
      </c>
      <c r="CS4" s="52" t="s">
        <v>14</v>
      </c>
      <c r="CT4" s="9" t="s">
        <v>27</v>
      </c>
      <c r="CU4" s="9" t="s">
        <v>113</v>
      </c>
      <c r="CV4" s="16" t="s">
        <v>10</v>
      </c>
      <c r="CW4" s="99" t="s">
        <v>8</v>
      </c>
      <c r="CX4" s="26" t="s">
        <v>11</v>
      </c>
      <c r="CY4" s="4"/>
      <c r="CZ4" s="4"/>
      <c r="DA4" s="4"/>
      <c r="DB4" s="61" t="s">
        <v>12</v>
      </c>
      <c r="DC4" s="61"/>
      <c r="DD4" s="61"/>
      <c r="DE4" s="4"/>
      <c r="DF4" s="65"/>
      <c r="DG4" s="99" t="s">
        <v>19</v>
      </c>
      <c r="DH4" s="63" t="s">
        <v>14</v>
      </c>
      <c r="DI4" s="52" t="s">
        <v>14</v>
      </c>
      <c r="DJ4" s="9" t="s">
        <v>27</v>
      </c>
      <c r="DK4" s="9" t="s">
        <v>113</v>
      </c>
      <c r="DL4" s="63" t="s">
        <v>10</v>
      </c>
      <c r="DM4" s="9" t="s">
        <v>8</v>
      </c>
      <c r="DN4" s="67" t="s">
        <v>11</v>
      </c>
      <c r="DO4" s="68"/>
      <c r="DP4" s="68"/>
      <c r="DQ4" s="68"/>
      <c r="DR4" s="88" t="s">
        <v>12</v>
      </c>
      <c r="DS4" s="88"/>
      <c r="DT4" s="88"/>
      <c r="DU4" s="68"/>
      <c r="DV4" s="33"/>
      <c r="DW4" s="9" t="s">
        <v>19</v>
      </c>
      <c r="DX4" s="63" t="s">
        <v>14</v>
      </c>
      <c r="DY4" s="9" t="s">
        <v>14</v>
      </c>
      <c r="DZ4" s="9" t="s">
        <v>27</v>
      </c>
      <c r="EA4" s="9" t="s">
        <v>113</v>
      </c>
      <c r="EB4" s="57" t="s">
        <v>10</v>
      </c>
      <c r="EC4" s="99" t="s">
        <v>8</v>
      </c>
      <c r="ED4" s="26" t="s">
        <v>11</v>
      </c>
      <c r="EE4" s="4"/>
      <c r="EF4" s="4"/>
      <c r="EG4" s="4"/>
      <c r="EH4" s="61" t="s">
        <v>12</v>
      </c>
      <c r="EI4" s="61"/>
      <c r="EJ4" s="61"/>
      <c r="EK4" s="4"/>
      <c r="EL4" s="65"/>
      <c r="EM4" s="99" t="s">
        <v>19</v>
      </c>
      <c r="EN4" s="23" t="s">
        <v>14</v>
      </c>
      <c r="EO4" s="21" t="s">
        <v>14</v>
      </c>
      <c r="EP4" s="9" t="s">
        <v>27</v>
      </c>
      <c r="EQ4" s="9" t="s">
        <v>113</v>
      </c>
      <c r="ER4" s="68" t="s">
        <v>40</v>
      </c>
      <c r="ES4" s="68"/>
      <c r="ET4" s="68"/>
      <c r="EU4" s="4"/>
      <c r="EV4" s="4"/>
      <c r="EW4" s="4"/>
      <c r="EX4" s="27"/>
      <c r="EY4" s="26" t="s">
        <v>41</v>
      </c>
      <c r="EZ4" s="4"/>
      <c r="FA4" s="4"/>
      <c r="FB4" s="4"/>
      <c r="FC4" s="4"/>
      <c r="FD4" s="4"/>
      <c r="FE4" s="27"/>
      <c r="FF4" s="9" t="s">
        <v>113</v>
      </c>
      <c r="FG4" s="17" t="s">
        <v>10</v>
      </c>
      <c r="FH4" s="99" t="s">
        <v>8</v>
      </c>
      <c r="FI4" s="26" t="s">
        <v>11</v>
      </c>
      <c r="FJ4" s="4"/>
      <c r="FK4" s="4"/>
      <c r="FL4" s="4"/>
      <c r="FM4" s="61" t="s">
        <v>12</v>
      </c>
      <c r="FN4" s="61"/>
      <c r="FO4" s="61"/>
      <c r="FP4" s="4"/>
      <c r="FQ4" s="65"/>
      <c r="FR4" s="99" t="s">
        <v>19</v>
      </c>
      <c r="FS4" s="23" t="s">
        <v>14</v>
      </c>
      <c r="FT4" s="21" t="s">
        <v>14</v>
      </c>
      <c r="FU4" s="9" t="s">
        <v>27</v>
      </c>
      <c r="FV4" s="9" t="s">
        <v>113</v>
      </c>
      <c r="FW4" s="63" t="s">
        <v>10</v>
      </c>
      <c r="FX4" s="99" t="s">
        <v>8</v>
      </c>
      <c r="FY4" s="4" t="s">
        <v>11</v>
      </c>
      <c r="FZ4" s="4"/>
      <c r="GA4" s="4"/>
      <c r="GB4" s="4"/>
      <c r="GC4" s="61" t="s">
        <v>12</v>
      </c>
      <c r="GD4" s="61"/>
      <c r="GE4" s="61"/>
      <c r="GF4" s="4"/>
      <c r="GG4" s="65"/>
      <c r="GH4" s="99" t="s">
        <v>19</v>
      </c>
      <c r="GI4" s="23" t="s">
        <v>14</v>
      </c>
      <c r="GJ4" s="21" t="s">
        <v>14</v>
      </c>
      <c r="GK4" s="9" t="s">
        <v>27</v>
      </c>
      <c r="GM4" s="98" t="s">
        <v>19</v>
      </c>
      <c r="GN4" s="98" t="s">
        <v>49</v>
      </c>
      <c r="GO4" s="98" t="s">
        <v>19</v>
      </c>
      <c r="GQ4" s="95" t="s">
        <v>19</v>
      </c>
      <c r="GR4" s="98" t="s">
        <v>49</v>
      </c>
      <c r="GS4" s="96" t="s">
        <v>19</v>
      </c>
      <c r="GU4" s="95" t="s">
        <v>19</v>
      </c>
      <c r="GV4" s="97" t="s">
        <v>49</v>
      </c>
      <c r="GW4" s="94" t="s">
        <v>19</v>
      </c>
      <c r="GY4" s="48" t="s">
        <v>19</v>
      </c>
      <c r="GZ4" s="97" t="s">
        <v>49</v>
      </c>
      <c r="HA4" s="94" t="s">
        <v>19</v>
      </c>
      <c r="HC4" s="48" t="s">
        <v>19</v>
      </c>
      <c r="HD4" s="97" t="s">
        <v>49</v>
      </c>
      <c r="HE4" s="94" t="s">
        <v>19</v>
      </c>
      <c r="HF4" s="14"/>
      <c r="HH4" s="99"/>
      <c r="HI4" s="129" t="s">
        <v>103</v>
      </c>
      <c r="HJ4" s="129" t="s">
        <v>103</v>
      </c>
      <c r="HK4" s="129" t="s">
        <v>103</v>
      </c>
      <c r="HL4" s="129" t="s">
        <v>103</v>
      </c>
      <c r="HM4" s="130" t="s">
        <v>103</v>
      </c>
      <c r="HN4" s="131" t="s">
        <v>103</v>
      </c>
      <c r="HO4" s="132" t="s">
        <v>103</v>
      </c>
      <c r="IG4" s="115" t="s">
        <v>88</v>
      </c>
      <c r="IS4" t="s">
        <v>196</v>
      </c>
    </row>
    <row r="5" spans="1:266" ht="15.75" thickBot="1">
      <c r="A5" s="115" t="s">
        <v>68</v>
      </c>
      <c r="B5" s="46" t="s">
        <v>115</v>
      </c>
      <c r="C5" s="14"/>
      <c r="D5" s="14"/>
      <c r="E5" s="14"/>
      <c r="F5" s="14"/>
      <c r="G5" s="121"/>
      <c r="J5" s="13"/>
      <c r="K5" s="13"/>
      <c r="L5" s="13"/>
      <c r="M5" s="5" t="s">
        <v>6</v>
      </c>
      <c r="N5" s="170">
        <f>+K46*1</f>
        <v>8.0000000000000002E-3</v>
      </c>
      <c r="O5" s="5" t="s">
        <v>6</v>
      </c>
      <c r="P5" s="51" t="s">
        <v>6</v>
      </c>
      <c r="Q5" s="166" t="s">
        <v>32</v>
      </c>
      <c r="R5" s="167" t="s">
        <v>31</v>
      </c>
      <c r="S5" s="166" t="s">
        <v>32</v>
      </c>
      <c r="T5" s="167" t="s">
        <v>31</v>
      </c>
      <c r="U5" s="166" t="s">
        <v>32</v>
      </c>
      <c r="V5" s="167" t="s">
        <v>31</v>
      </c>
      <c r="W5" s="166" t="s">
        <v>32</v>
      </c>
      <c r="X5" s="167" t="s">
        <v>31</v>
      </c>
      <c r="Y5" s="166" t="s">
        <v>32</v>
      </c>
      <c r="Z5" s="167" t="s">
        <v>31</v>
      </c>
      <c r="AA5" s="166" t="s">
        <v>32</v>
      </c>
      <c r="AB5" s="65" t="s">
        <v>31</v>
      </c>
      <c r="AC5" s="56" t="s">
        <v>32</v>
      </c>
      <c r="AD5" s="33" t="s">
        <v>31</v>
      </c>
      <c r="AE5" s="56" t="s">
        <v>32</v>
      </c>
      <c r="AF5" s="33" t="s">
        <v>31</v>
      </c>
      <c r="AG5" s="56" t="s">
        <v>32</v>
      </c>
      <c r="AH5" s="34" t="s">
        <v>31</v>
      </c>
      <c r="AI5" s="5" t="s">
        <v>6</v>
      </c>
      <c r="AJ5" s="64">
        <v>1</v>
      </c>
      <c r="AK5" s="5" t="s">
        <v>7</v>
      </c>
      <c r="AL5" s="60">
        <f>$D12*1</f>
        <v>6011</v>
      </c>
      <c r="AM5" s="61">
        <f>$D13*1</f>
        <v>11991</v>
      </c>
      <c r="AN5" s="61">
        <f>$D14*1</f>
        <v>26631</v>
      </c>
      <c r="AO5" s="61">
        <f>$D15*1</f>
        <v>71397</v>
      </c>
      <c r="AP5" s="61">
        <f>$D16*1</f>
        <v>151200</v>
      </c>
      <c r="AQ5" s="61">
        <f>$D17*1</f>
        <v>9999999</v>
      </c>
      <c r="AR5" s="42">
        <f>$D18*1</f>
        <v>9999999</v>
      </c>
      <c r="AS5" s="61">
        <f>$D19*1</f>
        <v>9999999</v>
      </c>
      <c r="AT5" s="58" t="s">
        <v>34</v>
      </c>
      <c r="AU5" s="65" t="s">
        <v>20</v>
      </c>
      <c r="AV5" s="89" t="s">
        <v>21</v>
      </c>
      <c r="AW5" s="65" t="s">
        <v>13</v>
      </c>
      <c r="AX5" s="5" t="s">
        <v>28</v>
      </c>
      <c r="AY5" s="5" t="s">
        <v>6</v>
      </c>
      <c r="AZ5" s="64">
        <v>2</v>
      </c>
      <c r="BA5" s="5" t="s">
        <v>7</v>
      </c>
      <c r="BB5" s="61">
        <f>$D12*1</f>
        <v>6011</v>
      </c>
      <c r="BC5" s="61">
        <f>$D13*1</f>
        <v>11991</v>
      </c>
      <c r="BD5" s="61">
        <f>$D14*1</f>
        <v>26631</v>
      </c>
      <c r="BE5" s="61">
        <f>$D15*1</f>
        <v>71397</v>
      </c>
      <c r="BF5" s="61">
        <f>$D16*1</f>
        <v>151200</v>
      </c>
      <c r="BG5" s="61">
        <f>$D17*1</f>
        <v>9999999</v>
      </c>
      <c r="BH5" s="42">
        <f>$D18*1</f>
        <v>9999999</v>
      </c>
      <c r="BI5" s="61">
        <f>$D19*1</f>
        <v>9999999</v>
      </c>
      <c r="BJ5" s="65" t="s">
        <v>34</v>
      </c>
      <c r="BK5" s="5" t="s">
        <v>20</v>
      </c>
      <c r="BL5" s="66" t="s">
        <v>21</v>
      </c>
      <c r="BM5" s="5" t="s">
        <v>13</v>
      </c>
      <c r="BN5" s="5" t="s">
        <v>28</v>
      </c>
      <c r="BO5" s="51" t="s">
        <v>6</v>
      </c>
      <c r="BP5" s="92">
        <v>2.5</v>
      </c>
      <c r="BQ5" s="5" t="s">
        <v>7</v>
      </c>
      <c r="BR5" s="61">
        <f>$D12*1</f>
        <v>6011</v>
      </c>
      <c r="BS5" s="61">
        <f>$D13*1</f>
        <v>11991</v>
      </c>
      <c r="BT5" s="61">
        <f>$D14*1</f>
        <v>26631</v>
      </c>
      <c r="BU5" s="61">
        <f>$D15*1</f>
        <v>71397</v>
      </c>
      <c r="BV5" s="61">
        <f>$D16*1</f>
        <v>151200</v>
      </c>
      <c r="BW5" s="61">
        <f>$D17*1</f>
        <v>9999999</v>
      </c>
      <c r="BX5" s="42">
        <f>$D18*1</f>
        <v>9999999</v>
      </c>
      <c r="BY5" s="61">
        <f>$D19*1</f>
        <v>9999999</v>
      </c>
      <c r="BZ5" s="65" t="s">
        <v>34</v>
      </c>
      <c r="CA5" s="5" t="s">
        <v>20</v>
      </c>
      <c r="CB5" s="66" t="s">
        <v>21</v>
      </c>
      <c r="CC5" s="51" t="s">
        <v>13</v>
      </c>
      <c r="CD5" s="5" t="s">
        <v>28</v>
      </c>
      <c r="CE5" s="5" t="s">
        <v>6</v>
      </c>
      <c r="CF5" s="64">
        <v>3</v>
      </c>
      <c r="CG5" s="5" t="s">
        <v>7</v>
      </c>
      <c r="CH5" s="61">
        <f>$D12*1</f>
        <v>6011</v>
      </c>
      <c r="CI5" s="61">
        <f>$D13*1</f>
        <v>11991</v>
      </c>
      <c r="CJ5" s="61">
        <f>$D14*1</f>
        <v>26631</v>
      </c>
      <c r="CK5" s="61">
        <f>$D15*1</f>
        <v>71397</v>
      </c>
      <c r="CL5" s="61">
        <f>$D16*1</f>
        <v>151200</v>
      </c>
      <c r="CM5" s="61">
        <f>$D17*1</f>
        <v>9999999</v>
      </c>
      <c r="CN5" s="42">
        <f>$D18*1</f>
        <v>9999999</v>
      </c>
      <c r="CO5" s="61">
        <f>$D19*1</f>
        <v>9999999</v>
      </c>
      <c r="CP5" s="65" t="s">
        <v>34</v>
      </c>
      <c r="CQ5" s="5" t="s">
        <v>20</v>
      </c>
      <c r="CR5" s="66" t="s">
        <v>21</v>
      </c>
      <c r="CS5" s="51" t="s">
        <v>13</v>
      </c>
      <c r="CT5" s="5" t="s">
        <v>28</v>
      </c>
      <c r="CU5" s="5" t="s">
        <v>6</v>
      </c>
      <c r="CV5" s="64">
        <v>4</v>
      </c>
      <c r="CW5" s="5" t="s">
        <v>7</v>
      </c>
      <c r="CX5" s="61">
        <f>$D12*1</f>
        <v>6011</v>
      </c>
      <c r="CY5" s="61">
        <f>$D13*1</f>
        <v>11991</v>
      </c>
      <c r="CZ5" s="61">
        <f>$D14*1</f>
        <v>26631</v>
      </c>
      <c r="DA5" s="61">
        <f>$D15*1</f>
        <v>71397</v>
      </c>
      <c r="DB5" s="61">
        <f>$D16*1</f>
        <v>151200</v>
      </c>
      <c r="DC5" s="61">
        <f>$D17*1</f>
        <v>9999999</v>
      </c>
      <c r="DD5" s="42">
        <f>$D18*1</f>
        <v>9999999</v>
      </c>
      <c r="DE5" s="61">
        <f>$D19*1</f>
        <v>9999999</v>
      </c>
      <c r="DF5" s="65" t="s">
        <v>34</v>
      </c>
      <c r="DG5" s="5" t="s">
        <v>20</v>
      </c>
      <c r="DH5" s="66" t="s">
        <v>21</v>
      </c>
      <c r="DI5" s="51" t="s">
        <v>13</v>
      </c>
      <c r="DJ5" s="5" t="s">
        <v>28</v>
      </c>
      <c r="DK5" s="5" t="s">
        <v>6</v>
      </c>
      <c r="DL5" s="64">
        <v>5</v>
      </c>
      <c r="DM5" s="5" t="s">
        <v>7</v>
      </c>
      <c r="DN5" s="61">
        <f>$D12*1</f>
        <v>6011</v>
      </c>
      <c r="DO5" s="61">
        <f>$D13*1</f>
        <v>11991</v>
      </c>
      <c r="DP5" s="61">
        <f>$D14*1</f>
        <v>26631</v>
      </c>
      <c r="DQ5" s="61">
        <f>$D15*1</f>
        <v>71397</v>
      </c>
      <c r="DR5" s="61">
        <f>$D16*1</f>
        <v>151200</v>
      </c>
      <c r="DS5" s="61">
        <f>$D17*1</f>
        <v>9999999</v>
      </c>
      <c r="DT5" s="42">
        <f>$D18*1</f>
        <v>9999999</v>
      </c>
      <c r="DU5" s="61">
        <f>$D19*1</f>
        <v>9999999</v>
      </c>
      <c r="DV5" s="65" t="s">
        <v>34</v>
      </c>
      <c r="DW5" s="5" t="s">
        <v>20</v>
      </c>
      <c r="DX5" s="66" t="s">
        <v>21</v>
      </c>
      <c r="DY5" s="5" t="s">
        <v>13</v>
      </c>
      <c r="DZ5" s="5" t="s">
        <v>28</v>
      </c>
      <c r="EA5" s="5" t="s">
        <v>6</v>
      </c>
      <c r="EB5" s="126">
        <v>2</v>
      </c>
      <c r="EC5" s="5" t="s">
        <v>7</v>
      </c>
      <c r="ED5" s="61">
        <f>$D12*1</f>
        <v>6011</v>
      </c>
      <c r="EE5" s="61">
        <f>$D13*1</f>
        <v>11991</v>
      </c>
      <c r="EF5" s="61">
        <f>$D14*1</f>
        <v>26631</v>
      </c>
      <c r="EG5" s="61">
        <f>$D15*1</f>
        <v>71397</v>
      </c>
      <c r="EH5" s="61">
        <f>$D16*1</f>
        <v>151200</v>
      </c>
      <c r="EI5" s="61">
        <f>$D17*1</f>
        <v>9999999</v>
      </c>
      <c r="EJ5" s="42">
        <f>$D18*1</f>
        <v>9999999</v>
      </c>
      <c r="EK5" s="61">
        <f>$D19*1</f>
        <v>9999999</v>
      </c>
      <c r="EL5" s="65" t="s">
        <v>34</v>
      </c>
      <c r="EM5" s="5" t="s">
        <v>20</v>
      </c>
      <c r="EN5" s="66" t="s">
        <v>21</v>
      </c>
      <c r="EO5" s="51" t="s">
        <v>13</v>
      </c>
      <c r="EP5" s="5" t="s">
        <v>28</v>
      </c>
      <c r="EQ5" s="5" t="s">
        <v>6</v>
      </c>
      <c r="ER5" s="61">
        <f>I13*1</f>
        <v>250000</v>
      </c>
      <c r="ES5" s="61">
        <f>I14*1</f>
        <v>500000</v>
      </c>
      <c r="ET5" s="61">
        <f>I15*1</f>
        <v>9999999</v>
      </c>
      <c r="EU5" s="61">
        <f>I16*1</f>
        <v>9999999</v>
      </c>
      <c r="EV5" s="61">
        <f>I17*1</f>
        <v>9999999</v>
      </c>
      <c r="EW5" s="4" t="s">
        <v>34</v>
      </c>
      <c r="EX5" s="93" t="s">
        <v>28</v>
      </c>
      <c r="EY5" s="61">
        <f>+I23*1</f>
        <v>500000</v>
      </c>
      <c r="EZ5" s="61">
        <f>+I24*1</f>
        <v>1000000</v>
      </c>
      <c r="FA5" s="61">
        <f>+I25*1</f>
        <v>9999999</v>
      </c>
      <c r="FB5" s="61">
        <f>+I26*1</f>
        <v>9999999</v>
      </c>
      <c r="FC5" s="61">
        <f>+I27*1</f>
        <v>9999999</v>
      </c>
      <c r="FD5" s="4" t="s">
        <v>34</v>
      </c>
      <c r="FE5" s="93" t="s">
        <v>28</v>
      </c>
      <c r="FF5" s="5" t="s">
        <v>6</v>
      </c>
      <c r="FG5" s="126">
        <v>2.5</v>
      </c>
      <c r="FH5" s="5" t="s">
        <v>7</v>
      </c>
      <c r="FI5" s="61">
        <f>$D12*1</f>
        <v>6011</v>
      </c>
      <c r="FJ5" s="61">
        <f>$D13*1</f>
        <v>11991</v>
      </c>
      <c r="FK5" s="61">
        <f>$D14*1</f>
        <v>26631</v>
      </c>
      <c r="FL5" s="61">
        <f>$D15*1</f>
        <v>71397</v>
      </c>
      <c r="FM5" s="61">
        <f>$D16*1</f>
        <v>151200</v>
      </c>
      <c r="FN5" s="61">
        <f>$D17*1</f>
        <v>9999999</v>
      </c>
      <c r="FO5" s="42">
        <f>$D18*1</f>
        <v>9999999</v>
      </c>
      <c r="FP5" s="61">
        <f>$D19*1</f>
        <v>9999999</v>
      </c>
      <c r="FQ5" s="65" t="s">
        <v>34</v>
      </c>
      <c r="FR5" s="5" t="s">
        <v>20</v>
      </c>
      <c r="FS5" s="66" t="s">
        <v>21</v>
      </c>
      <c r="FT5" s="51" t="s">
        <v>13</v>
      </c>
      <c r="FU5" s="5" t="s">
        <v>28</v>
      </c>
      <c r="FV5" s="5" t="s">
        <v>6</v>
      </c>
      <c r="FW5" s="64">
        <v>1.5</v>
      </c>
      <c r="FX5" s="5" t="s">
        <v>7</v>
      </c>
      <c r="FY5" s="61">
        <f>$D12*1</f>
        <v>6011</v>
      </c>
      <c r="FZ5" s="61">
        <f>$D13*1</f>
        <v>11991</v>
      </c>
      <c r="GA5" s="61">
        <f>$D14*1</f>
        <v>26631</v>
      </c>
      <c r="GB5" s="61">
        <f>$D15*1</f>
        <v>71397</v>
      </c>
      <c r="GC5" s="61">
        <f>$D16*1</f>
        <v>151200</v>
      </c>
      <c r="GD5" s="61">
        <f>$D17*1</f>
        <v>9999999</v>
      </c>
      <c r="GE5" s="42">
        <f>$D18*1</f>
        <v>9999999</v>
      </c>
      <c r="GF5" s="61">
        <f>$D19*1</f>
        <v>9999999</v>
      </c>
      <c r="GG5" s="65" t="s">
        <v>34</v>
      </c>
      <c r="GH5" s="5" t="s">
        <v>20</v>
      </c>
      <c r="GI5" s="66" t="s">
        <v>21</v>
      </c>
      <c r="GJ5" s="51" t="s">
        <v>13</v>
      </c>
      <c r="GK5" s="5" t="s">
        <v>28</v>
      </c>
      <c r="GM5" s="98" t="s">
        <v>53</v>
      </c>
      <c r="GN5" s="99"/>
      <c r="GO5" s="98" t="s">
        <v>55</v>
      </c>
      <c r="GQ5" s="95" t="s">
        <v>53</v>
      </c>
      <c r="GR5" s="99"/>
      <c r="GS5" s="96" t="s">
        <v>55</v>
      </c>
      <c r="GU5" s="95" t="s">
        <v>53</v>
      </c>
      <c r="GV5" s="99"/>
      <c r="GW5" s="96" t="s">
        <v>55</v>
      </c>
      <c r="GY5" s="95" t="s">
        <v>53</v>
      </c>
      <c r="GZ5" s="99"/>
      <c r="HA5" s="96" t="s">
        <v>55</v>
      </c>
      <c r="HC5" s="95" t="s">
        <v>53</v>
      </c>
      <c r="HD5" s="99"/>
      <c r="HE5" s="96" t="s">
        <v>55</v>
      </c>
      <c r="HF5" s="14"/>
      <c r="HH5" s="99" t="s">
        <v>6</v>
      </c>
      <c r="HI5" s="129" t="s">
        <v>104</v>
      </c>
      <c r="HJ5" s="129" t="s">
        <v>104</v>
      </c>
      <c r="HK5" s="129" t="s">
        <v>104</v>
      </c>
      <c r="HL5" s="129" t="s">
        <v>104</v>
      </c>
      <c r="HM5" s="130" t="s">
        <v>104</v>
      </c>
      <c r="HN5" s="131" t="s">
        <v>104</v>
      </c>
      <c r="HO5" s="132" t="s">
        <v>104</v>
      </c>
      <c r="IE5" t="s">
        <v>95</v>
      </c>
      <c r="IT5" t="s">
        <v>224</v>
      </c>
    </row>
    <row r="6" spans="1:266" ht="15.75" thickBot="1">
      <c r="B6" s="46"/>
      <c r="C6" s="282" t="s">
        <v>213</v>
      </c>
      <c r="D6" s="283"/>
      <c r="E6" s="284"/>
      <c r="F6" s="285"/>
      <c r="G6" s="286"/>
      <c r="H6" s="287"/>
      <c r="I6" s="288"/>
      <c r="M6" s="171"/>
      <c r="N6" s="279"/>
      <c r="O6" s="171"/>
      <c r="P6" s="15"/>
      <c r="Q6" s="10"/>
      <c r="R6" s="11"/>
      <c r="S6" s="35"/>
      <c r="T6" s="16"/>
      <c r="U6" s="35"/>
      <c r="V6" s="11"/>
      <c r="W6" s="35"/>
      <c r="X6" s="11"/>
      <c r="Y6" s="35"/>
      <c r="Z6" s="11"/>
      <c r="AA6" s="35"/>
      <c r="AB6" s="16"/>
      <c r="AC6" s="10"/>
      <c r="AD6" s="11"/>
      <c r="AE6" s="35"/>
      <c r="AF6" s="16"/>
      <c r="AG6" s="10"/>
      <c r="AH6" s="19"/>
      <c r="AI6" s="35"/>
      <c r="AJ6" s="158"/>
      <c r="AK6" s="16"/>
      <c r="AL6" s="16"/>
      <c r="AM6" s="16"/>
      <c r="AN6" s="16"/>
      <c r="AO6" s="16"/>
      <c r="AP6" s="16"/>
      <c r="AQ6" s="16"/>
      <c r="AR6" s="159"/>
      <c r="AS6" s="16"/>
      <c r="AT6" s="16"/>
      <c r="AU6" s="16"/>
      <c r="AV6" s="16"/>
      <c r="AW6" s="17"/>
      <c r="AX6" s="10"/>
      <c r="AY6" s="35"/>
      <c r="AZ6" s="158"/>
      <c r="BA6" s="16"/>
      <c r="BB6" s="16"/>
      <c r="BC6" s="16"/>
      <c r="BD6" s="16"/>
      <c r="BE6" s="16"/>
      <c r="BF6" s="16"/>
      <c r="BG6" s="16"/>
      <c r="BH6" s="159"/>
      <c r="BI6" s="16"/>
      <c r="BJ6" s="16"/>
      <c r="BK6" s="16"/>
      <c r="BL6" s="16"/>
      <c r="BM6" s="17"/>
      <c r="BN6" s="17"/>
      <c r="BO6" s="35"/>
      <c r="BP6" s="158"/>
      <c r="BQ6" s="16"/>
      <c r="BR6" s="16"/>
      <c r="BS6" s="16"/>
      <c r="BT6" s="16"/>
      <c r="BU6" s="16"/>
      <c r="BV6" s="16"/>
      <c r="BW6" s="16"/>
      <c r="BX6" s="159"/>
      <c r="BY6" s="16"/>
      <c r="BZ6" s="16"/>
      <c r="CA6" s="16"/>
      <c r="CB6" s="16"/>
      <c r="CC6" s="17"/>
      <c r="CD6" s="10"/>
      <c r="CE6" s="35"/>
      <c r="CF6" s="158"/>
      <c r="CG6" s="16"/>
      <c r="CH6" s="16"/>
      <c r="CI6" s="16"/>
      <c r="CJ6" s="16"/>
      <c r="CK6" s="16"/>
      <c r="CL6" s="16"/>
      <c r="CM6" s="16"/>
      <c r="CN6" s="159"/>
      <c r="CO6" s="16"/>
      <c r="CP6" s="16"/>
      <c r="CQ6" s="16"/>
      <c r="CR6" s="162"/>
      <c r="CS6" s="17"/>
      <c r="CT6" s="10"/>
      <c r="CU6" s="35"/>
      <c r="CV6" s="158"/>
      <c r="CW6" s="16"/>
      <c r="CX6" s="16"/>
      <c r="CY6" s="16"/>
      <c r="CZ6" s="16"/>
      <c r="DA6" s="16"/>
      <c r="DB6" s="16"/>
      <c r="DC6" s="16"/>
      <c r="DD6" s="159"/>
      <c r="DE6" s="16"/>
      <c r="DF6" s="16"/>
      <c r="DG6" s="16"/>
      <c r="DH6" s="16"/>
      <c r="DI6" s="17"/>
      <c r="DJ6" s="10"/>
      <c r="DK6" s="10"/>
      <c r="DL6" s="28"/>
      <c r="DM6" s="11"/>
      <c r="DN6" s="11"/>
      <c r="DO6" s="11"/>
      <c r="DP6" s="11"/>
      <c r="DQ6" s="11"/>
      <c r="DR6" s="11"/>
      <c r="DS6" s="11"/>
      <c r="DT6" s="24"/>
      <c r="DU6" s="11"/>
      <c r="DV6" s="11"/>
      <c r="DW6" s="11"/>
      <c r="DX6" s="11"/>
      <c r="DY6" s="19"/>
      <c r="DZ6" s="10"/>
      <c r="EA6" s="35"/>
      <c r="EB6" s="158"/>
      <c r="EC6" s="16"/>
      <c r="ED6" s="16"/>
      <c r="EE6" s="16"/>
      <c r="EF6" s="16"/>
      <c r="EG6" s="16"/>
      <c r="EH6" s="16"/>
      <c r="EI6" s="16"/>
      <c r="EJ6" s="159"/>
      <c r="EK6" s="16"/>
      <c r="EL6" s="16"/>
      <c r="EM6" s="16"/>
      <c r="EN6" s="16"/>
      <c r="EO6" s="17"/>
      <c r="EP6" s="10"/>
      <c r="EQ6" s="10"/>
      <c r="ER6" s="11"/>
      <c r="ES6" s="11"/>
      <c r="ET6" s="11"/>
      <c r="EU6" s="11"/>
      <c r="EV6" s="11"/>
      <c r="EW6" s="11"/>
      <c r="EX6" s="10"/>
      <c r="EY6" s="11"/>
      <c r="EZ6" s="11"/>
      <c r="FA6" s="11"/>
      <c r="FB6" s="11"/>
      <c r="FC6" s="11"/>
      <c r="FD6" s="11"/>
      <c r="FE6" s="10"/>
      <c r="FF6" s="35"/>
      <c r="FG6" s="158"/>
      <c r="FH6" s="16"/>
      <c r="FI6" s="16"/>
      <c r="FJ6" s="16"/>
      <c r="FK6" s="16"/>
      <c r="FL6" s="16"/>
      <c r="FM6" s="16"/>
      <c r="FN6" s="16"/>
      <c r="FO6" s="159"/>
      <c r="FP6" s="16"/>
      <c r="FQ6" s="16"/>
      <c r="FR6" s="16"/>
      <c r="FS6" s="16"/>
      <c r="FT6" s="17"/>
      <c r="FU6" s="10"/>
      <c r="FV6" s="35"/>
      <c r="FW6" s="158"/>
      <c r="FX6" s="16"/>
      <c r="FY6" s="16"/>
      <c r="FZ6" s="16"/>
      <c r="GA6" s="16"/>
      <c r="GB6" s="16"/>
      <c r="GC6" s="16"/>
      <c r="GD6" s="16"/>
      <c r="GE6" s="159"/>
      <c r="GF6" s="16"/>
      <c r="GG6" s="16"/>
      <c r="GH6" s="16"/>
      <c r="GI6" s="16"/>
      <c r="GJ6" s="17"/>
      <c r="GK6" s="10"/>
      <c r="GM6" s="5" t="s">
        <v>13</v>
      </c>
      <c r="GN6" s="5" t="s">
        <v>13</v>
      </c>
      <c r="GO6" s="5" t="s">
        <v>54</v>
      </c>
      <c r="GQ6" s="51" t="s">
        <v>13</v>
      </c>
      <c r="GR6" s="152" t="s">
        <v>13</v>
      </c>
      <c r="GS6" s="58" t="s">
        <v>54</v>
      </c>
      <c r="GU6" s="51" t="s">
        <v>13</v>
      </c>
      <c r="GV6" s="5" t="s">
        <v>13</v>
      </c>
      <c r="GW6" s="58" t="s">
        <v>54</v>
      </c>
      <c r="GY6" s="51" t="s">
        <v>13</v>
      </c>
      <c r="GZ6" s="5" t="s">
        <v>13</v>
      </c>
      <c r="HA6" s="58" t="s">
        <v>54</v>
      </c>
      <c r="HC6" s="51" t="s">
        <v>13</v>
      </c>
      <c r="HD6" s="5" t="s">
        <v>13</v>
      </c>
      <c r="HE6" s="58" t="s">
        <v>54</v>
      </c>
      <c r="HF6" s="23"/>
      <c r="HH6" s="7"/>
      <c r="HI6" s="133">
        <f>+E33*1</f>
        <v>1500</v>
      </c>
      <c r="HJ6" s="133">
        <f>+HI6*2</f>
        <v>3000</v>
      </c>
      <c r="HK6" s="133">
        <f>+HI6*4</f>
        <v>6000</v>
      </c>
      <c r="HL6" s="133">
        <f>HI6*6</f>
        <v>9000</v>
      </c>
      <c r="HM6" s="134">
        <f>E39*1</f>
        <v>3540</v>
      </c>
      <c r="HN6" s="135">
        <f>HM6+HI6</f>
        <v>5040</v>
      </c>
      <c r="HO6" s="136">
        <f>E44*1</f>
        <v>897</v>
      </c>
      <c r="IG6" s="115"/>
      <c r="IT6" t="s">
        <v>197</v>
      </c>
    </row>
    <row r="7" spans="1:266">
      <c r="A7" s="115" t="s">
        <v>69</v>
      </c>
      <c r="B7" s="46" t="s">
        <v>222</v>
      </c>
      <c r="C7" s="40"/>
      <c r="D7" s="40"/>
      <c r="E7" s="39"/>
      <c r="F7" s="41"/>
      <c r="G7" s="46"/>
      <c r="L7" s="290"/>
      <c r="M7" s="127">
        <f>O7+N7</f>
        <v>6048</v>
      </c>
      <c r="N7" s="280">
        <f>+O7*+$N$5</f>
        <v>48</v>
      </c>
      <c r="O7" s="100">
        <v>6000</v>
      </c>
      <c r="P7" s="25">
        <f>+M7*1</f>
        <v>6048</v>
      </c>
      <c r="Q7" s="36">
        <f t="shared" ref="Q7:Q9" si="0">AX7*1</f>
        <v>0</v>
      </c>
      <c r="R7" s="82">
        <f t="shared" ref="R7:R10" si="1">Q7/P7</f>
        <v>0</v>
      </c>
      <c r="S7" s="36">
        <f t="shared" ref="S7:S9" si="2">BN7*1</f>
        <v>0</v>
      </c>
      <c r="T7" s="82">
        <f>S7/P7</f>
        <v>0</v>
      </c>
      <c r="U7" s="36">
        <f t="shared" ref="U7:U9" si="3">CD7*1</f>
        <v>0</v>
      </c>
      <c r="V7" s="76">
        <f t="shared" ref="V7:V9" si="4">U7/P7</f>
        <v>0</v>
      </c>
      <c r="W7" s="36">
        <f t="shared" ref="W7:W9" si="5">CT7*1</f>
        <v>0</v>
      </c>
      <c r="X7" s="76">
        <f t="shared" ref="X7:X9" si="6">W7/P7</f>
        <v>0</v>
      </c>
      <c r="Y7" s="36">
        <f t="shared" ref="Y7:Y9" si="7">DJ7*1</f>
        <v>0</v>
      </c>
      <c r="Z7" s="76">
        <f t="shared" ref="Z7:Z9" si="8">Y7/P7</f>
        <v>0</v>
      </c>
      <c r="AA7" s="6">
        <f t="shared" ref="AA7:AA9" si="9">+DZ7*1</f>
        <v>0</v>
      </c>
      <c r="AB7" s="76">
        <f t="shared" ref="AB7:AB9" si="10">AA7/P7</f>
        <v>0</v>
      </c>
      <c r="AC7" s="6">
        <f>+EP7*1</f>
        <v>0</v>
      </c>
      <c r="AD7" s="76">
        <f>+AC7/P7</f>
        <v>0</v>
      </c>
      <c r="AE7" s="36">
        <f t="shared" ref="AE7:AE23" si="11">FU7*1</f>
        <v>0</v>
      </c>
      <c r="AF7" s="76">
        <f t="shared" ref="AF7:AF11" si="12">AE7/P7</f>
        <v>0</v>
      </c>
      <c r="AG7" s="6">
        <f>+GK7*1</f>
        <v>0</v>
      </c>
      <c r="AH7" s="84">
        <f>+AG7/P7</f>
        <v>0</v>
      </c>
      <c r="AI7" s="36">
        <f>$M7*1</f>
        <v>6048</v>
      </c>
      <c r="AJ7" s="28">
        <f>AJ5*1</f>
        <v>1</v>
      </c>
      <c r="AK7" s="3">
        <f t="shared" ref="AK7:AK11" si="13">AI7/AJ7</f>
        <v>6048</v>
      </c>
      <c r="AL7" s="3">
        <f t="shared" ref="AL7:AL11" si="14">IF(AK7&lt;=$AL$5,AK7,$AL$5)</f>
        <v>6011</v>
      </c>
      <c r="AM7" s="3">
        <f t="shared" ref="AM7:AM11" si="15">IF(AL7&gt;=$AL$5,IF(AK7&lt;=$AM$5,AK7-$AL$5,$AM$5-$AL$5),0)</f>
        <v>37</v>
      </c>
      <c r="AN7" s="3">
        <f t="shared" ref="AN7:AN11" si="16">IF(AK7&gt;=11991,IF(AK7&lt;=$AN$5,AK7-$AM$5,$AN$5-$AM$5),0)</f>
        <v>0</v>
      </c>
      <c r="AO7" s="3">
        <f t="shared" ref="AO7:AO11" si="17">IF(AK7&gt;=$AN$5,IF(AK7&lt;=$AO$5,AK7-$AN$5,$AO$5-$AN$5),0)</f>
        <v>0</v>
      </c>
      <c r="AP7" s="3">
        <f t="shared" ref="AP7:AP11" si="18">IF(AK7&gt;=71397,IF(AK7&lt;=151200,AK7-71397,79803),0)</f>
        <v>0</v>
      </c>
      <c r="AQ7" s="3">
        <f t="shared" ref="AQ7:AQ11" si="19">IF(AK7&gt;=$AP$5,IF(AK7&lt;=$AQ$5,AK7-$AP$5,$AQ$5-$AP$5),0)</f>
        <v>0</v>
      </c>
      <c r="AR7" s="3">
        <f t="shared" ref="AR7:AR11" si="20">IF(AK7&gt;=$AQ$5,IF(AK7&lt;=$AR$5,AK7-$AQ$5,$AR$5-$AQ$5),0)</f>
        <v>0</v>
      </c>
      <c r="AS7" s="3">
        <f t="shared" ref="AS7:AS11" si="21">IF(AK7&gt;=$AR$5,IF(AK7&lt;=$AS$5,AK7-$AR$5,$AS$5-$AR$5),0)</f>
        <v>0</v>
      </c>
      <c r="AT7" s="3">
        <f t="shared" ref="AT7:AT11" si="22">AK7-AL7-AM7-AN7-AO7-AP7-AQ7-AR7-AS7</f>
        <v>0</v>
      </c>
      <c r="AU7" s="22">
        <f>(AL7*$E$12)+(AM7*$E$13)+(AN7*$E$14)+(AO7*$E$15)+(AP7*$E$16)+(AQ7*$E$17)+(AR7*$E$18)+(AS7*$E$19)</f>
        <v>2.0350000000000001</v>
      </c>
      <c r="AV7" s="3">
        <f>AU7*1</f>
        <v>2.0350000000000001</v>
      </c>
      <c r="AW7" s="160">
        <f>AV7-(IF(0&lt;=($E$74-(AV7)/2),IF(AV7&lt;=($E$74-(AV7)/2),AV7,($E$74-(AV7)/2)),0))</f>
        <v>0</v>
      </c>
      <c r="AX7" s="6">
        <f t="shared" ref="AX7:AX9" si="23">AW7+EX7</f>
        <v>0</v>
      </c>
      <c r="AY7" s="36">
        <f>$M7*1</f>
        <v>6048</v>
      </c>
      <c r="AZ7" s="28">
        <f>AZ5*1</f>
        <v>2</v>
      </c>
      <c r="BA7" s="3">
        <f t="shared" ref="BA7:BA11" si="24">AY7/AZ7</f>
        <v>3024</v>
      </c>
      <c r="BB7" s="3">
        <f t="shared" ref="BB7:BB11" si="25">IF(BA7&lt;=$AL$5,BA7,$AL$5)</f>
        <v>3024</v>
      </c>
      <c r="BC7" s="3">
        <f t="shared" ref="BC7:BC11" si="26">IF(BB7&gt;=$AL$5,IF(BA7&lt;=$AM$5,BA7-$AL$5,$AM$5-$AL$5),0)</f>
        <v>0</v>
      </c>
      <c r="BD7" s="3">
        <f t="shared" ref="BD7:BD11" si="27">IF(BA7&gt;=11991,IF(BA7&lt;=$AN$5,BA7-$AM$5,$AN$5-$AM$5),0)</f>
        <v>0</v>
      </c>
      <c r="BE7" s="3">
        <f t="shared" ref="BE7:BE11" si="28">IF(BA7&gt;=$AN$5,IF(BA7&lt;=$AO$5,BA7-$AN$5,$AO$5-$AN$5),0)</f>
        <v>0</v>
      </c>
      <c r="BF7" s="3">
        <f t="shared" ref="BF7:BF11" si="29">IF(BA7&gt;=71397,IF(BA7&lt;=151200,BA7-71397,79803),0)</f>
        <v>0</v>
      </c>
      <c r="BG7" s="3">
        <f t="shared" ref="BG7:BG11" si="30">IF(BA7&gt;=$AP$5,IF(BA7&lt;=$AQ$5,BA7-$AP$5,$AQ$5-$AP$5),0)</f>
        <v>0</v>
      </c>
      <c r="BH7" s="3">
        <f t="shared" ref="BH7:BH11" si="31">IF(BA7&gt;=$AQ$5,IF(BA7&lt;=$AR$5,BA7-$AQ$5,$AR$5-$AQ$5),0)</f>
        <v>0</v>
      </c>
      <c r="BI7" s="3">
        <f t="shared" ref="BI7:BI11" si="32">IF(BA7&gt;=$AR$5,IF(BA7&lt;=$AS$5,BA7-$AR$5,$AS$5-$AR$5),0)</f>
        <v>0</v>
      </c>
      <c r="BJ7" s="3">
        <f t="shared" ref="BJ7:BJ11" si="33">BA7-BB7-BC7-BD7-BE7-BF7-BG7-BH7-BI7</f>
        <v>0</v>
      </c>
      <c r="BK7" s="90">
        <f t="shared" ref="BK7:BK11" si="34">((BB7*$E$12)+(BC7*$E$13)+(BD7*$E$14)+(BE7*$E$15)+(BF7*$E$16)+(BG7*$E$17)+(BH7*$E$18)+(BI7*$E$19))*AZ7</f>
        <v>0</v>
      </c>
      <c r="BL7" s="3">
        <f>BK7*1</f>
        <v>0</v>
      </c>
      <c r="BM7" s="160">
        <f t="shared" ref="BM7:BM41" si="35">BL7-(IF(0&lt;=($E$25-(BL7)/2),IF(BL7&lt;=($E$25-(BL7)/2),BL7,($E$25-(BL7)/2)),0))</f>
        <v>0</v>
      </c>
      <c r="BN7" s="62">
        <f t="shared" ref="BN7:BN9" si="36">BM7+FE7</f>
        <v>0</v>
      </c>
      <c r="BO7" s="36">
        <f>$M7*1</f>
        <v>6048</v>
      </c>
      <c r="BP7" s="28">
        <f>BP5*1</f>
        <v>2.5</v>
      </c>
      <c r="BQ7" s="3">
        <f t="shared" ref="BQ7:BQ11" si="37">BO7/BP7</f>
        <v>2419.1999999999998</v>
      </c>
      <c r="BR7" s="3">
        <f t="shared" ref="BR7:BR11" si="38">IF(BQ7&lt;=$AL$5,BQ7,$AL$5)</f>
        <v>2419.1999999999998</v>
      </c>
      <c r="BS7" s="3">
        <f t="shared" ref="BS7:BS11" si="39">IF(BR7&gt;=$AL$5,IF(BQ7&lt;=$AM$5,BQ7-$AL$5,$AM$5-$AL$5),0)</f>
        <v>0</v>
      </c>
      <c r="BT7" s="3">
        <f t="shared" ref="BT7:BT11" si="40">IF(BQ7&gt;=11991,IF(BQ7&lt;=$AN$5,BQ7-$AM$5,$AN$5-$AM$5),0)</f>
        <v>0</v>
      </c>
      <c r="BU7" s="3">
        <f t="shared" ref="BU7:BU11" si="41">IF(BQ7&gt;=$AN$5,IF(BQ7&lt;=$AO$5,BQ7-$AN$5,$AO$5-$AN$5),0)</f>
        <v>0</v>
      </c>
      <c r="BV7" s="3">
        <f t="shared" ref="BV7:BV11" si="42">IF(BQ7&gt;=71397,IF(BQ7&lt;=151200,BQ7-71397,79803),0)</f>
        <v>0</v>
      </c>
      <c r="BW7" s="3">
        <f t="shared" ref="BW7:BW11" si="43">IF(BQ7&gt;=$AP$5,IF(BQ7&lt;=$AQ$5,BQ7-$AP$5,$AQ$5-$AP$5),0)</f>
        <v>0</v>
      </c>
      <c r="BX7" s="3">
        <f t="shared" ref="BX7:BX11" si="44">IF(BQ7&gt;=$AQ$5,IF(BQ7&lt;=$AR$5,BQ7-$AQ$5,$AR$5-$AQ$5),0)</f>
        <v>0</v>
      </c>
      <c r="BY7" s="3">
        <f t="shared" ref="BY7:BY11" si="45">IF(BQ7&gt;=$AR$5,IF(BQ7&lt;=$AS$5,BQ7-$AR$5,$AS$5-$AR$5),0)</f>
        <v>0</v>
      </c>
      <c r="BZ7" s="3">
        <f t="shared" ref="BZ7:BZ11" si="46">BQ7-BR7-BS7-BT7-BU7-BV7-BW7-BX7-BY7</f>
        <v>0</v>
      </c>
      <c r="CA7" s="90">
        <f t="shared" ref="CA7:CA13" si="47">((BR7*$E$12)+(BS7*$E$13)+(BT7*$E$14)+(BU7*$E$15)+(BV7*$E$16)+(BW7*$E$17)+(BX7*$E$18)+(BY7*$E$19))*BP7</f>
        <v>0</v>
      </c>
      <c r="CB7" s="3">
        <f t="shared" ref="CB7:CB15" si="48">IF(BK7-($E$33*1)&gt;=CA7,IF(BK7&gt;=CA7-($E$33*1),BK7-($E$33*1),CA7),IF(CA7&lt;=($E$33*1),CA7,IF(BK7-($E$33*1)&lt;=(CA7),CA7,BK7-($E$33*1))))</f>
        <v>0</v>
      </c>
      <c r="CC7" s="160">
        <f t="shared" ref="CC7:CC41" si="49">CB7-(IF(0&lt;=($E$25-(CB7)/2),IF(CB7&lt;=($E$25-(CB7)/2),CB7,($E$25-(CB7)/2)),0))</f>
        <v>0</v>
      </c>
      <c r="CD7" s="6">
        <f t="shared" ref="CD7:CD9" si="50">CC7+FE7</f>
        <v>0</v>
      </c>
      <c r="CE7" s="36">
        <f>$M7*1</f>
        <v>6048</v>
      </c>
      <c r="CF7" s="28">
        <f>CF5*1</f>
        <v>3</v>
      </c>
      <c r="CG7" s="3">
        <f t="shared" ref="CG7:CG11" si="51">CE7/CF7</f>
        <v>2016</v>
      </c>
      <c r="CH7" s="3">
        <f t="shared" ref="CH7:CH11" si="52">IF(CG7&lt;=$AL$5,CG7,$AL$5)</f>
        <v>2016</v>
      </c>
      <c r="CI7" s="3">
        <f t="shared" ref="CI7:CI11" si="53">IF(CH7&gt;=$AL$5,IF(CG7&lt;=$AM$5,CG7-$AL$5,$AM$5-$AL$5),0)</f>
        <v>0</v>
      </c>
      <c r="CJ7" s="3">
        <f t="shared" ref="CJ7:CJ11" si="54">IF(CG7&gt;=11991,IF(CG7&lt;=$AN$5,CG7-$AM$5,$AN$5-$AM$5),0)</f>
        <v>0</v>
      </c>
      <c r="CK7" s="3">
        <f t="shared" ref="CK7:CK11" si="55">IF(CG7&gt;=$AN$5,IF(CG7&lt;=$AO$5,CG7-$AN$5,$AO$5-$AN$5),0)</f>
        <v>0</v>
      </c>
      <c r="CL7" s="3">
        <f t="shared" ref="CL7:CL11" si="56">IF(CG7&gt;=71397,IF(CG7&lt;=151200,CG7-71397,79803),0)</f>
        <v>0</v>
      </c>
      <c r="CM7" s="3">
        <f t="shared" ref="CM7:CM11" si="57">IF(CG7&gt;=$AP$5,IF(CG7&lt;=$AQ$5,CG7-$AP$5,$AQ$5-$AP$5),0)</f>
        <v>0</v>
      </c>
      <c r="CN7" s="3">
        <f t="shared" ref="CN7:CN11" si="58">IF(CG7&gt;=$AQ$5,IF(CG7&lt;=$AR$5,CG7-$AQ$5,$AR$5-$AQ$5),0)</f>
        <v>0</v>
      </c>
      <c r="CO7" s="3">
        <f t="shared" ref="CO7:CO11" si="59">IF(CG7&gt;=$AR$5,IF(CG7&lt;=$AS$5,CG7-$AR$5,$AS$5-$AR$5),0)</f>
        <v>0</v>
      </c>
      <c r="CP7" s="3">
        <f t="shared" ref="CP7:CP11" si="60">CG7-CH7-CI7-CJ7-CK7-CL7-CM7-CN7-CO7</f>
        <v>0</v>
      </c>
      <c r="CQ7" s="22">
        <f t="shared" ref="CQ7:CQ11" si="61">((CH7*$E$12)+(CI7*$E$13)+(CJ7*$E$14)+(CK7*$E$15)+(CL7*$E$16)+(CM7*$E$17)+(CN7*$E$18)+(CO7*$E$19))*CF7</f>
        <v>0</v>
      </c>
      <c r="CR7" s="3">
        <f t="shared" ref="CR7:CR11" si="62">IF(BL7-($E$33*2)&gt;=CQ7,IF(BL7&gt;=CQ7-($E$33*2),BL7-($E$33*2),CQ7),IF(CQ7&lt;=($E$33*2),CQ7,IF(BL7-($E$33*2)&lt;=(CQ7),CQ7,BL7-($E$33*2))))</f>
        <v>0</v>
      </c>
      <c r="CS7" s="160">
        <f t="shared" ref="CS7:CS41" si="63">CR7-(IF(0&lt;=($E$25-(CR7)/2),IF(CR7&lt;=($E$25-(CR7)/2),CR7,($E$25-(CR7)/2)),0))</f>
        <v>0</v>
      </c>
      <c r="CT7" s="6">
        <f t="shared" ref="CT7:CT9" si="64">CS7+FE7</f>
        <v>0</v>
      </c>
      <c r="CU7" s="36">
        <f>$M7*1</f>
        <v>6048</v>
      </c>
      <c r="CV7" s="28">
        <f>CV5*1</f>
        <v>4</v>
      </c>
      <c r="CW7" s="3">
        <f t="shared" ref="CW7:CW11" si="65">CU7/CV7</f>
        <v>1512</v>
      </c>
      <c r="CX7" s="3">
        <f t="shared" ref="CX7:CX11" si="66">IF(CW7&lt;=$AL$5,CW7,$AL$5)</f>
        <v>1512</v>
      </c>
      <c r="CY7" s="3">
        <f t="shared" ref="CY7:CY11" si="67">IF(CX7&gt;=$AL$5,IF(CW7&lt;=$AM$5,CW7-$AL$5,$AM$5-$AL$5),0)</f>
        <v>0</v>
      </c>
      <c r="CZ7" s="3">
        <f t="shared" ref="CZ7:CZ11" si="68">IF(CW7&gt;=11991,IF(CW7&lt;=$AN$5,CW7-$AM$5,$AN$5-$AM$5),0)</f>
        <v>0</v>
      </c>
      <c r="DA7" s="3">
        <f t="shared" ref="DA7:DA11" si="69">IF(CW7&gt;=$AN$5,IF(CW7&lt;=$AO$5,CW7-$AN$5,$AO$5-$AN$5),0)</f>
        <v>0</v>
      </c>
      <c r="DB7" s="3">
        <f t="shared" ref="DB7:DB11" si="70">IF(CW7&gt;=71397,IF(CW7&lt;=151200,CW7-71397,79803),0)</f>
        <v>0</v>
      </c>
      <c r="DC7" s="3">
        <f t="shared" ref="DC7:DC11" si="71">IF(CW7&gt;=$AP$5,IF(CW7&lt;=$AQ$5,CW7-$AP$5,$AQ$5-$AP$5),0)</f>
        <v>0</v>
      </c>
      <c r="DD7" s="3">
        <f t="shared" ref="DD7:DD11" si="72">IF(CW7&gt;=$AQ$5,IF(CW7&lt;=$AR$5,CW7-$AQ$5,$AR$5-$AQ$5),0)</f>
        <v>0</v>
      </c>
      <c r="DE7" s="3">
        <f t="shared" ref="DE7:DE11" si="73">IF(CW7&gt;=$AR$5,IF(CW7&lt;=$AS$5,CW7-$AR$5,$AS$5-$AR$5),0)</f>
        <v>0</v>
      </c>
      <c r="DF7" s="3">
        <f t="shared" ref="DF7:DF11" si="74">CW7-CX7-CY7-CZ7-DA7-DB7-DC7-DD7-DE7</f>
        <v>0</v>
      </c>
      <c r="DG7" s="22">
        <f t="shared" ref="DG7:DG16" si="75">((CX7*$E$12)+(CY7*$E$13)+(CZ7*$E$14)+(DA7*$E$15)+(DB7*$E$16)+(DC7*$E$17)+(DD7*$E$18)+(DE7*$E$19))*CV7</f>
        <v>0</v>
      </c>
      <c r="DH7" s="3">
        <f t="shared" ref="DH7" si="76">IF(BK7-($E$33*4)&gt;=DG7,IF(BK7&gt;=DG7-($E$33*4),BK7-($E$33*4),DG7),IF(DG7&lt;=($E$33*4),DG7,IF(BK7-($E$33*4)&lt;=(DG7),DG7,BK7-($E$33*4))))</f>
        <v>0</v>
      </c>
      <c r="DI7" s="160">
        <f t="shared" ref="DI7" si="77">DH7-(IF(0&lt;=($E$25-(DH7)/2),IF(DH7&lt;=($E$25-(DH7)/2),DH7,($E$25-(DH7)/2)),0))</f>
        <v>0</v>
      </c>
      <c r="DJ7" s="6">
        <f t="shared" ref="DJ7:DJ9" si="78">DI7+FE7</f>
        <v>0</v>
      </c>
      <c r="DK7" s="36">
        <f>$M7*1</f>
        <v>6048</v>
      </c>
      <c r="DL7" s="28">
        <f>DL5*1</f>
        <v>5</v>
      </c>
      <c r="DM7" s="3">
        <f t="shared" ref="DM7:DM11" si="79">DK7/DL7</f>
        <v>1209.5999999999999</v>
      </c>
      <c r="DN7" s="3">
        <f t="shared" ref="DN7:DN11" si="80">IF(DM7&lt;=$AL$5,DM7,$AL$5)</f>
        <v>1209.5999999999999</v>
      </c>
      <c r="DO7" s="3">
        <f t="shared" ref="DO7:DO11" si="81">IF(DN7&gt;=$AL$5,IF(DM7&lt;=$AM$5,DM7-$AL$5,$AM$5-$AL$5),0)</f>
        <v>0</v>
      </c>
      <c r="DP7" s="3">
        <f t="shared" ref="DP7:DP11" si="82">IF(DM7&gt;=11991,IF(DM7&lt;=$AN$5,DM7-$AM$5,$AN$5-$AM$5),0)</f>
        <v>0</v>
      </c>
      <c r="DQ7" s="3">
        <f t="shared" ref="DQ7:DQ11" si="83">IF(DM7&gt;=$AN$5,IF(DM7&lt;=$AO$5,DM7-$AN$5,$AO$5-$AN$5),0)</f>
        <v>0</v>
      </c>
      <c r="DR7" s="3">
        <f t="shared" ref="DR7:DR11" si="84">IF(DM7&gt;=71397,IF(DM7&lt;=151200,DM7-71397,79803),0)</f>
        <v>0</v>
      </c>
      <c r="DS7" s="3">
        <f t="shared" ref="DS7:DS11" si="85">IF(DM7&gt;=$AP$5,IF(DM7&lt;=$AQ$5,DM7-$AP$5,$AQ$5-$AP$5),0)</f>
        <v>0</v>
      </c>
      <c r="DT7" s="3">
        <f t="shared" ref="DT7:DT11" si="86">IF(DM7&gt;=$AQ$5,IF(DM7&lt;=$AR$5,DM7-$AQ$5,$AR$5-$AQ$5),0)</f>
        <v>0</v>
      </c>
      <c r="DU7" s="3">
        <f t="shared" ref="DU7:DU11" si="87">IF(DM7&gt;=$AR$5,IF(DM7&lt;=$AS$5,DM7-$AR$5,$AS$5-$AR$5),0)</f>
        <v>0</v>
      </c>
      <c r="DV7" s="3">
        <f t="shared" ref="DV7:DV11" si="88">DM7-DN7-DO7-DP7-DQ7-DR7-DS7-DT7-DU7</f>
        <v>0</v>
      </c>
      <c r="DW7" s="22">
        <f t="shared" ref="DW7:DW17" si="89">((DN7*$E$12)+(DO7*$E$13)+(DP7*$E$14)+(DQ7*$E$15)+(DR7*$E$16)+(DS7*$E$17)+(DT7*$E$18)+(DU7*$E$19))*DL7</f>
        <v>0</v>
      </c>
      <c r="DX7" s="3">
        <f t="shared" ref="DX7:DX13" si="90">IF(BK7-($E$33*6)&gt;=DW7,IF(BK7&gt;=DW7-($E$33*6),BK7-($E$33*6),DW7),IF(DW7&lt;=($E$33*6),DW7,IF(BK7-($E$33*6)&lt;=(DW7),DW7,BK7-($E$33*6))))</f>
        <v>0</v>
      </c>
      <c r="DY7" s="160">
        <f t="shared" ref="DY7:DY41" si="91">DX7-(IF(0&lt;=($E$25-(DX7)/2),IF(DX7&lt;=($E$25-(DX7)/2),DX7,($E$25-(DX7)/2)),0))</f>
        <v>0</v>
      </c>
      <c r="DZ7" s="6">
        <f t="shared" ref="DZ7:DZ9" si="92">DY7+FE7</f>
        <v>0</v>
      </c>
      <c r="EA7" s="36">
        <f>$M7*1</f>
        <v>6048</v>
      </c>
      <c r="EB7" s="28">
        <f>EB5*1</f>
        <v>2</v>
      </c>
      <c r="EC7" s="3">
        <f t="shared" ref="EC7:EC11" si="93">EA7/EB7</f>
        <v>3024</v>
      </c>
      <c r="ED7" s="3">
        <f t="shared" ref="ED7:ED11" si="94">IF(EC7&lt;=$AL$5,EC7,$AL$5)</f>
        <v>3024</v>
      </c>
      <c r="EE7" s="3">
        <f t="shared" ref="EE7:EE11" si="95">IF(ED7&gt;=$AL$5,IF(EC7&lt;=$AM$5,EC7-$AL$5,$AM$5-$AL$5),0)</f>
        <v>0</v>
      </c>
      <c r="EF7" s="3">
        <f t="shared" ref="EF7:EF11" si="96">IF(EC7&gt;=11991,IF(EC7&lt;=$AN$5,EC7-$AM$5,$AN$5-$AM$5),0)</f>
        <v>0</v>
      </c>
      <c r="EG7" s="3">
        <f t="shared" ref="EG7:EG11" si="97">IF(EC7&gt;=$AN$5,IF(EC7&lt;=$AO$5,EC7-$AN$5,$AO$5-$AN$5),0)</f>
        <v>0</v>
      </c>
      <c r="EH7" s="3">
        <f t="shared" ref="EH7:EH11" si="98">IF(EC7&gt;=71397,IF(EC7&lt;=151200,EC7-71397,79803),0)</f>
        <v>0</v>
      </c>
      <c r="EI7" s="3">
        <f t="shared" ref="EI7:EI11" si="99">IF(EC7&gt;=$AP$5,IF(EC7&lt;=$AQ$5,EC7-$AP$5,$AQ$5-$AP$5),0)</f>
        <v>0</v>
      </c>
      <c r="EJ7" s="3">
        <f t="shared" ref="EJ7:EJ11" si="100">IF(EC7&gt;=$AQ$5,IF(EC7&lt;=$AR$5,EC7-$AQ$5,$AR$5-$AQ$5),0)</f>
        <v>0</v>
      </c>
      <c r="EK7" s="3">
        <f t="shared" ref="EK7:EK11" si="101">IF(EC7&gt;=$AR$5,IF(EC7&lt;=$AS$5,EC7-$AR$5,$AS$5-$AR$5),0)</f>
        <v>0</v>
      </c>
      <c r="EL7" s="3">
        <f t="shared" ref="EL7:EL11" si="102">EC7-ED7-EE7-EF7-EG7-EH7-EI7-EJ7-EK7</f>
        <v>0</v>
      </c>
      <c r="EM7" s="22">
        <f t="shared" ref="EM7:EM13" si="103">((ED7*$E$12)+(EE7*$E$13)+(EF7*$E$14)+(EG7*$E$15)+(EH7*$E$16)+(EI7*$E$17)+(EJ7*$E$18)+(EK7*$E$19))*EB7</f>
        <v>0</v>
      </c>
      <c r="EN7" s="3">
        <f t="shared" ref="EN7:EN22" si="104">IF(AU7-($E$39*1)&lt;=EM7,(EM7),AU7-($E$39*1))</f>
        <v>0</v>
      </c>
      <c r="EO7" s="160">
        <f t="shared" ref="EO7" si="105">EN7-(IF(0&lt;=($E$25-(EN7)/2),IF(EN7&lt;=($E$25-(EN7)/2),EN7,($E$25-(EN7)/2)),0))</f>
        <v>0</v>
      </c>
      <c r="EP7" s="36">
        <f t="shared" ref="EP7:EP41" si="106">+EO7+EX7</f>
        <v>0</v>
      </c>
      <c r="EQ7" s="6">
        <f>M7*1</f>
        <v>6048</v>
      </c>
      <c r="ER7" s="3">
        <f>IF(EQ7&lt;=$ER$5,EQ7,$ER$5)</f>
        <v>6048</v>
      </c>
      <c r="ES7" s="3">
        <f>IF(EQ7&lt;=$ER$5,0,IF(EQ7&lt;=$ES$5,EQ7-ER7,$ES$5-$ER$5))</f>
        <v>0</v>
      </c>
      <c r="ET7" s="3">
        <f>IF(EQ7&lt;=$ES$5,0,IF(EQ7&lt;=$ET$5,EQ7-ER7-ES7,$ET$5-$ES$5))</f>
        <v>0</v>
      </c>
      <c r="EU7" s="3">
        <f t="shared" ref="EU7:EU41" si="107">IF(EQ7&lt;=$ET$5,0,IF(EQ7&lt;=$EU$5,EQ7-ER7-ES7-ET7,$EU$5-$ET$5))</f>
        <v>0</v>
      </c>
      <c r="EV7" s="3">
        <f t="shared" ref="EV7:EV37" si="108">IF(EQ7&gt;=$EU$5,EQ7-ER7-ES7-ET7-EU7,0)</f>
        <v>0</v>
      </c>
      <c r="EW7" s="3">
        <f>EQ7-ER7-ES7-ET7-EU7-EV7</f>
        <v>0</v>
      </c>
      <c r="EX7" s="6">
        <f t="shared" ref="EX7:EX41" si="109">((ER7*$J$13)+(ES7*$J$14)+(ET7*$J$15)+(EU7*$J$16)+(EV7*$J$17))</f>
        <v>0</v>
      </c>
      <c r="EY7" s="3">
        <f>IF(EQ7&lt;=$EY$5,EQ7,$EY$5)</f>
        <v>6048</v>
      </c>
      <c r="EZ7" s="3">
        <f t="shared" ref="EZ7:EZ34" si="110">IF(EQ7&lt;=$EY$5,0,IF(EQ7&lt;=$EZ$5,EQ7-EY7,$EZ$5-$EY$5))</f>
        <v>0</v>
      </c>
      <c r="FA7" s="3">
        <f t="shared" ref="FA7:FA9" si="111">IF(EQ7&lt;=$EZ$5,0,IF(EQ7&lt;=$FA$5,EQ7-EY7-EZ7,$FA$5-$EZ$5))</f>
        <v>0</v>
      </c>
      <c r="FB7" s="3">
        <f t="shared" ref="FB7:FB41" si="112">IF(EQ7&lt;=$FA$5,0,IF(EQ7&lt;=$FB$5,EQ7-EY7-EZ7-FA7,$FB$5-$FA$5))</f>
        <v>0</v>
      </c>
      <c r="FC7" s="3">
        <f t="shared" ref="FC7:FC9" si="113">IF(EQ7&lt;=$FB$5,0,EQ7-EY7-EZ7-FA7-FB7)</f>
        <v>0</v>
      </c>
      <c r="FD7" s="3">
        <f t="shared" ref="FD7:FD9" si="114">EQ7-EY7-EZ7-FA7-FB7-FC7</f>
        <v>0</v>
      </c>
      <c r="FE7" s="6">
        <f t="shared" ref="FE7:FE9" si="115">(EY7*$J$23)+(EZ7*$J$24)+(FA7*$J$25)+(FB7*$J$26)+(FC7*$J$27)</f>
        <v>0</v>
      </c>
      <c r="FF7" s="36">
        <f>$M7*1</f>
        <v>6048</v>
      </c>
      <c r="FG7" s="28">
        <f>FG5*1</f>
        <v>2.5</v>
      </c>
      <c r="FH7" s="3">
        <f t="shared" ref="FH7:FH11" si="116">FF7/FG7</f>
        <v>2419.1999999999998</v>
      </c>
      <c r="FI7" s="3">
        <f t="shared" ref="FI7:FI11" si="117">IF(FH7&lt;=$AL$5,FH7,$AL$5)</f>
        <v>2419.1999999999998</v>
      </c>
      <c r="FJ7" s="3">
        <f t="shared" ref="FJ7:FJ11" si="118">IF(FI7&gt;=$AL$5,IF(FH7&lt;=$AM$5,FH7-$AL$5,$AM$5-$AL$5),0)</f>
        <v>0</v>
      </c>
      <c r="FK7" s="3">
        <f t="shared" ref="FK7:FK11" si="119">IF(FH7&gt;=11991,IF(FH7&lt;=$AN$5,FH7-$AM$5,$AN$5-$AM$5),0)</f>
        <v>0</v>
      </c>
      <c r="FL7" s="3">
        <f t="shared" ref="FL7:FL11" si="120">IF(FH7&gt;=$AN$5,IF(FH7&lt;=$AO$5,FH7-$AN$5,$AO$5-$AN$5),0)</f>
        <v>0</v>
      </c>
      <c r="FM7" s="3">
        <f t="shared" ref="FM7:FM11" si="121">IF(FH7&gt;=71397,IF(FH7&lt;=151200,FH7-71397,79803),0)</f>
        <v>0</v>
      </c>
      <c r="FN7" s="3">
        <f t="shared" ref="FN7:FN11" si="122">IF(FH7&gt;=$AP$5,IF(FH7&lt;=$AQ$5,FH7-$AP$5,$AQ$5-$AP$5),0)</f>
        <v>0</v>
      </c>
      <c r="FO7" s="3">
        <f t="shared" ref="FO7:FO11" si="123">IF(FH7&gt;=$AQ$5,IF(FH7&lt;=$AR$5,FH7-$AQ$5,$AR$5-$AQ$5),0)</f>
        <v>0</v>
      </c>
      <c r="FP7" s="3">
        <f t="shared" ref="FP7:FP11" si="124">IF(FH7&gt;=$AR$5,IF(FH7&lt;=$AS$5,FH7-$AR$5,$AS$5-$AR$5),0)</f>
        <v>0</v>
      </c>
      <c r="FQ7" s="3">
        <f t="shared" ref="FQ7:FQ11" si="125">FH7-FI7-FJ7-FK7-FL7-FM7-FN7-FO7-FP7</f>
        <v>0</v>
      </c>
      <c r="FR7" s="22">
        <f t="shared" ref="FR7:FR11" si="126">((FI7*$E$12)+(FJ7*$E$13)+(FK7*$E$14)+(FL7*$E$15)+(FM7*$E$16)+(FN7*$E$17)+(FO7*$E$18)+(FP7*$E$19))*FG7</f>
        <v>0</v>
      </c>
      <c r="FS7" s="3">
        <f>IF(AU7-(($E$33*1)+($E$39*1))&gt;=FR7,AU7-(($E$33*1)+($E$39*1)),FR7)</f>
        <v>0</v>
      </c>
      <c r="FT7" s="160">
        <f t="shared" ref="FT7:FT25" si="127">FS7-(IF(0&lt;=($E$25-(FS7)/2),IF(FS7&lt;=($E$25-(FS7)/2),FS7,($E$25-(FS7)/2)),0))</f>
        <v>0</v>
      </c>
      <c r="FU7" s="36">
        <f>FT7+EX7</f>
        <v>0</v>
      </c>
      <c r="FV7" s="36">
        <f>$M7*1</f>
        <v>6048</v>
      </c>
      <c r="FW7" s="28">
        <f>FW5*1</f>
        <v>1.5</v>
      </c>
      <c r="FX7" s="3">
        <f t="shared" ref="FX7:FX11" si="128">FV7/FW7</f>
        <v>4032</v>
      </c>
      <c r="FY7" s="3">
        <f t="shared" ref="FY7:FY11" si="129">IF(FX7&lt;=$AL$5,FX7,$AL$5)</f>
        <v>4032</v>
      </c>
      <c r="FZ7" s="3">
        <f t="shared" ref="FZ7:FZ11" si="130">IF(FY7&gt;=$AL$5,IF(FX7&lt;=$AM$5,FX7-$AL$5,$AM$5-$AL$5),0)</f>
        <v>0</v>
      </c>
      <c r="GA7" s="3">
        <f t="shared" ref="GA7:GA11" si="131">IF(FX7&gt;=11991,IF(FX7&lt;=$AN$5,FX7-$AM$5,$AN$5-$AM$5),0)</f>
        <v>0</v>
      </c>
      <c r="GB7" s="3">
        <f t="shared" ref="GB7:GB11" si="132">IF(FX7&gt;=$AN$5,IF(FX7&lt;=$AO$5,FX7-$AN$5,$AO$5-$AN$5),0)</f>
        <v>0</v>
      </c>
      <c r="GC7" s="3">
        <f t="shared" ref="GC7:GC11" si="133">IF(FX7&gt;=71397,IF(FX7&lt;=151200,FX7-71397,79803),0)</f>
        <v>0</v>
      </c>
      <c r="GD7" s="3">
        <f t="shared" ref="GD7:GD11" si="134">IF(FX7&gt;=$AP$5,IF(FX7&lt;=$AQ$5,FX7-$AP$5,$AQ$5-$AP$5),0)</f>
        <v>0</v>
      </c>
      <c r="GE7" s="3">
        <f t="shared" ref="GE7:GE11" si="135">IF(FX7&gt;=$AQ$5,IF(FX7&lt;=$AR$5,FX7-$AQ$5,$AR$5-$AQ$5),0)</f>
        <v>0</v>
      </c>
      <c r="GF7" s="3">
        <f t="shared" ref="GF7:GF11" si="136">IF(FX7&gt;=$AR$5,IF(FX7&lt;=$AS$5,FX7-$AR$5,$AS$5-$AR$5),0)</f>
        <v>0</v>
      </c>
      <c r="GG7" s="3">
        <f t="shared" ref="GG7:GG11" si="137">FX7-FY7-FZ7-GA7-GB7-GC7-GD7-GE7-GF7</f>
        <v>0</v>
      </c>
      <c r="GH7" s="22">
        <f t="shared" ref="GH7:GH11" si="138">((FY7*$E$12)+(FZ7*$E$13)+(GA7*$E$14)+(GB7*$E$15)+(GC7*$E$16)+(GD7*$E$17)+(GE7*$E$18)+(GF7*$E$19))*FW7</f>
        <v>0</v>
      </c>
      <c r="GI7" s="3">
        <f>IF(AV7-($E$44*1)&gt;=GH7,AV7-($E$44*1),GH7)</f>
        <v>0</v>
      </c>
      <c r="GJ7" s="160">
        <f t="shared" ref="GJ7:GJ41" si="139">GI7-(IF(0&lt;=($E$25-(GI7)/2),IF(GI7&lt;=($E$25-(GI7)/2),GI7,($E$25-(GI7)/2)),0))</f>
        <v>0</v>
      </c>
      <c r="GK7" s="36">
        <f>+GJ7+EX7</f>
        <v>0</v>
      </c>
      <c r="GM7" s="15"/>
      <c r="GN7" s="151"/>
      <c r="GO7" s="17"/>
      <c r="GQ7" s="15"/>
      <c r="GR7" s="153"/>
      <c r="GS7" s="17"/>
      <c r="GU7" s="15"/>
      <c r="GV7" s="151"/>
      <c r="GW7" s="17"/>
      <c r="GY7" s="15"/>
      <c r="GZ7" s="153"/>
      <c r="HA7" s="17"/>
      <c r="HC7" s="15"/>
      <c r="HD7" s="153"/>
      <c r="HE7" s="17"/>
      <c r="HF7" s="11"/>
      <c r="HH7" s="305">
        <f>M7*1</f>
        <v>6048</v>
      </c>
      <c r="HI7" s="189">
        <f>BL7-CB7</f>
        <v>0</v>
      </c>
      <c r="HJ7" s="162">
        <f>BL7-CR7</f>
        <v>0</v>
      </c>
      <c r="HK7" s="162">
        <f>BL7-DH7</f>
        <v>0</v>
      </c>
      <c r="HL7" s="190">
        <f>BL7-DX7</f>
        <v>0</v>
      </c>
      <c r="HM7" s="189">
        <f t="shared" ref="HM7" si="140">AV7-EN7</f>
        <v>2.0350000000000001</v>
      </c>
      <c r="HN7" s="190">
        <f t="shared" ref="HN7" si="141">AV7-FS7</f>
        <v>2.0350000000000001</v>
      </c>
      <c r="HO7" s="191">
        <f t="shared" ref="HO7" si="142">AV7-GI7</f>
        <v>2.0350000000000001</v>
      </c>
      <c r="HY7" s="109"/>
      <c r="IB7" t="s">
        <v>214</v>
      </c>
      <c r="IG7" s="2"/>
      <c r="IK7" s="2"/>
      <c r="IM7" s="155"/>
      <c r="IT7" t="s">
        <v>225</v>
      </c>
    </row>
    <row r="8" spans="1:266" ht="15.75" thickBot="1">
      <c r="A8" s="244"/>
      <c r="B8" s="245"/>
      <c r="C8" s="246"/>
      <c r="D8" s="246"/>
      <c r="E8" s="247"/>
      <c r="F8" s="248"/>
      <c r="G8" s="245"/>
      <c r="H8" s="244"/>
      <c r="I8" s="244"/>
      <c r="J8" s="244"/>
      <c r="K8" s="244"/>
      <c r="L8" s="244"/>
      <c r="M8" s="127">
        <f t="shared" ref="M8:M41" si="143">O8+N8</f>
        <v>9072</v>
      </c>
      <c r="N8" s="280">
        <f t="shared" ref="N8:N41" si="144">+O8*+$N$5</f>
        <v>72</v>
      </c>
      <c r="O8" s="100">
        <v>9000</v>
      </c>
      <c r="P8" s="25">
        <f t="shared" ref="P8:P29" si="145">+M8*1</f>
        <v>9072</v>
      </c>
      <c r="Q8" s="36">
        <f t="shared" si="0"/>
        <v>0</v>
      </c>
      <c r="R8" s="82">
        <f t="shared" si="1"/>
        <v>0</v>
      </c>
      <c r="S8" s="36">
        <f t="shared" si="2"/>
        <v>0</v>
      </c>
      <c r="T8" s="82">
        <f t="shared" ref="T8:T41" si="146">S8/P8</f>
        <v>0</v>
      </c>
      <c r="U8" s="36">
        <f t="shared" si="3"/>
        <v>0</v>
      </c>
      <c r="V8" s="76">
        <f t="shared" si="4"/>
        <v>0</v>
      </c>
      <c r="W8" s="36">
        <f t="shared" si="5"/>
        <v>0</v>
      </c>
      <c r="X8" s="76">
        <f t="shared" si="6"/>
        <v>0</v>
      </c>
      <c r="Y8" s="36">
        <f t="shared" si="7"/>
        <v>0</v>
      </c>
      <c r="Z8" s="76">
        <f t="shared" si="8"/>
        <v>0</v>
      </c>
      <c r="AA8" s="6">
        <f t="shared" si="9"/>
        <v>0</v>
      </c>
      <c r="AB8" s="76">
        <f t="shared" si="10"/>
        <v>0</v>
      </c>
      <c r="AC8" s="6">
        <f t="shared" ref="AC8:AC41" si="147">+EP8*1</f>
        <v>0</v>
      </c>
      <c r="AD8" s="76">
        <f t="shared" ref="AD8:AD41" si="148">+AC8/P8</f>
        <v>0</v>
      </c>
      <c r="AE8" s="36">
        <f t="shared" si="11"/>
        <v>0</v>
      </c>
      <c r="AF8" s="76">
        <f t="shared" si="12"/>
        <v>0</v>
      </c>
      <c r="AG8" s="6">
        <f t="shared" ref="AG8:AG41" si="149">+GK8*1</f>
        <v>0</v>
      </c>
      <c r="AH8" s="84">
        <f t="shared" ref="AH8:AH41" si="150">+AG8/P8</f>
        <v>0</v>
      </c>
      <c r="AI8" s="36">
        <f>$M8*1</f>
        <v>9072</v>
      </c>
      <c r="AJ8" s="28">
        <f>AJ7*1</f>
        <v>1</v>
      </c>
      <c r="AK8" s="3">
        <f t="shared" si="13"/>
        <v>9072</v>
      </c>
      <c r="AL8" s="3">
        <f t="shared" si="14"/>
        <v>6011</v>
      </c>
      <c r="AM8" s="3">
        <f t="shared" si="15"/>
        <v>3061</v>
      </c>
      <c r="AN8" s="3">
        <f t="shared" si="16"/>
        <v>0</v>
      </c>
      <c r="AO8" s="3">
        <f t="shared" si="17"/>
        <v>0</v>
      </c>
      <c r="AP8" s="3">
        <f t="shared" si="18"/>
        <v>0</v>
      </c>
      <c r="AQ8" s="3">
        <f t="shared" si="19"/>
        <v>0</v>
      </c>
      <c r="AR8" s="3">
        <f t="shared" si="20"/>
        <v>0</v>
      </c>
      <c r="AS8" s="3">
        <f t="shared" si="21"/>
        <v>0</v>
      </c>
      <c r="AT8" s="3">
        <f t="shared" si="22"/>
        <v>0</v>
      </c>
      <c r="AU8" s="22">
        <f t="shared" ref="AU8:AU35" si="151">(AL8*$E$12)+(AM8*$E$13)+(AN8*$E$14)+(AO8*$E$15)+(AP8*$E$16)+(AQ8*$E$17)+(AR8*$E$18)+(AS8*$E$19)</f>
        <v>168.35499999999999</v>
      </c>
      <c r="AV8" s="3">
        <f t="shared" ref="AV8:AV41" si="152">AU8*1</f>
        <v>168.35499999999999</v>
      </c>
      <c r="AW8" s="160">
        <f t="shared" ref="AW8:AW41" si="153">AV8-(IF(0&lt;=($E$25-(AV8)/2),IF(AV8&lt;=($E$25-(AV8)/2),AV8,($E$25-(AV8)/2)),0))</f>
        <v>0</v>
      </c>
      <c r="AX8" s="6">
        <f t="shared" si="23"/>
        <v>0</v>
      </c>
      <c r="AY8" s="36">
        <f>$M8*1</f>
        <v>9072</v>
      </c>
      <c r="AZ8" s="28">
        <f>AZ7*1</f>
        <v>2</v>
      </c>
      <c r="BA8" s="3">
        <f t="shared" si="24"/>
        <v>4536</v>
      </c>
      <c r="BB8" s="3">
        <f t="shared" si="25"/>
        <v>4536</v>
      </c>
      <c r="BC8" s="3">
        <f t="shared" si="26"/>
        <v>0</v>
      </c>
      <c r="BD8" s="3">
        <f t="shared" si="27"/>
        <v>0</v>
      </c>
      <c r="BE8" s="3">
        <f t="shared" si="28"/>
        <v>0</v>
      </c>
      <c r="BF8" s="3">
        <f t="shared" si="29"/>
        <v>0</v>
      </c>
      <c r="BG8" s="3">
        <f t="shared" si="30"/>
        <v>0</v>
      </c>
      <c r="BH8" s="3">
        <f t="shared" si="31"/>
        <v>0</v>
      </c>
      <c r="BI8" s="3">
        <f t="shared" si="32"/>
        <v>0</v>
      </c>
      <c r="BJ8" s="3">
        <f t="shared" si="33"/>
        <v>0</v>
      </c>
      <c r="BK8" s="90">
        <f t="shared" si="34"/>
        <v>0</v>
      </c>
      <c r="BL8" s="3">
        <f t="shared" ref="BL8:BL41" si="154">BK8*1</f>
        <v>0</v>
      </c>
      <c r="BM8" s="160">
        <f t="shared" si="35"/>
        <v>0</v>
      </c>
      <c r="BN8" s="62">
        <f t="shared" si="36"/>
        <v>0</v>
      </c>
      <c r="BO8" s="36">
        <f>$M8*1</f>
        <v>9072</v>
      </c>
      <c r="BP8" s="28">
        <f>BP7*1</f>
        <v>2.5</v>
      </c>
      <c r="BQ8" s="3">
        <f t="shared" si="37"/>
        <v>3628.8</v>
      </c>
      <c r="BR8" s="3">
        <f t="shared" si="38"/>
        <v>3628.8</v>
      </c>
      <c r="BS8" s="3">
        <f t="shared" si="39"/>
        <v>0</v>
      </c>
      <c r="BT8" s="3">
        <f t="shared" si="40"/>
        <v>0</v>
      </c>
      <c r="BU8" s="3">
        <f t="shared" si="41"/>
        <v>0</v>
      </c>
      <c r="BV8" s="3">
        <f t="shared" si="42"/>
        <v>0</v>
      </c>
      <c r="BW8" s="3">
        <f t="shared" si="43"/>
        <v>0</v>
      </c>
      <c r="BX8" s="3">
        <f t="shared" si="44"/>
        <v>0</v>
      </c>
      <c r="BY8" s="3">
        <f t="shared" si="45"/>
        <v>0</v>
      </c>
      <c r="BZ8" s="3">
        <f t="shared" si="46"/>
        <v>0</v>
      </c>
      <c r="CA8" s="90">
        <f t="shared" si="47"/>
        <v>0</v>
      </c>
      <c r="CB8" s="3">
        <f t="shared" si="48"/>
        <v>0</v>
      </c>
      <c r="CC8" s="160">
        <f t="shared" si="49"/>
        <v>0</v>
      </c>
      <c r="CD8" s="6">
        <f t="shared" si="50"/>
        <v>0</v>
      </c>
      <c r="CE8" s="36">
        <f>$M8*1</f>
        <v>9072</v>
      </c>
      <c r="CF8" s="28">
        <f>CF7*1</f>
        <v>3</v>
      </c>
      <c r="CG8" s="3">
        <f t="shared" si="51"/>
        <v>3024</v>
      </c>
      <c r="CH8" s="3">
        <f t="shared" si="52"/>
        <v>3024</v>
      </c>
      <c r="CI8" s="3">
        <f t="shared" si="53"/>
        <v>0</v>
      </c>
      <c r="CJ8" s="3">
        <f t="shared" si="54"/>
        <v>0</v>
      </c>
      <c r="CK8" s="3">
        <f t="shared" si="55"/>
        <v>0</v>
      </c>
      <c r="CL8" s="3">
        <f t="shared" si="56"/>
        <v>0</v>
      </c>
      <c r="CM8" s="3">
        <f t="shared" si="57"/>
        <v>0</v>
      </c>
      <c r="CN8" s="3">
        <f t="shared" si="58"/>
        <v>0</v>
      </c>
      <c r="CO8" s="3">
        <f t="shared" si="59"/>
        <v>0</v>
      </c>
      <c r="CP8" s="3">
        <f t="shared" si="60"/>
        <v>0</v>
      </c>
      <c r="CQ8" s="22">
        <f t="shared" si="61"/>
        <v>0</v>
      </c>
      <c r="CR8" s="3">
        <f t="shared" si="62"/>
        <v>0</v>
      </c>
      <c r="CS8" s="160">
        <f t="shared" si="63"/>
        <v>0</v>
      </c>
      <c r="CT8" s="6">
        <f t="shared" si="64"/>
        <v>0</v>
      </c>
      <c r="CU8" s="36">
        <f>$M8*1</f>
        <v>9072</v>
      </c>
      <c r="CV8" s="28">
        <f>CV7*1</f>
        <v>4</v>
      </c>
      <c r="CW8" s="3">
        <f t="shared" si="65"/>
        <v>2268</v>
      </c>
      <c r="CX8" s="3">
        <f t="shared" si="66"/>
        <v>2268</v>
      </c>
      <c r="CY8" s="3">
        <f t="shared" si="67"/>
        <v>0</v>
      </c>
      <c r="CZ8" s="3">
        <f t="shared" si="68"/>
        <v>0</v>
      </c>
      <c r="DA8" s="3">
        <f t="shared" si="69"/>
        <v>0</v>
      </c>
      <c r="DB8" s="3">
        <f t="shared" si="70"/>
        <v>0</v>
      </c>
      <c r="DC8" s="3">
        <f t="shared" si="71"/>
        <v>0</v>
      </c>
      <c r="DD8" s="3">
        <f t="shared" si="72"/>
        <v>0</v>
      </c>
      <c r="DE8" s="3">
        <f t="shared" si="73"/>
        <v>0</v>
      </c>
      <c r="DF8" s="3">
        <f t="shared" si="74"/>
        <v>0</v>
      </c>
      <c r="DG8" s="22">
        <f t="shared" si="75"/>
        <v>0</v>
      </c>
      <c r="DH8" s="3">
        <f t="shared" ref="DH8:DH41" si="155">IF(BK8-($E$33*4)&gt;=DG8,IF(BK8&gt;=DG8-($E$33*4),BK8-($E$33*4),DG8),IF(DG8&lt;=($E$33*4),DG8,IF(BK8-($E$33*4)&lt;=(DG8),DG8,BK8-($E$33*4))))</f>
        <v>0</v>
      </c>
      <c r="DI8" s="160">
        <f>DH8-(IF(0&lt;=($E$25-(DH8)/2),IF(DH8&lt;=($E$25-(DH8)/2),DH8,($E$25-(DH8)/2)),0))</f>
        <v>0</v>
      </c>
      <c r="DJ8" s="6">
        <f t="shared" si="78"/>
        <v>0</v>
      </c>
      <c r="DK8" s="36">
        <f>$M8*1</f>
        <v>9072</v>
      </c>
      <c r="DL8" s="28">
        <f>DL7*1</f>
        <v>5</v>
      </c>
      <c r="DM8" s="3">
        <f t="shared" si="79"/>
        <v>1814.4</v>
      </c>
      <c r="DN8" s="3">
        <f t="shared" si="80"/>
        <v>1814.4</v>
      </c>
      <c r="DO8" s="3">
        <f t="shared" si="81"/>
        <v>0</v>
      </c>
      <c r="DP8" s="3">
        <f t="shared" si="82"/>
        <v>0</v>
      </c>
      <c r="DQ8" s="3">
        <f t="shared" si="83"/>
        <v>0</v>
      </c>
      <c r="DR8" s="3">
        <f t="shared" si="84"/>
        <v>0</v>
      </c>
      <c r="DS8" s="3">
        <f t="shared" si="85"/>
        <v>0</v>
      </c>
      <c r="DT8" s="3">
        <f t="shared" si="86"/>
        <v>0</v>
      </c>
      <c r="DU8" s="3">
        <f t="shared" si="87"/>
        <v>0</v>
      </c>
      <c r="DV8" s="3">
        <f t="shared" si="88"/>
        <v>0</v>
      </c>
      <c r="DW8" s="22">
        <f t="shared" si="89"/>
        <v>0</v>
      </c>
      <c r="DX8" s="3">
        <f t="shared" si="90"/>
        <v>0</v>
      </c>
      <c r="DY8" s="160">
        <f>DX8-(IF(0&lt;=($E$25-(DX8)/2),IF(DX8&lt;=($E$25-(DX8)/2),DX8,($E$25-(DX8)/2)),0))</f>
        <v>0</v>
      </c>
      <c r="DZ8" s="6">
        <f t="shared" si="92"/>
        <v>0</v>
      </c>
      <c r="EA8" s="36">
        <f>$M8*1</f>
        <v>9072</v>
      </c>
      <c r="EB8" s="28">
        <f>EB7*1</f>
        <v>2</v>
      </c>
      <c r="EC8" s="3">
        <f t="shared" si="93"/>
        <v>4536</v>
      </c>
      <c r="ED8" s="3">
        <f t="shared" si="94"/>
        <v>4536</v>
      </c>
      <c r="EE8" s="3">
        <f t="shared" si="95"/>
        <v>0</v>
      </c>
      <c r="EF8" s="3">
        <f t="shared" si="96"/>
        <v>0</v>
      </c>
      <c r="EG8" s="3">
        <f t="shared" si="97"/>
        <v>0</v>
      </c>
      <c r="EH8" s="3">
        <f t="shared" si="98"/>
        <v>0</v>
      </c>
      <c r="EI8" s="3">
        <f t="shared" si="99"/>
        <v>0</v>
      </c>
      <c r="EJ8" s="3">
        <f t="shared" si="100"/>
        <v>0</v>
      </c>
      <c r="EK8" s="3">
        <f t="shared" si="101"/>
        <v>0</v>
      </c>
      <c r="EL8" s="3">
        <f t="shared" si="102"/>
        <v>0</v>
      </c>
      <c r="EM8" s="22">
        <f t="shared" si="103"/>
        <v>0</v>
      </c>
      <c r="EN8" s="3">
        <f t="shared" si="104"/>
        <v>0</v>
      </c>
      <c r="EO8" s="160">
        <f>EN8-(IF(0&lt;=($E$25-(EN8)/2),IF(EN8&lt;=($E$25-(EN8)/2),EN8,($E$25-(EN8)/2)),0))</f>
        <v>0</v>
      </c>
      <c r="EP8" s="36">
        <f t="shared" si="106"/>
        <v>0</v>
      </c>
      <c r="EQ8" s="6">
        <f t="shared" ref="EQ8:EQ41" si="156">M8*1</f>
        <v>9072</v>
      </c>
      <c r="ER8" s="3">
        <f t="shared" ref="ER8:ER41" si="157">IF(EQ8&lt;=$ER$5,EQ8,$ER$5)</f>
        <v>9072</v>
      </c>
      <c r="ES8" s="3">
        <f t="shared" ref="ES8:ES41" si="158">IF(EQ8&lt;=$ER$5,0,IF(EQ8&lt;=$ES$5,EQ8-ER8,$ES$5-$ER$5))</f>
        <v>0</v>
      </c>
      <c r="ET8" s="3">
        <f t="shared" ref="ET8:ET41" si="159">IF(EQ8&lt;=$ES$5,0,IF(EQ8&lt;=$ET$5,EQ8-ER8-ES8,$ET$5-$ES$5))</f>
        <v>0</v>
      </c>
      <c r="EU8" s="3">
        <f t="shared" si="107"/>
        <v>0</v>
      </c>
      <c r="EV8" s="3">
        <f t="shared" si="108"/>
        <v>0</v>
      </c>
      <c r="EW8" s="3">
        <f t="shared" ref="EW8:EW41" si="160">EQ8-ER8-ES8-ET8-EU8-EV8</f>
        <v>0</v>
      </c>
      <c r="EX8" s="6">
        <f t="shared" si="109"/>
        <v>0</v>
      </c>
      <c r="EY8" s="3">
        <f t="shared" ref="EY8:EY41" si="161">IF(EQ8&lt;=$EY$5,EQ8,$EY$5)</f>
        <v>9072</v>
      </c>
      <c r="EZ8" s="3">
        <f t="shared" si="110"/>
        <v>0</v>
      </c>
      <c r="FA8" s="3">
        <f t="shared" si="111"/>
        <v>0</v>
      </c>
      <c r="FB8" s="3">
        <f t="shared" si="112"/>
        <v>0</v>
      </c>
      <c r="FC8" s="3">
        <f t="shared" si="113"/>
        <v>0</v>
      </c>
      <c r="FD8" s="3">
        <f t="shared" si="114"/>
        <v>0</v>
      </c>
      <c r="FE8" s="6">
        <f t="shared" si="115"/>
        <v>0</v>
      </c>
      <c r="FF8" s="36">
        <f>$M8*1</f>
        <v>9072</v>
      </c>
      <c r="FG8" s="28">
        <f>FG7*1</f>
        <v>2.5</v>
      </c>
      <c r="FH8" s="3">
        <f t="shared" si="116"/>
        <v>3628.8</v>
      </c>
      <c r="FI8" s="3">
        <f t="shared" si="117"/>
        <v>3628.8</v>
      </c>
      <c r="FJ8" s="3">
        <f t="shared" si="118"/>
        <v>0</v>
      </c>
      <c r="FK8" s="3">
        <f t="shared" si="119"/>
        <v>0</v>
      </c>
      <c r="FL8" s="3">
        <f t="shared" si="120"/>
        <v>0</v>
      </c>
      <c r="FM8" s="3">
        <f t="shared" si="121"/>
        <v>0</v>
      </c>
      <c r="FN8" s="3">
        <f t="shared" si="122"/>
        <v>0</v>
      </c>
      <c r="FO8" s="3">
        <f t="shared" si="123"/>
        <v>0</v>
      </c>
      <c r="FP8" s="3">
        <f t="shared" si="124"/>
        <v>0</v>
      </c>
      <c r="FQ8" s="3">
        <f t="shared" si="125"/>
        <v>0</v>
      </c>
      <c r="FR8" s="22">
        <f t="shared" si="126"/>
        <v>0</v>
      </c>
      <c r="FS8" s="3">
        <f>IF(AU8-(($E$33*1)+($E$39*1))&gt;=FR8,AU8-(($E$33*1)+($E$39*1)),FR8)</f>
        <v>0</v>
      </c>
      <c r="FT8" s="160">
        <f t="shared" si="127"/>
        <v>0</v>
      </c>
      <c r="FU8" s="36">
        <f t="shared" ref="FU8:FU41" si="162">FT8+EX8</f>
        <v>0</v>
      </c>
      <c r="FV8" s="36">
        <f>$M8*1</f>
        <v>9072</v>
      </c>
      <c r="FW8" s="28">
        <f>FW7*1</f>
        <v>1.5</v>
      </c>
      <c r="FX8" s="3">
        <f t="shared" si="128"/>
        <v>6048</v>
      </c>
      <c r="FY8" s="3">
        <f t="shared" si="129"/>
        <v>6011</v>
      </c>
      <c r="FZ8" s="3">
        <f t="shared" si="130"/>
        <v>37</v>
      </c>
      <c r="GA8" s="3">
        <f t="shared" si="131"/>
        <v>0</v>
      </c>
      <c r="GB8" s="3">
        <f t="shared" si="132"/>
        <v>0</v>
      </c>
      <c r="GC8" s="3">
        <f t="shared" si="133"/>
        <v>0</v>
      </c>
      <c r="GD8" s="3">
        <f t="shared" si="134"/>
        <v>0</v>
      </c>
      <c r="GE8" s="3">
        <f t="shared" si="135"/>
        <v>0</v>
      </c>
      <c r="GF8" s="3">
        <f t="shared" si="136"/>
        <v>0</v>
      </c>
      <c r="GG8" s="3">
        <f t="shared" si="137"/>
        <v>0</v>
      </c>
      <c r="GH8" s="22">
        <f t="shared" si="138"/>
        <v>3.0525000000000002</v>
      </c>
      <c r="GI8" s="3">
        <f t="shared" ref="GI8:GI41" si="163">IF(AV8-($E$44*1)&gt;=GH8,AV8-($E$44*1),GH8)</f>
        <v>3.0525000000000002</v>
      </c>
      <c r="GJ8" s="160">
        <f t="shared" si="139"/>
        <v>0</v>
      </c>
      <c r="GK8" s="36">
        <f t="shared" ref="GK8:GK41" si="164">+GJ8+EX8</f>
        <v>0</v>
      </c>
      <c r="GM8" s="25">
        <v>10</v>
      </c>
      <c r="GN8" s="70">
        <f>IF(0&lt;=($E$25-(GM8)/2),IF(GM8&lt;=($E$25-(GM8)/2),GM8,($E$25-(GM8)/2)),0)</f>
        <v>10</v>
      </c>
      <c r="GO8" s="62">
        <f>GM8-GN8</f>
        <v>0</v>
      </c>
      <c r="GP8" s="1"/>
      <c r="GQ8" s="25">
        <f>GM28+20</f>
        <v>410</v>
      </c>
      <c r="GR8" s="149">
        <f t="shared" ref="GR8:GR28" si="165">IF(0&lt;=($E$25-(GQ8)/2),IF(GQ8&lt;=($E$25-(GQ8)/2),GQ8,($E$25-(GQ8)/2)),0)</f>
        <v>303</v>
      </c>
      <c r="GS8" s="62">
        <f>GQ8-GR8</f>
        <v>107</v>
      </c>
      <c r="GT8" s="1"/>
      <c r="GU8" s="25">
        <f>GQ28+20</f>
        <v>810</v>
      </c>
      <c r="GV8" s="70">
        <f t="shared" ref="GV8:GV28" si="166">IF(0&lt;=($E$25-(GU8)/2),IF(GU8&lt;=($E$25-(GU8)/2),GU8,($E$25-(GU8)/2)),0)</f>
        <v>103</v>
      </c>
      <c r="GW8" s="62">
        <f>GU8-GV8</f>
        <v>707</v>
      </c>
      <c r="GX8" s="1"/>
      <c r="GY8" s="25">
        <f>GU28+20</f>
        <v>1210</v>
      </c>
      <c r="GZ8" s="149">
        <f t="shared" ref="GZ8:GZ28" si="167">IF(0&lt;=($E$25-(GY8)/2),IF(GY8&lt;=($E$25-(GY8)/2),GY8,($E$25-(GY8)/2)),0)</f>
        <v>0</v>
      </c>
      <c r="HA8" s="62">
        <f>GY8-GZ8</f>
        <v>1210</v>
      </c>
      <c r="HB8" s="1"/>
      <c r="HC8" s="25">
        <f>GY28+20</f>
        <v>1610</v>
      </c>
      <c r="HD8" s="149">
        <f t="shared" ref="HD8:HD28" si="168">IF(0&lt;=($E$25-(HC8)/2),IF(HC8&lt;=($E$25-(HC8)/2),HC8,($E$25-(HC8)/2)),0)</f>
        <v>0</v>
      </c>
      <c r="HE8" s="62">
        <f>HC8-HD8</f>
        <v>1610</v>
      </c>
      <c r="HF8" s="3"/>
      <c r="HH8" s="295">
        <f t="shared" ref="HH8:HH41" si="169">M8*1</f>
        <v>9072</v>
      </c>
      <c r="HI8" s="25">
        <f>BL8-CB8</f>
        <v>0</v>
      </c>
      <c r="HJ8" s="3">
        <f>BL8-CR8</f>
        <v>0</v>
      </c>
      <c r="HK8" s="3">
        <f>BL8-DH8</f>
        <v>0</v>
      </c>
      <c r="HL8" s="62">
        <f>BL8-DX8</f>
        <v>0</v>
      </c>
      <c r="HM8" s="25">
        <f t="shared" ref="HM8:HM11" si="170">AV8-EN8</f>
        <v>168.35499999999999</v>
      </c>
      <c r="HN8" s="62">
        <f t="shared" ref="HN8:HN11" si="171">AV8-FS8</f>
        <v>168.35499999999999</v>
      </c>
      <c r="HO8" s="6">
        <f t="shared" ref="HO8:HO11" si="172">AV8-GI8</f>
        <v>165.30249999999998</v>
      </c>
      <c r="ID8" t="s">
        <v>216</v>
      </c>
      <c r="IT8" t="s">
        <v>198</v>
      </c>
    </row>
    <row r="9" spans="1:266" ht="15.75" thickBot="1">
      <c r="A9" s="244"/>
      <c r="B9" s="249" t="s">
        <v>116</v>
      </c>
      <c r="C9" s="250"/>
      <c r="D9" s="250"/>
      <c r="E9" s="251"/>
      <c r="F9" s="248"/>
      <c r="G9" s="227" t="s">
        <v>26</v>
      </c>
      <c r="H9" s="228"/>
      <c r="I9" s="228"/>
      <c r="J9" s="229"/>
      <c r="K9" s="244"/>
      <c r="L9" s="244"/>
      <c r="M9" s="127">
        <f t="shared" si="143"/>
        <v>13104</v>
      </c>
      <c r="N9" s="280">
        <f t="shared" si="144"/>
        <v>104</v>
      </c>
      <c r="O9" s="100">
        <v>13000</v>
      </c>
      <c r="P9" s="25">
        <f t="shared" si="145"/>
        <v>13104</v>
      </c>
      <c r="Q9" s="36">
        <f t="shared" si="0"/>
        <v>219.08000000000004</v>
      </c>
      <c r="R9" s="82">
        <f t="shared" si="1"/>
        <v>1.671855921855922E-2</v>
      </c>
      <c r="S9" s="36">
        <f t="shared" si="2"/>
        <v>0</v>
      </c>
      <c r="T9" s="82">
        <f t="shared" si="146"/>
        <v>0</v>
      </c>
      <c r="U9" s="36">
        <f t="shared" si="3"/>
        <v>0</v>
      </c>
      <c r="V9" s="76">
        <f t="shared" si="4"/>
        <v>0</v>
      </c>
      <c r="W9" s="36">
        <f t="shared" si="5"/>
        <v>0</v>
      </c>
      <c r="X9" s="76">
        <f t="shared" si="6"/>
        <v>0</v>
      </c>
      <c r="Y9" s="36">
        <f t="shared" si="7"/>
        <v>0</v>
      </c>
      <c r="Z9" s="76">
        <f t="shared" si="8"/>
        <v>0</v>
      </c>
      <c r="AA9" s="6">
        <f t="shared" si="9"/>
        <v>0</v>
      </c>
      <c r="AB9" s="76">
        <f t="shared" si="10"/>
        <v>0</v>
      </c>
      <c r="AC9" s="6">
        <f t="shared" si="147"/>
        <v>0</v>
      </c>
      <c r="AD9" s="76">
        <f t="shared" si="148"/>
        <v>0</v>
      </c>
      <c r="AE9" s="36">
        <f t="shared" si="11"/>
        <v>0</v>
      </c>
      <c r="AF9" s="76">
        <f t="shared" si="12"/>
        <v>0</v>
      </c>
      <c r="AG9" s="6">
        <f t="shared" si="149"/>
        <v>0</v>
      </c>
      <c r="AH9" s="84">
        <f t="shared" si="150"/>
        <v>0</v>
      </c>
      <c r="AI9" s="36">
        <f>$M9*1</f>
        <v>13104</v>
      </c>
      <c r="AJ9" s="28">
        <f t="shared" ref="AJ9:AJ11" si="173">AJ8*1</f>
        <v>1</v>
      </c>
      <c r="AK9" s="3">
        <f t="shared" si="13"/>
        <v>13104</v>
      </c>
      <c r="AL9" s="3">
        <f t="shared" si="14"/>
        <v>6011</v>
      </c>
      <c r="AM9" s="3">
        <f t="shared" si="15"/>
        <v>5980</v>
      </c>
      <c r="AN9" s="3">
        <f t="shared" si="16"/>
        <v>1113</v>
      </c>
      <c r="AO9" s="3">
        <f t="shared" si="17"/>
        <v>0</v>
      </c>
      <c r="AP9" s="3">
        <f t="shared" si="18"/>
        <v>0</v>
      </c>
      <c r="AQ9" s="3">
        <f t="shared" si="19"/>
        <v>0</v>
      </c>
      <c r="AR9" s="3">
        <f t="shared" si="20"/>
        <v>0</v>
      </c>
      <c r="AS9" s="3">
        <f t="shared" si="21"/>
        <v>0</v>
      </c>
      <c r="AT9" s="3">
        <f t="shared" si="22"/>
        <v>0</v>
      </c>
      <c r="AU9" s="22">
        <f t="shared" si="151"/>
        <v>484.72</v>
      </c>
      <c r="AV9" s="3">
        <f t="shared" si="152"/>
        <v>484.72</v>
      </c>
      <c r="AW9" s="160">
        <f t="shared" si="153"/>
        <v>219.08000000000004</v>
      </c>
      <c r="AX9" s="6">
        <f t="shared" si="23"/>
        <v>219.08000000000004</v>
      </c>
      <c r="AY9" s="36">
        <f>$M9*1</f>
        <v>13104</v>
      </c>
      <c r="AZ9" s="28">
        <f t="shared" ref="AZ9:AZ11" si="174">AZ8*1</f>
        <v>2</v>
      </c>
      <c r="BA9" s="3">
        <f t="shared" si="24"/>
        <v>6552</v>
      </c>
      <c r="BB9" s="3">
        <f t="shared" si="25"/>
        <v>6011</v>
      </c>
      <c r="BC9" s="3">
        <f t="shared" si="26"/>
        <v>541</v>
      </c>
      <c r="BD9" s="3">
        <f t="shared" si="27"/>
        <v>0</v>
      </c>
      <c r="BE9" s="3">
        <f t="shared" si="28"/>
        <v>0</v>
      </c>
      <c r="BF9" s="3">
        <f t="shared" si="29"/>
        <v>0</v>
      </c>
      <c r="BG9" s="3">
        <f t="shared" si="30"/>
        <v>0</v>
      </c>
      <c r="BH9" s="3">
        <f t="shared" si="31"/>
        <v>0</v>
      </c>
      <c r="BI9" s="3">
        <f t="shared" si="32"/>
        <v>0</v>
      </c>
      <c r="BJ9" s="3">
        <f>BA9-BB9-BC9-BD9-BE9-BF9-BG9-BH9-BI9</f>
        <v>0</v>
      </c>
      <c r="BK9" s="90">
        <f t="shared" si="34"/>
        <v>59.51</v>
      </c>
      <c r="BL9" s="3">
        <f t="shared" si="154"/>
        <v>59.51</v>
      </c>
      <c r="BM9" s="160">
        <f t="shared" si="35"/>
        <v>0</v>
      </c>
      <c r="BN9" s="62">
        <f t="shared" si="36"/>
        <v>0</v>
      </c>
      <c r="BO9" s="36">
        <f>$M9*1</f>
        <v>13104</v>
      </c>
      <c r="BP9" s="28">
        <f t="shared" ref="BP9:BP11" si="175">BP8*1</f>
        <v>2.5</v>
      </c>
      <c r="BQ9" s="3">
        <f t="shared" si="37"/>
        <v>5241.6000000000004</v>
      </c>
      <c r="BR9" s="3">
        <f t="shared" si="38"/>
        <v>5241.6000000000004</v>
      </c>
      <c r="BS9" s="3">
        <f t="shared" si="39"/>
        <v>0</v>
      </c>
      <c r="BT9" s="3">
        <f t="shared" si="40"/>
        <v>0</v>
      </c>
      <c r="BU9" s="3">
        <f t="shared" si="41"/>
        <v>0</v>
      </c>
      <c r="BV9" s="3">
        <f t="shared" si="42"/>
        <v>0</v>
      </c>
      <c r="BW9" s="3">
        <f t="shared" si="43"/>
        <v>0</v>
      </c>
      <c r="BX9" s="3">
        <f t="shared" si="44"/>
        <v>0</v>
      </c>
      <c r="BY9" s="3">
        <f t="shared" si="45"/>
        <v>0</v>
      </c>
      <c r="BZ9" s="3">
        <f t="shared" si="46"/>
        <v>0</v>
      </c>
      <c r="CA9" s="90">
        <f t="shared" si="47"/>
        <v>0</v>
      </c>
      <c r="CB9" s="3">
        <f t="shared" si="48"/>
        <v>0</v>
      </c>
      <c r="CC9" s="160">
        <f t="shared" si="49"/>
        <v>0</v>
      </c>
      <c r="CD9" s="6">
        <f t="shared" si="50"/>
        <v>0</v>
      </c>
      <c r="CE9" s="36">
        <f>$M9*1</f>
        <v>13104</v>
      </c>
      <c r="CF9" s="28">
        <f t="shared" ref="CF9:CF11" si="176">CF8*1</f>
        <v>3</v>
      </c>
      <c r="CG9" s="3">
        <f t="shared" si="51"/>
        <v>4368</v>
      </c>
      <c r="CH9" s="3">
        <f t="shared" si="52"/>
        <v>4368</v>
      </c>
      <c r="CI9" s="3">
        <f t="shared" si="53"/>
        <v>0</v>
      </c>
      <c r="CJ9" s="3">
        <f t="shared" si="54"/>
        <v>0</v>
      </c>
      <c r="CK9" s="3">
        <f t="shared" si="55"/>
        <v>0</v>
      </c>
      <c r="CL9" s="3">
        <f t="shared" si="56"/>
        <v>0</v>
      </c>
      <c r="CM9" s="3">
        <f t="shared" si="57"/>
        <v>0</v>
      </c>
      <c r="CN9" s="3">
        <f t="shared" si="58"/>
        <v>0</v>
      </c>
      <c r="CO9" s="3">
        <f t="shared" si="59"/>
        <v>0</v>
      </c>
      <c r="CP9" s="3">
        <f t="shared" si="60"/>
        <v>0</v>
      </c>
      <c r="CQ9" s="22">
        <f t="shared" si="61"/>
        <v>0</v>
      </c>
      <c r="CR9" s="3">
        <f t="shared" si="62"/>
        <v>0</v>
      </c>
      <c r="CS9" s="160">
        <f t="shared" si="63"/>
        <v>0</v>
      </c>
      <c r="CT9" s="6">
        <f t="shared" si="64"/>
        <v>0</v>
      </c>
      <c r="CU9" s="36">
        <f>$M9*1</f>
        <v>13104</v>
      </c>
      <c r="CV9" s="28">
        <f t="shared" ref="CV9:CV11" si="177">CV8*1</f>
        <v>4</v>
      </c>
      <c r="CW9" s="3">
        <f t="shared" si="65"/>
        <v>3276</v>
      </c>
      <c r="CX9" s="3">
        <f t="shared" si="66"/>
        <v>3276</v>
      </c>
      <c r="CY9" s="3">
        <f t="shared" si="67"/>
        <v>0</v>
      </c>
      <c r="CZ9" s="3">
        <f t="shared" si="68"/>
        <v>0</v>
      </c>
      <c r="DA9" s="3">
        <f t="shared" si="69"/>
        <v>0</v>
      </c>
      <c r="DB9" s="3">
        <f t="shared" si="70"/>
        <v>0</v>
      </c>
      <c r="DC9" s="3">
        <f t="shared" si="71"/>
        <v>0</v>
      </c>
      <c r="DD9" s="3">
        <f t="shared" si="72"/>
        <v>0</v>
      </c>
      <c r="DE9" s="3">
        <f t="shared" si="73"/>
        <v>0</v>
      </c>
      <c r="DF9" s="3">
        <f t="shared" si="74"/>
        <v>0</v>
      </c>
      <c r="DG9" s="22">
        <f t="shared" si="75"/>
        <v>0</v>
      </c>
      <c r="DH9" s="3">
        <f t="shared" si="155"/>
        <v>0</v>
      </c>
      <c r="DI9" s="160">
        <f t="shared" ref="DI9:DI41" si="178">DH9-(IF(0&lt;=($E$25-(DH9)/2),IF(DH9&lt;=($E$25-(DH9)/2),DH9,($E$25-(DH9)/2)),0))</f>
        <v>0</v>
      </c>
      <c r="DJ9" s="6">
        <f t="shared" si="78"/>
        <v>0</v>
      </c>
      <c r="DK9" s="36">
        <f>$M9*1</f>
        <v>13104</v>
      </c>
      <c r="DL9" s="28">
        <f t="shared" ref="DL9:DL11" si="179">DL8*1</f>
        <v>5</v>
      </c>
      <c r="DM9" s="3">
        <f t="shared" si="79"/>
        <v>2620.8000000000002</v>
      </c>
      <c r="DN9" s="3">
        <f t="shared" si="80"/>
        <v>2620.8000000000002</v>
      </c>
      <c r="DO9" s="3">
        <f t="shared" si="81"/>
        <v>0</v>
      </c>
      <c r="DP9" s="3">
        <f t="shared" si="82"/>
        <v>0</v>
      </c>
      <c r="DQ9" s="3">
        <f t="shared" si="83"/>
        <v>0</v>
      </c>
      <c r="DR9" s="3">
        <f t="shared" si="84"/>
        <v>0</v>
      </c>
      <c r="DS9" s="3">
        <f t="shared" si="85"/>
        <v>0</v>
      </c>
      <c r="DT9" s="3">
        <f t="shared" si="86"/>
        <v>0</v>
      </c>
      <c r="DU9" s="3">
        <f t="shared" si="87"/>
        <v>0</v>
      </c>
      <c r="DV9" s="3">
        <f t="shared" si="88"/>
        <v>0</v>
      </c>
      <c r="DW9" s="22">
        <f t="shared" si="89"/>
        <v>0</v>
      </c>
      <c r="DX9" s="3">
        <f t="shared" si="90"/>
        <v>0</v>
      </c>
      <c r="DY9" s="160">
        <f t="shared" si="91"/>
        <v>0</v>
      </c>
      <c r="DZ9" s="6">
        <f t="shared" si="92"/>
        <v>0</v>
      </c>
      <c r="EA9" s="36">
        <f>$M9*1</f>
        <v>13104</v>
      </c>
      <c r="EB9" s="28">
        <f t="shared" ref="EB9:EB11" si="180">EB8*1</f>
        <v>2</v>
      </c>
      <c r="EC9" s="3">
        <f t="shared" si="93"/>
        <v>6552</v>
      </c>
      <c r="ED9" s="3">
        <f t="shared" si="94"/>
        <v>6011</v>
      </c>
      <c r="EE9" s="3">
        <f t="shared" si="95"/>
        <v>541</v>
      </c>
      <c r="EF9" s="3">
        <f t="shared" si="96"/>
        <v>0</v>
      </c>
      <c r="EG9" s="3">
        <f t="shared" si="97"/>
        <v>0</v>
      </c>
      <c r="EH9" s="3">
        <f t="shared" si="98"/>
        <v>0</v>
      </c>
      <c r="EI9" s="3">
        <f t="shared" si="99"/>
        <v>0</v>
      </c>
      <c r="EJ9" s="3">
        <f t="shared" si="100"/>
        <v>0</v>
      </c>
      <c r="EK9" s="3">
        <f t="shared" si="101"/>
        <v>0</v>
      </c>
      <c r="EL9" s="3">
        <f t="shared" si="102"/>
        <v>0</v>
      </c>
      <c r="EM9" s="22">
        <f t="shared" si="103"/>
        <v>59.51</v>
      </c>
      <c r="EN9" s="3">
        <f t="shared" si="104"/>
        <v>59.51</v>
      </c>
      <c r="EO9" s="160">
        <f t="shared" ref="EO9:EO41" si="181">EN9-(IF(0&lt;=($E$25-(EN9)/2),IF(EN9&lt;=($E$25-(EN9)/2),EN9,($E$25-(EN9)/2)),0))</f>
        <v>0</v>
      </c>
      <c r="EP9" s="36">
        <f t="shared" si="106"/>
        <v>0</v>
      </c>
      <c r="EQ9" s="6">
        <f t="shared" si="156"/>
        <v>13104</v>
      </c>
      <c r="ER9" s="3">
        <f t="shared" si="157"/>
        <v>13104</v>
      </c>
      <c r="ES9" s="3">
        <f t="shared" si="158"/>
        <v>0</v>
      </c>
      <c r="ET9" s="3">
        <f t="shared" si="159"/>
        <v>0</v>
      </c>
      <c r="EU9" s="3">
        <f t="shared" si="107"/>
        <v>0</v>
      </c>
      <c r="EV9" s="3">
        <f t="shared" si="108"/>
        <v>0</v>
      </c>
      <c r="EW9" s="3">
        <f t="shared" si="160"/>
        <v>0</v>
      </c>
      <c r="EX9" s="6">
        <f t="shared" si="109"/>
        <v>0</v>
      </c>
      <c r="EY9" s="3">
        <f t="shared" si="161"/>
        <v>13104</v>
      </c>
      <c r="EZ9" s="3">
        <f t="shared" si="110"/>
        <v>0</v>
      </c>
      <c r="FA9" s="3">
        <f t="shared" si="111"/>
        <v>0</v>
      </c>
      <c r="FB9" s="3">
        <f t="shared" si="112"/>
        <v>0</v>
      </c>
      <c r="FC9" s="3">
        <f t="shared" si="113"/>
        <v>0</v>
      </c>
      <c r="FD9" s="3">
        <f t="shared" si="114"/>
        <v>0</v>
      </c>
      <c r="FE9" s="6">
        <f t="shared" si="115"/>
        <v>0</v>
      </c>
      <c r="FF9" s="36">
        <f>$M9*1</f>
        <v>13104</v>
      </c>
      <c r="FG9" s="28">
        <f t="shared" ref="FG9:FG11" si="182">FG8*1</f>
        <v>2.5</v>
      </c>
      <c r="FH9" s="3">
        <f t="shared" si="116"/>
        <v>5241.6000000000004</v>
      </c>
      <c r="FI9" s="3">
        <f t="shared" si="117"/>
        <v>5241.6000000000004</v>
      </c>
      <c r="FJ9" s="3">
        <f t="shared" si="118"/>
        <v>0</v>
      </c>
      <c r="FK9" s="3">
        <f t="shared" si="119"/>
        <v>0</v>
      </c>
      <c r="FL9" s="3">
        <f t="shared" si="120"/>
        <v>0</v>
      </c>
      <c r="FM9" s="3">
        <f t="shared" si="121"/>
        <v>0</v>
      </c>
      <c r="FN9" s="3">
        <f t="shared" si="122"/>
        <v>0</v>
      </c>
      <c r="FO9" s="3">
        <f t="shared" si="123"/>
        <v>0</v>
      </c>
      <c r="FP9" s="3">
        <f t="shared" si="124"/>
        <v>0</v>
      </c>
      <c r="FQ9" s="3">
        <f t="shared" si="125"/>
        <v>0</v>
      </c>
      <c r="FR9" s="22">
        <f t="shared" si="126"/>
        <v>0</v>
      </c>
      <c r="FS9" s="3">
        <f t="shared" ref="FS9:FS41" si="183">IF(AU9-(($E$33*1)+($E$39*1))&gt;=FR9,AU9-(($E$33*1)+($E$39*1)),FR9)</f>
        <v>0</v>
      </c>
      <c r="FT9" s="160">
        <f t="shared" si="127"/>
        <v>0</v>
      </c>
      <c r="FU9" s="36">
        <f t="shared" si="162"/>
        <v>0</v>
      </c>
      <c r="FV9" s="36">
        <f>$M9*1</f>
        <v>13104</v>
      </c>
      <c r="FW9" s="28">
        <f t="shared" ref="FW9:FW11" si="184">FW8*1</f>
        <v>1.5</v>
      </c>
      <c r="FX9" s="3">
        <f t="shared" si="128"/>
        <v>8736</v>
      </c>
      <c r="FY9" s="3">
        <f t="shared" si="129"/>
        <v>6011</v>
      </c>
      <c r="FZ9" s="3">
        <f t="shared" si="130"/>
        <v>2725</v>
      </c>
      <c r="GA9" s="3">
        <f t="shared" si="131"/>
        <v>0</v>
      </c>
      <c r="GB9" s="3">
        <f t="shared" si="132"/>
        <v>0</v>
      </c>
      <c r="GC9" s="3">
        <f t="shared" si="133"/>
        <v>0</v>
      </c>
      <c r="GD9" s="3">
        <f t="shared" si="134"/>
        <v>0</v>
      </c>
      <c r="GE9" s="3">
        <f t="shared" si="135"/>
        <v>0</v>
      </c>
      <c r="GF9" s="3">
        <f t="shared" si="136"/>
        <v>0</v>
      </c>
      <c r="GG9" s="3">
        <f t="shared" si="137"/>
        <v>0</v>
      </c>
      <c r="GH9" s="22">
        <f t="shared" si="138"/>
        <v>224.8125</v>
      </c>
      <c r="GI9" s="3">
        <f t="shared" si="163"/>
        <v>224.8125</v>
      </c>
      <c r="GJ9" s="160">
        <f t="shared" si="139"/>
        <v>0</v>
      </c>
      <c r="GK9" s="36">
        <f t="shared" si="164"/>
        <v>0</v>
      </c>
      <c r="GM9" s="25">
        <f>GM8+20</f>
        <v>30</v>
      </c>
      <c r="GN9" s="70">
        <f t="shared" ref="GN9:GN28" si="185">IF(0&lt;=($E$25-(GM9)/2),IF(GM9&lt;=($E$25-(GM9)/2),GM9,($E$25-(GM9)/2)),0)</f>
        <v>30</v>
      </c>
      <c r="GO9" s="62">
        <f t="shared" ref="GO9:GO17" si="186">GM9-GN9</f>
        <v>0</v>
      </c>
      <c r="GP9" s="1"/>
      <c r="GQ9" s="25">
        <f>GQ8+20</f>
        <v>430</v>
      </c>
      <c r="GR9" s="149">
        <f t="shared" si="165"/>
        <v>293</v>
      </c>
      <c r="GS9" s="62">
        <f t="shared" ref="GS9:GS17" si="187">GQ9-GR9</f>
        <v>137</v>
      </c>
      <c r="GT9" s="1"/>
      <c r="GU9" s="25">
        <f>GU8+20</f>
        <v>830</v>
      </c>
      <c r="GV9" s="70">
        <f t="shared" si="166"/>
        <v>93</v>
      </c>
      <c r="GW9" s="62">
        <f t="shared" ref="GW9:GW17" si="188">GU9-GV9</f>
        <v>737</v>
      </c>
      <c r="GX9" s="1"/>
      <c r="GY9" s="25">
        <f>GY8+20</f>
        <v>1230</v>
      </c>
      <c r="GZ9" s="149">
        <f t="shared" si="167"/>
        <v>0</v>
      </c>
      <c r="HA9" s="62">
        <f t="shared" ref="HA9:HA17" si="189">GY9-GZ9</f>
        <v>1230</v>
      </c>
      <c r="HB9" s="1"/>
      <c r="HC9" s="25">
        <f>HC8+20</f>
        <v>1630</v>
      </c>
      <c r="HD9" s="149">
        <f t="shared" si="168"/>
        <v>0</v>
      </c>
      <c r="HE9" s="62">
        <f t="shared" ref="HE9:HE17" si="190">HC9-HD9</f>
        <v>1630</v>
      </c>
      <c r="HF9" s="3"/>
      <c r="HH9" s="295">
        <f t="shared" si="169"/>
        <v>13104</v>
      </c>
      <c r="HI9" s="25">
        <f t="shared" ref="HI9:HI11" si="191">BL9-CB9</f>
        <v>59.51</v>
      </c>
      <c r="HJ9" s="3">
        <f t="shared" ref="HJ9:HJ11" si="192">BL9-CR9</f>
        <v>59.51</v>
      </c>
      <c r="HK9" s="3">
        <f t="shared" ref="HK9:HK11" si="193">BL9-DH9</f>
        <v>59.51</v>
      </c>
      <c r="HL9" s="62">
        <f t="shared" ref="HL9:HL11" si="194">BL9-DX9</f>
        <v>59.51</v>
      </c>
      <c r="HM9" s="25">
        <f t="shared" si="170"/>
        <v>425.21000000000004</v>
      </c>
      <c r="HN9" s="62">
        <f t="shared" si="171"/>
        <v>484.72</v>
      </c>
      <c r="HO9" s="6">
        <f t="shared" si="172"/>
        <v>259.90750000000003</v>
      </c>
      <c r="HY9" s="289" t="s">
        <v>181</v>
      </c>
      <c r="HZ9" s="69"/>
      <c r="IA9" s="115" t="s">
        <v>88</v>
      </c>
    </row>
    <row r="10" spans="1:266" ht="15.75" thickBot="1">
      <c r="A10" s="244"/>
      <c r="B10" s="234" t="s">
        <v>1</v>
      </c>
      <c r="C10" s="252"/>
      <c r="D10" s="253"/>
      <c r="E10" s="254" t="s">
        <v>4</v>
      </c>
      <c r="F10" s="248"/>
      <c r="G10" s="230"/>
      <c r="H10" s="255" t="s">
        <v>117</v>
      </c>
      <c r="I10" s="232"/>
      <c r="J10" s="233"/>
      <c r="K10" s="244"/>
      <c r="L10" s="244"/>
      <c r="M10" s="127">
        <f t="shared" si="143"/>
        <v>15120</v>
      </c>
      <c r="N10" s="280">
        <f t="shared" si="144"/>
        <v>120</v>
      </c>
      <c r="O10" s="100">
        <v>15000</v>
      </c>
      <c r="P10" s="25">
        <f t="shared" si="145"/>
        <v>15120</v>
      </c>
      <c r="Q10" s="36">
        <f>AX10*1</f>
        <v>642.44000000000005</v>
      </c>
      <c r="R10" s="82">
        <f t="shared" si="1"/>
        <v>4.2489417989417994E-2</v>
      </c>
      <c r="S10" s="36">
        <f>BN10*1</f>
        <v>0</v>
      </c>
      <c r="T10" s="82">
        <f t="shared" si="146"/>
        <v>0</v>
      </c>
      <c r="U10" s="36">
        <f>CD10*1</f>
        <v>0</v>
      </c>
      <c r="V10" s="76">
        <f>U10/P10</f>
        <v>0</v>
      </c>
      <c r="W10" s="36">
        <f>CT10*1</f>
        <v>0</v>
      </c>
      <c r="X10" s="76">
        <f>W10/P10</f>
        <v>0</v>
      </c>
      <c r="Y10" s="36">
        <f>DJ10*1</f>
        <v>0</v>
      </c>
      <c r="Z10" s="76">
        <f>Y10/P10</f>
        <v>0</v>
      </c>
      <c r="AA10" s="6">
        <f>+DZ10*1</f>
        <v>0</v>
      </c>
      <c r="AB10" s="76">
        <f>AA10/P10</f>
        <v>0</v>
      </c>
      <c r="AC10" s="6">
        <f t="shared" si="147"/>
        <v>0</v>
      </c>
      <c r="AD10" s="76">
        <f t="shared" si="148"/>
        <v>0</v>
      </c>
      <c r="AE10" s="36">
        <f t="shared" si="11"/>
        <v>0</v>
      </c>
      <c r="AF10" s="76">
        <f t="shared" si="12"/>
        <v>0</v>
      </c>
      <c r="AG10" s="6">
        <f t="shared" si="149"/>
        <v>0</v>
      </c>
      <c r="AH10" s="84">
        <f t="shared" si="150"/>
        <v>0</v>
      </c>
      <c r="AI10" s="36">
        <f>$M10*1</f>
        <v>15120</v>
      </c>
      <c r="AJ10" s="28">
        <f t="shared" si="173"/>
        <v>1</v>
      </c>
      <c r="AK10" s="3">
        <f t="shared" si="13"/>
        <v>15120</v>
      </c>
      <c r="AL10" s="3">
        <f t="shared" si="14"/>
        <v>6011</v>
      </c>
      <c r="AM10" s="3">
        <f t="shared" si="15"/>
        <v>5980</v>
      </c>
      <c r="AN10" s="3">
        <f t="shared" si="16"/>
        <v>3129</v>
      </c>
      <c r="AO10" s="3">
        <f t="shared" si="17"/>
        <v>0</v>
      </c>
      <c r="AP10" s="3">
        <f t="shared" si="18"/>
        <v>0</v>
      </c>
      <c r="AQ10" s="3">
        <f t="shared" si="19"/>
        <v>0</v>
      </c>
      <c r="AR10" s="3">
        <f t="shared" si="20"/>
        <v>0</v>
      </c>
      <c r="AS10" s="3">
        <f t="shared" si="21"/>
        <v>0</v>
      </c>
      <c r="AT10" s="3">
        <f t="shared" si="22"/>
        <v>0</v>
      </c>
      <c r="AU10" s="22">
        <f t="shared" si="151"/>
        <v>766.96</v>
      </c>
      <c r="AV10" s="3">
        <f t="shared" si="152"/>
        <v>766.96</v>
      </c>
      <c r="AW10" s="160">
        <f t="shared" si="153"/>
        <v>642.44000000000005</v>
      </c>
      <c r="AX10" s="6">
        <f>AW10+EX10</f>
        <v>642.44000000000005</v>
      </c>
      <c r="AY10" s="36">
        <f>$M10*1</f>
        <v>15120</v>
      </c>
      <c r="AZ10" s="28">
        <f t="shared" si="174"/>
        <v>2</v>
      </c>
      <c r="BA10" s="3">
        <f t="shared" si="24"/>
        <v>7560</v>
      </c>
      <c r="BB10" s="3">
        <f t="shared" si="25"/>
        <v>6011</v>
      </c>
      <c r="BC10" s="3">
        <f t="shared" si="26"/>
        <v>1549</v>
      </c>
      <c r="BD10" s="3">
        <f t="shared" si="27"/>
        <v>0</v>
      </c>
      <c r="BE10" s="3">
        <f t="shared" si="28"/>
        <v>0</v>
      </c>
      <c r="BF10" s="3">
        <f t="shared" si="29"/>
        <v>0</v>
      </c>
      <c r="BG10" s="3">
        <f t="shared" si="30"/>
        <v>0</v>
      </c>
      <c r="BH10" s="3">
        <f t="shared" si="31"/>
        <v>0</v>
      </c>
      <c r="BI10" s="3">
        <f t="shared" si="32"/>
        <v>0</v>
      </c>
      <c r="BJ10" s="3">
        <f t="shared" si="33"/>
        <v>0</v>
      </c>
      <c r="BK10" s="90">
        <f t="shared" si="34"/>
        <v>170.39000000000001</v>
      </c>
      <c r="BL10" s="3">
        <f t="shared" si="154"/>
        <v>170.39000000000001</v>
      </c>
      <c r="BM10" s="160">
        <f t="shared" si="35"/>
        <v>0</v>
      </c>
      <c r="BN10" s="62">
        <f>BM10+FE10</f>
        <v>0</v>
      </c>
      <c r="BO10" s="36">
        <f>$M10*1</f>
        <v>15120</v>
      </c>
      <c r="BP10" s="28">
        <f t="shared" si="175"/>
        <v>2.5</v>
      </c>
      <c r="BQ10" s="3">
        <f t="shared" si="37"/>
        <v>6048</v>
      </c>
      <c r="BR10" s="3">
        <f t="shared" si="38"/>
        <v>6011</v>
      </c>
      <c r="BS10" s="3">
        <f t="shared" si="39"/>
        <v>37</v>
      </c>
      <c r="BT10" s="3">
        <f t="shared" si="40"/>
        <v>0</v>
      </c>
      <c r="BU10" s="3">
        <f t="shared" si="41"/>
        <v>0</v>
      </c>
      <c r="BV10" s="3">
        <f t="shared" si="42"/>
        <v>0</v>
      </c>
      <c r="BW10" s="3">
        <f t="shared" si="43"/>
        <v>0</v>
      </c>
      <c r="BX10" s="3">
        <f t="shared" si="44"/>
        <v>0</v>
      </c>
      <c r="BY10" s="3">
        <f t="shared" si="45"/>
        <v>0</v>
      </c>
      <c r="BZ10" s="3">
        <f t="shared" si="46"/>
        <v>0</v>
      </c>
      <c r="CA10" s="90">
        <f t="shared" si="47"/>
        <v>5.0875000000000004</v>
      </c>
      <c r="CB10" s="3">
        <f t="shared" si="48"/>
        <v>5.0875000000000004</v>
      </c>
      <c r="CC10" s="160">
        <f t="shared" si="49"/>
        <v>0</v>
      </c>
      <c r="CD10" s="6">
        <f>CC10+FE10</f>
        <v>0</v>
      </c>
      <c r="CE10" s="36">
        <f>$M10*1</f>
        <v>15120</v>
      </c>
      <c r="CF10" s="28">
        <f t="shared" si="176"/>
        <v>3</v>
      </c>
      <c r="CG10" s="3">
        <f t="shared" si="51"/>
        <v>5040</v>
      </c>
      <c r="CH10" s="3">
        <f t="shared" si="52"/>
        <v>5040</v>
      </c>
      <c r="CI10" s="3">
        <f t="shared" si="53"/>
        <v>0</v>
      </c>
      <c r="CJ10" s="3">
        <f t="shared" si="54"/>
        <v>0</v>
      </c>
      <c r="CK10" s="3">
        <f t="shared" si="55"/>
        <v>0</v>
      </c>
      <c r="CL10" s="3">
        <f t="shared" si="56"/>
        <v>0</v>
      </c>
      <c r="CM10" s="3">
        <f t="shared" si="57"/>
        <v>0</v>
      </c>
      <c r="CN10" s="3">
        <f t="shared" si="58"/>
        <v>0</v>
      </c>
      <c r="CO10" s="3">
        <f t="shared" si="59"/>
        <v>0</v>
      </c>
      <c r="CP10" s="3">
        <f t="shared" si="60"/>
        <v>0</v>
      </c>
      <c r="CQ10" s="22">
        <f t="shared" si="61"/>
        <v>0</v>
      </c>
      <c r="CR10" s="3">
        <f t="shared" si="62"/>
        <v>0</v>
      </c>
      <c r="CS10" s="160">
        <f t="shared" si="63"/>
        <v>0</v>
      </c>
      <c r="CT10" s="6">
        <f>CS10+FE10</f>
        <v>0</v>
      </c>
      <c r="CU10" s="36">
        <f>$M10*1</f>
        <v>15120</v>
      </c>
      <c r="CV10" s="28">
        <f t="shared" si="177"/>
        <v>4</v>
      </c>
      <c r="CW10" s="3">
        <f t="shared" si="65"/>
        <v>3780</v>
      </c>
      <c r="CX10" s="3">
        <f t="shared" si="66"/>
        <v>3780</v>
      </c>
      <c r="CY10" s="3">
        <f t="shared" si="67"/>
        <v>0</v>
      </c>
      <c r="CZ10" s="3">
        <f t="shared" si="68"/>
        <v>0</v>
      </c>
      <c r="DA10" s="3">
        <f t="shared" si="69"/>
        <v>0</v>
      </c>
      <c r="DB10" s="3">
        <f t="shared" si="70"/>
        <v>0</v>
      </c>
      <c r="DC10" s="3">
        <f t="shared" si="71"/>
        <v>0</v>
      </c>
      <c r="DD10" s="3">
        <f t="shared" si="72"/>
        <v>0</v>
      </c>
      <c r="DE10" s="3">
        <f t="shared" si="73"/>
        <v>0</v>
      </c>
      <c r="DF10" s="3">
        <f t="shared" si="74"/>
        <v>0</v>
      </c>
      <c r="DG10" s="22">
        <f t="shared" si="75"/>
        <v>0</v>
      </c>
      <c r="DH10" s="3">
        <f t="shared" si="155"/>
        <v>0</v>
      </c>
      <c r="DI10" s="160">
        <f t="shared" si="178"/>
        <v>0</v>
      </c>
      <c r="DJ10" s="6">
        <f>DI10+FE10</f>
        <v>0</v>
      </c>
      <c r="DK10" s="36">
        <f>$M10*1</f>
        <v>15120</v>
      </c>
      <c r="DL10" s="28">
        <f t="shared" si="179"/>
        <v>5</v>
      </c>
      <c r="DM10" s="3">
        <f t="shared" si="79"/>
        <v>3024</v>
      </c>
      <c r="DN10" s="3">
        <f t="shared" si="80"/>
        <v>3024</v>
      </c>
      <c r="DO10" s="3">
        <f t="shared" si="81"/>
        <v>0</v>
      </c>
      <c r="DP10" s="3">
        <f t="shared" si="82"/>
        <v>0</v>
      </c>
      <c r="DQ10" s="3">
        <f t="shared" si="83"/>
        <v>0</v>
      </c>
      <c r="DR10" s="3">
        <f t="shared" si="84"/>
        <v>0</v>
      </c>
      <c r="DS10" s="3">
        <f t="shared" si="85"/>
        <v>0</v>
      </c>
      <c r="DT10" s="3">
        <f t="shared" si="86"/>
        <v>0</v>
      </c>
      <c r="DU10" s="3">
        <f t="shared" si="87"/>
        <v>0</v>
      </c>
      <c r="DV10" s="3">
        <f t="shared" si="88"/>
        <v>0</v>
      </c>
      <c r="DW10" s="22">
        <f t="shared" si="89"/>
        <v>0</v>
      </c>
      <c r="DX10" s="3">
        <f t="shared" si="90"/>
        <v>0</v>
      </c>
      <c r="DY10" s="160">
        <f t="shared" si="91"/>
        <v>0</v>
      </c>
      <c r="DZ10" s="6">
        <f>DY10+FE10</f>
        <v>0</v>
      </c>
      <c r="EA10" s="36">
        <f>$M10*1</f>
        <v>15120</v>
      </c>
      <c r="EB10" s="28">
        <f t="shared" si="180"/>
        <v>2</v>
      </c>
      <c r="EC10" s="3">
        <f t="shared" si="93"/>
        <v>7560</v>
      </c>
      <c r="ED10" s="3">
        <f t="shared" si="94"/>
        <v>6011</v>
      </c>
      <c r="EE10" s="3">
        <f t="shared" si="95"/>
        <v>1549</v>
      </c>
      <c r="EF10" s="3">
        <f t="shared" si="96"/>
        <v>0</v>
      </c>
      <c r="EG10" s="3">
        <f t="shared" si="97"/>
        <v>0</v>
      </c>
      <c r="EH10" s="3">
        <f t="shared" si="98"/>
        <v>0</v>
      </c>
      <c r="EI10" s="3">
        <f t="shared" si="99"/>
        <v>0</v>
      </c>
      <c r="EJ10" s="3">
        <f t="shared" si="100"/>
        <v>0</v>
      </c>
      <c r="EK10" s="3">
        <f t="shared" si="101"/>
        <v>0</v>
      </c>
      <c r="EL10" s="3">
        <f t="shared" si="102"/>
        <v>0</v>
      </c>
      <c r="EM10" s="22">
        <f t="shared" si="103"/>
        <v>170.39000000000001</v>
      </c>
      <c r="EN10" s="3">
        <f t="shared" si="104"/>
        <v>170.39000000000001</v>
      </c>
      <c r="EO10" s="160">
        <f t="shared" si="181"/>
        <v>0</v>
      </c>
      <c r="EP10" s="36">
        <f t="shared" si="106"/>
        <v>0</v>
      </c>
      <c r="EQ10" s="6">
        <f t="shared" si="156"/>
        <v>15120</v>
      </c>
      <c r="ER10" s="3">
        <f t="shared" si="157"/>
        <v>15120</v>
      </c>
      <c r="ES10" s="3">
        <f t="shared" si="158"/>
        <v>0</v>
      </c>
      <c r="ET10" s="3">
        <f t="shared" si="159"/>
        <v>0</v>
      </c>
      <c r="EU10" s="3">
        <f t="shared" si="107"/>
        <v>0</v>
      </c>
      <c r="EV10" s="3">
        <f t="shared" si="108"/>
        <v>0</v>
      </c>
      <c r="EW10" s="3">
        <f t="shared" si="160"/>
        <v>0</v>
      </c>
      <c r="EX10" s="6">
        <f t="shared" si="109"/>
        <v>0</v>
      </c>
      <c r="EY10" s="3">
        <f t="shared" si="161"/>
        <v>15120</v>
      </c>
      <c r="EZ10" s="3">
        <f t="shared" si="110"/>
        <v>0</v>
      </c>
      <c r="FA10" s="3">
        <f>IF(EQ10&lt;=$EZ$5,0,IF(EQ10&lt;=$FA$5,EQ10-EY10-EZ10,$FA$5-$EZ$5))</f>
        <v>0</v>
      </c>
      <c r="FB10" s="3">
        <f t="shared" si="112"/>
        <v>0</v>
      </c>
      <c r="FC10" s="3">
        <f>IF(EQ10&lt;=$FB$5,0,EQ10-EY10-EZ10-FA10-FB10)</f>
        <v>0</v>
      </c>
      <c r="FD10" s="3">
        <f>EQ10-EY10-EZ10-FA10-FB10-FC10</f>
        <v>0</v>
      </c>
      <c r="FE10" s="6">
        <f>(EY10*$J$23)+(EZ10*$J$24)+(FA10*$J$25)+(FB10*$J$26)+(FC10*$J$27)</f>
        <v>0</v>
      </c>
      <c r="FF10" s="36">
        <f>$M10*1</f>
        <v>15120</v>
      </c>
      <c r="FG10" s="28">
        <f t="shared" si="182"/>
        <v>2.5</v>
      </c>
      <c r="FH10" s="3">
        <f t="shared" si="116"/>
        <v>6048</v>
      </c>
      <c r="FI10" s="3">
        <f t="shared" si="117"/>
        <v>6011</v>
      </c>
      <c r="FJ10" s="3">
        <f t="shared" si="118"/>
        <v>37</v>
      </c>
      <c r="FK10" s="3">
        <f t="shared" si="119"/>
        <v>0</v>
      </c>
      <c r="FL10" s="3">
        <f t="shared" si="120"/>
        <v>0</v>
      </c>
      <c r="FM10" s="3">
        <f t="shared" si="121"/>
        <v>0</v>
      </c>
      <c r="FN10" s="3">
        <f t="shared" si="122"/>
        <v>0</v>
      </c>
      <c r="FO10" s="3">
        <f t="shared" si="123"/>
        <v>0</v>
      </c>
      <c r="FP10" s="3">
        <f t="shared" si="124"/>
        <v>0</v>
      </c>
      <c r="FQ10" s="3">
        <f t="shared" si="125"/>
        <v>0</v>
      </c>
      <c r="FR10" s="22">
        <f t="shared" si="126"/>
        <v>5.0875000000000004</v>
      </c>
      <c r="FS10" s="3">
        <f t="shared" si="183"/>
        <v>5.0875000000000004</v>
      </c>
      <c r="FT10" s="160">
        <f t="shared" si="127"/>
        <v>0</v>
      </c>
      <c r="FU10" s="36">
        <f t="shared" si="162"/>
        <v>0</v>
      </c>
      <c r="FV10" s="36">
        <f>$M10*1</f>
        <v>15120</v>
      </c>
      <c r="FW10" s="28">
        <f t="shared" si="184"/>
        <v>1.5</v>
      </c>
      <c r="FX10" s="3">
        <f t="shared" si="128"/>
        <v>10080</v>
      </c>
      <c r="FY10" s="3">
        <f t="shared" si="129"/>
        <v>6011</v>
      </c>
      <c r="FZ10" s="3">
        <f t="shared" si="130"/>
        <v>4069</v>
      </c>
      <c r="GA10" s="3">
        <f t="shared" si="131"/>
        <v>0</v>
      </c>
      <c r="GB10" s="3">
        <f t="shared" si="132"/>
        <v>0</v>
      </c>
      <c r="GC10" s="3">
        <f t="shared" si="133"/>
        <v>0</v>
      </c>
      <c r="GD10" s="3">
        <f t="shared" si="134"/>
        <v>0</v>
      </c>
      <c r="GE10" s="3">
        <f t="shared" si="135"/>
        <v>0</v>
      </c>
      <c r="GF10" s="3">
        <f t="shared" si="136"/>
        <v>0</v>
      </c>
      <c r="GG10" s="3">
        <f t="shared" si="137"/>
        <v>0</v>
      </c>
      <c r="GH10" s="22">
        <f t="shared" si="138"/>
        <v>335.6925</v>
      </c>
      <c r="GI10" s="3">
        <f t="shared" si="163"/>
        <v>335.6925</v>
      </c>
      <c r="GJ10" s="160">
        <f t="shared" si="139"/>
        <v>0</v>
      </c>
      <c r="GK10" s="36">
        <f t="shared" si="164"/>
        <v>0</v>
      </c>
      <c r="GM10" s="25">
        <f t="shared" ref="GM10:GM17" si="195">GM9+20</f>
        <v>50</v>
      </c>
      <c r="GN10" s="70">
        <f t="shared" si="185"/>
        <v>50</v>
      </c>
      <c r="GO10" s="62">
        <f t="shared" si="186"/>
        <v>0</v>
      </c>
      <c r="GP10" s="1"/>
      <c r="GQ10" s="25">
        <f t="shared" ref="GQ10:GQ17" si="196">GQ9+20</f>
        <v>450</v>
      </c>
      <c r="GR10" s="149">
        <f t="shared" si="165"/>
        <v>283</v>
      </c>
      <c r="GS10" s="62">
        <f t="shared" si="187"/>
        <v>167</v>
      </c>
      <c r="GT10" s="1"/>
      <c r="GU10" s="25">
        <f t="shared" ref="GU10:GU17" si="197">GU9+20</f>
        <v>850</v>
      </c>
      <c r="GV10" s="70">
        <f t="shared" si="166"/>
        <v>83</v>
      </c>
      <c r="GW10" s="62">
        <f t="shared" si="188"/>
        <v>767</v>
      </c>
      <c r="GX10" s="1"/>
      <c r="GY10" s="25">
        <f t="shared" ref="GY10:GY17" si="198">GY9+20</f>
        <v>1250</v>
      </c>
      <c r="GZ10" s="149">
        <f t="shared" si="167"/>
        <v>0</v>
      </c>
      <c r="HA10" s="62">
        <f t="shared" si="189"/>
        <v>1250</v>
      </c>
      <c r="HB10" s="1"/>
      <c r="HC10" s="25">
        <f t="shared" ref="HC10:HC17" si="199">HC9+20</f>
        <v>1650</v>
      </c>
      <c r="HD10" s="149">
        <f t="shared" si="168"/>
        <v>0</v>
      </c>
      <c r="HE10" s="62">
        <f t="shared" si="190"/>
        <v>1650</v>
      </c>
      <c r="HF10" s="3"/>
      <c r="HH10" s="295">
        <f t="shared" si="169"/>
        <v>15120</v>
      </c>
      <c r="HI10" s="25">
        <f t="shared" si="191"/>
        <v>165.30250000000001</v>
      </c>
      <c r="HJ10" s="3">
        <f t="shared" si="192"/>
        <v>170.39000000000001</v>
      </c>
      <c r="HK10" s="3">
        <f t="shared" si="193"/>
        <v>170.39000000000001</v>
      </c>
      <c r="HL10" s="62">
        <f t="shared" si="194"/>
        <v>170.39000000000001</v>
      </c>
      <c r="HM10" s="25">
        <f t="shared" si="170"/>
        <v>596.57000000000005</v>
      </c>
      <c r="HN10" s="62">
        <f t="shared" si="171"/>
        <v>761.87250000000006</v>
      </c>
      <c r="HO10" s="6">
        <f t="shared" si="172"/>
        <v>431.26750000000004</v>
      </c>
      <c r="IB10" t="s">
        <v>215</v>
      </c>
      <c r="IG10" s="2"/>
      <c r="IK10" s="2"/>
      <c r="IM10" s="155"/>
      <c r="IS10" t="s">
        <v>106</v>
      </c>
      <c r="IU10" s="11"/>
      <c r="IV10" s="11"/>
      <c r="IW10" s="11"/>
      <c r="IX10" s="11"/>
      <c r="IY10" s="11"/>
      <c r="IZ10" s="11"/>
      <c r="JA10" s="11"/>
    </row>
    <row r="11" spans="1:266" ht="15.75" thickBot="1">
      <c r="A11" s="244"/>
      <c r="B11" s="237" t="s">
        <v>25</v>
      </c>
      <c r="C11" s="237" t="s">
        <v>2</v>
      </c>
      <c r="D11" s="256" t="s">
        <v>3</v>
      </c>
      <c r="E11" s="257" t="s">
        <v>5</v>
      </c>
      <c r="F11" s="245"/>
      <c r="G11" s="234" t="s">
        <v>1</v>
      </c>
      <c r="H11" s="235"/>
      <c r="I11" s="236"/>
      <c r="J11" s="236" t="s">
        <v>4</v>
      </c>
      <c r="K11" s="244"/>
      <c r="L11" s="244"/>
      <c r="M11" s="127">
        <f t="shared" si="143"/>
        <v>19152</v>
      </c>
      <c r="N11" s="280">
        <f t="shared" si="144"/>
        <v>152</v>
      </c>
      <c r="O11" s="100">
        <v>19000</v>
      </c>
      <c r="P11" s="25">
        <f t="shared" si="145"/>
        <v>19152</v>
      </c>
      <c r="Q11" s="36">
        <f t="shared" ref="Q11:Q41" si="200">AX11*1</f>
        <v>1331.44</v>
      </c>
      <c r="R11" s="82">
        <f>Q11/P11</f>
        <v>6.9519632414369259E-2</v>
      </c>
      <c r="S11" s="36">
        <f t="shared" ref="S11:S41" si="201">BN11*1</f>
        <v>80.224999999999966</v>
      </c>
      <c r="T11" s="82">
        <f t="shared" si="146"/>
        <v>4.1888575605680848E-3</v>
      </c>
      <c r="U11" s="36">
        <f t="shared" ref="U11:U41" si="202">CD11*1</f>
        <v>0</v>
      </c>
      <c r="V11" s="76">
        <f t="shared" ref="V11:V41" si="203">U11/P11</f>
        <v>0</v>
      </c>
      <c r="W11" s="36">
        <f t="shared" ref="W11:W41" si="204">CT11*1</f>
        <v>0</v>
      </c>
      <c r="X11" s="76">
        <f t="shared" ref="X11:X41" si="205">W11/P11</f>
        <v>0</v>
      </c>
      <c r="Y11" s="36">
        <f t="shared" ref="Y11:Y41" si="206">DJ11*1</f>
        <v>0</v>
      </c>
      <c r="Z11" s="76">
        <f t="shared" ref="Z11:Z41" si="207">Y11/P11</f>
        <v>0</v>
      </c>
      <c r="AA11" s="6">
        <f t="shared" ref="AA11:AA41" si="208">+DZ11*1</f>
        <v>0</v>
      </c>
      <c r="AB11" s="76">
        <f t="shared" ref="AB11:AB41" si="209">AA11/P11</f>
        <v>0</v>
      </c>
      <c r="AC11" s="6">
        <f t="shared" si="147"/>
        <v>80.224999999999966</v>
      </c>
      <c r="AD11" s="76">
        <f t="shared" si="148"/>
        <v>4.1888575605680848E-3</v>
      </c>
      <c r="AE11" s="36">
        <f t="shared" si="11"/>
        <v>0</v>
      </c>
      <c r="AF11" s="76">
        <f t="shared" si="12"/>
        <v>0</v>
      </c>
      <c r="AG11" s="6">
        <f t="shared" si="149"/>
        <v>476.78</v>
      </c>
      <c r="AH11" s="84">
        <f t="shared" si="150"/>
        <v>2.4894527986633247E-2</v>
      </c>
      <c r="AI11" s="36">
        <f>$M11*1</f>
        <v>19152</v>
      </c>
      <c r="AJ11" s="28">
        <f t="shared" si="173"/>
        <v>1</v>
      </c>
      <c r="AK11" s="3">
        <f t="shared" si="13"/>
        <v>19152</v>
      </c>
      <c r="AL11" s="3">
        <f t="shared" si="14"/>
        <v>6011</v>
      </c>
      <c r="AM11" s="3">
        <f t="shared" si="15"/>
        <v>5980</v>
      </c>
      <c r="AN11" s="3">
        <f t="shared" si="16"/>
        <v>7161</v>
      </c>
      <c r="AO11" s="3">
        <f t="shared" si="17"/>
        <v>0</v>
      </c>
      <c r="AP11" s="3">
        <f t="shared" si="18"/>
        <v>0</v>
      </c>
      <c r="AQ11" s="3">
        <f t="shared" si="19"/>
        <v>0</v>
      </c>
      <c r="AR11" s="3">
        <f t="shared" si="20"/>
        <v>0</v>
      </c>
      <c r="AS11" s="3">
        <f t="shared" si="21"/>
        <v>0</v>
      </c>
      <c r="AT11" s="3">
        <f t="shared" si="22"/>
        <v>0</v>
      </c>
      <c r="AU11" s="22">
        <f t="shared" si="151"/>
        <v>1331.44</v>
      </c>
      <c r="AV11" s="3">
        <f t="shared" si="152"/>
        <v>1331.44</v>
      </c>
      <c r="AW11" s="160">
        <f t="shared" si="153"/>
        <v>1331.44</v>
      </c>
      <c r="AX11" s="6">
        <f t="shared" ref="AX11:AX41" si="210">AW11+EX11</f>
        <v>1331.44</v>
      </c>
      <c r="AY11" s="36">
        <f>$M11*1</f>
        <v>19152</v>
      </c>
      <c r="AZ11" s="28">
        <f t="shared" si="174"/>
        <v>2</v>
      </c>
      <c r="BA11" s="3">
        <f t="shared" si="24"/>
        <v>9576</v>
      </c>
      <c r="BB11" s="3">
        <f t="shared" si="25"/>
        <v>6011</v>
      </c>
      <c r="BC11" s="3">
        <f t="shared" si="26"/>
        <v>3565</v>
      </c>
      <c r="BD11" s="3">
        <f t="shared" si="27"/>
        <v>0</v>
      </c>
      <c r="BE11" s="3">
        <f t="shared" si="28"/>
        <v>0</v>
      </c>
      <c r="BF11" s="3">
        <f t="shared" si="29"/>
        <v>0</v>
      </c>
      <c r="BG11" s="3">
        <f t="shared" si="30"/>
        <v>0</v>
      </c>
      <c r="BH11" s="3">
        <f t="shared" si="31"/>
        <v>0</v>
      </c>
      <c r="BI11" s="3">
        <f t="shared" si="32"/>
        <v>0</v>
      </c>
      <c r="BJ11" s="3">
        <f t="shared" si="33"/>
        <v>0</v>
      </c>
      <c r="BK11" s="90">
        <f t="shared" si="34"/>
        <v>392.15</v>
      </c>
      <c r="BL11" s="3">
        <f t="shared" si="154"/>
        <v>392.15</v>
      </c>
      <c r="BM11" s="160">
        <f t="shared" si="35"/>
        <v>80.224999999999966</v>
      </c>
      <c r="BN11" s="62">
        <f t="shared" ref="BN11:BN41" si="211">BM11+FE11</f>
        <v>80.224999999999966</v>
      </c>
      <c r="BO11" s="36">
        <f>$M11*1</f>
        <v>19152</v>
      </c>
      <c r="BP11" s="28">
        <f t="shared" si="175"/>
        <v>2.5</v>
      </c>
      <c r="BQ11" s="3">
        <f t="shared" si="37"/>
        <v>7660.8</v>
      </c>
      <c r="BR11" s="3">
        <f t="shared" si="38"/>
        <v>6011</v>
      </c>
      <c r="BS11" s="3">
        <f t="shared" si="39"/>
        <v>1649.8000000000002</v>
      </c>
      <c r="BT11" s="3">
        <f t="shared" si="40"/>
        <v>0</v>
      </c>
      <c r="BU11" s="3">
        <f t="shared" si="41"/>
        <v>0</v>
      </c>
      <c r="BV11" s="3">
        <f t="shared" si="42"/>
        <v>0</v>
      </c>
      <c r="BW11" s="3">
        <f t="shared" si="43"/>
        <v>0</v>
      </c>
      <c r="BX11" s="3">
        <f t="shared" si="44"/>
        <v>0</v>
      </c>
      <c r="BY11" s="3">
        <f t="shared" si="45"/>
        <v>0</v>
      </c>
      <c r="BZ11" s="3">
        <f t="shared" si="46"/>
        <v>0</v>
      </c>
      <c r="CA11" s="90">
        <f t="shared" si="47"/>
        <v>226.84750000000003</v>
      </c>
      <c r="CB11" s="3">
        <f t="shared" si="48"/>
        <v>226.84750000000003</v>
      </c>
      <c r="CC11" s="160">
        <f t="shared" si="49"/>
        <v>0</v>
      </c>
      <c r="CD11" s="6">
        <f t="shared" ref="CD11:CD41" si="212">CC11+FE11</f>
        <v>0</v>
      </c>
      <c r="CE11" s="36">
        <f>$M11*1</f>
        <v>19152</v>
      </c>
      <c r="CF11" s="28">
        <f t="shared" si="176"/>
        <v>3</v>
      </c>
      <c r="CG11" s="3">
        <f t="shared" si="51"/>
        <v>6384</v>
      </c>
      <c r="CH11" s="3">
        <f t="shared" si="52"/>
        <v>6011</v>
      </c>
      <c r="CI11" s="3">
        <f t="shared" si="53"/>
        <v>373</v>
      </c>
      <c r="CJ11" s="3">
        <f t="shared" si="54"/>
        <v>0</v>
      </c>
      <c r="CK11" s="3">
        <f t="shared" si="55"/>
        <v>0</v>
      </c>
      <c r="CL11" s="3">
        <f t="shared" si="56"/>
        <v>0</v>
      </c>
      <c r="CM11" s="3">
        <f t="shared" si="57"/>
        <v>0</v>
      </c>
      <c r="CN11" s="3">
        <f t="shared" si="58"/>
        <v>0</v>
      </c>
      <c r="CO11" s="3">
        <f t="shared" si="59"/>
        <v>0</v>
      </c>
      <c r="CP11" s="3">
        <f t="shared" si="60"/>
        <v>0</v>
      </c>
      <c r="CQ11" s="22">
        <f t="shared" si="61"/>
        <v>61.545000000000002</v>
      </c>
      <c r="CR11" s="3">
        <f t="shared" si="62"/>
        <v>61.545000000000002</v>
      </c>
      <c r="CS11" s="160">
        <f t="shared" si="63"/>
        <v>0</v>
      </c>
      <c r="CT11" s="6">
        <f t="shared" ref="CT11:CT41" si="213">CS11+FE11</f>
        <v>0</v>
      </c>
      <c r="CU11" s="36">
        <f>$M11*1</f>
        <v>19152</v>
      </c>
      <c r="CV11" s="28">
        <f t="shared" si="177"/>
        <v>4</v>
      </c>
      <c r="CW11" s="3">
        <f t="shared" si="65"/>
        <v>4788</v>
      </c>
      <c r="CX11" s="3">
        <f t="shared" si="66"/>
        <v>4788</v>
      </c>
      <c r="CY11" s="3">
        <f t="shared" si="67"/>
        <v>0</v>
      </c>
      <c r="CZ11" s="3">
        <f t="shared" si="68"/>
        <v>0</v>
      </c>
      <c r="DA11" s="3">
        <f t="shared" si="69"/>
        <v>0</v>
      </c>
      <c r="DB11" s="3">
        <f t="shared" si="70"/>
        <v>0</v>
      </c>
      <c r="DC11" s="3">
        <f t="shared" si="71"/>
        <v>0</v>
      </c>
      <c r="DD11" s="3">
        <f t="shared" si="72"/>
        <v>0</v>
      </c>
      <c r="DE11" s="3">
        <f t="shared" si="73"/>
        <v>0</v>
      </c>
      <c r="DF11" s="3">
        <f t="shared" si="74"/>
        <v>0</v>
      </c>
      <c r="DG11" s="22">
        <f t="shared" si="75"/>
        <v>0</v>
      </c>
      <c r="DH11" s="3">
        <f t="shared" si="155"/>
        <v>0</v>
      </c>
      <c r="DI11" s="160">
        <f t="shared" si="178"/>
        <v>0</v>
      </c>
      <c r="DJ11" s="6">
        <f t="shared" ref="DJ11:DJ41" si="214">DI11+FE11</f>
        <v>0</v>
      </c>
      <c r="DK11" s="36">
        <f>$M11*1</f>
        <v>19152</v>
      </c>
      <c r="DL11" s="28">
        <f t="shared" si="179"/>
        <v>5</v>
      </c>
      <c r="DM11" s="3">
        <f t="shared" si="79"/>
        <v>3830.4</v>
      </c>
      <c r="DN11" s="3">
        <f t="shared" si="80"/>
        <v>3830.4</v>
      </c>
      <c r="DO11" s="3">
        <f t="shared" si="81"/>
        <v>0</v>
      </c>
      <c r="DP11" s="3">
        <f t="shared" si="82"/>
        <v>0</v>
      </c>
      <c r="DQ11" s="3">
        <f t="shared" si="83"/>
        <v>0</v>
      </c>
      <c r="DR11" s="3">
        <f t="shared" si="84"/>
        <v>0</v>
      </c>
      <c r="DS11" s="3">
        <f t="shared" si="85"/>
        <v>0</v>
      </c>
      <c r="DT11" s="3">
        <f t="shared" si="86"/>
        <v>0</v>
      </c>
      <c r="DU11" s="3">
        <f t="shared" si="87"/>
        <v>0</v>
      </c>
      <c r="DV11" s="3">
        <f t="shared" si="88"/>
        <v>0</v>
      </c>
      <c r="DW11" s="22">
        <f t="shared" si="89"/>
        <v>0</v>
      </c>
      <c r="DX11" s="3">
        <f t="shared" si="90"/>
        <v>0</v>
      </c>
      <c r="DY11" s="160">
        <f t="shared" si="91"/>
        <v>0</v>
      </c>
      <c r="DZ11" s="6">
        <f t="shared" ref="DZ11:DZ41" si="215">DY11+FE11</f>
        <v>0</v>
      </c>
      <c r="EA11" s="36">
        <f>$M11*1</f>
        <v>19152</v>
      </c>
      <c r="EB11" s="28">
        <f t="shared" si="180"/>
        <v>2</v>
      </c>
      <c r="EC11" s="3">
        <f t="shared" si="93"/>
        <v>9576</v>
      </c>
      <c r="ED11" s="3">
        <f t="shared" si="94"/>
        <v>6011</v>
      </c>
      <c r="EE11" s="3">
        <f t="shared" si="95"/>
        <v>3565</v>
      </c>
      <c r="EF11" s="3">
        <f t="shared" si="96"/>
        <v>0</v>
      </c>
      <c r="EG11" s="3">
        <f t="shared" si="97"/>
        <v>0</v>
      </c>
      <c r="EH11" s="3">
        <f t="shared" si="98"/>
        <v>0</v>
      </c>
      <c r="EI11" s="3">
        <f t="shared" si="99"/>
        <v>0</v>
      </c>
      <c r="EJ11" s="3">
        <f t="shared" si="100"/>
        <v>0</v>
      </c>
      <c r="EK11" s="3">
        <f t="shared" si="101"/>
        <v>0</v>
      </c>
      <c r="EL11" s="3">
        <f t="shared" si="102"/>
        <v>0</v>
      </c>
      <c r="EM11" s="22">
        <f t="shared" si="103"/>
        <v>392.15</v>
      </c>
      <c r="EN11" s="3">
        <f t="shared" si="104"/>
        <v>392.15</v>
      </c>
      <c r="EO11" s="160">
        <f t="shared" si="181"/>
        <v>80.224999999999966</v>
      </c>
      <c r="EP11" s="36">
        <f t="shared" si="106"/>
        <v>80.224999999999966</v>
      </c>
      <c r="EQ11" s="6">
        <f t="shared" si="156"/>
        <v>19152</v>
      </c>
      <c r="ER11" s="3">
        <f t="shared" si="157"/>
        <v>19152</v>
      </c>
      <c r="ES11" s="3">
        <f t="shared" si="158"/>
        <v>0</v>
      </c>
      <c r="ET11" s="3">
        <f t="shared" si="159"/>
        <v>0</v>
      </c>
      <c r="EU11" s="3">
        <f t="shared" si="107"/>
        <v>0</v>
      </c>
      <c r="EV11" s="3">
        <f t="shared" si="108"/>
        <v>0</v>
      </c>
      <c r="EW11" s="3">
        <f t="shared" si="160"/>
        <v>0</v>
      </c>
      <c r="EX11" s="6">
        <f t="shared" si="109"/>
        <v>0</v>
      </c>
      <c r="EY11" s="3">
        <f t="shared" si="161"/>
        <v>19152</v>
      </c>
      <c r="EZ11" s="3">
        <f t="shared" si="110"/>
        <v>0</v>
      </c>
      <c r="FA11" s="3">
        <f t="shared" ref="FA11:FA41" si="216">IF(EQ11&lt;=$EZ$5,0,IF(EQ11&lt;=$FA$5,EQ11-EY11-EZ11,$FA$5-$EZ$5))</f>
        <v>0</v>
      </c>
      <c r="FB11" s="3">
        <f t="shared" si="112"/>
        <v>0</v>
      </c>
      <c r="FC11" s="3">
        <f t="shared" ref="FC11:FC41" si="217">IF(EQ11&lt;=$FB$5,0,EQ11-EY11-EZ11-FA11-FB11)</f>
        <v>0</v>
      </c>
      <c r="FD11" s="3">
        <f t="shared" ref="FD11:FD41" si="218">EQ11-EY11-EZ11-FA11-FB11-FC11</f>
        <v>0</v>
      </c>
      <c r="FE11" s="6">
        <f t="shared" ref="FE11:FE41" si="219">(EY11*$J$23)+(EZ11*$J$24)+(FA11*$J$25)+(FB11*$J$26)+(FC11*$J$27)</f>
        <v>0</v>
      </c>
      <c r="FF11" s="36">
        <f>$M11*1</f>
        <v>19152</v>
      </c>
      <c r="FG11" s="28">
        <f t="shared" si="182"/>
        <v>2.5</v>
      </c>
      <c r="FH11" s="3">
        <f t="shared" si="116"/>
        <v>7660.8</v>
      </c>
      <c r="FI11" s="3">
        <f t="shared" si="117"/>
        <v>6011</v>
      </c>
      <c r="FJ11" s="3">
        <f t="shared" si="118"/>
        <v>1649.8000000000002</v>
      </c>
      <c r="FK11" s="3">
        <f t="shared" si="119"/>
        <v>0</v>
      </c>
      <c r="FL11" s="3">
        <f t="shared" si="120"/>
        <v>0</v>
      </c>
      <c r="FM11" s="3">
        <f t="shared" si="121"/>
        <v>0</v>
      </c>
      <c r="FN11" s="3">
        <f t="shared" si="122"/>
        <v>0</v>
      </c>
      <c r="FO11" s="3">
        <f t="shared" si="123"/>
        <v>0</v>
      </c>
      <c r="FP11" s="3">
        <f t="shared" si="124"/>
        <v>0</v>
      </c>
      <c r="FQ11" s="3">
        <f t="shared" si="125"/>
        <v>0</v>
      </c>
      <c r="FR11" s="22">
        <f t="shared" si="126"/>
        <v>226.84750000000003</v>
      </c>
      <c r="FS11" s="3">
        <f t="shared" si="183"/>
        <v>226.84750000000003</v>
      </c>
      <c r="FT11" s="160">
        <f t="shared" si="127"/>
        <v>0</v>
      </c>
      <c r="FU11" s="36">
        <f t="shared" si="162"/>
        <v>0</v>
      </c>
      <c r="FV11" s="36">
        <f>$M11*1</f>
        <v>19152</v>
      </c>
      <c r="FW11" s="28">
        <f t="shared" si="184"/>
        <v>1.5</v>
      </c>
      <c r="FX11" s="3">
        <f t="shared" si="128"/>
        <v>12768</v>
      </c>
      <c r="FY11" s="3">
        <f t="shared" si="129"/>
        <v>6011</v>
      </c>
      <c r="FZ11" s="3">
        <f t="shared" si="130"/>
        <v>5980</v>
      </c>
      <c r="GA11" s="3">
        <f t="shared" si="131"/>
        <v>777</v>
      </c>
      <c r="GB11" s="3">
        <f t="shared" si="132"/>
        <v>0</v>
      </c>
      <c r="GC11" s="3">
        <f t="shared" si="133"/>
        <v>0</v>
      </c>
      <c r="GD11" s="3">
        <f t="shared" si="134"/>
        <v>0</v>
      </c>
      <c r="GE11" s="3">
        <f t="shared" si="135"/>
        <v>0</v>
      </c>
      <c r="GF11" s="3">
        <f t="shared" si="136"/>
        <v>0</v>
      </c>
      <c r="GG11" s="3">
        <f t="shared" si="137"/>
        <v>0</v>
      </c>
      <c r="GH11" s="22">
        <f t="shared" si="138"/>
        <v>656.52</v>
      </c>
      <c r="GI11" s="3">
        <f t="shared" si="163"/>
        <v>656.52</v>
      </c>
      <c r="GJ11" s="160">
        <f t="shared" si="139"/>
        <v>476.78</v>
      </c>
      <c r="GK11" s="36">
        <f t="shared" si="164"/>
        <v>476.78</v>
      </c>
      <c r="GM11" s="25">
        <f t="shared" si="195"/>
        <v>70</v>
      </c>
      <c r="GN11" s="70">
        <f t="shared" si="185"/>
        <v>70</v>
      </c>
      <c r="GO11" s="62">
        <f t="shared" si="186"/>
        <v>0</v>
      </c>
      <c r="GP11" s="1"/>
      <c r="GQ11" s="25">
        <f t="shared" si="196"/>
        <v>470</v>
      </c>
      <c r="GR11" s="149">
        <f t="shared" si="165"/>
        <v>273</v>
      </c>
      <c r="GS11" s="62">
        <f t="shared" si="187"/>
        <v>197</v>
      </c>
      <c r="GT11" s="1"/>
      <c r="GU11" s="25">
        <f t="shared" si="197"/>
        <v>870</v>
      </c>
      <c r="GV11" s="70">
        <f t="shared" si="166"/>
        <v>73</v>
      </c>
      <c r="GW11" s="62">
        <f t="shared" si="188"/>
        <v>797</v>
      </c>
      <c r="GX11" s="1"/>
      <c r="GY11" s="25">
        <f t="shared" si="198"/>
        <v>1270</v>
      </c>
      <c r="GZ11" s="149">
        <f t="shared" si="167"/>
        <v>0</v>
      </c>
      <c r="HA11" s="62">
        <f t="shared" si="189"/>
        <v>1270</v>
      </c>
      <c r="HB11" s="1"/>
      <c r="HC11" s="25">
        <f t="shared" si="199"/>
        <v>1670</v>
      </c>
      <c r="HD11" s="149">
        <f t="shared" si="168"/>
        <v>0</v>
      </c>
      <c r="HE11" s="62">
        <f t="shared" si="190"/>
        <v>1670</v>
      </c>
      <c r="HF11" s="3"/>
      <c r="HH11" s="295">
        <f t="shared" si="169"/>
        <v>19152</v>
      </c>
      <c r="HI11" s="25">
        <f t="shared" si="191"/>
        <v>165.30249999999995</v>
      </c>
      <c r="HJ11" s="3">
        <f t="shared" si="192"/>
        <v>330.60499999999996</v>
      </c>
      <c r="HK11" s="3">
        <f t="shared" si="193"/>
        <v>392.15</v>
      </c>
      <c r="HL11" s="62">
        <f t="shared" si="194"/>
        <v>392.15</v>
      </c>
      <c r="HM11" s="25">
        <f t="shared" si="170"/>
        <v>939.29000000000008</v>
      </c>
      <c r="HN11" s="62">
        <f t="shared" si="171"/>
        <v>1104.5925</v>
      </c>
      <c r="HO11" s="6">
        <f t="shared" si="172"/>
        <v>674.92000000000007</v>
      </c>
      <c r="ID11" t="s">
        <v>217</v>
      </c>
      <c r="IT11" t="s">
        <v>107</v>
      </c>
    </row>
    <row r="12" spans="1:266" ht="15.75" thickBot="1">
      <c r="A12" s="244"/>
      <c r="B12" s="101">
        <v>1</v>
      </c>
      <c r="C12" s="240">
        <v>0</v>
      </c>
      <c r="D12" s="292">
        <v>6011</v>
      </c>
      <c r="E12" s="293">
        <v>0</v>
      </c>
      <c r="F12" s="245"/>
      <c r="G12" s="237" t="s">
        <v>30</v>
      </c>
      <c r="H12" s="238" t="s">
        <v>2</v>
      </c>
      <c r="I12" s="239" t="s">
        <v>3</v>
      </c>
      <c r="J12" s="239" t="s">
        <v>5</v>
      </c>
      <c r="K12" s="244"/>
      <c r="L12" s="244"/>
      <c r="M12" s="127"/>
      <c r="N12" s="280"/>
      <c r="O12" s="127"/>
      <c r="P12" s="25"/>
      <c r="Q12" s="36"/>
      <c r="R12" s="82"/>
      <c r="S12" s="36"/>
      <c r="T12" s="82"/>
      <c r="U12" s="36"/>
      <c r="V12" s="76"/>
      <c r="W12" s="36"/>
      <c r="X12" s="76"/>
      <c r="Y12" s="36"/>
      <c r="Z12" s="76"/>
      <c r="AA12" s="6"/>
      <c r="AB12" s="76"/>
      <c r="AC12" s="6"/>
      <c r="AD12" s="76"/>
      <c r="AE12" s="36"/>
      <c r="AF12" s="76"/>
      <c r="AG12" s="6"/>
      <c r="AH12" s="84"/>
      <c r="AI12" s="36"/>
      <c r="AJ12" s="28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22"/>
      <c r="AV12" s="3"/>
      <c r="AW12" s="160"/>
      <c r="AX12" s="6"/>
      <c r="AY12" s="6"/>
      <c r="AZ12" s="28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90"/>
      <c r="BL12" s="3"/>
      <c r="BM12" s="160"/>
      <c r="BN12" s="62"/>
      <c r="BO12" s="6"/>
      <c r="BP12" s="28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90"/>
      <c r="CB12" s="3"/>
      <c r="CC12" s="160"/>
      <c r="CD12" s="6"/>
      <c r="CE12" s="6"/>
      <c r="CF12" s="28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22"/>
      <c r="CR12" s="11"/>
      <c r="CS12" s="160"/>
      <c r="CT12" s="6"/>
      <c r="CU12" s="6"/>
      <c r="CV12" s="28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22"/>
      <c r="DH12" s="3"/>
      <c r="DI12" s="160"/>
      <c r="DJ12" s="6"/>
      <c r="DK12" s="6"/>
      <c r="DL12" s="28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22"/>
      <c r="DX12" s="3"/>
      <c r="DY12" s="160"/>
      <c r="DZ12" s="6"/>
      <c r="EA12" s="36"/>
      <c r="EB12" s="28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22"/>
      <c r="EN12" s="3"/>
      <c r="EO12" s="160"/>
      <c r="EP12" s="36">
        <f t="shared" si="106"/>
        <v>0</v>
      </c>
      <c r="EQ12" s="6"/>
      <c r="ER12" s="3"/>
      <c r="ES12" s="3"/>
      <c r="ET12" s="3"/>
      <c r="EU12" s="3"/>
      <c r="EV12" s="3"/>
      <c r="EW12" s="3"/>
      <c r="EX12" s="6"/>
      <c r="EY12" s="3"/>
      <c r="EZ12" s="3"/>
      <c r="FA12" s="3"/>
      <c r="FB12" s="3"/>
      <c r="FC12" s="3"/>
      <c r="FD12" s="3"/>
      <c r="FE12" s="6"/>
      <c r="FF12" s="36"/>
      <c r="FG12" s="28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22"/>
      <c r="FS12" s="3"/>
      <c r="FT12" s="160"/>
      <c r="FU12" s="36"/>
      <c r="FV12" s="36"/>
      <c r="FW12" s="28"/>
      <c r="FX12" s="3"/>
      <c r="FY12" s="3"/>
      <c r="FZ12" s="3"/>
      <c r="GA12" s="3"/>
      <c r="GB12" s="3"/>
      <c r="GC12" s="3"/>
      <c r="GD12" s="3"/>
      <c r="GE12" s="3"/>
      <c r="GF12" s="3"/>
      <c r="GG12" s="3"/>
      <c r="GH12" s="22"/>
      <c r="GI12" s="3"/>
      <c r="GJ12" s="160"/>
      <c r="GK12" s="36"/>
      <c r="GM12" s="25">
        <f t="shared" si="195"/>
        <v>90</v>
      </c>
      <c r="GN12" s="70">
        <f t="shared" si="185"/>
        <v>90</v>
      </c>
      <c r="GO12" s="62">
        <f t="shared" si="186"/>
        <v>0</v>
      </c>
      <c r="GP12" s="1"/>
      <c r="GQ12" s="25">
        <f t="shared" si="196"/>
        <v>490</v>
      </c>
      <c r="GR12" s="149">
        <f t="shared" si="165"/>
        <v>263</v>
      </c>
      <c r="GS12" s="62">
        <f t="shared" si="187"/>
        <v>227</v>
      </c>
      <c r="GT12" s="1"/>
      <c r="GU12" s="25">
        <f t="shared" si="197"/>
        <v>890</v>
      </c>
      <c r="GV12" s="70">
        <f t="shared" si="166"/>
        <v>63</v>
      </c>
      <c r="GW12" s="62">
        <f t="shared" si="188"/>
        <v>827</v>
      </c>
      <c r="GX12" s="1"/>
      <c r="GY12" s="25">
        <f t="shared" si="198"/>
        <v>1290</v>
      </c>
      <c r="GZ12" s="149">
        <f t="shared" si="167"/>
        <v>0</v>
      </c>
      <c r="HA12" s="62">
        <f t="shared" si="189"/>
        <v>1290</v>
      </c>
      <c r="HB12" s="1"/>
      <c r="HC12" s="25">
        <f t="shared" si="199"/>
        <v>1690</v>
      </c>
      <c r="HD12" s="149">
        <f t="shared" si="168"/>
        <v>0</v>
      </c>
      <c r="HE12" s="62">
        <f t="shared" si="190"/>
        <v>1690</v>
      </c>
      <c r="HF12" s="3"/>
      <c r="HH12" s="295"/>
      <c r="HI12" s="25"/>
      <c r="HJ12" s="3"/>
      <c r="HK12" s="3"/>
      <c r="HL12" s="62"/>
      <c r="HM12" s="25"/>
      <c r="HN12" s="62"/>
      <c r="HO12" s="6"/>
      <c r="IF12" s="11"/>
      <c r="IG12" s="199"/>
      <c r="IT12" t="s">
        <v>112</v>
      </c>
    </row>
    <row r="13" spans="1:266" ht="15.75" thickBot="1">
      <c r="A13" s="244"/>
      <c r="B13" s="101">
        <f>B12+1</f>
        <v>2</v>
      </c>
      <c r="C13" s="186">
        <f>D12*1</f>
        <v>6011</v>
      </c>
      <c r="D13" s="292">
        <v>11991</v>
      </c>
      <c r="E13" s="293">
        <v>5.5E-2</v>
      </c>
      <c r="F13" s="245"/>
      <c r="G13" s="101">
        <v>1</v>
      </c>
      <c r="H13" s="240">
        <v>0</v>
      </c>
      <c r="I13" s="292">
        <v>250000</v>
      </c>
      <c r="J13" s="293">
        <v>0</v>
      </c>
      <c r="K13" s="244"/>
      <c r="L13" s="244"/>
      <c r="M13" s="127">
        <f t="shared" si="143"/>
        <v>25200</v>
      </c>
      <c r="N13" s="280">
        <f t="shared" si="144"/>
        <v>200</v>
      </c>
      <c r="O13" s="100">
        <v>25000</v>
      </c>
      <c r="P13" s="25">
        <f t="shared" si="145"/>
        <v>25200</v>
      </c>
      <c r="Q13" s="36">
        <f t="shared" si="200"/>
        <v>2178.1600000000003</v>
      </c>
      <c r="R13" s="82">
        <f t="shared" ref="R13:R41" si="220">Q13/P13</f>
        <v>8.6434920634920642E-2</v>
      </c>
      <c r="S13" s="36">
        <f t="shared" si="201"/>
        <v>734.4799999999999</v>
      </c>
      <c r="T13" s="82">
        <f t="shared" si="146"/>
        <v>2.9146031746031743E-2</v>
      </c>
      <c r="U13" s="36">
        <f t="shared" si="202"/>
        <v>331.23124999999993</v>
      </c>
      <c r="V13" s="76">
        <f t="shared" si="203"/>
        <v>1.314409722222222E-2</v>
      </c>
      <c r="W13" s="36">
        <f t="shared" si="204"/>
        <v>83.277500000000089</v>
      </c>
      <c r="X13" s="76">
        <f t="shared" si="205"/>
        <v>3.3046626984127021E-3</v>
      </c>
      <c r="Y13" s="36">
        <f t="shared" si="206"/>
        <v>0</v>
      </c>
      <c r="Z13" s="76">
        <f t="shared" si="207"/>
        <v>0</v>
      </c>
      <c r="AA13" s="6">
        <f t="shared" si="208"/>
        <v>0</v>
      </c>
      <c r="AB13" s="76">
        <f t="shared" si="209"/>
        <v>0</v>
      </c>
      <c r="AC13" s="6">
        <f t="shared" si="147"/>
        <v>734.4799999999999</v>
      </c>
      <c r="AD13" s="76">
        <f t="shared" si="148"/>
        <v>2.9146031746031743E-2</v>
      </c>
      <c r="AE13" s="36">
        <f t="shared" si="11"/>
        <v>331.23124999999993</v>
      </c>
      <c r="AF13" s="76">
        <f>AE13/P13</f>
        <v>1.314409722222222E-2</v>
      </c>
      <c r="AG13" s="6">
        <f t="shared" si="149"/>
        <v>1503.2400000000002</v>
      </c>
      <c r="AH13" s="84">
        <f t="shared" si="150"/>
        <v>5.9652380952380964E-2</v>
      </c>
      <c r="AI13" s="36">
        <f>$M13*1</f>
        <v>25200</v>
      </c>
      <c r="AJ13" s="28">
        <f>AJ11*1</f>
        <v>1</v>
      </c>
      <c r="AK13" s="3">
        <f t="shared" ref="AK13:AK17" si="221">AI13/AJ13</f>
        <v>25200</v>
      </c>
      <c r="AL13" s="3">
        <f>IF(AK13&lt;=$AL$5,AK13,$AL$5)</f>
        <v>6011</v>
      </c>
      <c r="AM13" s="3">
        <f t="shared" ref="AM13:AM17" si="222">IF(AL13&gt;=$AL$5,IF(AK13&lt;=$AM$5,AK13-$AL$5,$AM$5-$AL$5),0)</f>
        <v>5980</v>
      </c>
      <c r="AN13" s="3">
        <f>IF(AK13&gt;=11991,IF(AK13&lt;=$AN$5,AK13-$AM$5,$AN$5-$AM$5),0)</f>
        <v>13209</v>
      </c>
      <c r="AO13" s="3">
        <f t="shared" ref="AO13:AO17" si="223">IF(AK13&gt;=$AN$5,IF(AK13&lt;=$AO$5,AK13-$AN$5,$AO$5-$AN$5),0)</f>
        <v>0</v>
      </c>
      <c r="AP13" s="3">
        <f t="shared" ref="AP13:AP17" si="224">IF(AK13&gt;=71397,IF(AK13&lt;=151200,AK13-71397,79803),0)</f>
        <v>0</v>
      </c>
      <c r="AQ13" s="3">
        <f t="shared" ref="AQ13:AQ17" si="225">IF(AK13&gt;=$AP$5,IF(AK13&lt;=$AQ$5,AK13-$AP$5,$AQ$5-$AP$5),0)</f>
        <v>0</v>
      </c>
      <c r="AR13" s="3">
        <f t="shared" ref="AR13:AR17" si="226">IF(AK13&gt;=$AQ$5,IF(AK13&lt;=$AR$5,AK13-$AQ$5,$AR$5-$AQ$5),0)</f>
        <v>0</v>
      </c>
      <c r="AS13" s="3">
        <f t="shared" ref="AS13:AS17" si="227">IF(AK13&gt;=$AR$5,IF(AK13&lt;=$AS$5,AK13-$AR$5,$AS$5-$AR$5),0)</f>
        <v>0</v>
      </c>
      <c r="AT13" s="3">
        <f t="shared" ref="AT13:AT17" si="228">AK13-AL13-AM13-AN13-AO13-AP13-AQ13-AR13-AS13</f>
        <v>0</v>
      </c>
      <c r="AU13" s="22">
        <f t="shared" si="151"/>
        <v>2178.1600000000003</v>
      </c>
      <c r="AV13" s="3">
        <f t="shared" si="152"/>
        <v>2178.1600000000003</v>
      </c>
      <c r="AW13" s="160">
        <f t="shared" si="153"/>
        <v>2178.1600000000003</v>
      </c>
      <c r="AX13" s="6">
        <f t="shared" si="210"/>
        <v>2178.1600000000003</v>
      </c>
      <c r="AY13" s="36">
        <f>$M13*1</f>
        <v>25200</v>
      </c>
      <c r="AZ13" s="28">
        <f>AZ11*1</f>
        <v>2</v>
      </c>
      <c r="BA13" s="3">
        <f t="shared" ref="BA13:BA17" si="229">AY13/AZ13</f>
        <v>12600</v>
      </c>
      <c r="BB13" s="3">
        <f>IF(BA13&lt;=$AL$5,BA13,$AL$5)</f>
        <v>6011</v>
      </c>
      <c r="BC13" s="3">
        <f t="shared" ref="BC13:BC17" si="230">IF(BB13&gt;=$AL$5,IF(BA13&lt;=$AM$5,BA13-$AL$5,$AM$5-$AL$5),0)</f>
        <v>5980</v>
      </c>
      <c r="BD13" s="3">
        <f>IF(BA13&gt;=11991,IF(BA13&lt;=$AN$5,BA13-$AM$5,$AN$5-$AM$5),0)</f>
        <v>609</v>
      </c>
      <c r="BE13" s="3">
        <f t="shared" ref="BE13:BE17" si="231">IF(BA13&gt;=$AN$5,IF(BA13&lt;=$AO$5,BA13-$AN$5,$AO$5-$AN$5),0)</f>
        <v>0</v>
      </c>
      <c r="BF13" s="3">
        <f t="shared" ref="BF13:BF17" si="232">IF(BA13&gt;=71397,IF(BA13&lt;=151200,BA13-71397,79803),0)</f>
        <v>0</v>
      </c>
      <c r="BG13" s="3">
        <f t="shared" ref="BG13:BG17" si="233">IF(BA13&gt;=$AP$5,IF(BA13&lt;=$AQ$5,BA13-$AP$5,$AQ$5-$AP$5),0)</f>
        <v>0</v>
      </c>
      <c r="BH13" s="3">
        <f t="shared" ref="BH13:BH17" si="234">IF(BA13&gt;=$AQ$5,IF(BA13&lt;=$AR$5,BA13-$AQ$5,$AR$5-$AQ$5),0)</f>
        <v>0</v>
      </c>
      <c r="BI13" s="3">
        <f t="shared" ref="BI13:BI17" si="235">IF(BA13&gt;=$AR$5,IF(BA13&lt;=$AS$5,BA13-$AR$5,$AS$5-$AR$5),0)</f>
        <v>0</v>
      </c>
      <c r="BJ13" s="3">
        <f t="shared" ref="BJ13:BJ17" si="236">BA13-BB13-BC13-BD13-BE13-BF13-BG13-BH13-BI13</f>
        <v>0</v>
      </c>
      <c r="BK13" s="90">
        <f>((BB13*$E$12)+(BC13*$E$13)+(BD13*$E$14)+(BE13*$E$15)+(BF13*$E$16)+(BG13*$E$17)+(BH13*$E$18)+(BI13*$E$19))*AZ13</f>
        <v>828.31999999999994</v>
      </c>
      <c r="BL13" s="3">
        <f t="shared" si="154"/>
        <v>828.31999999999994</v>
      </c>
      <c r="BM13" s="160">
        <f t="shared" si="35"/>
        <v>734.4799999999999</v>
      </c>
      <c r="BN13" s="62">
        <f t="shared" si="211"/>
        <v>734.4799999999999</v>
      </c>
      <c r="BO13" s="36">
        <f>$M13*1</f>
        <v>25200</v>
      </c>
      <c r="BP13" s="28">
        <f>BP11*1</f>
        <v>2.5</v>
      </c>
      <c r="BQ13" s="3">
        <f t="shared" ref="BQ13:BQ17" si="237">BO13/BP13</f>
        <v>10080</v>
      </c>
      <c r="BR13" s="3">
        <f>IF(BQ13&lt;=$AL$5,BQ13,$AL$5)</f>
        <v>6011</v>
      </c>
      <c r="BS13" s="3">
        <f t="shared" ref="BS13:BS17" si="238">IF(BR13&gt;=$AL$5,IF(BQ13&lt;=$AM$5,BQ13-$AL$5,$AM$5-$AL$5),0)</f>
        <v>4069</v>
      </c>
      <c r="BT13" s="3">
        <f>IF(BQ13&gt;=11991,IF(BQ13&lt;=$AN$5,BQ13-$AM$5,$AN$5-$AM$5),0)</f>
        <v>0</v>
      </c>
      <c r="BU13" s="3">
        <f t="shared" ref="BU13:BU17" si="239">IF(BQ13&gt;=$AN$5,IF(BQ13&lt;=$AO$5,BQ13-$AN$5,$AO$5-$AN$5),0)</f>
        <v>0</v>
      </c>
      <c r="BV13" s="3">
        <f t="shared" ref="BV13:BV17" si="240">IF(BQ13&gt;=71397,IF(BQ13&lt;=151200,BQ13-71397,79803),0)</f>
        <v>0</v>
      </c>
      <c r="BW13" s="3">
        <f t="shared" ref="BW13:BW17" si="241">IF(BQ13&gt;=$AP$5,IF(BQ13&lt;=$AQ$5,BQ13-$AP$5,$AQ$5-$AP$5),0)</f>
        <v>0</v>
      </c>
      <c r="BX13" s="3">
        <f t="shared" ref="BX13:BX17" si="242">IF(BQ13&gt;=$AQ$5,IF(BQ13&lt;=$AR$5,BQ13-$AQ$5,$AR$5-$AQ$5),0)</f>
        <v>0</v>
      </c>
      <c r="BY13" s="3">
        <f t="shared" ref="BY13:BY17" si="243">IF(BQ13&gt;=$AR$5,IF(BQ13&lt;=$AS$5,BQ13-$AR$5,$AS$5-$AR$5),0)</f>
        <v>0</v>
      </c>
      <c r="BZ13" s="3">
        <f t="shared" ref="BZ13:BZ17" si="244">BQ13-BR13-BS13-BT13-BU13-BV13-BW13-BX13-BY13</f>
        <v>0</v>
      </c>
      <c r="CA13" s="90">
        <f t="shared" si="47"/>
        <v>559.48749999999995</v>
      </c>
      <c r="CB13" s="3">
        <f t="shared" si="48"/>
        <v>559.48749999999995</v>
      </c>
      <c r="CC13" s="160">
        <f t="shared" si="49"/>
        <v>331.23124999999993</v>
      </c>
      <c r="CD13" s="6">
        <f t="shared" si="212"/>
        <v>331.23124999999993</v>
      </c>
      <c r="CE13" s="36">
        <f>$M13*1</f>
        <v>25200</v>
      </c>
      <c r="CF13" s="28">
        <f>CF11*1</f>
        <v>3</v>
      </c>
      <c r="CG13" s="3">
        <f t="shared" ref="CG13:CG17" si="245">CE13/CF13</f>
        <v>8400</v>
      </c>
      <c r="CH13" s="3">
        <f>IF(CG13&lt;=$AL$5,CG13,$AL$5)</f>
        <v>6011</v>
      </c>
      <c r="CI13" s="3">
        <f t="shared" ref="CI13:CI17" si="246">IF(CH13&gt;=$AL$5,IF(CG13&lt;=$AM$5,CG13-$AL$5,$AM$5-$AL$5),0)</f>
        <v>2389</v>
      </c>
      <c r="CJ13" s="3">
        <f>IF(CG13&gt;=11991,IF(CG13&lt;=$AN$5,CG13-$AM$5,$AN$5-$AM$5),0)</f>
        <v>0</v>
      </c>
      <c r="CK13" s="3">
        <f t="shared" ref="CK13:CK17" si="247">IF(CG13&gt;=$AN$5,IF(CG13&lt;=$AO$5,CG13-$AN$5,$AO$5-$AN$5),0)</f>
        <v>0</v>
      </c>
      <c r="CL13" s="3">
        <f t="shared" ref="CL13:CL17" si="248">IF(CG13&gt;=71397,IF(CG13&lt;=151200,CG13-71397,79803),0)</f>
        <v>0</v>
      </c>
      <c r="CM13" s="3">
        <f t="shared" ref="CM13:CM17" si="249">IF(CG13&gt;=$AP$5,IF(CG13&lt;=$AQ$5,CG13-$AP$5,$AQ$5-$AP$5),0)</f>
        <v>0</v>
      </c>
      <c r="CN13" s="3">
        <f t="shared" ref="CN13:CN17" si="250">IF(CG13&gt;=$AQ$5,IF(CG13&lt;=$AR$5,CG13-$AQ$5,$AR$5-$AQ$5),0)</f>
        <v>0</v>
      </c>
      <c r="CO13" s="3">
        <f t="shared" ref="CO13:CO17" si="251">IF(CG13&gt;=$AR$5,IF(CG13&lt;=$AS$5,CG13-$AR$5,$AS$5-$AR$5),0)</f>
        <v>0</v>
      </c>
      <c r="CP13" s="3">
        <f t="shared" ref="CP13:CP17" si="252">CG13-CH13-CI13-CJ13-CK13-CL13-CM13-CN13-CO13</f>
        <v>0</v>
      </c>
      <c r="CQ13" s="22">
        <f>((CH13*$E$12)+(CI13*$E$13)+(CJ13*$E$14)+(CK13*$E$15)+(CL13*$E$16)+(CM13*$E$17)+(CN13*$E$18)+(CO13*$E$19))*CF13</f>
        <v>394.18500000000006</v>
      </c>
      <c r="CR13" s="3">
        <f t="shared" ref="CR13:CR17" si="253">IF(BL13-($E$33*2)&gt;=CQ13,IF(BL13&gt;=CQ13-($E$33*2),BL13-($E$33*2),CQ13),IF(CQ13&lt;=($E$33*2),CQ13,IF(BL13-($E$33*2)&lt;=(CQ13),CQ13,BL13-($E$33*2))))</f>
        <v>394.18500000000006</v>
      </c>
      <c r="CS13" s="160">
        <f t="shared" si="63"/>
        <v>83.277500000000089</v>
      </c>
      <c r="CT13" s="6">
        <f t="shared" si="213"/>
        <v>83.277500000000089</v>
      </c>
      <c r="CU13" s="36">
        <f>$M13*1</f>
        <v>25200</v>
      </c>
      <c r="CV13" s="28">
        <f>CV11*1</f>
        <v>4</v>
      </c>
      <c r="CW13" s="3">
        <f t="shared" ref="CW13:CW17" si="254">CU13/CV13</f>
        <v>6300</v>
      </c>
      <c r="CX13" s="3">
        <f>IF(CW13&lt;=$AL$5,CW13,$AL$5)</f>
        <v>6011</v>
      </c>
      <c r="CY13" s="3">
        <f t="shared" ref="CY13:CY17" si="255">IF(CX13&gt;=$AL$5,IF(CW13&lt;=$AM$5,CW13-$AL$5,$AM$5-$AL$5),0)</f>
        <v>289</v>
      </c>
      <c r="CZ13" s="3">
        <f>IF(CW13&gt;=11991,IF(CW13&lt;=$AN$5,CW13-$AM$5,$AN$5-$AM$5),0)</f>
        <v>0</v>
      </c>
      <c r="DA13" s="3">
        <f t="shared" ref="DA13:DA17" si="256">IF(CW13&gt;=$AN$5,IF(CW13&lt;=$AO$5,CW13-$AN$5,$AO$5-$AN$5),0)</f>
        <v>0</v>
      </c>
      <c r="DB13" s="3">
        <f t="shared" ref="DB13:DB17" si="257">IF(CW13&gt;=71397,IF(CW13&lt;=151200,CW13-71397,79803),0)</f>
        <v>0</v>
      </c>
      <c r="DC13" s="3">
        <f t="shared" ref="DC13:DC17" si="258">IF(CW13&gt;=$AP$5,IF(CW13&lt;=$AQ$5,CW13-$AP$5,$AQ$5-$AP$5),0)</f>
        <v>0</v>
      </c>
      <c r="DD13" s="3">
        <f t="shared" ref="DD13:DD17" si="259">IF(CW13&gt;=$AQ$5,IF(CW13&lt;=$AR$5,CW13-$AQ$5,$AR$5-$AQ$5),0)</f>
        <v>0</v>
      </c>
      <c r="DE13" s="3">
        <f t="shared" ref="DE13:DE17" si="260">IF(CW13&gt;=$AR$5,IF(CW13&lt;=$AS$5,CW13-$AR$5,$AS$5-$AR$5),0)</f>
        <v>0</v>
      </c>
      <c r="DF13" s="3">
        <f t="shared" ref="DF13:DF17" si="261">CW13-CX13-CY13-CZ13-DA13-DB13-DC13-DD13-DE13</f>
        <v>0</v>
      </c>
      <c r="DG13" s="22">
        <f t="shared" si="75"/>
        <v>63.58</v>
      </c>
      <c r="DH13" s="3">
        <f t="shared" si="155"/>
        <v>63.58</v>
      </c>
      <c r="DI13" s="160">
        <f t="shared" si="178"/>
        <v>0</v>
      </c>
      <c r="DJ13" s="6">
        <f t="shared" si="214"/>
        <v>0</v>
      </c>
      <c r="DK13" s="36">
        <f>$M13*1</f>
        <v>25200</v>
      </c>
      <c r="DL13" s="28">
        <f>DL11*1</f>
        <v>5</v>
      </c>
      <c r="DM13" s="3">
        <f t="shared" ref="DM13:DM17" si="262">DK13/DL13</f>
        <v>5040</v>
      </c>
      <c r="DN13" s="3">
        <f>IF(DM13&lt;=$AL$5,DM13,$AL$5)</f>
        <v>5040</v>
      </c>
      <c r="DO13" s="3">
        <f t="shared" ref="DO13:DO17" si="263">IF(DN13&gt;=$AL$5,IF(DM13&lt;=$AM$5,DM13-$AL$5,$AM$5-$AL$5),0)</f>
        <v>0</v>
      </c>
      <c r="DP13" s="3">
        <f>IF(DM13&gt;=11991,IF(DM13&lt;=$AN$5,DM13-$AM$5,$AN$5-$AM$5),0)</f>
        <v>0</v>
      </c>
      <c r="DQ13" s="3">
        <f t="shared" ref="DQ13:DQ17" si="264">IF(DM13&gt;=$AN$5,IF(DM13&lt;=$AO$5,DM13-$AN$5,$AO$5-$AN$5),0)</f>
        <v>0</v>
      </c>
      <c r="DR13" s="3">
        <f t="shared" ref="DR13:DR17" si="265">IF(DM13&gt;=71397,IF(DM13&lt;=151200,DM13-71397,79803),0)</f>
        <v>0</v>
      </c>
      <c r="DS13" s="3">
        <f t="shared" ref="DS13:DS17" si="266">IF(DM13&gt;=$AP$5,IF(DM13&lt;=$AQ$5,DM13-$AP$5,$AQ$5-$AP$5),0)</f>
        <v>0</v>
      </c>
      <c r="DT13" s="3">
        <f t="shared" ref="DT13:DT17" si="267">IF(DM13&gt;=$AQ$5,IF(DM13&lt;=$AR$5,DM13-$AQ$5,$AR$5-$AQ$5),0)</f>
        <v>0</v>
      </c>
      <c r="DU13" s="3">
        <f t="shared" ref="DU13:DU17" si="268">IF(DM13&gt;=$AR$5,IF(DM13&lt;=$AS$5,DM13-$AR$5,$AS$5-$AR$5),0)</f>
        <v>0</v>
      </c>
      <c r="DV13" s="3">
        <f t="shared" ref="DV13:DV17" si="269">DM13-DN13-DO13-DP13-DQ13-DR13-DS13-DT13-DU13</f>
        <v>0</v>
      </c>
      <c r="DW13" s="22">
        <f t="shared" si="89"/>
        <v>0</v>
      </c>
      <c r="DX13" s="3">
        <f t="shared" si="90"/>
        <v>0</v>
      </c>
      <c r="DY13" s="160">
        <f t="shared" si="91"/>
        <v>0</v>
      </c>
      <c r="DZ13" s="6">
        <f t="shared" si="215"/>
        <v>0</v>
      </c>
      <c r="EA13" s="36">
        <f>$M13*1</f>
        <v>25200</v>
      </c>
      <c r="EB13" s="28">
        <f>EB11*1</f>
        <v>2</v>
      </c>
      <c r="EC13" s="3">
        <f t="shared" ref="EC13:EC17" si="270">EA13/EB13</f>
        <v>12600</v>
      </c>
      <c r="ED13" s="3">
        <f>IF(EC13&lt;=$AL$5,EC13,$AL$5)</f>
        <v>6011</v>
      </c>
      <c r="EE13" s="3">
        <f t="shared" ref="EE13:EE17" si="271">IF(ED13&gt;=$AL$5,IF(EC13&lt;=$AM$5,EC13-$AL$5,$AM$5-$AL$5),0)</f>
        <v>5980</v>
      </c>
      <c r="EF13" s="3">
        <f>IF(EC13&gt;=11991,IF(EC13&lt;=$AN$5,EC13-$AM$5,$AN$5-$AM$5),0)</f>
        <v>609</v>
      </c>
      <c r="EG13" s="3">
        <f t="shared" ref="EG13:EG17" si="272">IF(EC13&gt;=$AN$5,IF(EC13&lt;=$AO$5,EC13-$AN$5,$AO$5-$AN$5),0)</f>
        <v>0</v>
      </c>
      <c r="EH13" s="3">
        <f t="shared" ref="EH13:EH17" si="273">IF(EC13&gt;=71397,IF(EC13&lt;=151200,EC13-71397,79803),0)</f>
        <v>0</v>
      </c>
      <c r="EI13" s="3">
        <f t="shared" ref="EI13:EI17" si="274">IF(EC13&gt;=$AP$5,IF(EC13&lt;=$AQ$5,EC13-$AP$5,$AQ$5-$AP$5),0)</f>
        <v>0</v>
      </c>
      <c r="EJ13" s="3">
        <f t="shared" ref="EJ13:EJ17" si="275">IF(EC13&gt;=$AQ$5,IF(EC13&lt;=$AR$5,EC13-$AQ$5,$AR$5-$AQ$5),0)</f>
        <v>0</v>
      </c>
      <c r="EK13" s="3">
        <f t="shared" ref="EK13:EK17" si="276">IF(EC13&gt;=$AR$5,IF(EC13&lt;=$AS$5,EC13-$AR$5,$AS$5-$AR$5),0)</f>
        <v>0</v>
      </c>
      <c r="EL13" s="3">
        <f t="shared" ref="EL13:EL17" si="277">EC13-ED13-EE13-EF13-EG13-EH13-EI13-EJ13-EK13</f>
        <v>0</v>
      </c>
      <c r="EM13" s="22">
        <f t="shared" si="103"/>
        <v>828.31999999999994</v>
      </c>
      <c r="EN13" s="3">
        <f t="shared" si="104"/>
        <v>828.31999999999994</v>
      </c>
      <c r="EO13" s="160">
        <f t="shared" si="181"/>
        <v>734.4799999999999</v>
      </c>
      <c r="EP13" s="36">
        <f t="shared" si="106"/>
        <v>734.4799999999999</v>
      </c>
      <c r="EQ13" s="6">
        <f t="shared" si="156"/>
        <v>25200</v>
      </c>
      <c r="ER13" s="3">
        <f t="shared" si="157"/>
        <v>25200</v>
      </c>
      <c r="ES13" s="3">
        <f t="shared" si="158"/>
        <v>0</v>
      </c>
      <c r="ET13" s="3">
        <f t="shared" si="159"/>
        <v>0</v>
      </c>
      <c r="EU13" s="3">
        <f t="shared" si="107"/>
        <v>0</v>
      </c>
      <c r="EV13" s="3">
        <f t="shared" si="108"/>
        <v>0</v>
      </c>
      <c r="EW13" s="3">
        <f t="shared" si="160"/>
        <v>0</v>
      </c>
      <c r="EX13" s="6">
        <f t="shared" si="109"/>
        <v>0</v>
      </c>
      <c r="EY13" s="3">
        <f t="shared" si="161"/>
        <v>25200</v>
      </c>
      <c r="EZ13" s="3">
        <f t="shared" si="110"/>
        <v>0</v>
      </c>
      <c r="FA13" s="3">
        <f t="shared" si="216"/>
        <v>0</v>
      </c>
      <c r="FB13" s="3">
        <f t="shared" si="112"/>
        <v>0</v>
      </c>
      <c r="FC13" s="3">
        <f t="shared" si="217"/>
        <v>0</v>
      </c>
      <c r="FD13" s="3">
        <f t="shared" si="218"/>
        <v>0</v>
      </c>
      <c r="FE13" s="6">
        <f t="shared" si="219"/>
        <v>0</v>
      </c>
      <c r="FF13" s="36">
        <f>$M13*1</f>
        <v>25200</v>
      </c>
      <c r="FG13" s="28">
        <f>FG11*1</f>
        <v>2.5</v>
      </c>
      <c r="FH13" s="3">
        <f t="shared" ref="FH13:FH17" si="278">FF13/FG13</f>
        <v>10080</v>
      </c>
      <c r="FI13" s="3">
        <f>IF(FH13&lt;=$AL$5,FH13,$AL$5)</f>
        <v>6011</v>
      </c>
      <c r="FJ13" s="3">
        <f t="shared" ref="FJ13:FJ17" si="279">IF(FI13&gt;=$AL$5,IF(FH13&lt;=$AM$5,FH13-$AL$5,$AM$5-$AL$5),0)</f>
        <v>4069</v>
      </c>
      <c r="FK13" s="3">
        <f>IF(FH13&gt;=11991,IF(FH13&lt;=$AN$5,FH13-$AM$5,$AN$5-$AM$5),0)</f>
        <v>0</v>
      </c>
      <c r="FL13" s="3">
        <f t="shared" ref="FL13:FL17" si="280">IF(FH13&gt;=$AN$5,IF(FH13&lt;=$AO$5,FH13-$AN$5,$AO$5-$AN$5),0)</f>
        <v>0</v>
      </c>
      <c r="FM13" s="3">
        <f t="shared" ref="FM13:FM17" si="281">IF(FH13&gt;=71397,IF(FH13&lt;=151200,FH13-71397,79803),0)</f>
        <v>0</v>
      </c>
      <c r="FN13" s="3">
        <f t="shared" ref="FN13:FN17" si="282">IF(FH13&gt;=$AP$5,IF(FH13&lt;=$AQ$5,FH13-$AP$5,$AQ$5-$AP$5),0)</f>
        <v>0</v>
      </c>
      <c r="FO13" s="3">
        <f t="shared" ref="FO13:FO17" si="283">IF(FH13&gt;=$AQ$5,IF(FH13&lt;=$AR$5,FH13-$AQ$5,$AR$5-$AQ$5),0)</f>
        <v>0</v>
      </c>
      <c r="FP13" s="3">
        <f t="shared" ref="FP13:FP17" si="284">IF(FH13&gt;=$AR$5,IF(FH13&lt;=$AS$5,FH13-$AR$5,$AS$5-$AR$5),0)</f>
        <v>0</v>
      </c>
      <c r="FQ13" s="3">
        <f t="shared" ref="FQ13:FQ17" si="285">FH13-FI13-FJ13-FK13-FL13-FM13-FN13-FO13-FP13</f>
        <v>0</v>
      </c>
      <c r="FR13" s="22">
        <f t="shared" ref="FR13" si="286">((FI13*$E$12)+(FJ13*$E$13)+(FK13*$E$14)+(FL13*$E$15)+(FM13*$E$16)+(FN13*$E$17)+(FO13*$E$18)+(FP13*$E$19))*FG13</f>
        <v>559.48749999999995</v>
      </c>
      <c r="FS13" s="3">
        <f t="shared" si="183"/>
        <v>559.48749999999995</v>
      </c>
      <c r="FT13" s="160">
        <f t="shared" si="127"/>
        <v>331.23124999999993</v>
      </c>
      <c r="FU13" s="36">
        <f t="shared" si="162"/>
        <v>331.23124999999993</v>
      </c>
      <c r="FV13" s="36">
        <f>$M13*1</f>
        <v>25200</v>
      </c>
      <c r="FW13" s="28">
        <f>FW11*1</f>
        <v>1.5</v>
      </c>
      <c r="FX13" s="3">
        <f t="shared" ref="FX13:FX17" si="287">FV13/FW13</f>
        <v>16800</v>
      </c>
      <c r="FY13" s="3">
        <f>IF(FX13&lt;=$AL$5,FX13,$AL$5)</f>
        <v>6011</v>
      </c>
      <c r="FZ13" s="3">
        <f t="shared" ref="FZ13:FZ17" si="288">IF(FY13&gt;=$AL$5,IF(FX13&lt;=$AM$5,FX13-$AL$5,$AM$5-$AL$5),0)</f>
        <v>5980</v>
      </c>
      <c r="GA13" s="3">
        <f>IF(FX13&gt;=11991,IF(FX13&lt;=$AN$5,FX13-$AM$5,$AN$5-$AM$5),0)</f>
        <v>4809</v>
      </c>
      <c r="GB13" s="3">
        <f t="shared" ref="GB13:GB17" si="289">IF(FX13&gt;=$AN$5,IF(FX13&lt;=$AO$5,FX13-$AN$5,$AO$5-$AN$5),0)</f>
        <v>0</v>
      </c>
      <c r="GC13" s="3">
        <f t="shared" ref="GC13:GC17" si="290">IF(FX13&gt;=71397,IF(FX13&lt;=151200,FX13-71397,79803),0)</f>
        <v>0</v>
      </c>
      <c r="GD13" s="3">
        <f t="shared" ref="GD13:GD17" si="291">IF(FX13&gt;=$AP$5,IF(FX13&lt;=$AQ$5,FX13-$AP$5,$AQ$5-$AP$5),0)</f>
        <v>0</v>
      </c>
      <c r="GE13" s="3">
        <f t="shared" ref="GE13:GE17" si="292">IF(FX13&gt;=$AQ$5,IF(FX13&lt;=$AR$5,FX13-$AQ$5,$AR$5-$AQ$5),0)</f>
        <v>0</v>
      </c>
      <c r="GF13" s="3">
        <f t="shared" ref="GF13:GF17" si="293">IF(FX13&gt;=$AR$5,IF(FX13&lt;=$AS$5,FX13-$AR$5,$AS$5-$AR$5),0)</f>
        <v>0</v>
      </c>
      <c r="GG13" s="3">
        <f t="shared" ref="GG13:GG17" si="294">FX13-FY13-FZ13-GA13-GB13-GC13-GD13-GE13-GF13</f>
        <v>0</v>
      </c>
      <c r="GH13" s="22">
        <f t="shared" ref="GH13" si="295">((FY13*$E$12)+(FZ13*$E$13)+(GA13*$E$14)+(GB13*$E$15)+(GC13*$E$16)+(GD13*$E$17)+(GE13*$E$18)+(GF13*$E$19))*FW13</f>
        <v>1503.2400000000002</v>
      </c>
      <c r="GI13" s="3">
        <f t="shared" si="163"/>
        <v>1503.2400000000002</v>
      </c>
      <c r="GJ13" s="160">
        <f t="shared" si="139"/>
        <v>1503.2400000000002</v>
      </c>
      <c r="GK13" s="36">
        <f t="shared" si="164"/>
        <v>1503.2400000000002</v>
      </c>
      <c r="GM13" s="25">
        <f t="shared" si="195"/>
        <v>110</v>
      </c>
      <c r="GN13" s="70">
        <f t="shared" si="185"/>
        <v>110</v>
      </c>
      <c r="GO13" s="62">
        <f t="shared" si="186"/>
        <v>0</v>
      </c>
      <c r="GP13" s="1"/>
      <c r="GQ13" s="25">
        <f t="shared" si="196"/>
        <v>510</v>
      </c>
      <c r="GR13" s="149">
        <f t="shared" si="165"/>
        <v>253</v>
      </c>
      <c r="GS13" s="62">
        <f t="shared" si="187"/>
        <v>257</v>
      </c>
      <c r="GT13" s="1"/>
      <c r="GU13" s="25">
        <f t="shared" si="197"/>
        <v>910</v>
      </c>
      <c r="GV13" s="70">
        <f t="shared" si="166"/>
        <v>53</v>
      </c>
      <c r="GW13" s="62">
        <f t="shared" si="188"/>
        <v>857</v>
      </c>
      <c r="GX13" s="1"/>
      <c r="GY13" s="25">
        <f t="shared" si="198"/>
        <v>1310</v>
      </c>
      <c r="GZ13" s="149">
        <f t="shared" si="167"/>
        <v>0</v>
      </c>
      <c r="HA13" s="62">
        <f t="shared" si="189"/>
        <v>1310</v>
      </c>
      <c r="HB13" s="1"/>
      <c r="HC13" s="25">
        <f t="shared" si="199"/>
        <v>1710</v>
      </c>
      <c r="HD13" s="149">
        <f t="shared" si="168"/>
        <v>0</v>
      </c>
      <c r="HE13" s="62">
        <f t="shared" si="190"/>
        <v>1710</v>
      </c>
      <c r="HF13" s="3"/>
      <c r="HH13" s="295">
        <f t="shared" si="169"/>
        <v>25200</v>
      </c>
      <c r="HI13" s="25">
        <f t="shared" ref="HI13:HI17" si="296">BL13-CB13</f>
        <v>268.83249999999998</v>
      </c>
      <c r="HJ13" s="3">
        <f t="shared" ref="HJ13:HJ17" si="297">BL13-CR13</f>
        <v>434.13499999999988</v>
      </c>
      <c r="HK13" s="3">
        <f t="shared" ref="HK13:HK17" si="298">BL13-DH13</f>
        <v>764.7399999999999</v>
      </c>
      <c r="HL13" s="62">
        <f t="shared" ref="HL13:HL17" si="299">BL13-DX13</f>
        <v>828.31999999999994</v>
      </c>
      <c r="HM13" s="25">
        <f t="shared" ref="HM13:HM17" si="300">AV13-EN13</f>
        <v>1349.8400000000004</v>
      </c>
      <c r="HN13" s="62">
        <f t="shared" ref="HN13:HN17" si="301">AV13-FS13</f>
        <v>1618.6725000000004</v>
      </c>
      <c r="HO13" s="6">
        <f t="shared" ref="HO13:HO17" si="302">AV13-GI13</f>
        <v>674.92000000000007</v>
      </c>
      <c r="IA13" t="s">
        <v>111</v>
      </c>
      <c r="IJ13" s="2"/>
      <c r="IL13">
        <v>1</v>
      </c>
    </row>
    <row r="14" spans="1:266" ht="15.75" thickBot="1">
      <c r="A14" s="244"/>
      <c r="B14" s="101">
        <f t="shared" ref="B14:B19" si="303">B13+1</f>
        <v>3</v>
      </c>
      <c r="C14" s="186">
        <f t="shared" ref="C14:C19" si="304">D13*1</f>
        <v>11991</v>
      </c>
      <c r="D14" s="292">
        <v>26631</v>
      </c>
      <c r="E14" s="293">
        <v>0.14000000000000001</v>
      </c>
      <c r="F14" s="245"/>
      <c r="G14" s="101">
        <f>G13+1</f>
        <v>2</v>
      </c>
      <c r="H14" s="186">
        <f>I13*1</f>
        <v>250000</v>
      </c>
      <c r="I14" s="292">
        <v>500000</v>
      </c>
      <c r="J14" s="293">
        <v>0.03</v>
      </c>
      <c r="K14" s="244"/>
      <c r="L14" s="244"/>
      <c r="M14" s="127">
        <f t="shared" si="143"/>
        <v>31248</v>
      </c>
      <c r="N14" s="280">
        <f t="shared" si="144"/>
        <v>248</v>
      </c>
      <c r="O14" s="100">
        <v>31000</v>
      </c>
      <c r="P14" s="25">
        <f t="shared" si="145"/>
        <v>31248</v>
      </c>
      <c r="Q14" s="36">
        <f t="shared" si="200"/>
        <v>3763.6000000000004</v>
      </c>
      <c r="R14" s="82">
        <f t="shared" si="220"/>
        <v>0.12044290834613416</v>
      </c>
      <c r="S14" s="36">
        <f t="shared" si="201"/>
        <v>1675.04</v>
      </c>
      <c r="T14" s="82">
        <f t="shared" si="146"/>
        <v>5.3604710701484891E-2</v>
      </c>
      <c r="U14" s="36">
        <f t="shared" si="202"/>
        <v>992.18000000000052</v>
      </c>
      <c r="V14" s="76">
        <f t="shared" si="203"/>
        <v>3.1751792114695358E-2</v>
      </c>
      <c r="W14" s="36">
        <f t="shared" si="204"/>
        <v>582.23750000000007</v>
      </c>
      <c r="X14" s="76">
        <f t="shared" si="205"/>
        <v>1.8632792498719922E-2</v>
      </c>
      <c r="Y14" s="36">
        <f t="shared" si="206"/>
        <v>86.330000000000041</v>
      </c>
      <c r="Z14" s="76">
        <f t="shared" si="207"/>
        <v>2.7627368151561713E-3</v>
      </c>
      <c r="AA14" s="6">
        <f t="shared" si="208"/>
        <v>0</v>
      </c>
      <c r="AB14" s="76">
        <f t="shared" si="209"/>
        <v>0</v>
      </c>
      <c r="AC14" s="6">
        <f t="shared" si="147"/>
        <v>1675.04</v>
      </c>
      <c r="AD14" s="76">
        <f t="shared" si="148"/>
        <v>5.3604710701484891E-2</v>
      </c>
      <c r="AE14" s="36">
        <f t="shared" si="11"/>
        <v>992.18000000000052</v>
      </c>
      <c r="AF14" s="76">
        <f t="shared" ref="AF14:AF38" si="305">AE14/P14</f>
        <v>3.1751792114695358E-2</v>
      </c>
      <c r="AG14" s="6">
        <f t="shared" si="149"/>
        <v>2866.6000000000004</v>
      </c>
      <c r="AH14" s="84">
        <f t="shared" si="150"/>
        <v>9.1737071172555057E-2</v>
      </c>
      <c r="AI14" s="36">
        <f>$M14*1</f>
        <v>31248</v>
      </c>
      <c r="AJ14" s="28">
        <f t="shared" ref="AJ14:AJ17" si="306">AJ13*1</f>
        <v>1</v>
      </c>
      <c r="AK14" s="3">
        <f t="shared" si="221"/>
        <v>31248</v>
      </c>
      <c r="AL14" s="3">
        <f t="shared" ref="AL14:AL17" si="307">IF(AK14&lt;=$AL$5,AK14,$AL$5)</f>
        <v>6011</v>
      </c>
      <c r="AM14" s="3">
        <f t="shared" si="222"/>
        <v>5980</v>
      </c>
      <c r="AN14" s="3">
        <f t="shared" ref="AN14:AN17" si="308">IF(AK14&gt;=11991,IF(AK14&lt;=$AN$5,AK14-$AM$5,$AN$5-$AM$5),0)</f>
        <v>14640</v>
      </c>
      <c r="AO14" s="3">
        <f t="shared" si="223"/>
        <v>4617</v>
      </c>
      <c r="AP14" s="3">
        <f t="shared" si="224"/>
        <v>0</v>
      </c>
      <c r="AQ14" s="3">
        <f t="shared" si="225"/>
        <v>0</v>
      </c>
      <c r="AR14" s="3">
        <f t="shared" si="226"/>
        <v>0</v>
      </c>
      <c r="AS14" s="3">
        <f t="shared" si="227"/>
        <v>0</v>
      </c>
      <c r="AT14" s="3">
        <f t="shared" si="228"/>
        <v>0</v>
      </c>
      <c r="AU14" s="22">
        <f t="shared" si="151"/>
        <v>3763.6000000000004</v>
      </c>
      <c r="AV14" s="3">
        <f t="shared" si="152"/>
        <v>3763.6000000000004</v>
      </c>
      <c r="AW14" s="160">
        <f t="shared" si="153"/>
        <v>3763.6000000000004</v>
      </c>
      <c r="AX14" s="6">
        <f t="shared" si="210"/>
        <v>3763.6000000000004</v>
      </c>
      <c r="AY14" s="36">
        <f>$M14*1</f>
        <v>31248</v>
      </c>
      <c r="AZ14" s="28">
        <f t="shared" ref="AZ14:AZ17" si="309">AZ13*1</f>
        <v>2</v>
      </c>
      <c r="BA14" s="3">
        <f t="shared" si="229"/>
        <v>15624</v>
      </c>
      <c r="BB14" s="3">
        <f t="shared" ref="BB14:BB17" si="310">IF(BA14&lt;=$AL$5,BA14,$AL$5)</f>
        <v>6011</v>
      </c>
      <c r="BC14" s="3">
        <f t="shared" si="230"/>
        <v>5980</v>
      </c>
      <c r="BD14" s="3">
        <f t="shared" ref="BD14:BD17" si="311">IF(BA14&gt;=11991,IF(BA14&lt;=$AN$5,BA14-$AM$5,$AN$5-$AM$5),0)</f>
        <v>3633</v>
      </c>
      <c r="BE14" s="3">
        <f t="shared" si="231"/>
        <v>0</v>
      </c>
      <c r="BF14" s="3">
        <f t="shared" si="232"/>
        <v>0</v>
      </c>
      <c r="BG14" s="3">
        <f t="shared" si="233"/>
        <v>0</v>
      </c>
      <c r="BH14" s="3">
        <f t="shared" si="234"/>
        <v>0</v>
      </c>
      <c r="BI14" s="3">
        <f t="shared" si="235"/>
        <v>0</v>
      </c>
      <c r="BJ14" s="3">
        <f t="shared" si="236"/>
        <v>0</v>
      </c>
      <c r="BK14" s="90">
        <f t="shared" ref="BK14:BK41" si="312">((BB14*$E$12)+(BC14*$E$13)+(BD14*$E$14)+(BE14*$E$15)+(BF14*$E$16)+(BG14*$E$17)+(BH14*$E$18)+(BI14*$E$19))*AZ14</f>
        <v>1675.04</v>
      </c>
      <c r="BL14" s="3">
        <f t="shared" si="154"/>
        <v>1675.04</v>
      </c>
      <c r="BM14" s="160">
        <f t="shared" si="35"/>
        <v>1675.04</v>
      </c>
      <c r="BN14" s="62">
        <f t="shared" si="211"/>
        <v>1675.04</v>
      </c>
      <c r="BO14" s="36">
        <f>$M14*1</f>
        <v>31248</v>
      </c>
      <c r="BP14" s="28">
        <f t="shared" ref="BP14:BP17" si="313">BP13*1</f>
        <v>2.5</v>
      </c>
      <c r="BQ14" s="3">
        <f t="shared" si="237"/>
        <v>12499.2</v>
      </c>
      <c r="BR14" s="3">
        <f t="shared" ref="BR14:BR17" si="314">IF(BQ14&lt;=$AL$5,BQ14,$AL$5)</f>
        <v>6011</v>
      </c>
      <c r="BS14" s="3">
        <f t="shared" si="238"/>
        <v>5980</v>
      </c>
      <c r="BT14" s="3">
        <f t="shared" ref="BT14:BT17" si="315">IF(BQ14&gt;=11991,IF(BQ14&lt;=$AN$5,BQ14-$AM$5,$AN$5-$AM$5),0)</f>
        <v>508.20000000000073</v>
      </c>
      <c r="BU14" s="3">
        <f t="shared" si="239"/>
        <v>0</v>
      </c>
      <c r="BV14" s="3">
        <f t="shared" si="240"/>
        <v>0</v>
      </c>
      <c r="BW14" s="3">
        <f t="shared" si="241"/>
        <v>0</v>
      </c>
      <c r="BX14" s="3">
        <f t="shared" si="242"/>
        <v>0</v>
      </c>
      <c r="BY14" s="3">
        <f t="shared" si="243"/>
        <v>0</v>
      </c>
      <c r="BZ14" s="3">
        <f t="shared" si="244"/>
        <v>0</v>
      </c>
      <c r="CA14" s="90">
        <f>((BR14*$E$12)+(BS14*$E$13)+(BT14*$E$14)+(BU14*$E$15)+(BV14*$E$16)+(BW14*$E$17)+(BX14*$E$18)+(BY14*$E$19))*BP14</f>
        <v>1000.1200000000003</v>
      </c>
      <c r="CB14" s="3">
        <f t="shared" si="48"/>
        <v>1000.1200000000003</v>
      </c>
      <c r="CC14" s="160">
        <f t="shared" si="49"/>
        <v>992.18000000000052</v>
      </c>
      <c r="CD14" s="6">
        <f t="shared" si="212"/>
        <v>992.18000000000052</v>
      </c>
      <c r="CE14" s="36">
        <f>$M14*1</f>
        <v>31248</v>
      </c>
      <c r="CF14" s="28">
        <f t="shared" ref="CF14:CF17" si="316">CF13*1</f>
        <v>3</v>
      </c>
      <c r="CG14" s="3">
        <f t="shared" si="245"/>
        <v>10416</v>
      </c>
      <c r="CH14" s="3">
        <f t="shared" ref="CH14:CH17" si="317">IF(CG14&lt;=$AL$5,CG14,$AL$5)</f>
        <v>6011</v>
      </c>
      <c r="CI14" s="3">
        <f t="shared" si="246"/>
        <v>4405</v>
      </c>
      <c r="CJ14" s="3">
        <f t="shared" ref="CJ14:CJ17" si="318">IF(CG14&gt;=11991,IF(CG14&lt;=$AN$5,CG14-$AM$5,$AN$5-$AM$5),0)</f>
        <v>0</v>
      </c>
      <c r="CK14" s="3">
        <f t="shared" si="247"/>
        <v>0</v>
      </c>
      <c r="CL14" s="3">
        <f t="shared" si="248"/>
        <v>0</v>
      </c>
      <c r="CM14" s="3">
        <f t="shared" si="249"/>
        <v>0</v>
      </c>
      <c r="CN14" s="3">
        <f t="shared" si="250"/>
        <v>0</v>
      </c>
      <c r="CO14" s="3">
        <f t="shared" si="251"/>
        <v>0</v>
      </c>
      <c r="CP14" s="3">
        <f t="shared" si="252"/>
        <v>0</v>
      </c>
      <c r="CQ14" s="22">
        <f t="shared" ref="CQ14:CQ41" si="319">((CH14*$E$12)+(CI14*$E$13)+(CJ14*$E$14)+(CK14*$E$15)+(CL14*$E$16)+(CM14*$E$17)+(CN14*$E$18)+(CO14*$E$19))*CF14</f>
        <v>726.82500000000005</v>
      </c>
      <c r="CR14" s="3">
        <f t="shared" si="253"/>
        <v>726.82500000000005</v>
      </c>
      <c r="CS14" s="160">
        <f t="shared" si="63"/>
        <v>582.23750000000007</v>
      </c>
      <c r="CT14" s="6">
        <f t="shared" si="213"/>
        <v>582.23750000000007</v>
      </c>
      <c r="CU14" s="36">
        <f>$M14*1</f>
        <v>31248</v>
      </c>
      <c r="CV14" s="28">
        <f t="shared" ref="CV14:CV17" si="320">CV13*1</f>
        <v>4</v>
      </c>
      <c r="CW14" s="3">
        <f t="shared" si="254"/>
        <v>7812</v>
      </c>
      <c r="CX14" s="3">
        <f t="shared" ref="CX14:CX17" si="321">IF(CW14&lt;=$AL$5,CW14,$AL$5)</f>
        <v>6011</v>
      </c>
      <c r="CY14" s="3">
        <f t="shared" si="255"/>
        <v>1801</v>
      </c>
      <c r="CZ14" s="3">
        <f t="shared" ref="CZ14:CZ17" si="322">IF(CW14&gt;=11991,IF(CW14&lt;=$AN$5,CW14-$AM$5,$AN$5-$AM$5),0)</f>
        <v>0</v>
      </c>
      <c r="DA14" s="3">
        <f t="shared" si="256"/>
        <v>0</v>
      </c>
      <c r="DB14" s="3">
        <f t="shared" si="257"/>
        <v>0</v>
      </c>
      <c r="DC14" s="3">
        <f t="shared" si="258"/>
        <v>0</v>
      </c>
      <c r="DD14" s="3">
        <f t="shared" si="259"/>
        <v>0</v>
      </c>
      <c r="DE14" s="3">
        <f t="shared" si="260"/>
        <v>0</v>
      </c>
      <c r="DF14" s="3">
        <f t="shared" si="261"/>
        <v>0</v>
      </c>
      <c r="DG14" s="22">
        <f t="shared" si="75"/>
        <v>396.22</v>
      </c>
      <c r="DH14" s="3">
        <f t="shared" si="155"/>
        <v>396.22</v>
      </c>
      <c r="DI14" s="160">
        <f t="shared" si="178"/>
        <v>86.330000000000041</v>
      </c>
      <c r="DJ14" s="6">
        <f t="shared" si="214"/>
        <v>86.330000000000041</v>
      </c>
      <c r="DK14" s="36">
        <f>$M14*1</f>
        <v>31248</v>
      </c>
      <c r="DL14" s="28">
        <f t="shared" ref="DL14:DL17" si="323">DL13*1</f>
        <v>5</v>
      </c>
      <c r="DM14" s="3">
        <f t="shared" si="262"/>
        <v>6249.6</v>
      </c>
      <c r="DN14" s="3">
        <f t="shared" ref="DN14:DN17" si="324">IF(DM14&lt;=$AL$5,DM14,$AL$5)</f>
        <v>6011</v>
      </c>
      <c r="DO14" s="3">
        <f t="shared" si="263"/>
        <v>238.60000000000036</v>
      </c>
      <c r="DP14" s="3">
        <f t="shared" ref="DP14:DP17" si="325">IF(DM14&gt;=11991,IF(DM14&lt;=$AN$5,DM14-$AM$5,$AN$5-$AM$5),0)</f>
        <v>0</v>
      </c>
      <c r="DQ14" s="3">
        <f t="shared" si="264"/>
        <v>0</v>
      </c>
      <c r="DR14" s="3">
        <f t="shared" si="265"/>
        <v>0</v>
      </c>
      <c r="DS14" s="3">
        <f t="shared" si="266"/>
        <v>0</v>
      </c>
      <c r="DT14" s="3">
        <f t="shared" si="267"/>
        <v>0</v>
      </c>
      <c r="DU14" s="3">
        <f t="shared" si="268"/>
        <v>0</v>
      </c>
      <c r="DV14" s="3">
        <f t="shared" si="269"/>
        <v>0</v>
      </c>
      <c r="DW14" s="22">
        <f t="shared" si="89"/>
        <v>65.615000000000109</v>
      </c>
      <c r="DX14" s="3">
        <f>IF(BK14-($E$33*6)&gt;=DW14,IF(BK14&gt;=DW14-($E$33*6),BK14-($E$33*6),DW14),IF(DW14&lt;=($E$33*6),DW14,IF(BK14-($E$33*6)&lt;=(DW14),DW14,BK14-($E$33*6))))</f>
        <v>65.615000000000109</v>
      </c>
      <c r="DY14" s="160">
        <f t="shared" si="91"/>
        <v>0</v>
      </c>
      <c r="DZ14" s="6">
        <f t="shared" si="215"/>
        <v>0</v>
      </c>
      <c r="EA14" s="36">
        <f>$M14*1</f>
        <v>31248</v>
      </c>
      <c r="EB14" s="28">
        <f t="shared" ref="EB14:EB17" si="326">EB13*1</f>
        <v>2</v>
      </c>
      <c r="EC14" s="3">
        <f t="shared" si="270"/>
        <v>15624</v>
      </c>
      <c r="ED14" s="3">
        <f t="shared" ref="ED14:ED17" si="327">IF(EC14&lt;=$AL$5,EC14,$AL$5)</f>
        <v>6011</v>
      </c>
      <c r="EE14" s="3">
        <f t="shared" si="271"/>
        <v>5980</v>
      </c>
      <c r="EF14" s="3">
        <f t="shared" ref="EF14:EF17" si="328">IF(EC14&gt;=11991,IF(EC14&lt;=$AN$5,EC14-$AM$5,$AN$5-$AM$5),0)</f>
        <v>3633</v>
      </c>
      <c r="EG14" s="3">
        <f t="shared" si="272"/>
        <v>0</v>
      </c>
      <c r="EH14" s="3">
        <f t="shared" si="273"/>
        <v>0</v>
      </c>
      <c r="EI14" s="3">
        <f t="shared" si="274"/>
        <v>0</v>
      </c>
      <c r="EJ14" s="3">
        <f t="shared" si="275"/>
        <v>0</v>
      </c>
      <c r="EK14" s="3">
        <f t="shared" si="276"/>
        <v>0</v>
      </c>
      <c r="EL14" s="3">
        <f t="shared" si="277"/>
        <v>0</v>
      </c>
      <c r="EM14" s="22">
        <f>((ED14*$E$12)+(EE14*$E$13)+(EF14*$E$14)+(EG14*$E$15)+(EH14*$E$16)+(EI14*$E$17)+(EJ14*$E$18)+(EK14*$E$19))*EB14</f>
        <v>1675.04</v>
      </c>
      <c r="EN14" s="3">
        <f t="shared" si="104"/>
        <v>1675.04</v>
      </c>
      <c r="EO14" s="160">
        <f t="shared" si="181"/>
        <v>1675.04</v>
      </c>
      <c r="EP14" s="36">
        <f t="shared" si="106"/>
        <v>1675.04</v>
      </c>
      <c r="EQ14" s="6">
        <f t="shared" si="156"/>
        <v>31248</v>
      </c>
      <c r="ER14" s="3">
        <f t="shared" si="157"/>
        <v>31248</v>
      </c>
      <c r="ES14" s="3">
        <f t="shared" si="158"/>
        <v>0</v>
      </c>
      <c r="ET14" s="3">
        <f t="shared" si="159"/>
        <v>0</v>
      </c>
      <c r="EU14" s="3">
        <f t="shared" si="107"/>
        <v>0</v>
      </c>
      <c r="EV14" s="3">
        <f t="shared" si="108"/>
        <v>0</v>
      </c>
      <c r="EW14" s="3">
        <f t="shared" si="160"/>
        <v>0</v>
      </c>
      <c r="EX14" s="6">
        <f t="shared" si="109"/>
        <v>0</v>
      </c>
      <c r="EY14" s="3">
        <f t="shared" si="161"/>
        <v>31248</v>
      </c>
      <c r="EZ14" s="3">
        <f t="shared" si="110"/>
        <v>0</v>
      </c>
      <c r="FA14" s="3">
        <f t="shared" si="216"/>
        <v>0</v>
      </c>
      <c r="FB14" s="3">
        <f t="shared" si="112"/>
        <v>0</v>
      </c>
      <c r="FC14" s="3">
        <f t="shared" si="217"/>
        <v>0</v>
      </c>
      <c r="FD14" s="3">
        <f t="shared" si="218"/>
        <v>0</v>
      </c>
      <c r="FE14" s="6">
        <f t="shared" si="219"/>
        <v>0</v>
      </c>
      <c r="FF14" s="36">
        <f>$M14*1</f>
        <v>31248</v>
      </c>
      <c r="FG14" s="28">
        <f t="shared" ref="FG14:FG17" si="329">FG13*1</f>
        <v>2.5</v>
      </c>
      <c r="FH14" s="3">
        <f t="shared" si="278"/>
        <v>12499.2</v>
      </c>
      <c r="FI14" s="3">
        <f t="shared" ref="FI14:FI17" si="330">IF(FH14&lt;=$AL$5,FH14,$AL$5)</f>
        <v>6011</v>
      </c>
      <c r="FJ14" s="3">
        <f t="shared" si="279"/>
        <v>5980</v>
      </c>
      <c r="FK14" s="3">
        <f t="shared" ref="FK14:FK17" si="331">IF(FH14&gt;=11991,IF(FH14&lt;=$AN$5,FH14-$AM$5,$AN$5-$AM$5),0)</f>
        <v>508.20000000000073</v>
      </c>
      <c r="FL14" s="3">
        <f t="shared" si="280"/>
        <v>0</v>
      </c>
      <c r="FM14" s="3">
        <f t="shared" si="281"/>
        <v>0</v>
      </c>
      <c r="FN14" s="3">
        <f t="shared" si="282"/>
        <v>0</v>
      </c>
      <c r="FO14" s="3">
        <f t="shared" si="283"/>
        <v>0</v>
      </c>
      <c r="FP14" s="3">
        <f t="shared" si="284"/>
        <v>0</v>
      </c>
      <c r="FQ14" s="3">
        <f t="shared" si="285"/>
        <v>0</v>
      </c>
      <c r="FR14" s="22">
        <f>((FI14*$E$12)+(FJ14*$E$13)+(FK14*$E$14)+(FL14*$E$15)+(FM14*$E$16)+(FN14*$E$17)+(FO14*$E$18)+(FP14*$E$19))*FG14</f>
        <v>1000.1200000000003</v>
      </c>
      <c r="FS14" s="3">
        <f t="shared" si="183"/>
        <v>1000.1200000000003</v>
      </c>
      <c r="FT14" s="160">
        <f t="shared" si="127"/>
        <v>992.18000000000052</v>
      </c>
      <c r="FU14" s="36">
        <f t="shared" si="162"/>
        <v>992.18000000000052</v>
      </c>
      <c r="FV14" s="36">
        <f>$M14*1</f>
        <v>31248</v>
      </c>
      <c r="FW14" s="28">
        <f t="shared" ref="FW14:FW17" si="332">FW13*1</f>
        <v>1.5</v>
      </c>
      <c r="FX14" s="3">
        <f t="shared" si="287"/>
        <v>20832</v>
      </c>
      <c r="FY14" s="3">
        <f t="shared" ref="FY14:FY17" si="333">IF(FX14&lt;=$AL$5,FX14,$AL$5)</f>
        <v>6011</v>
      </c>
      <c r="FZ14" s="3">
        <f t="shared" si="288"/>
        <v>5980</v>
      </c>
      <c r="GA14" s="3">
        <f t="shared" ref="GA14:GA17" si="334">IF(FX14&gt;=11991,IF(FX14&lt;=$AN$5,FX14-$AM$5,$AN$5-$AM$5),0)</f>
        <v>8841</v>
      </c>
      <c r="GB14" s="3">
        <f t="shared" si="289"/>
        <v>0</v>
      </c>
      <c r="GC14" s="3">
        <f t="shared" si="290"/>
        <v>0</v>
      </c>
      <c r="GD14" s="3">
        <f t="shared" si="291"/>
        <v>0</v>
      </c>
      <c r="GE14" s="3">
        <f t="shared" si="292"/>
        <v>0</v>
      </c>
      <c r="GF14" s="3">
        <f t="shared" si="293"/>
        <v>0</v>
      </c>
      <c r="GG14" s="3">
        <f t="shared" si="294"/>
        <v>0</v>
      </c>
      <c r="GH14" s="22">
        <f>((FY14*$E$12)+(FZ14*$E$13)+(GA14*$E$14)+(GB14*$E$15)+(GC14*$E$16)+(GD14*$E$17)+(GE14*$E$18)+(GF14*$E$19))*FW14</f>
        <v>2349.96</v>
      </c>
      <c r="GI14" s="3">
        <f t="shared" si="163"/>
        <v>2866.6000000000004</v>
      </c>
      <c r="GJ14" s="160">
        <f t="shared" si="139"/>
        <v>2866.6000000000004</v>
      </c>
      <c r="GK14" s="36">
        <f t="shared" si="164"/>
        <v>2866.6000000000004</v>
      </c>
      <c r="GM14" s="25">
        <f t="shared" si="195"/>
        <v>130</v>
      </c>
      <c r="GN14" s="70">
        <f t="shared" si="185"/>
        <v>130</v>
      </c>
      <c r="GO14" s="62">
        <f t="shared" si="186"/>
        <v>0</v>
      </c>
      <c r="GP14" s="1"/>
      <c r="GQ14" s="25">
        <f t="shared" si="196"/>
        <v>530</v>
      </c>
      <c r="GR14" s="149">
        <f t="shared" si="165"/>
        <v>243</v>
      </c>
      <c r="GS14" s="62">
        <f t="shared" si="187"/>
        <v>287</v>
      </c>
      <c r="GT14" s="1"/>
      <c r="GU14" s="25">
        <f t="shared" si="197"/>
        <v>930</v>
      </c>
      <c r="GV14" s="70">
        <f t="shared" si="166"/>
        <v>43</v>
      </c>
      <c r="GW14" s="62">
        <f t="shared" si="188"/>
        <v>887</v>
      </c>
      <c r="GX14" s="1"/>
      <c r="GY14" s="25">
        <f t="shared" si="198"/>
        <v>1330</v>
      </c>
      <c r="GZ14" s="149">
        <f t="shared" si="167"/>
        <v>0</v>
      </c>
      <c r="HA14" s="62">
        <f t="shared" si="189"/>
        <v>1330</v>
      </c>
      <c r="HB14" s="1"/>
      <c r="HC14" s="25">
        <f t="shared" si="199"/>
        <v>1730</v>
      </c>
      <c r="HD14" s="149">
        <f t="shared" si="168"/>
        <v>0</v>
      </c>
      <c r="HE14" s="62">
        <f t="shared" si="190"/>
        <v>1730</v>
      </c>
      <c r="HF14" s="3"/>
      <c r="HH14" s="295">
        <f t="shared" si="169"/>
        <v>31248</v>
      </c>
      <c r="HI14" s="25">
        <f t="shared" si="296"/>
        <v>674.91999999999962</v>
      </c>
      <c r="HJ14" s="3">
        <f t="shared" si="297"/>
        <v>948.21499999999992</v>
      </c>
      <c r="HK14" s="3">
        <f t="shared" si="298"/>
        <v>1278.82</v>
      </c>
      <c r="HL14" s="62">
        <f t="shared" si="299"/>
        <v>1609.425</v>
      </c>
      <c r="HM14" s="25">
        <f t="shared" si="300"/>
        <v>2088.5600000000004</v>
      </c>
      <c r="HN14" s="62">
        <f t="shared" si="301"/>
        <v>2763.48</v>
      </c>
      <c r="HO14" s="6">
        <f t="shared" si="302"/>
        <v>897</v>
      </c>
      <c r="IJ14" s="2"/>
      <c r="IK14" s="2"/>
      <c r="IL14" s="2"/>
      <c r="IS14" s="67" t="s">
        <v>109</v>
      </c>
      <c r="IT14" s="68"/>
      <c r="IU14" s="68" t="s">
        <v>108</v>
      </c>
      <c r="IV14" s="68"/>
      <c r="IW14" s="68"/>
      <c r="IX14" s="68"/>
      <c r="IY14" s="68"/>
      <c r="IZ14" s="68"/>
      <c r="JA14" s="69"/>
    </row>
    <row r="15" spans="1:266">
      <c r="A15" s="244"/>
      <c r="B15" s="101">
        <f t="shared" si="303"/>
        <v>4</v>
      </c>
      <c r="C15" s="186">
        <f t="shared" si="304"/>
        <v>26631</v>
      </c>
      <c r="D15" s="292">
        <v>71397</v>
      </c>
      <c r="E15" s="293">
        <v>0.3</v>
      </c>
      <c r="F15" s="245"/>
      <c r="G15" s="101">
        <f>G14+1</f>
        <v>3</v>
      </c>
      <c r="H15" s="186">
        <f>I14*1</f>
        <v>500000</v>
      </c>
      <c r="I15" s="292">
        <v>9999999</v>
      </c>
      <c r="J15" s="293">
        <v>0.04</v>
      </c>
      <c r="K15" s="244"/>
      <c r="L15" s="244"/>
      <c r="M15" s="127">
        <f t="shared" si="143"/>
        <v>36288</v>
      </c>
      <c r="N15" s="280">
        <f t="shared" si="144"/>
        <v>288</v>
      </c>
      <c r="O15" s="100">
        <v>36000</v>
      </c>
      <c r="P15" s="25">
        <f t="shared" si="145"/>
        <v>36288</v>
      </c>
      <c r="Q15" s="36">
        <f t="shared" si="200"/>
        <v>5275.6</v>
      </c>
      <c r="R15" s="82">
        <f t="shared" si="220"/>
        <v>0.14538139329805996</v>
      </c>
      <c r="S15" s="36">
        <f t="shared" si="201"/>
        <v>2380.6400000000003</v>
      </c>
      <c r="T15" s="82">
        <f t="shared" si="146"/>
        <v>6.5604056437389785E-2</v>
      </c>
      <c r="U15" s="36">
        <f t="shared" si="202"/>
        <v>1705.7200000000003</v>
      </c>
      <c r="V15" s="76">
        <f t="shared" si="203"/>
        <v>4.7005070546737221E-2</v>
      </c>
      <c r="W15" s="36">
        <f t="shared" si="204"/>
        <v>1030.8</v>
      </c>
      <c r="X15" s="76">
        <f t="shared" si="205"/>
        <v>2.8406084656084653E-2</v>
      </c>
      <c r="Y15" s="36">
        <f t="shared" si="206"/>
        <v>502.12999999999994</v>
      </c>
      <c r="Z15" s="76">
        <f t="shared" si="207"/>
        <v>1.3837356701940034E-2</v>
      </c>
      <c r="AA15" s="6">
        <f t="shared" si="208"/>
        <v>6.2225000000000819</v>
      </c>
      <c r="AB15" s="76">
        <f t="shared" si="209"/>
        <v>1.7147541887125445E-4</v>
      </c>
      <c r="AC15" s="6">
        <f t="shared" si="147"/>
        <v>2380.6400000000003</v>
      </c>
      <c r="AD15" s="76">
        <f t="shared" si="148"/>
        <v>6.5604056437389785E-2</v>
      </c>
      <c r="AE15" s="36">
        <f t="shared" si="11"/>
        <v>1705.7200000000003</v>
      </c>
      <c r="AF15" s="76">
        <f t="shared" si="305"/>
        <v>4.7005070546737221E-2</v>
      </c>
      <c r="AG15" s="6">
        <f t="shared" si="149"/>
        <v>4378.6000000000004</v>
      </c>
      <c r="AH15" s="84">
        <f t="shared" si="150"/>
        <v>0.12066247795414463</v>
      </c>
      <c r="AI15" s="36">
        <f>$M15*1</f>
        <v>36288</v>
      </c>
      <c r="AJ15" s="28">
        <f t="shared" si="306"/>
        <v>1</v>
      </c>
      <c r="AK15" s="3">
        <f t="shared" si="221"/>
        <v>36288</v>
      </c>
      <c r="AL15" s="3">
        <f t="shared" si="307"/>
        <v>6011</v>
      </c>
      <c r="AM15" s="3">
        <f t="shared" si="222"/>
        <v>5980</v>
      </c>
      <c r="AN15" s="3">
        <f t="shared" si="308"/>
        <v>14640</v>
      </c>
      <c r="AO15" s="3">
        <f t="shared" si="223"/>
        <v>9657</v>
      </c>
      <c r="AP15" s="3">
        <f t="shared" si="224"/>
        <v>0</v>
      </c>
      <c r="AQ15" s="3">
        <f t="shared" si="225"/>
        <v>0</v>
      </c>
      <c r="AR15" s="3">
        <f t="shared" si="226"/>
        <v>0</v>
      </c>
      <c r="AS15" s="3">
        <f t="shared" si="227"/>
        <v>0</v>
      </c>
      <c r="AT15" s="3">
        <f t="shared" si="228"/>
        <v>0</v>
      </c>
      <c r="AU15" s="22">
        <f t="shared" si="151"/>
        <v>5275.6</v>
      </c>
      <c r="AV15" s="3">
        <f t="shared" si="152"/>
        <v>5275.6</v>
      </c>
      <c r="AW15" s="160">
        <f t="shared" si="153"/>
        <v>5275.6</v>
      </c>
      <c r="AX15" s="6">
        <f t="shared" si="210"/>
        <v>5275.6</v>
      </c>
      <c r="AY15" s="36">
        <f>$M15*1</f>
        <v>36288</v>
      </c>
      <c r="AZ15" s="28">
        <f t="shared" si="309"/>
        <v>2</v>
      </c>
      <c r="BA15" s="3">
        <f t="shared" si="229"/>
        <v>18144</v>
      </c>
      <c r="BB15" s="3">
        <f t="shared" si="310"/>
        <v>6011</v>
      </c>
      <c r="BC15" s="3">
        <f t="shared" si="230"/>
        <v>5980</v>
      </c>
      <c r="BD15" s="3">
        <f t="shared" si="311"/>
        <v>6153</v>
      </c>
      <c r="BE15" s="3">
        <f t="shared" si="231"/>
        <v>0</v>
      </c>
      <c r="BF15" s="3">
        <f t="shared" si="232"/>
        <v>0</v>
      </c>
      <c r="BG15" s="3">
        <f t="shared" si="233"/>
        <v>0</v>
      </c>
      <c r="BH15" s="3">
        <f t="shared" si="234"/>
        <v>0</v>
      </c>
      <c r="BI15" s="3">
        <f t="shared" si="235"/>
        <v>0</v>
      </c>
      <c r="BJ15" s="3">
        <f t="shared" si="236"/>
        <v>0</v>
      </c>
      <c r="BK15" s="90">
        <f t="shared" si="312"/>
        <v>2380.6400000000003</v>
      </c>
      <c r="BL15" s="3">
        <f t="shared" si="154"/>
        <v>2380.6400000000003</v>
      </c>
      <c r="BM15" s="160">
        <f t="shared" si="35"/>
        <v>2380.6400000000003</v>
      </c>
      <c r="BN15" s="62">
        <f t="shared" si="211"/>
        <v>2380.6400000000003</v>
      </c>
      <c r="BO15" s="36">
        <f>$M15*1</f>
        <v>36288</v>
      </c>
      <c r="BP15" s="28">
        <f t="shared" si="313"/>
        <v>2.5</v>
      </c>
      <c r="BQ15" s="3">
        <f t="shared" si="237"/>
        <v>14515.2</v>
      </c>
      <c r="BR15" s="3">
        <f t="shared" si="314"/>
        <v>6011</v>
      </c>
      <c r="BS15" s="3">
        <f t="shared" si="238"/>
        <v>5980</v>
      </c>
      <c r="BT15" s="3">
        <f t="shared" si="315"/>
        <v>2524.2000000000007</v>
      </c>
      <c r="BU15" s="3">
        <f t="shared" si="239"/>
        <v>0</v>
      </c>
      <c r="BV15" s="3">
        <f t="shared" si="240"/>
        <v>0</v>
      </c>
      <c r="BW15" s="3">
        <f t="shared" si="241"/>
        <v>0</v>
      </c>
      <c r="BX15" s="3">
        <f t="shared" si="242"/>
        <v>0</v>
      </c>
      <c r="BY15" s="3">
        <f t="shared" si="243"/>
        <v>0</v>
      </c>
      <c r="BZ15" s="3">
        <f t="shared" si="244"/>
        <v>0</v>
      </c>
      <c r="CA15" s="90">
        <f t="shared" ref="CA15:CA41" si="335">((BR15*$E$12)+(BS15*$E$13)+(BT15*$E$14)+(BU15*$E$15)+(BV15*$E$16)+(BW15*$E$17)+(BX15*$E$18)+(BY15*$E$19))*BP15</f>
        <v>1705.7200000000003</v>
      </c>
      <c r="CB15" s="3">
        <f t="shared" si="48"/>
        <v>1705.7200000000003</v>
      </c>
      <c r="CC15" s="160">
        <f t="shared" si="49"/>
        <v>1705.7200000000003</v>
      </c>
      <c r="CD15" s="6">
        <f t="shared" si="212"/>
        <v>1705.7200000000003</v>
      </c>
      <c r="CE15" s="36">
        <f>$M15*1</f>
        <v>36288</v>
      </c>
      <c r="CF15" s="28">
        <f t="shared" si="316"/>
        <v>3</v>
      </c>
      <c r="CG15" s="3">
        <f t="shared" si="245"/>
        <v>12096</v>
      </c>
      <c r="CH15" s="3">
        <f t="shared" si="317"/>
        <v>6011</v>
      </c>
      <c r="CI15" s="3">
        <f t="shared" si="246"/>
        <v>5980</v>
      </c>
      <c r="CJ15" s="3">
        <f t="shared" si="318"/>
        <v>105</v>
      </c>
      <c r="CK15" s="3">
        <f t="shared" si="247"/>
        <v>0</v>
      </c>
      <c r="CL15" s="3">
        <f t="shared" si="248"/>
        <v>0</v>
      </c>
      <c r="CM15" s="3">
        <f t="shared" si="249"/>
        <v>0</v>
      </c>
      <c r="CN15" s="3">
        <f t="shared" si="250"/>
        <v>0</v>
      </c>
      <c r="CO15" s="3">
        <f t="shared" si="251"/>
        <v>0</v>
      </c>
      <c r="CP15" s="3">
        <f t="shared" si="252"/>
        <v>0</v>
      </c>
      <c r="CQ15" s="22">
        <f t="shared" si="319"/>
        <v>1030.8</v>
      </c>
      <c r="CR15" s="3">
        <f t="shared" si="253"/>
        <v>1030.8</v>
      </c>
      <c r="CS15" s="160">
        <f t="shared" si="63"/>
        <v>1030.8</v>
      </c>
      <c r="CT15" s="6">
        <f t="shared" si="213"/>
        <v>1030.8</v>
      </c>
      <c r="CU15" s="36">
        <f>$M15*1</f>
        <v>36288</v>
      </c>
      <c r="CV15" s="28">
        <f t="shared" si="320"/>
        <v>4</v>
      </c>
      <c r="CW15" s="3">
        <f t="shared" si="254"/>
        <v>9072</v>
      </c>
      <c r="CX15" s="3">
        <f t="shared" si="321"/>
        <v>6011</v>
      </c>
      <c r="CY15" s="3">
        <f t="shared" si="255"/>
        <v>3061</v>
      </c>
      <c r="CZ15" s="3">
        <f t="shared" si="322"/>
        <v>0</v>
      </c>
      <c r="DA15" s="3">
        <f t="shared" si="256"/>
        <v>0</v>
      </c>
      <c r="DB15" s="3">
        <f t="shared" si="257"/>
        <v>0</v>
      </c>
      <c r="DC15" s="3">
        <f t="shared" si="258"/>
        <v>0</v>
      </c>
      <c r="DD15" s="3">
        <f t="shared" si="259"/>
        <v>0</v>
      </c>
      <c r="DE15" s="3">
        <f t="shared" si="260"/>
        <v>0</v>
      </c>
      <c r="DF15" s="3">
        <f t="shared" si="261"/>
        <v>0</v>
      </c>
      <c r="DG15" s="22">
        <f t="shared" si="75"/>
        <v>673.42</v>
      </c>
      <c r="DH15" s="3">
        <f t="shared" si="155"/>
        <v>673.42</v>
      </c>
      <c r="DI15" s="160">
        <f t="shared" si="178"/>
        <v>502.12999999999994</v>
      </c>
      <c r="DJ15" s="6">
        <f t="shared" si="214"/>
        <v>502.12999999999994</v>
      </c>
      <c r="DK15" s="36">
        <f>$M15*1</f>
        <v>36288</v>
      </c>
      <c r="DL15" s="28">
        <f t="shared" si="323"/>
        <v>5</v>
      </c>
      <c r="DM15" s="3">
        <f t="shared" si="262"/>
        <v>7257.6</v>
      </c>
      <c r="DN15" s="3">
        <f t="shared" si="324"/>
        <v>6011</v>
      </c>
      <c r="DO15" s="3">
        <f t="shared" si="263"/>
        <v>1246.6000000000004</v>
      </c>
      <c r="DP15" s="3">
        <f t="shared" si="325"/>
        <v>0</v>
      </c>
      <c r="DQ15" s="3">
        <f t="shared" si="264"/>
        <v>0</v>
      </c>
      <c r="DR15" s="3">
        <f t="shared" si="265"/>
        <v>0</v>
      </c>
      <c r="DS15" s="3">
        <f t="shared" si="266"/>
        <v>0</v>
      </c>
      <c r="DT15" s="3">
        <f t="shared" si="267"/>
        <v>0</v>
      </c>
      <c r="DU15" s="3">
        <f t="shared" si="268"/>
        <v>0</v>
      </c>
      <c r="DV15" s="3">
        <f t="shared" si="269"/>
        <v>0</v>
      </c>
      <c r="DW15" s="22">
        <f t="shared" si="89"/>
        <v>342.81500000000005</v>
      </c>
      <c r="DX15" s="3">
        <f t="shared" ref="DX15:DX41" si="336">IF(BK15-($E$33*6)&gt;=DW15,IF(BK15&gt;=DW15-($E$33*6),BK15-($E$33*6),DW15),IF(DW15&lt;=($E$33*6),DW15,IF(BK15-($E$33*6)&lt;=(DW15),DW15,BK15-($E$33*6))))</f>
        <v>342.81500000000005</v>
      </c>
      <c r="DY15" s="160">
        <f t="shared" si="91"/>
        <v>6.2225000000000819</v>
      </c>
      <c r="DZ15" s="6">
        <f t="shared" si="215"/>
        <v>6.2225000000000819</v>
      </c>
      <c r="EA15" s="36">
        <f>$M15*1</f>
        <v>36288</v>
      </c>
      <c r="EB15" s="28">
        <f t="shared" si="326"/>
        <v>2</v>
      </c>
      <c r="EC15" s="3">
        <f t="shared" si="270"/>
        <v>18144</v>
      </c>
      <c r="ED15" s="3">
        <f t="shared" si="327"/>
        <v>6011</v>
      </c>
      <c r="EE15" s="3">
        <f t="shared" si="271"/>
        <v>5980</v>
      </c>
      <c r="EF15" s="3">
        <f t="shared" si="328"/>
        <v>6153</v>
      </c>
      <c r="EG15" s="3">
        <f t="shared" si="272"/>
        <v>0</v>
      </c>
      <c r="EH15" s="3">
        <f t="shared" si="273"/>
        <v>0</v>
      </c>
      <c r="EI15" s="3">
        <f t="shared" si="274"/>
        <v>0</v>
      </c>
      <c r="EJ15" s="3">
        <f t="shared" si="275"/>
        <v>0</v>
      </c>
      <c r="EK15" s="3">
        <f t="shared" si="276"/>
        <v>0</v>
      </c>
      <c r="EL15" s="3">
        <f t="shared" si="277"/>
        <v>0</v>
      </c>
      <c r="EM15" s="22">
        <f t="shared" ref="EM15:EM41" si="337">((ED15*$E$12)+(EE15*$E$13)+(EF15*$E$14)+(EG15*$E$15)+(EH15*$E$16)+(EI15*$E$17)+(EJ15*$E$18)+(EK15*$E$19))*EB15</f>
        <v>2380.6400000000003</v>
      </c>
      <c r="EN15" s="3">
        <f t="shared" si="104"/>
        <v>2380.6400000000003</v>
      </c>
      <c r="EO15" s="160">
        <f t="shared" si="181"/>
        <v>2380.6400000000003</v>
      </c>
      <c r="EP15" s="36">
        <f t="shared" si="106"/>
        <v>2380.6400000000003</v>
      </c>
      <c r="EQ15" s="6">
        <f t="shared" si="156"/>
        <v>36288</v>
      </c>
      <c r="ER15" s="3">
        <f t="shared" si="157"/>
        <v>36288</v>
      </c>
      <c r="ES15" s="3">
        <f t="shared" si="158"/>
        <v>0</v>
      </c>
      <c r="ET15" s="3">
        <f t="shared" si="159"/>
        <v>0</v>
      </c>
      <c r="EU15" s="3">
        <f t="shared" si="107"/>
        <v>0</v>
      </c>
      <c r="EV15" s="3">
        <f t="shared" si="108"/>
        <v>0</v>
      </c>
      <c r="EW15" s="3">
        <f t="shared" si="160"/>
        <v>0</v>
      </c>
      <c r="EX15" s="6">
        <f t="shared" si="109"/>
        <v>0</v>
      </c>
      <c r="EY15" s="3">
        <f t="shared" si="161"/>
        <v>36288</v>
      </c>
      <c r="EZ15" s="3">
        <f t="shared" si="110"/>
        <v>0</v>
      </c>
      <c r="FA15" s="3">
        <f t="shared" si="216"/>
        <v>0</v>
      </c>
      <c r="FB15" s="3">
        <f t="shared" si="112"/>
        <v>0</v>
      </c>
      <c r="FC15" s="3">
        <f t="shared" si="217"/>
        <v>0</v>
      </c>
      <c r="FD15" s="3">
        <f t="shared" si="218"/>
        <v>0</v>
      </c>
      <c r="FE15" s="6">
        <f t="shared" si="219"/>
        <v>0</v>
      </c>
      <c r="FF15" s="36">
        <f>$M15*1</f>
        <v>36288</v>
      </c>
      <c r="FG15" s="28">
        <f t="shared" si="329"/>
        <v>2.5</v>
      </c>
      <c r="FH15" s="3">
        <f t="shared" si="278"/>
        <v>14515.2</v>
      </c>
      <c r="FI15" s="3">
        <f t="shared" si="330"/>
        <v>6011</v>
      </c>
      <c r="FJ15" s="3">
        <f t="shared" si="279"/>
        <v>5980</v>
      </c>
      <c r="FK15" s="3">
        <f t="shared" si="331"/>
        <v>2524.2000000000007</v>
      </c>
      <c r="FL15" s="3">
        <f t="shared" si="280"/>
        <v>0</v>
      </c>
      <c r="FM15" s="3">
        <f t="shared" si="281"/>
        <v>0</v>
      </c>
      <c r="FN15" s="3">
        <f t="shared" si="282"/>
        <v>0</v>
      </c>
      <c r="FO15" s="3">
        <f t="shared" si="283"/>
        <v>0</v>
      </c>
      <c r="FP15" s="3">
        <f t="shared" si="284"/>
        <v>0</v>
      </c>
      <c r="FQ15" s="3">
        <f t="shared" si="285"/>
        <v>0</v>
      </c>
      <c r="FR15" s="22">
        <f t="shared" ref="FR15:FR17" si="338">((FI15*$E$12)+(FJ15*$E$13)+(FK15*$E$14)+(FL15*$E$15)+(FM15*$E$16)+(FN15*$E$17)+(FO15*$E$18)+(FP15*$E$19))*FG15</f>
        <v>1705.7200000000003</v>
      </c>
      <c r="FS15" s="3">
        <f t="shared" si="183"/>
        <v>1705.7200000000003</v>
      </c>
      <c r="FT15" s="160">
        <f t="shared" si="127"/>
        <v>1705.7200000000003</v>
      </c>
      <c r="FU15" s="36">
        <f t="shared" si="162"/>
        <v>1705.7200000000003</v>
      </c>
      <c r="FV15" s="36">
        <f>$M15*1</f>
        <v>36288</v>
      </c>
      <c r="FW15" s="28">
        <f t="shared" si="332"/>
        <v>1.5</v>
      </c>
      <c r="FX15" s="3">
        <f t="shared" si="287"/>
        <v>24192</v>
      </c>
      <c r="FY15" s="3">
        <f t="shared" si="333"/>
        <v>6011</v>
      </c>
      <c r="FZ15" s="3">
        <f t="shared" si="288"/>
        <v>5980</v>
      </c>
      <c r="GA15" s="3">
        <f t="shared" si="334"/>
        <v>12201</v>
      </c>
      <c r="GB15" s="3">
        <f t="shared" si="289"/>
        <v>0</v>
      </c>
      <c r="GC15" s="3">
        <f t="shared" si="290"/>
        <v>0</v>
      </c>
      <c r="GD15" s="3">
        <f t="shared" si="291"/>
        <v>0</v>
      </c>
      <c r="GE15" s="3">
        <f t="shared" si="292"/>
        <v>0</v>
      </c>
      <c r="GF15" s="3">
        <f t="shared" si="293"/>
        <v>0</v>
      </c>
      <c r="GG15" s="3">
        <f t="shared" si="294"/>
        <v>0</v>
      </c>
      <c r="GH15" s="22">
        <f t="shared" ref="GH15:GH17" si="339">((FY15*$E$12)+(FZ15*$E$13)+(GA15*$E$14)+(GB15*$E$15)+(GC15*$E$16)+(GD15*$E$17)+(GE15*$E$18)+(GF15*$E$19))*FW15</f>
        <v>3055.56</v>
      </c>
      <c r="GI15" s="3">
        <f t="shared" si="163"/>
        <v>4378.6000000000004</v>
      </c>
      <c r="GJ15" s="160">
        <f t="shared" si="139"/>
        <v>4378.6000000000004</v>
      </c>
      <c r="GK15" s="36">
        <f t="shared" si="164"/>
        <v>4378.6000000000004</v>
      </c>
      <c r="GM15" s="25">
        <f t="shared" si="195"/>
        <v>150</v>
      </c>
      <c r="GN15" s="70">
        <f t="shared" si="185"/>
        <v>150</v>
      </c>
      <c r="GO15" s="62">
        <f t="shared" si="186"/>
        <v>0</v>
      </c>
      <c r="GP15" s="1"/>
      <c r="GQ15" s="25">
        <f t="shared" si="196"/>
        <v>550</v>
      </c>
      <c r="GR15" s="149">
        <f t="shared" si="165"/>
        <v>233</v>
      </c>
      <c r="GS15" s="62">
        <f t="shared" si="187"/>
        <v>317</v>
      </c>
      <c r="GT15" s="1"/>
      <c r="GU15" s="25">
        <f t="shared" si="197"/>
        <v>950</v>
      </c>
      <c r="GV15" s="70">
        <f t="shared" si="166"/>
        <v>33</v>
      </c>
      <c r="GW15" s="62">
        <f t="shared" si="188"/>
        <v>917</v>
      </c>
      <c r="GX15" s="1"/>
      <c r="GY15" s="25">
        <f t="shared" si="198"/>
        <v>1350</v>
      </c>
      <c r="GZ15" s="149">
        <f t="shared" si="167"/>
        <v>0</v>
      </c>
      <c r="HA15" s="62">
        <f t="shared" si="189"/>
        <v>1350</v>
      </c>
      <c r="HB15" s="1"/>
      <c r="HC15" s="25">
        <f t="shared" si="199"/>
        <v>1750</v>
      </c>
      <c r="HD15" s="149">
        <f t="shared" si="168"/>
        <v>0</v>
      </c>
      <c r="HE15" s="62">
        <f t="shared" si="190"/>
        <v>1750</v>
      </c>
      <c r="HF15" s="3"/>
      <c r="HH15" s="295">
        <f t="shared" si="169"/>
        <v>36288</v>
      </c>
      <c r="HI15" s="25">
        <f t="shared" si="296"/>
        <v>674.92000000000007</v>
      </c>
      <c r="HJ15" s="3">
        <f t="shared" si="297"/>
        <v>1349.8400000000004</v>
      </c>
      <c r="HK15" s="3">
        <f t="shared" si="298"/>
        <v>1707.2200000000003</v>
      </c>
      <c r="HL15" s="62">
        <f t="shared" si="299"/>
        <v>2037.8250000000003</v>
      </c>
      <c r="HM15" s="25">
        <f t="shared" si="300"/>
        <v>2894.96</v>
      </c>
      <c r="HN15" s="62">
        <f t="shared" si="301"/>
        <v>3569.88</v>
      </c>
      <c r="HO15" s="6">
        <f t="shared" si="302"/>
        <v>897</v>
      </c>
      <c r="IA15" t="s">
        <v>229</v>
      </c>
      <c r="IJ15" s="2"/>
      <c r="IK15" s="2"/>
      <c r="IS15" s="146"/>
      <c r="IT15" s="145"/>
      <c r="IU15" s="145"/>
      <c r="IV15" s="145"/>
      <c r="IW15" s="145"/>
      <c r="IX15" s="145"/>
      <c r="IY15" s="145"/>
    </row>
    <row r="16" spans="1:266">
      <c r="A16" s="244"/>
      <c r="B16" s="101">
        <f t="shared" si="303"/>
        <v>5</v>
      </c>
      <c r="C16" s="186">
        <f t="shared" si="304"/>
        <v>71397</v>
      </c>
      <c r="D16" s="292">
        <v>151200</v>
      </c>
      <c r="E16" s="293">
        <v>0.41</v>
      </c>
      <c r="F16" s="245"/>
      <c r="G16" s="101">
        <f>G15+1</f>
        <v>4</v>
      </c>
      <c r="H16" s="297">
        <f>I15*1</f>
        <v>9999999</v>
      </c>
      <c r="I16" s="292">
        <v>9999999</v>
      </c>
      <c r="J16" s="293">
        <v>0.04</v>
      </c>
      <c r="K16" s="244"/>
      <c r="L16" s="244"/>
      <c r="M16" s="127">
        <f t="shared" si="143"/>
        <v>42336</v>
      </c>
      <c r="N16" s="280">
        <f t="shared" si="144"/>
        <v>336</v>
      </c>
      <c r="O16" s="100">
        <v>42000</v>
      </c>
      <c r="P16" s="25">
        <f t="shared" si="145"/>
        <v>42336</v>
      </c>
      <c r="Q16" s="36">
        <f t="shared" si="200"/>
        <v>7090</v>
      </c>
      <c r="R16" s="82">
        <f t="shared" si="220"/>
        <v>0.16746976568405139</v>
      </c>
      <c r="S16" s="36">
        <f t="shared" si="201"/>
        <v>3227.3600000000006</v>
      </c>
      <c r="T16" s="82">
        <f t="shared" si="146"/>
        <v>7.6232048374905534E-2</v>
      </c>
      <c r="U16" s="36">
        <f t="shared" si="202"/>
        <v>2552.4400000000005</v>
      </c>
      <c r="V16" s="76">
        <f t="shared" si="203"/>
        <v>6.0290060468631911E-2</v>
      </c>
      <c r="W16" s="36">
        <f t="shared" si="204"/>
        <v>1877.52</v>
      </c>
      <c r="X16" s="76">
        <f t="shared" si="205"/>
        <v>4.4348072562358273E-2</v>
      </c>
      <c r="Y16" s="36">
        <f t="shared" si="206"/>
        <v>1001.0900000000001</v>
      </c>
      <c r="Z16" s="76">
        <f t="shared" si="207"/>
        <v>2.3646305744520035E-2</v>
      </c>
      <c r="AA16" s="6">
        <f t="shared" si="208"/>
        <v>505.18250000000023</v>
      </c>
      <c r="AB16" s="76">
        <f t="shared" si="209"/>
        <v>1.1932693216175365E-2</v>
      </c>
      <c r="AC16" s="6">
        <f t="shared" si="147"/>
        <v>3550</v>
      </c>
      <c r="AD16" s="76">
        <f t="shared" si="148"/>
        <v>8.3852985638699931E-2</v>
      </c>
      <c r="AE16" s="36">
        <f t="shared" si="11"/>
        <v>2552.4400000000005</v>
      </c>
      <c r="AF16" s="76">
        <f t="shared" si="305"/>
        <v>6.0290060468631911E-2</v>
      </c>
      <c r="AG16" s="6">
        <f t="shared" si="149"/>
        <v>6193</v>
      </c>
      <c r="AH16" s="84">
        <f t="shared" si="150"/>
        <v>0.1462821239606954</v>
      </c>
      <c r="AI16" s="36">
        <f>$M16*1</f>
        <v>42336</v>
      </c>
      <c r="AJ16" s="28">
        <f t="shared" si="306"/>
        <v>1</v>
      </c>
      <c r="AK16" s="3">
        <f t="shared" si="221"/>
        <v>42336</v>
      </c>
      <c r="AL16" s="3">
        <f t="shared" si="307"/>
        <v>6011</v>
      </c>
      <c r="AM16" s="3">
        <f t="shared" si="222"/>
        <v>5980</v>
      </c>
      <c r="AN16" s="3">
        <f t="shared" si="308"/>
        <v>14640</v>
      </c>
      <c r="AO16" s="3">
        <f t="shared" si="223"/>
        <v>15705</v>
      </c>
      <c r="AP16" s="3">
        <f t="shared" si="224"/>
        <v>0</v>
      </c>
      <c r="AQ16" s="3">
        <f t="shared" si="225"/>
        <v>0</v>
      </c>
      <c r="AR16" s="3">
        <f t="shared" si="226"/>
        <v>0</v>
      </c>
      <c r="AS16" s="3">
        <f t="shared" si="227"/>
        <v>0</v>
      </c>
      <c r="AT16" s="3">
        <f t="shared" si="228"/>
        <v>0</v>
      </c>
      <c r="AU16" s="22">
        <f t="shared" si="151"/>
        <v>7090</v>
      </c>
      <c r="AV16" s="3">
        <f t="shared" si="152"/>
        <v>7090</v>
      </c>
      <c r="AW16" s="160">
        <f t="shared" si="153"/>
        <v>7090</v>
      </c>
      <c r="AX16" s="6">
        <f t="shared" si="210"/>
        <v>7090</v>
      </c>
      <c r="AY16" s="36">
        <f>$M16*1</f>
        <v>42336</v>
      </c>
      <c r="AZ16" s="28">
        <f t="shared" si="309"/>
        <v>2</v>
      </c>
      <c r="BA16" s="3">
        <f t="shared" si="229"/>
        <v>21168</v>
      </c>
      <c r="BB16" s="3">
        <f t="shared" si="310"/>
        <v>6011</v>
      </c>
      <c r="BC16" s="3">
        <f t="shared" si="230"/>
        <v>5980</v>
      </c>
      <c r="BD16" s="3">
        <f t="shared" si="311"/>
        <v>9177</v>
      </c>
      <c r="BE16" s="3">
        <f t="shared" si="231"/>
        <v>0</v>
      </c>
      <c r="BF16" s="3">
        <f t="shared" si="232"/>
        <v>0</v>
      </c>
      <c r="BG16" s="3">
        <f t="shared" si="233"/>
        <v>0</v>
      </c>
      <c r="BH16" s="3">
        <f t="shared" si="234"/>
        <v>0</v>
      </c>
      <c r="BI16" s="3">
        <f t="shared" si="235"/>
        <v>0</v>
      </c>
      <c r="BJ16" s="3">
        <f t="shared" si="236"/>
        <v>0</v>
      </c>
      <c r="BK16" s="90">
        <f t="shared" si="312"/>
        <v>3227.3600000000006</v>
      </c>
      <c r="BL16" s="3">
        <f t="shared" si="154"/>
        <v>3227.3600000000006</v>
      </c>
      <c r="BM16" s="160">
        <f t="shared" si="35"/>
        <v>3227.3600000000006</v>
      </c>
      <c r="BN16" s="62">
        <f t="shared" si="211"/>
        <v>3227.3600000000006</v>
      </c>
      <c r="BO16" s="36">
        <f>$M16*1</f>
        <v>42336</v>
      </c>
      <c r="BP16" s="28">
        <f t="shared" si="313"/>
        <v>2.5</v>
      </c>
      <c r="BQ16" s="3">
        <f t="shared" si="237"/>
        <v>16934.400000000001</v>
      </c>
      <c r="BR16" s="3">
        <f t="shared" si="314"/>
        <v>6011</v>
      </c>
      <c r="BS16" s="3">
        <f t="shared" si="238"/>
        <v>5980</v>
      </c>
      <c r="BT16" s="3">
        <f t="shared" si="315"/>
        <v>4943.4000000000015</v>
      </c>
      <c r="BU16" s="3">
        <f t="shared" si="239"/>
        <v>0</v>
      </c>
      <c r="BV16" s="3">
        <f t="shared" si="240"/>
        <v>0</v>
      </c>
      <c r="BW16" s="3">
        <f t="shared" si="241"/>
        <v>0</v>
      </c>
      <c r="BX16" s="3">
        <f t="shared" si="242"/>
        <v>0</v>
      </c>
      <c r="BY16" s="3">
        <f t="shared" si="243"/>
        <v>0</v>
      </c>
      <c r="BZ16" s="3">
        <f t="shared" si="244"/>
        <v>0</v>
      </c>
      <c r="CA16" s="90">
        <f t="shared" si="335"/>
        <v>2552.4400000000005</v>
      </c>
      <c r="CB16" s="3">
        <f>IF(BK16-($E$33*1)&gt;=CA16,IF(BK16&gt;=CA16-($E$33*1),BK16-($E$33*1),CA16),IF(CA16&lt;=($E$33*1),CA16,IF(BK16-($E$33*1)&lt;=(CA16),CA16,BK16-($E$33*1))))</f>
        <v>2552.4400000000005</v>
      </c>
      <c r="CC16" s="160">
        <f t="shared" si="49"/>
        <v>2552.4400000000005</v>
      </c>
      <c r="CD16" s="6">
        <f t="shared" si="212"/>
        <v>2552.4400000000005</v>
      </c>
      <c r="CE16" s="36">
        <f>$M16*1</f>
        <v>42336</v>
      </c>
      <c r="CF16" s="28">
        <f t="shared" si="316"/>
        <v>3</v>
      </c>
      <c r="CG16" s="3">
        <f t="shared" si="245"/>
        <v>14112</v>
      </c>
      <c r="CH16" s="3">
        <f t="shared" si="317"/>
        <v>6011</v>
      </c>
      <c r="CI16" s="3">
        <f t="shared" si="246"/>
        <v>5980</v>
      </c>
      <c r="CJ16" s="3">
        <f t="shared" si="318"/>
        <v>2121</v>
      </c>
      <c r="CK16" s="3">
        <f t="shared" si="247"/>
        <v>0</v>
      </c>
      <c r="CL16" s="3">
        <f t="shared" si="248"/>
        <v>0</v>
      </c>
      <c r="CM16" s="3">
        <f t="shared" si="249"/>
        <v>0</v>
      </c>
      <c r="CN16" s="3">
        <f t="shared" si="250"/>
        <v>0</v>
      </c>
      <c r="CO16" s="3">
        <f t="shared" si="251"/>
        <v>0</v>
      </c>
      <c r="CP16" s="3">
        <f t="shared" si="252"/>
        <v>0</v>
      </c>
      <c r="CQ16" s="22">
        <f t="shared" si="319"/>
        <v>1877.52</v>
      </c>
      <c r="CR16" s="3">
        <f t="shared" si="253"/>
        <v>1877.52</v>
      </c>
      <c r="CS16" s="160">
        <f t="shared" si="63"/>
        <v>1877.52</v>
      </c>
      <c r="CT16" s="6">
        <f t="shared" si="213"/>
        <v>1877.52</v>
      </c>
      <c r="CU16" s="36">
        <f>$M16*1</f>
        <v>42336</v>
      </c>
      <c r="CV16" s="28">
        <f t="shared" si="320"/>
        <v>4</v>
      </c>
      <c r="CW16" s="3">
        <f t="shared" si="254"/>
        <v>10584</v>
      </c>
      <c r="CX16" s="3">
        <f t="shared" si="321"/>
        <v>6011</v>
      </c>
      <c r="CY16" s="3">
        <f t="shared" si="255"/>
        <v>4573</v>
      </c>
      <c r="CZ16" s="3">
        <f t="shared" si="322"/>
        <v>0</v>
      </c>
      <c r="DA16" s="3">
        <f t="shared" si="256"/>
        <v>0</v>
      </c>
      <c r="DB16" s="3">
        <f t="shared" si="257"/>
        <v>0</v>
      </c>
      <c r="DC16" s="3">
        <f t="shared" si="258"/>
        <v>0</v>
      </c>
      <c r="DD16" s="3">
        <f t="shared" si="259"/>
        <v>0</v>
      </c>
      <c r="DE16" s="3">
        <f t="shared" si="260"/>
        <v>0</v>
      </c>
      <c r="DF16" s="3">
        <f t="shared" si="261"/>
        <v>0</v>
      </c>
      <c r="DG16" s="22">
        <f t="shared" si="75"/>
        <v>1006.0600000000001</v>
      </c>
      <c r="DH16" s="3">
        <f t="shared" si="155"/>
        <v>1006.0600000000001</v>
      </c>
      <c r="DI16" s="160">
        <f t="shared" si="178"/>
        <v>1001.0900000000001</v>
      </c>
      <c r="DJ16" s="6">
        <f t="shared" si="214"/>
        <v>1001.0900000000001</v>
      </c>
      <c r="DK16" s="36">
        <f>$M16*1</f>
        <v>42336</v>
      </c>
      <c r="DL16" s="28">
        <f t="shared" si="323"/>
        <v>5</v>
      </c>
      <c r="DM16" s="3">
        <f t="shared" si="262"/>
        <v>8467.2000000000007</v>
      </c>
      <c r="DN16" s="3">
        <f t="shared" si="324"/>
        <v>6011</v>
      </c>
      <c r="DO16" s="3">
        <f t="shared" si="263"/>
        <v>2456.2000000000007</v>
      </c>
      <c r="DP16" s="3">
        <f t="shared" si="325"/>
        <v>0</v>
      </c>
      <c r="DQ16" s="3">
        <f t="shared" si="264"/>
        <v>0</v>
      </c>
      <c r="DR16" s="3">
        <f t="shared" si="265"/>
        <v>0</v>
      </c>
      <c r="DS16" s="3">
        <f t="shared" si="266"/>
        <v>0</v>
      </c>
      <c r="DT16" s="3">
        <f t="shared" si="267"/>
        <v>0</v>
      </c>
      <c r="DU16" s="3">
        <f t="shared" si="268"/>
        <v>0</v>
      </c>
      <c r="DV16" s="3">
        <f t="shared" si="269"/>
        <v>0</v>
      </c>
      <c r="DW16" s="22">
        <f t="shared" si="89"/>
        <v>675.45500000000015</v>
      </c>
      <c r="DX16" s="3">
        <f t="shared" si="336"/>
        <v>675.45500000000015</v>
      </c>
      <c r="DY16" s="160">
        <f t="shared" si="91"/>
        <v>505.18250000000023</v>
      </c>
      <c r="DZ16" s="6">
        <f t="shared" si="215"/>
        <v>505.18250000000023</v>
      </c>
      <c r="EA16" s="36">
        <f>$M16*1</f>
        <v>42336</v>
      </c>
      <c r="EB16" s="28">
        <f t="shared" si="326"/>
        <v>2</v>
      </c>
      <c r="EC16" s="3">
        <f t="shared" si="270"/>
        <v>21168</v>
      </c>
      <c r="ED16" s="3">
        <f t="shared" si="327"/>
        <v>6011</v>
      </c>
      <c r="EE16" s="3">
        <f t="shared" si="271"/>
        <v>5980</v>
      </c>
      <c r="EF16" s="3">
        <f t="shared" si="328"/>
        <v>9177</v>
      </c>
      <c r="EG16" s="3">
        <f t="shared" si="272"/>
        <v>0</v>
      </c>
      <c r="EH16" s="3">
        <f t="shared" si="273"/>
        <v>0</v>
      </c>
      <c r="EI16" s="3">
        <f t="shared" si="274"/>
        <v>0</v>
      </c>
      <c r="EJ16" s="3">
        <f t="shared" si="275"/>
        <v>0</v>
      </c>
      <c r="EK16" s="3">
        <f t="shared" si="276"/>
        <v>0</v>
      </c>
      <c r="EL16" s="3">
        <f t="shared" si="277"/>
        <v>0</v>
      </c>
      <c r="EM16" s="22">
        <f t="shared" si="337"/>
        <v>3227.3600000000006</v>
      </c>
      <c r="EN16" s="3">
        <f t="shared" si="104"/>
        <v>3550</v>
      </c>
      <c r="EO16" s="160">
        <f t="shared" si="181"/>
        <v>3550</v>
      </c>
      <c r="EP16" s="36">
        <f t="shared" si="106"/>
        <v>3550</v>
      </c>
      <c r="EQ16" s="6">
        <f t="shared" si="156"/>
        <v>42336</v>
      </c>
      <c r="ER16" s="3">
        <f t="shared" si="157"/>
        <v>42336</v>
      </c>
      <c r="ES16" s="3">
        <f t="shared" si="158"/>
        <v>0</v>
      </c>
      <c r="ET16" s="3">
        <f t="shared" si="159"/>
        <v>0</v>
      </c>
      <c r="EU16" s="3">
        <f t="shared" si="107"/>
        <v>0</v>
      </c>
      <c r="EV16" s="3">
        <f t="shared" si="108"/>
        <v>0</v>
      </c>
      <c r="EW16" s="3">
        <f t="shared" si="160"/>
        <v>0</v>
      </c>
      <c r="EX16" s="6">
        <f t="shared" si="109"/>
        <v>0</v>
      </c>
      <c r="EY16" s="3">
        <f t="shared" si="161"/>
        <v>42336</v>
      </c>
      <c r="EZ16" s="3">
        <f t="shared" si="110"/>
        <v>0</v>
      </c>
      <c r="FA16" s="3">
        <f t="shared" si="216"/>
        <v>0</v>
      </c>
      <c r="FB16" s="3">
        <f t="shared" si="112"/>
        <v>0</v>
      </c>
      <c r="FC16" s="3">
        <f t="shared" si="217"/>
        <v>0</v>
      </c>
      <c r="FD16" s="3">
        <f t="shared" si="218"/>
        <v>0</v>
      </c>
      <c r="FE16" s="6">
        <f t="shared" si="219"/>
        <v>0</v>
      </c>
      <c r="FF16" s="36">
        <f>$M16*1</f>
        <v>42336</v>
      </c>
      <c r="FG16" s="28">
        <f t="shared" si="329"/>
        <v>2.5</v>
      </c>
      <c r="FH16" s="3">
        <f t="shared" si="278"/>
        <v>16934.400000000001</v>
      </c>
      <c r="FI16" s="3">
        <f t="shared" si="330"/>
        <v>6011</v>
      </c>
      <c r="FJ16" s="3">
        <f t="shared" si="279"/>
        <v>5980</v>
      </c>
      <c r="FK16" s="3">
        <f t="shared" si="331"/>
        <v>4943.4000000000015</v>
      </c>
      <c r="FL16" s="3">
        <f t="shared" si="280"/>
        <v>0</v>
      </c>
      <c r="FM16" s="3">
        <f t="shared" si="281"/>
        <v>0</v>
      </c>
      <c r="FN16" s="3">
        <f t="shared" si="282"/>
        <v>0</v>
      </c>
      <c r="FO16" s="3">
        <f t="shared" si="283"/>
        <v>0</v>
      </c>
      <c r="FP16" s="3">
        <f t="shared" si="284"/>
        <v>0</v>
      </c>
      <c r="FQ16" s="3">
        <f t="shared" si="285"/>
        <v>0</v>
      </c>
      <c r="FR16" s="22">
        <f t="shared" si="338"/>
        <v>2552.4400000000005</v>
      </c>
      <c r="FS16" s="3">
        <f t="shared" si="183"/>
        <v>2552.4400000000005</v>
      </c>
      <c r="FT16" s="160">
        <f t="shared" si="127"/>
        <v>2552.4400000000005</v>
      </c>
      <c r="FU16" s="36">
        <f t="shared" si="162"/>
        <v>2552.4400000000005</v>
      </c>
      <c r="FV16" s="36">
        <f>$M16*1</f>
        <v>42336</v>
      </c>
      <c r="FW16" s="28">
        <f t="shared" si="332"/>
        <v>1.5</v>
      </c>
      <c r="FX16" s="3">
        <f t="shared" si="287"/>
        <v>28224</v>
      </c>
      <c r="FY16" s="3">
        <f t="shared" si="333"/>
        <v>6011</v>
      </c>
      <c r="FZ16" s="3">
        <f t="shared" si="288"/>
        <v>5980</v>
      </c>
      <c r="GA16" s="3">
        <f t="shared" si="334"/>
        <v>14640</v>
      </c>
      <c r="GB16" s="3">
        <f t="shared" si="289"/>
        <v>1593</v>
      </c>
      <c r="GC16" s="3">
        <f t="shared" si="290"/>
        <v>0</v>
      </c>
      <c r="GD16" s="3">
        <f t="shared" si="291"/>
        <v>0</v>
      </c>
      <c r="GE16" s="3">
        <f t="shared" si="292"/>
        <v>0</v>
      </c>
      <c r="GF16" s="3">
        <f t="shared" si="293"/>
        <v>0</v>
      </c>
      <c r="GG16" s="3">
        <f t="shared" si="294"/>
        <v>0</v>
      </c>
      <c r="GH16" s="22">
        <f t="shared" si="339"/>
        <v>4284.6000000000004</v>
      </c>
      <c r="GI16" s="3">
        <f t="shared" si="163"/>
        <v>6193</v>
      </c>
      <c r="GJ16" s="160">
        <f t="shared" si="139"/>
        <v>6193</v>
      </c>
      <c r="GK16" s="36">
        <f t="shared" si="164"/>
        <v>6193</v>
      </c>
      <c r="GM16" s="25">
        <f t="shared" si="195"/>
        <v>170</v>
      </c>
      <c r="GN16" s="70">
        <f t="shared" si="185"/>
        <v>170</v>
      </c>
      <c r="GO16" s="62">
        <f t="shared" si="186"/>
        <v>0</v>
      </c>
      <c r="GP16" s="1"/>
      <c r="GQ16" s="25">
        <f t="shared" si="196"/>
        <v>570</v>
      </c>
      <c r="GR16" s="149">
        <f t="shared" si="165"/>
        <v>223</v>
      </c>
      <c r="GS16" s="62">
        <f t="shared" si="187"/>
        <v>347</v>
      </c>
      <c r="GT16" s="1"/>
      <c r="GU16" s="25">
        <f t="shared" si="197"/>
        <v>970</v>
      </c>
      <c r="GV16" s="70">
        <f t="shared" si="166"/>
        <v>23</v>
      </c>
      <c r="GW16" s="62">
        <f t="shared" si="188"/>
        <v>947</v>
      </c>
      <c r="GX16" s="1"/>
      <c r="GY16" s="25">
        <f t="shared" si="198"/>
        <v>1370</v>
      </c>
      <c r="GZ16" s="149">
        <f t="shared" si="167"/>
        <v>0</v>
      </c>
      <c r="HA16" s="62">
        <f t="shared" si="189"/>
        <v>1370</v>
      </c>
      <c r="HB16" s="1"/>
      <c r="HC16" s="25">
        <f t="shared" si="199"/>
        <v>1770</v>
      </c>
      <c r="HD16" s="149">
        <f t="shared" si="168"/>
        <v>0</v>
      </c>
      <c r="HE16" s="62">
        <f t="shared" si="190"/>
        <v>1770</v>
      </c>
      <c r="HF16" s="3"/>
      <c r="HH16" s="295">
        <f t="shared" si="169"/>
        <v>42336</v>
      </c>
      <c r="HI16" s="25">
        <f t="shared" si="296"/>
        <v>674.92000000000007</v>
      </c>
      <c r="HJ16" s="3">
        <f t="shared" si="297"/>
        <v>1349.8400000000006</v>
      </c>
      <c r="HK16" s="3">
        <f t="shared" si="298"/>
        <v>2221.3000000000006</v>
      </c>
      <c r="HL16" s="62">
        <f t="shared" si="299"/>
        <v>2551.9050000000007</v>
      </c>
      <c r="HM16" s="25">
        <f t="shared" si="300"/>
        <v>3540</v>
      </c>
      <c r="HN16" s="62">
        <f t="shared" si="301"/>
        <v>4537.5599999999995</v>
      </c>
      <c r="HO16" s="6">
        <f t="shared" si="302"/>
        <v>897</v>
      </c>
      <c r="IJ16" s="2"/>
      <c r="IK16" s="2"/>
      <c r="IS16" s="11" t="s">
        <v>218</v>
      </c>
      <c r="IT16" s="11"/>
      <c r="IU16" s="11"/>
    </row>
    <row r="17" spans="1:260" ht="15.75" thickBot="1">
      <c r="A17" s="244"/>
      <c r="B17" s="101">
        <f t="shared" si="303"/>
        <v>6</v>
      </c>
      <c r="C17" s="186">
        <f t="shared" si="304"/>
        <v>151200</v>
      </c>
      <c r="D17" s="292">
        <v>9999999</v>
      </c>
      <c r="E17" s="293">
        <v>0.45</v>
      </c>
      <c r="F17" s="244"/>
      <c r="G17" s="242">
        <f>G16+1</f>
        <v>5</v>
      </c>
      <c r="H17" s="299">
        <f>I16*1</f>
        <v>9999999</v>
      </c>
      <c r="I17" s="300">
        <v>9999999</v>
      </c>
      <c r="J17" s="294">
        <v>0.04</v>
      </c>
      <c r="K17" s="244"/>
      <c r="L17" s="244"/>
      <c r="M17" s="127">
        <f t="shared" si="143"/>
        <v>50400</v>
      </c>
      <c r="N17" s="280">
        <f t="shared" si="144"/>
        <v>400</v>
      </c>
      <c r="O17" s="100">
        <v>50000</v>
      </c>
      <c r="P17" s="25">
        <f t="shared" si="145"/>
        <v>50400</v>
      </c>
      <c r="Q17" s="36">
        <f t="shared" si="200"/>
        <v>9509.2000000000007</v>
      </c>
      <c r="R17" s="82">
        <f t="shared" si="220"/>
        <v>0.18867460317460319</v>
      </c>
      <c r="S17" s="36">
        <f t="shared" si="201"/>
        <v>4356.3200000000006</v>
      </c>
      <c r="T17" s="82">
        <f t="shared" si="146"/>
        <v>8.6434920634920642E-2</v>
      </c>
      <c r="U17" s="36">
        <f t="shared" si="202"/>
        <v>3681.3999999999996</v>
      </c>
      <c r="V17" s="76">
        <f t="shared" si="203"/>
        <v>7.3043650793650786E-2</v>
      </c>
      <c r="W17" s="36">
        <f t="shared" si="204"/>
        <v>3006.4800000000005</v>
      </c>
      <c r="X17" s="76">
        <f t="shared" si="205"/>
        <v>5.9652380952380964E-2</v>
      </c>
      <c r="Y17" s="36">
        <f t="shared" si="206"/>
        <v>1656.6399999999999</v>
      </c>
      <c r="Z17" s="76">
        <f t="shared" si="207"/>
        <v>3.2869841269841264E-2</v>
      </c>
      <c r="AA17" s="6">
        <f t="shared" si="208"/>
        <v>1118.9749999999999</v>
      </c>
      <c r="AB17" s="76">
        <f t="shared" si="209"/>
        <v>2.2201884920634917E-2</v>
      </c>
      <c r="AC17" s="6">
        <f t="shared" si="147"/>
        <v>5969.2000000000007</v>
      </c>
      <c r="AD17" s="76">
        <f t="shared" si="148"/>
        <v>0.11843650793650795</v>
      </c>
      <c r="AE17" s="36">
        <f t="shared" si="11"/>
        <v>4469.2000000000007</v>
      </c>
      <c r="AF17" s="76">
        <f t="shared" si="305"/>
        <v>8.8674603174603184E-2</v>
      </c>
      <c r="AG17" s="6">
        <f t="shared" si="149"/>
        <v>8612.2000000000007</v>
      </c>
      <c r="AH17" s="84">
        <f t="shared" si="150"/>
        <v>0.17087698412698415</v>
      </c>
      <c r="AI17" s="36">
        <f>$M17*1</f>
        <v>50400</v>
      </c>
      <c r="AJ17" s="28">
        <f t="shared" si="306"/>
        <v>1</v>
      </c>
      <c r="AK17" s="3">
        <f t="shared" si="221"/>
        <v>50400</v>
      </c>
      <c r="AL17" s="3">
        <f t="shared" si="307"/>
        <v>6011</v>
      </c>
      <c r="AM17" s="3">
        <f t="shared" si="222"/>
        <v>5980</v>
      </c>
      <c r="AN17" s="3">
        <f t="shared" si="308"/>
        <v>14640</v>
      </c>
      <c r="AO17" s="3">
        <f t="shared" si="223"/>
        <v>23769</v>
      </c>
      <c r="AP17" s="3">
        <f t="shared" si="224"/>
        <v>0</v>
      </c>
      <c r="AQ17" s="3">
        <f t="shared" si="225"/>
        <v>0</v>
      </c>
      <c r="AR17" s="3">
        <f t="shared" si="226"/>
        <v>0</v>
      </c>
      <c r="AS17" s="3">
        <f t="shared" si="227"/>
        <v>0</v>
      </c>
      <c r="AT17" s="3">
        <f t="shared" si="228"/>
        <v>0</v>
      </c>
      <c r="AU17" s="22">
        <f t="shared" si="151"/>
        <v>9509.2000000000007</v>
      </c>
      <c r="AV17" s="3">
        <f t="shared" si="152"/>
        <v>9509.2000000000007</v>
      </c>
      <c r="AW17" s="160">
        <f t="shared" si="153"/>
        <v>9509.2000000000007</v>
      </c>
      <c r="AX17" s="6">
        <f t="shared" si="210"/>
        <v>9509.2000000000007</v>
      </c>
      <c r="AY17" s="36">
        <f>$M17*1</f>
        <v>50400</v>
      </c>
      <c r="AZ17" s="28">
        <f t="shared" si="309"/>
        <v>2</v>
      </c>
      <c r="BA17" s="3">
        <f t="shared" si="229"/>
        <v>25200</v>
      </c>
      <c r="BB17" s="3">
        <f t="shared" si="310"/>
        <v>6011</v>
      </c>
      <c r="BC17" s="3">
        <f t="shared" si="230"/>
        <v>5980</v>
      </c>
      <c r="BD17" s="3">
        <f t="shared" si="311"/>
        <v>13209</v>
      </c>
      <c r="BE17" s="3">
        <f t="shared" si="231"/>
        <v>0</v>
      </c>
      <c r="BF17" s="3">
        <f t="shared" si="232"/>
        <v>0</v>
      </c>
      <c r="BG17" s="3">
        <f t="shared" si="233"/>
        <v>0</v>
      </c>
      <c r="BH17" s="3">
        <f t="shared" si="234"/>
        <v>0</v>
      </c>
      <c r="BI17" s="3">
        <f t="shared" si="235"/>
        <v>0</v>
      </c>
      <c r="BJ17" s="3">
        <f t="shared" si="236"/>
        <v>0</v>
      </c>
      <c r="BK17" s="90">
        <f t="shared" si="312"/>
        <v>4356.3200000000006</v>
      </c>
      <c r="BL17" s="3">
        <f t="shared" si="154"/>
        <v>4356.3200000000006</v>
      </c>
      <c r="BM17" s="160">
        <f t="shared" si="35"/>
        <v>4356.3200000000006</v>
      </c>
      <c r="BN17" s="62">
        <f t="shared" si="211"/>
        <v>4356.3200000000006</v>
      </c>
      <c r="BO17" s="36">
        <f>$M17*1</f>
        <v>50400</v>
      </c>
      <c r="BP17" s="28">
        <f t="shared" si="313"/>
        <v>2.5</v>
      </c>
      <c r="BQ17" s="3">
        <f t="shared" si="237"/>
        <v>20160</v>
      </c>
      <c r="BR17" s="3">
        <f t="shared" si="314"/>
        <v>6011</v>
      </c>
      <c r="BS17" s="3">
        <f t="shared" si="238"/>
        <v>5980</v>
      </c>
      <c r="BT17" s="3">
        <f t="shared" si="315"/>
        <v>8169</v>
      </c>
      <c r="BU17" s="3">
        <f t="shared" si="239"/>
        <v>0</v>
      </c>
      <c r="BV17" s="3">
        <f t="shared" si="240"/>
        <v>0</v>
      </c>
      <c r="BW17" s="3">
        <f t="shared" si="241"/>
        <v>0</v>
      </c>
      <c r="BX17" s="3">
        <f t="shared" si="242"/>
        <v>0</v>
      </c>
      <c r="BY17" s="3">
        <f t="shared" si="243"/>
        <v>0</v>
      </c>
      <c r="BZ17" s="3">
        <f t="shared" si="244"/>
        <v>0</v>
      </c>
      <c r="CA17" s="90">
        <f t="shared" si="335"/>
        <v>3681.3999999999996</v>
      </c>
      <c r="CB17" s="3">
        <f t="shared" ref="CB17:CB41" si="340">IF(BK17-($E$33*1)&gt;=CA17,IF(BK17&gt;=CA17-($E$33*1),BK17-($E$33*1),CA17),IF(CA17&lt;=($E$33*1),CA17,IF(BK17-($E$33*1)&lt;=(CA17),CA17,BK17-($E$33*1))))</f>
        <v>3681.3999999999996</v>
      </c>
      <c r="CC17" s="160">
        <f t="shared" si="49"/>
        <v>3681.3999999999996</v>
      </c>
      <c r="CD17" s="6">
        <f t="shared" si="212"/>
        <v>3681.3999999999996</v>
      </c>
      <c r="CE17" s="36">
        <f>$M17*1</f>
        <v>50400</v>
      </c>
      <c r="CF17" s="28">
        <f t="shared" si="316"/>
        <v>3</v>
      </c>
      <c r="CG17" s="3">
        <f t="shared" si="245"/>
        <v>16800</v>
      </c>
      <c r="CH17" s="3">
        <f t="shared" si="317"/>
        <v>6011</v>
      </c>
      <c r="CI17" s="3">
        <f t="shared" si="246"/>
        <v>5980</v>
      </c>
      <c r="CJ17" s="3">
        <f t="shared" si="318"/>
        <v>4809</v>
      </c>
      <c r="CK17" s="3">
        <f t="shared" si="247"/>
        <v>0</v>
      </c>
      <c r="CL17" s="3">
        <f t="shared" si="248"/>
        <v>0</v>
      </c>
      <c r="CM17" s="3">
        <f t="shared" si="249"/>
        <v>0</v>
      </c>
      <c r="CN17" s="3">
        <f t="shared" si="250"/>
        <v>0</v>
      </c>
      <c r="CO17" s="3">
        <f t="shared" si="251"/>
        <v>0</v>
      </c>
      <c r="CP17" s="3">
        <f t="shared" si="252"/>
        <v>0</v>
      </c>
      <c r="CQ17" s="22">
        <f t="shared" si="319"/>
        <v>3006.4800000000005</v>
      </c>
      <c r="CR17" s="3">
        <f t="shared" si="253"/>
        <v>3006.4800000000005</v>
      </c>
      <c r="CS17" s="160">
        <f t="shared" si="63"/>
        <v>3006.4800000000005</v>
      </c>
      <c r="CT17" s="6">
        <f t="shared" si="213"/>
        <v>3006.4800000000005</v>
      </c>
      <c r="CU17" s="36">
        <f>$M17*1</f>
        <v>50400</v>
      </c>
      <c r="CV17" s="28">
        <f t="shared" si="320"/>
        <v>4</v>
      </c>
      <c r="CW17" s="3">
        <f t="shared" si="254"/>
        <v>12600</v>
      </c>
      <c r="CX17" s="3">
        <f t="shared" si="321"/>
        <v>6011</v>
      </c>
      <c r="CY17" s="3">
        <f t="shared" si="255"/>
        <v>5980</v>
      </c>
      <c r="CZ17" s="3">
        <f t="shared" si="322"/>
        <v>609</v>
      </c>
      <c r="DA17" s="3">
        <f t="shared" si="256"/>
        <v>0</v>
      </c>
      <c r="DB17" s="3">
        <f t="shared" si="257"/>
        <v>0</v>
      </c>
      <c r="DC17" s="3">
        <f t="shared" si="258"/>
        <v>0</v>
      </c>
      <c r="DD17" s="3">
        <f t="shared" si="259"/>
        <v>0</v>
      </c>
      <c r="DE17" s="3">
        <f t="shared" si="260"/>
        <v>0</v>
      </c>
      <c r="DF17" s="3">
        <f t="shared" si="261"/>
        <v>0</v>
      </c>
      <c r="DG17" s="22">
        <f>((CX17*$E$12)+(CY17*$E$13)+(CZ17*$E$14)+(DA17*$E$15)+(DB17*$E$16)+(DC17*$E$17)+(DD17*$E$18)+(DE17*$E$19))*CV17</f>
        <v>1656.6399999999999</v>
      </c>
      <c r="DH17" s="3">
        <f t="shared" si="155"/>
        <v>1656.6399999999999</v>
      </c>
      <c r="DI17" s="160">
        <f t="shared" si="178"/>
        <v>1656.6399999999999</v>
      </c>
      <c r="DJ17" s="6">
        <f t="shared" si="214"/>
        <v>1656.6399999999999</v>
      </c>
      <c r="DK17" s="36">
        <f>$M17*1</f>
        <v>50400</v>
      </c>
      <c r="DL17" s="28">
        <f t="shared" si="323"/>
        <v>5</v>
      </c>
      <c r="DM17" s="3">
        <f t="shared" si="262"/>
        <v>10080</v>
      </c>
      <c r="DN17" s="3">
        <f t="shared" si="324"/>
        <v>6011</v>
      </c>
      <c r="DO17" s="3">
        <f t="shared" si="263"/>
        <v>4069</v>
      </c>
      <c r="DP17" s="3">
        <f t="shared" si="325"/>
        <v>0</v>
      </c>
      <c r="DQ17" s="3">
        <f t="shared" si="264"/>
        <v>0</v>
      </c>
      <c r="DR17" s="3">
        <f t="shared" si="265"/>
        <v>0</v>
      </c>
      <c r="DS17" s="3">
        <f t="shared" si="266"/>
        <v>0</v>
      </c>
      <c r="DT17" s="3">
        <f t="shared" si="267"/>
        <v>0</v>
      </c>
      <c r="DU17" s="3">
        <f t="shared" si="268"/>
        <v>0</v>
      </c>
      <c r="DV17" s="3">
        <f t="shared" si="269"/>
        <v>0</v>
      </c>
      <c r="DW17" s="22">
        <f t="shared" si="89"/>
        <v>1118.9749999999999</v>
      </c>
      <c r="DX17" s="3">
        <f t="shared" si="336"/>
        <v>1118.9749999999999</v>
      </c>
      <c r="DY17" s="160">
        <f t="shared" si="91"/>
        <v>1118.9749999999999</v>
      </c>
      <c r="DZ17" s="6">
        <f t="shared" si="215"/>
        <v>1118.9749999999999</v>
      </c>
      <c r="EA17" s="36">
        <f>$M17*1</f>
        <v>50400</v>
      </c>
      <c r="EB17" s="28">
        <f t="shared" si="326"/>
        <v>2</v>
      </c>
      <c r="EC17" s="3">
        <f t="shared" si="270"/>
        <v>25200</v>
      </c>
      <c r="ED17" s="3">
        <f t="shared" si="327"/>
        <v>6011</v>
      </c>
      <c r="EE17" s="3">
        <f t="shared" si="271"/>
        <v>5980</v>
      </c>
      <c r="EF17" s="3">
        <f t="shared" si="328"/>
        <v>13209</v>
      </c>
      <c r="EG17" s="3">
        <f t="shared" si="272"/>
        <v>0</v>
      </c>
      <c r="EH17" s="3">
        <f t="shared" si="273"/>
        <v>0</v>
      </c>
      <c r="EI17" s="3">
        <f t="shared" si="274"/>
        <v>0</v>
      </c>
      <c r="EJ17" s="3">
        <f t="shared" si="275"/>
        <v>0</v>
      </c>
      <c r="EK17" s="3">
        <f t="shared" si="276"/>
        <v>0</v>
      </c>
      <c r="EL17" s="3">
        <f t="shared" si="277"/>
        <v>0</v>
      </c>
      <c r="EM17" s="22">
        <f t="shared" si="337"/>
        <v>4356.3200000000006</v>
      </c>
      <c r="EN17" s="3">
        <f t="shared" si="104"/>
        <v>5969.2000000000007</v>
      </c>
      <c r="EO17" s="160">
        <f t="shared" si="181"/>
        <v>5969.2000000000007</v>
      </c>
      <c r="EP17" s="36">
        <f t="shared" si="106"/>
        <v>5969.2000000000007</v>
      </c>
      <c r="EQ17" s="6">
        <f t="shared" si="156"/>
        <v>50400</v>
      </c>
      <c r="ER17" s="3">
        <f t="shared" si="157"/>
        <v>50400</v>
      </c>
      <c r="ES17" s="3">
        <f t="shared" si="158"/>
        <v>0</v>
      </c>
      <c r="ET17" s="3">
        <f t="shared" si="159"/>
        <v>0</v>
      </c>
      <c r="EU17" s="3">
        <f t="shared" si="107"/>
        <v>0</v>
      </c>
      <c r="EV17" s="3">
        <f t="shared" si="108"/>
        <v>0</v>
      </c>
      <c r="EW17" s="3">
        <f t="shared" si="160"/>
        <v>0</v>
      </c>
      <c r="EX17" s="6">
        <f t="shared" si="109"/>
        <v>0</v>
      </c>
      <c r="EY17" s="3">
        <f t="shared" si="161"/>
        <v>50400</v>
      </c>
      <c r="EZ17" s="3">
        <f t="shared" si="110"/>
        <v>0</v>
      </c>
      <c r="FA17" s="3">
        <f t="shared" si="216"/>
        <v>0</v>
      </c>
      <c r="FB17" s="3">
        <f t="shared" si="112"/>
        <v>0</v>
      </c>
      <c r="FC17" s="3">
        <f t="shared" si="217"/>
        <v>0</v>
      </c>
      <c r="FD17" s="3">
        <f t="shared" si="218"/>
        <v>0</v>
      </c>
      <c r="FE17" s="6">
        <f t="shared" si="219"/>
        <v>0</v>
      </c>
      <c r="FF17" s="36">
        <f>$M17*1</f>
        <v>50400</v>
      </c>
      <c r="FG17" s="28">
        <f t="shared" si="329"/>
        <v>2.5</v>
      </c>
      <c r="FH17" s="3">
        <f t="shared" si="278"/>
        <v>20160</v>
      </c>
      <c r="FI17" s="3">
        <f t="shared" si="330"/>
        <v>6011</v>
      </c>
      <c r="FJ17" s="3">
        <f t="shared" si="279"/>
        <v>5980</v>
      </c>
      <c r="FK17" s="3">
        <f t="shared" si="331"/>
        <v>8169</v>
      </c>
      <c r="FL17" s="3">
        <f t="shared" si="280"/>
        <v>0</v>
      </c>
      <c r="FM17" s="3">
        <f t="shared" si="281"/>
        <v>0</v>
      </c>
      <c r="FN17" s="3">
        <f t="shared" si="282"/>
        <v>0</v>
      </c>
      <c r="FO17" s="3">
        <f t="shared" si="283"/>
        <v>0</v>
      </c>
      <c r="FP17" s="3">
        <f t="shared" si="284"/>
        <v>0</v>
      </c>
      <c r="FQ17" s="3">
        <f t="shared" si="285"/>
        <v>0</v>
      </c>
      <c r="FR17" s="22">
        <f t="shared" si="338"/>
        <v>3681.3999999999996</v>
      </c>
      <c r="FS17" s="3">
        <f t="shared" si="183"/>
        <v>4469.2000000000007</v>
      </c>
      <c r="FT17" s="160">
        <f t="shared" si="127"/>
        <v>4469.2000000000007</v>
      </c>
      <c r="FU17" s="36">
        <f t="shared" si="162"/>
        <v>4469.2000000000007</v>
      </c>
      <c r="FV17" s="36">
        <f>$M17*1</f>
        <v>50400</v>
      </c>
      <c r="FW17" s="28">
        <f t="shared" si="332"/>
        <v>1.5</v>
      </c>
      <c r="FX17" s="3">
        <f t="shared" si="287"/>
        <v>33600</v>
      </c>
      <c r="FY17" s="3">
        <f t="shared" si="333"/>
        <v>6011</v>
      </c>
      <c r="FZ17" s="3">
        <f t="shared" si="288"/>
        <v>5980</v>
      </c>
      <c r="GA17" s="3">
        <f t="shared" si="334"/>
        <v>14640</v>
      </c>
      <c r="GB17" s="3">
        <f t="shared" si="289"/>
        <v>6969</v>
      </c>
      <c r="GC17" s="3">
        <f t="shared" si="290"/>
        <v>0</v>
      </c>
      <c r="GD17" s="3">
        <f t="shared" si="291"/>
        <v>0</v>
      </c>
      <c r="GE17" s="3">
        <f t="shared" si="292"/>
        <v>0</v>
      </c>
      <c r="GF17" s="3">
        <f t="shared" si="293"/>
        <v>0</v>
      </c>
      <c r="GG17" s="3">
        <f t="shared" si="294"/>
        <v>0</v>
      </c>
      <c r="GH17" s="22">
        <f t="shared" si="339"/>
        <v>6703.8000000000011</v>
      </c>
      <c r="GI17" s="3">
        <f t="shared" si="163"/>
        <v>8612.2000000000007</v>
      </c>
      <c r="GJ17" s="160">
        <f t="shared" si="139"/>
        <v>8612.2000000000007</v>
      </c>
      <c r="GK17" s="36">
        <f t="shared" si="164"/>
        <v>8612.2000000000007</v>
      </c>
      <c r="GM17" s="25">
        <f t="shared" si="195"/>
        <v>190</v>
      </c>
      <c r="GN17" s="70">
        <f t="shared" si="185"/>
        <v>190</v>
      </c>
      <c r="GO17" s="62">
        <f t="shared" si="186"/>
        <v>0</v>
      </c>
      <c r="GP17" s="1"/>
      <c r="GQ17" s="25">
        <f t="shared" si="196"/>
        <v>590</v>
      </c>
      <c r="GR17" s="149">
        <f t="shared" si="165"/>
        <v>213</v>
      </c>
      <c r="GS17" s="62">
        <f t="shared" si="187"/>
        <v>377</v>
      </c>
      <c r="GT17" s="1"/>
      <c r="GU17" s="25">
        <f t="shared" si="197"/>
        <v>990</v>
      </c>
      <c r="GV17" s="70">
        <f t="shared" si="166"/>
        <v>13</v>
      </c>
      <c r="GW17" s="62">
        <f t="shared" si="188"/>
        <v>977</v>
      </c>
      <c r="GX17" s="1"/>
      <c r="GY17" s="25">
        <f t="shared" si="198"/>
        <v>1390</v>
      </c>
      <c r="GZ17" s="149">
        <f t="shared" si="167"/>
        <v>0</v>
      </c>
      <c r="HA17" s="62">
        <f t="shared" si="189"/>
        <v>1390</v>
      </c>
      <c r="HB17" s="1"/>
      <c r="HC17" s="25">
        <f t="shared" si="199"/>
        <v>1790</v>
      </c>
      <c r="HD17" s="149">
        <f t="shared" si="168"/>
        <v>0</v>
      </c>
      <c r="HE17" s="62">
        <f t="shared" si="190"/>
        <v>1790</v>
      </c>
      <c r="HF17" s="3"/>
      <c r="HH17" s="295">
        <f t="shared" si="169"/>
        <v>50400</v>
      </c>
      <c r="HI17" s="25">
        <f t="shared" si="296"/>
        <v>674.92000000000098</v>
      </c>
      <c r="HJ17" s="3">
        <f t="shared" si="297"/>
        <v>1349.8400000000001</v>
      </c>
      <c r="HK17" s="3">
        <f t="shared" si="298"/>
        <v>2699.6800000000007</v>
      </c>
      <c r="HL17" s="62">
        <f t="shared" si="299"/>
        <v>3237.3450000000007</v>
      </c>
      <c r="HM17" s="25">
        <f t="shared" si="300"/>
        <v>3540</v>
      </c>
      <c r="HN17" s="62">
        <f t="shared" si="301"/>
        <v>5040</v>
      </c>
      <c r="HO17" s="6">
        <f t="shared" si="302"/>
        <v>897</v>
      </c>
      <c r="IB17" t="s">
        <v>89</v>
      </c>
      <c r="IJ17" s="2"/>
      <c r="IK17" s="2"/>
      <c r="IL17">
        <v>2</v>
      </c>
      <c r="IS17" t="s">
        <v>212</v>
      </c>
      <c r="IZ17" s="202"/>
    </row>
    <row r="18" spans="1:260" ht="15.75" thickBot="1">
      <c r="A18" s="244"/>
      <c r="B18" s="101">
        <f t="shared" si="303"/>
        <v>7</v>
      </c>
      <c r="C18" s="297">
        <f t="shared" si="304"/>
        <v>9999999</v>
      </c>
      <c r="D18" s="292">
        <v>9999999</v>
      </c>
      <c r="E18" s="293">
        <v>0</v>
      </c>
      <c r="F18" s="244"/>
      <c r="G18" s="258"/>
      <c r="H18" s="258"/>
      <c r="I18" s="247"/>
      <c r="J18" s="248"/>
      <c r="K18" s="244"/>
      <c r="L18" s="244"/>
      <c r="M18" s="127"/>
      <c r="N18" s="280"/>
      <c r="O18" s="101"/>
      <c r="P18" s="25"/>
      <c r="Q18" s="36"/>
      <c r="R18" s="82"/>
      <c r="S18" s="36"/>
      <c r="T18" s="82"/>
      <c r="U18" s="36"/>
      <c r="V18" s="76"/>
      <c r="W18" s="36"/>
      <c r="X18" s="76"/>
      <c r="Y18" s="36"/>
      <c r="Z18" s="76"/>
      <c r="AA18" s="6"/>
      <c r="AB18" s="76"/>
      <c r="AC18" s="6"/>
      <c r="AD18" s="76"/>
      <c r="AE18" s="36"/>
      <c r="AF18" s="76"/>
      <c r="AG18" s="6"/>
      <c r="AH18" s="84"/>
      <c r="AI18" s="36"/>
      <c r="AJ18" s="28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22"/>
      <c r="AV18" s="11"/>
      <c r="AW18" s="160"/>
      <c r="AX18" s="6"/>
      <c r="AY18" s="6"/>
      <c r="AZ18" s="28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90"/>
      <c r="BL18" s="3"/>
      <c r="BM18" s="160"/>
      <c r="BN18" s="62"/>
      <c r="BO18" s="6"/>
      <c r="BP18" s="28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90"/>
      <c r="CB18" s="3"/>
      <c r="CC18" s="160"/>
      <c r="CD18" s="6"/>
      <c r="CE18" s="6"/>
      <c r="CF18" s="28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22"/>
      <c r="CR18" s="11"/>
      <c r="CS18" s="160"/>
      <c r="CT18" s="6"/>
      <c r="CU18" s="6"/>
      <c r="CV18" s="28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22"/>
      <c r="DH18" s="3"/>
      <c r="DI18" s="160"/>
      <c r="DJ18" s="6"/>
      <c r="DK18" s="6"/>
      <c r="DL18" s="28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22"/>
      <c r="DX18" s="3"/>
      <c r="DY18" s="160"/>
      <c r="DZ18" s="6"/>
      <c r="EA18" s="36"/>
      <c r="EB18" s="28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22"/>
      <c r="EN18" s="3"/>
      <c r="EO18" s="160"/>
      <c r="EP18" s="36">
        <f t="shared" si="106"/>
        <v>0</v>
      </c>
      <c r="EQ18" s="6"/>
      <c r="ER18" s="3"/>
      <c r="ES18" s="3"/>
      <c r="ET18" s="3"/>
      <c r="EU18" s="3"/>
      <c r="EV18" s="3"/>
      <c r="EW18" s="3"/>
      <c r="EX18" s="6"/>
      <c r="EY18" s="3"/>
      <c r="EZ18" s="3"/>
      <c r="FA18" s="3"/>
      <c r="FB18" s="3"/>
      <c r="FC18" s="3"/>
      <c r="FD18" s="3"/>
      <c r="FE18" s="6"/>
      <c r="FF18" s="36"/>
      <c r="FG18" s="28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22"/>
      <c r="FS18" s="3"/>
      <c r="FT18" s="160"/>
      <c r="FU18" s="36"/>
      <c r="FV18" s="36"/>
      <c r="FW18" s="28"/>
      <c r="FX18" s="3"/>
      <c r="FY18" s="3"/>
      <c r="FZ18" s="3"/>
      <c r="GA18" s="3"/>
      <c r="GB18" s="3"/>
      <c r="GC18" s="3"/>
      <c r="GD18" s="3"/>
      <c r="GE18" s="3"/>
      <c r="GF18" s="3"/>
      <c r="GG18" s="3"/>
      <c r="GH18" s="22"/>
      <c r="GI18" s="3"/>
      <c r="GJ18" s="160"/>
      <c r="GK18" s="36"/>
      <c r="GM18" s="25"/>
      <c r="GN18" s="70"/>
      <c r="GO18" s="62"/>
      <c r="GP18" s="1"/>
      <c r="GQ18" s="25"/>
      <c r="GR18" s="149"/>
      <c r="GS18" s="62"/>
      <c r="GT18" s="1"/>
      <c r="GU18" s="25"/>
      <c r="GV18" s="70"/>
      <c r="GW18" s="62"/>
      <c r="GX18" s="1"/>
      <c r="GY18" s="25"/>
      <c r="GZ18" s="149"/>
      <c r="HA18" s="62"/>
      <c r="HB18" s="1"/>
      <c r="HC18" s="25"/>
      <c r="HD18" s="149"/>
      <c r="HE18" s="62"/>
      <c r="HF18" s="3"/>
      <c r="HH18" s="295"/>
      <c r="HI18" s="25"/>
      <c r="HJ18" s="3"/>
      <c r="HK18" s="3"/>
      <c r="HL18" s="62"/>
      <c r="HM18" s="25"/>
      <c r="HN18" s="62"/>
      <c r="HO18" s="6"/>
      <c r="IJ18" s="2"/>
      <c r="IK18" s="2"/>
    </row>
    <row r="19" spans="1:260">
      <c r="A19" s="244"/>
      <c r="B19" s="101">
        <f t="shared" si="303"/>
        <v>8</v>
      </c>
      <c r="C19" s="297">
        <f t="shared" si="304"/>
        <v>9999999</v>
      </c>
      <c r="D19" s="298">
        <v>9999999</v>
      </c>
      <c r="E19" s="293">
        <v>0</v>
      </c>
      <c r="F19" s="244"/>
      <c r="G19" s="227" t="s">
        <v>26</v>
      </c>
      <c r="H19" s="228"/>
      <c r="I19" s="228"/>
      <c r="J19" s="229"/>
      <c r="K19" s="244"/>
      <c r="L19" s="244"/>
      <c r="M19" s="127">
        <f t="shared" si="143"/>
        <v>55440</v>
      </c>
      <c r="N19" s="280">
        <f t="shared" si="144"/>
        <v>440</v>
      </c>
      <c r="O19" s="100">
        <v>55000</v>
      </c>
      <c r="P19" s="25">
        <f t="shared" si="145"/>
        <v>55440</v>
      </c>
      <c r="Q19" s="36">
        <f t="shared" si="200"/>
        <v>11021.199999999999</v>
      </c>
      <c r="R19" s="82">
        <f t="shared" si="220"/>
        <v>0.19879509379509377</v>
      </c>
      <c r="S19" s="36">
        <f t="shared" si="201"/>
        <v>5410.4000000000005</v>
      </c>
      <c r="T19" s="82">
        <f t="shared" si="146"/>
        <v>9.7590187590187602E-2</v>
      </c>
      <c r="U19" s="36">
        <f t="shared" si="202"/>
        <v>4387</v>
      </c>
      <c r="V19" s="76">
        <f t="shared" si="203"/>
        <v>7.9130591630591635E-2</v>
      </c>
      <c r="W19" s="36">
        <f t="shared" si="204"/>
        <v>3712.0800000000004</v>
      </c>
      <c r="X19" s="76">
        <f t="shared" si="205"/>
        <v>6.6956709956709964E-2</v>
      </c>
      <c r="Y19" s="36">
        <f t="shared" si="206"/>
        <v>2362.2399999999998</v>
      </c>
      <c r="Z19" s="76">
        <f t="shared" si="207"/>
        <v>4.2608946608946603E-2</v>
      </c>
      <c r="AA19" s="6">
        <f t="shared" si="208"/>
        <v>1396.1750000000002</v>
      </c>
      <c r="AB19" s="76">
        <f t="shared" si="209"/>
        <v>2.5183531746031749E-2</v>
      </c>
      <c r="AC19" s="6">
        <f t="shared" si="147"/>
        <v>7481.1999999999989</v>
      </c>
      <c r="AD19" s="76">
        <f t="shared" si="148"/>
        <v>0.13494227994227992</v>
      </c>
      <c r="AE19" s="36">
        <f t="shared" si="11"/>
        <v>5981.1999999999989</v>
      </c>
      <c r="AF19" s="76">
        <f t="shared" si="305"/>
        <v>0.10788600288600286</v>
      </c>
      <c r="AG19" s="6">
        <f t="shared" si="149"/>
        <v>10124.199999999999</v>
      </c>
      <c r="AH19" s="84">
        <f t="shared" si="150"/>
        <v>0.18261544011544009</v>
      </c>
      <c r="AI19" s="36">
        <f>$M19*1</f>
        <v>55440</v>
      </c>
      <c r="AJ19" s="28">
        <f>AJ17*1</f>
        <v>1</v>
      </c>
      <c r="AK19" s="3">
        <f t="shared" ref="AK19:AK23" si="341">AI19/AJ19</f>
        <v>55440</v>
      </c>
      <c r="AL19" s="3">
        <f>IF(AK19&lt;=$AL$5,AK19,$AL$5)</f>
        <v>6011</v>
      </c>
      <c r="AM19" s="3">
        <f t="shared" ref="AM19:AM23" si="342">IF(AL19&gt;=$AL$5,IF(AK19&lt;=$AM$5,AK19-$AL$5,$AM$5-$AL$5),0)</f>
        <v>5980</v>
      </c>
      <c r="AN19" s="3">
        <f>IF(AK19&gt;=11991,IF(AK19&lt;=$AN$5,AK19-$AM$5,$AN$5-$AM$5),0)</f>
        <v>14640</v>
      </c>
      <c r="AO19" s="3">
        <f t="shared" ref="AO19:AO23" si="343">IF(AK19&gt;=$AN$5,IF(AK19&lt;=$AO$5,AK19-$AN$5,$AO$5-$AN$5),0)</f>
        <v>28809</v>
      </c>
      <c r="AP19" s="3">
        <f t="shared" ref="AP19:AP23" si="344">IF(AK19&gt;=71397,IF(AK19&lt;=151200,AK19-71397,79803),0)</f>
        <v>0</v>
      </c>
      <c r="AQ19" s="3">
        <f t="shared" ref="AQ19:AQ23" si="345">IF(AK19&gt;=$AP$5,IF(AK19&lt;=$AQ$5,AK19-$AP$5,$AQ$5-$AP$5),0)</f>
        <v>0</v>
      </c>
      <c r="AR19" s="3">
        <f t="shared" ref="AR19:AR23" si="346">IF(AK19&gt;=$AQ$5,IF(AK19&lt;=$AR$5,AK19-$AQ$5,$AR$5-$AQ$5),0)</f>
        <v>0</v>
      </c>
      <c r="AS19" s="3">
        <f t="shared" ref="AS19:AS23" si="347">IF(AK19&gt;=$AR$5,IF(AK19&lt;=$AS$5,AK19-$AR$5,$AS$5-$AR$5),0)</f>
        <v>0</v>
      </c>
      <c r="AT19" s="3">
        <f t="shared" ref="AT19:AT23" si="348">AK19-AL19-AM19-AN19-AO19-AP19-AQ19-AR19-AS19</f>
        <v>0</v>
      </c>
      <c r="AU19" s="22">
        <f t="shared" si="151"/>
        <v>11021.199999999999</v>
      </c>
      <c r="AV19" s="3">
        <f t="shared" si="152"/>
        <v>11021.199999999999</v>
      </c>
      <c r="AW19" s="160">
        <f t="shared" ref="AW19" si="349">AV19-(IF(0&lt;=($E$25-(AV19)/2),IF(AV19&lt;=($E$25-(AV19)/2),AV19,($E$25-(AV19)/2)),0))</f>
        <v>11021.199999999999</v>
      </c>
      <c r="AX19" s="6">
        <f t="shared" si="210"/>
        <v>11021.199999999999</v>
      </c>
      <c r="AY19" s="36">
        <f>$M19*1</f>
        <v>55440</v>
      </c>
      <c r="AZ19" s="28">
        <f>AZ17*1</f>
        <v>2</v>
      </c>
      <c r="BA19" s="3">
        <f t="shared" ref="BA19:BA23" si="350">AY19/AZ19</f>
        <v>27720</v>
      </c>
      <c r="BB19" s="3">
        <f>IF(BA19&lt;=$AL$5,BA19,$AL$5)</f>
        <v>6011</v>
      </c>
      <c r="BC19" s="3">
        <f t="shared" ref="BC19:BC23" si="351">IF(BB19&gt;=$AL$5,IF(BA19&lt;=$AM$5,BA19-$AL$5,$AM$5-$AL$5),0)</f>
        <v>5980</v>
      </c>
      <c r="BD19" s="3">
        <f>IF(BA19&gt;=11991,IF(BA19&lt;=$AN$5,BA19-$AM$5,$AN$5-$AM$5),0)</f>
        <v>14640</v>
      </c>
      <c r="BE19" s="3">
        <f t="shared" ref="BE19:BE23" si="352">IF(BA19&gt;=$AN$5,IF(BA19&lt;=$AO$5,BA19-$AN$5,$AO$5-$AN$5),0)</f>
        <v>1089</v>
      </c>
      <c r="BF19" s="3">
        <f t="shared" ref="BF19:BF23" si="353">IF(BA19&gt;=71397,IF(BA19&lt;=151200,BA19-71397,79803),0)</f>
        <v>0</v>
      </c>
      <c r="BG19" s="3">
        <f t="shared" ref="BG19:BG23" si="354">IF(BA19&gt;=$AP$5,IF(BA19&lt;=$AQ$5,BA19-$AP$5,$AQ$5-$AP$5),0)</f>
        <v>0</v>
      </c>
      <c r="BH19" s="3">
        <f t="shared" ref="BH19:BH23" si="355">IF(BA19&gt;=$AQ$5,IF(BA19&lt;=$AR$5,BA19-$AQ$5,$AR$5-$AQ$5),0)</f>
        <v>0</v>
      </c>
      <c r="BI19" s="3">
        <f t="shared" ref="BI19:BI23" si="356">IF(BA19&gt;=$AR$5,IF(BA19&lt;=$AS$5,BA19-$AR$5,$AS$5-$AR$5),0)</f>
        <v>0</v>
      </c>
      <c r="BJ19" s="3">
        <f t="shared" ref="BJ19:BJ23" si="357">BA19-BB19-BC19-BD19-BE19-BF19-BG19-BH19-BI19</f>
        <v>0</v>
      </c>
      <c r="BK19" s="90">
        <f t="shared" si="312"/>
        <v>5410.4000000000005</v>
      </c>
      <c r="BL19" s="3">
        <f t="shared" si="154"/>
        <v>5410.4000000000005</v>
      </c>
      <c r="BM19" s="160">
        <f t="shared" si="35"/>
        <v>5410.4000000000005</v>
      </c>
      <c r="BN19" s="62">
        <f t="shared" si="211"/>
        <v>5410.4000000000005</v>
      </c>
      <c r="BO19" s="36">
        <f>$M19*1</f>
        <v>55440</v>
      </c>
      <c r="BP19" s="28">
        <f>BP17*1</f>
        <v>2.5</v>
      </c>
      <c r="BQ19" s="3">
        <f t="shared" ref="BQ19:BQ23" si="358">BO19/BP19</f>
        <v>22176</v>
      </c>
      <c r="BR19" s="3">
        <f>IF(BQ19&lt;=$AL$5,BQ19,$AL$5)</f>
        <v>6011</v>
      </c>
      <c r="BS19" s="3">
        <f t="shared" ref="BS19:BS23" si="359">IF(BR19&gt;=$AL$5,IF(BQ19&lt;=$AM$5,BQ19-$AL$5,$AM$5-$AL$5),0)</f>
        <v>5980</v>
      </c>
      <c r="BT19" s="3">
        <f>IF(BQ19&gt;=11991,IF(BQ19&lt;=$AN$5,BQ19-$AM$5,$AN$5-$AM$5),0)</f>
        <v>10185</v>
      </c>
      <c r="BU19" s="3">
        <f t="shared" ref="BU19:BU23" si="360">IF(BQ19&gt;=$AN$5,IF(BQ19&lt;=$AO$5,BQ19-$AN$5,$AO$5-$AN$5),0)</f>
        <v>0</v>
      </c>
      <c r="BV19" s="3">
        <f t="shared" ref="BV19:BV23" si="361">IF(BQ19&gt;=71397,IF(BQ19&lt;=151200,BQ19-71397,79803),0)</f>
        <v>0</v>
      </c>
      <c r="BW19" s="3">
        <f t="shared" ref="BW19:BW23" si="362">IF(BQ19&gt;=$AP$5,IF(BQ19&lt;=$AQ$5,BQ19-$AP$5,$AQ$5-$AP$5),0)</f>
        <v>0</v>
      </c>
      <c r="BX19" s="3">
        <f t="shared" ref="BX19:BX23" si="363">IF(BQ19&gt;=$AQ$5,IF(BQ19&lt;=$AR$5,BQ19-$AQ$5,$AR$5-$AQ$5),0)</f>
        <v>0</v>
      </c>
      <c r="BY19" s="3">
        <f t="shared" ref="BY19:BY23" si="364">IF(BQ19&gt;=$AR$5,IF(BQ19&lt;=$AS$5,BQ19-$AR$5,$AS$5-$AR$5),0)</f>
        <v>0</v>
      </c>
      <c r="BZ19" s="3">
        <f t="shared" ref="BZ19:BZ29" si="365">BQ19-BR19-BS19-BT19-BU19-BV19-BW19-BX19-BY19</f>
        <v>0</v>
      </c>
      <c r="CA19" s="90">
        <f t="shared" si="335"/>
        <v>4387</v>
      </c>
      <c r="CB19" s="3">
        <f t="shared" si="340"/>
        <v>4387</v>
      </c>
      <c r="CC19" s="160">
        <f t="shared" si="49"/>
        <v>4387</v>
      </c>
      <c r="CD19" s="6">
        <f t="shared" si="212"/>
        <v>4387</v>
      </c>
      <c r="CE19" s="36">
        <f>$M19*1</f>
        <v>55440</v>
      </c>
      <c r="CF19" s="28">
        <f>CF17*1</f>
        <v>3</v>
      </c>
      <c r="CG19" s="3">
        <f t="shared" ref="CG19:CG23" si="366">CE19/CF19</f>
        <v>18480</v>
      </c>
      <c r="CH19" s="3">
        <f>IF(CG19&lt;=$AL$5,CG19,$AL$5)</f>
        <v>6011</v>
      </c>
      <c r="CI19" s="3">
        <f t="shared" ref="CI19:CI23" si="367">IF(CH19&gt;=$AL$5,IF(CG19&lt;=$AM$5,CG19-$AL$5,$AM$5-$AL$5),0)</f>
        <v>5980</v>
      </c>
      <c r="CJ19" s="3">
        <f>IF(CG19&gt;=11991,IF(CG19&lt;=$AN$5,CG19-$AM$5,$AN$5-$AM$5),0)</f>
        <v>6489</v>
      </c>
      <c r="CK19" s="3">
        <f t="shared" ref="CK19:CK23" si="368">IF(CG19&gt;=$AN$5,IF(CG19&lt;=$AO$5,CG19-$AN$5,$AO$5-$AN$5),0)</f>
        <v>0</v>
      </c>
      <c r="CL19" s="3">
        <f t="shared" ref="CL19:CL23" si="369">IF(CG19&gt;=71397,IF(CG19&lt;=151200,CG19-71397,79803),0)</f>
        <v>0</v>
      </c>
      <c r="CM19" s="3">
        <f t="shared" ref="CM19:CM23" si="370">IF(CG19&gt;=$AP$5,IF(CG19&lt;=$AQ$5,CG19-$AP$5,$AQ$5-$AP$5),0)</f>
        <v>0</v>
      </c>
      <c r="CN19" s="3">
        <f t="shared" ref="CN19:CN23" si="371">IF(CG19&gt;=$AQ$5,IF(CG19&lt;=$AR$5,CG19-$AQ$5,$AR$5-$AQ$5),0)</f>
        <v>0</v>
      </c>
      <c r="CO19" s="3">
        <f t="shared" ref="CO19:CO23" si="372">IF(CG19&gt;=$AR$5,IF(CG19&lt;=$AS$5,CG19-$AR$5,$AS$5-$AR$5),0)</f>
        <v>0</v>
      </c>
      <c r="CP19" s="3">
        <f t="shared" ref="CP19:CP29" si="373">CG19-CH19-CI19-CJ19-CK19-CL19-CM19-CN19-CO19</f>
        <v>0</v>
      </c>
      <c r="CQ19" s="22">
        <f t="shared" si="319"/>
        <v>3712.0800000000004</v>
      </c>
      <c r="CR19" s="3">
        <f t="shared" ref="CR19:CR22" si="374">IF(BL19-($E$33*2)&gt;=CQ19,IF(BL19&gt;=CQ19-($E$33*2),BL19-($E$33*2),CQ19),IF(CQ19&lt;=($E$33*2),CQ19,IF(BL19-($E$33*2)&lt;=(CQ19),CQ19,BL19-($E$33*2))))</f>
        <v>3712.0800000000004</v>
      </c>
      <c r="CS19" s="160">
        <f t="shared" si="63"/>
        <v>3712.0800000000004</v>
      </c>
      <c r="CT19" s="6">
        <f t="shared" si="213"/>
        <v>3712.0800000000004</v>
      </c>
      <c r="CU19" s="36">
        <f>$M19*1</f>
        <v>55440</v>
      </c>
      <c r="CV19" s="28">
        <f>CV17*1</f>
        <v>4</v>
      </c>
      <c r="CW19" s="3">
        <f t="shared" ref="CW19:CW23" si="375">CU19/CV19</f>
        <v>13860</v>
      </c>
      <c r="CX19" s="3">
        <f>IF(CW19&lt;=$AL$5,CW19,$AL$5)</f>
        <v>6011</v>
      </c>
      <c r="CY19" s="3">
        <f t="shared" ref="CY19:CY23" si="376">IF(CX19&gt;=$AL$5,IF(CW19&lt;=$AM$5,CW19-$AL$5,$AM$5-$AL$5),0)</f>
        <v>5980</v>
      </c>
      <c r="CZ19" s="3">
        <f>IF(CW19&gt;=11991,IF(CW19&lt;=$AN$5,CW19-$AM$5,$AN$5-$AM$5),0)</f>
        <v>1869</v>
      </c>
      <c r="DA19" s="3">
        <f t="shared" ref="DA19:DA23" si="377">IF(CW19&gt;=$AN$5,IF(CW19&lt;=$AO$5,CW19-$AN$5,$AO$5-$AN$5),0)</f>
        <v>0</v>
      </c>
      <c r="DB19" s="3">
        <f t="shared" ref="DB19:DB23" si="378">IF(CW19&gt;=71397,IF(CW19&lt;=151200,CW19-71397,79803),0)</f>
        <v>0</v>
      </c>
      <c r="DC19" s="3">
        <f t="shared" ref="DC19:DC23" si="379">IF(CW19&gt;=$AP$5,IF(CW19&lt;=$AQ$5,CW19-$AP$5,$AQ$5-$AP$5),0)</f>
        <v>0</v>
      </c>
      <c r="DD19" s="3">
        <f t="shared" ref="DD19:DD23" si="380">IF(CW19&gt;=$AQ$5,IF(CW19&lt;=$AR$5,CW19-$AQ$5,$AR$5-$AQ$5),0)</f>
        <v>0</v>
      </c>
      <c r="DE19" s="3">
        <f t="shared" ref="DE19:DE23" si="381">IF(CW19&gt;=$AR$5,IF(CW19&lt;=$AS$5,CW19-$AR$5,$AS$5-$AR$5),0)</f>
        <v>0</v>
      </c>
      <c r="DF19" s="3">
        <f t="shared" ref="DF19:DF29" si="382">CW19-CX19-CY19-CZ19-DA19-DB19-DC19-DD19-DE19</f>
        <v>0</v>
      </c>
      <c r="DG19" s="22">
        <f t="shared" ref="DG19:DG41" si="383">((CX19*$E$12)+(CY19*$E$13)+(CZ19*$E$14)+(DA19*$E$15)+(DB19*$E$16)+(DC19*$E$17)+(DD19*$E$18)+(DE19*$E$19))*CV19</f>
        <v>2362.2399999999998</v>
      </c>
      <c r="DH19" s="3">
        <f t="shared" si="155"/>
        <v>2362.2399999999998</v>
      </c>
      <c r="DI19" s="160">
        <f t="shared" si="178"/>
        <v>2362.2399999999998</v>
      </c>
      <c r="DJ19" s="6">
        <f t="shared" si="214"/>
        <v>2362.2399999999998</v>
      </c>
      <c r="DK19" s="36">
        <f>$M19*1</f>
        <v>55440</v>
      </c>
      <c r="DL19" s="28">
        <f>DL17*1</f>
        <v>5</v>
      </c>
      <c r="DM19" s="3">
        <f t="shared" ref="DM19:DM23" si="384">DK19/DL19</f>
        <v>11088</v>
      </c>
      <c r="DN19" s="3">
        <f>IF(DM19&lt;=$AL$5,DM19,$AL$5)</f>
        <v>6011</v>
      </c>
      <c r="DO19" s="3">
        <f t="shared" ref="DO19:DO23" si="385">IF(DN19&gt;=$AL$5,IF(DM19&lt;=$AM$5,DM19-$AL$5,$AM$5-$AL$5),0)</f>
        <v>5077</v>
      </c>
      <c r="DP19" s="3">
        <f>IF(DM19&gt;=11991,IF(DM19&lt;=$AN$5,DM19-$AM$5,$AN$5-$AM$5),0)</f>
        <v>0</v>
      </c>
      <c r="DQ19" s="3">
        <f t="shared" ref="DQ19:DQ23" si="386">IF(DM19&gt;=$AN$5,IF(DM19&lt;=$AO$5,DM19-$AN$5,$AO$5-$AN$5),0)</f>
        <v>0</v>
      </c>
      <c r="DR19" s="3">
        <f t="shared" ref="DR19:DR23" si="387">IF(DM19&gt;=71397,IF(DM19&lt;=151200,DM19-71397,79803),0)</f>
        <v>0</v>
      </c>
      <c r="DS19" s="3">
        <f t="shared" ref="DS19:DS23" si="388">IF(DM19&gt;=$AP$5,IF(DM19&lt;=$AQ$5,DM19-$AP$5,$AQ$5-$AP$5),0)</f>
        <v>0</v>
      </c>
      <c r="DT19" s="3">
        <f t="shared" ref="DT19:DT23" si="389">IF(DM19&gt;=$AQ$5,IF(DM19&lt;=$AR$5,DM19-$AQ$5,$AR$5-$AQ$5),0)</f>
        <v>0</v>
      </c>
      <c r="DU19" s="3">
        <f t="shared" ref="DU19:DU23" si="390">IF(DM19&gt;=$AR$5,IF(DM19&lt;=$AS$5,DM19-$AR$5,$AS$5-$AR$5),0)</f>
        <v>0</v>
      </c>
      <c r="DV19" s="3">
        <f t="shared" ref="DV19:DV29" si="391">DM19-DN19-DO19-DP19-DQ19-DR19-DS19-DT19-DU19</f>
        <v>0</v>
      </c>
      <c r="DW19" s="22">
        <f>((DN19*$E$12)+(DO19*$E$13)+(DP19*$E$14)+(DQ19*$E$15)+(DR19*$E$16)+(DS19*$E$17)+(DT19*$E$18)+(DU19*$E$19))*DL19</f>
        <v>1396.1750000000002</v>
      </c>
      <c r="DX19" s="3">
        <f t="shared" si="336"/>
        <v>1396.1750000000002</v>
      </c>
      <c r="DY19" s="160">
        <f t="shared" si="91"/>
        <v>1396.1750000000002</v>
      </c>
      <c r="DZ19" s="6">
        <f t="shared" si="215"/>
        <v>1396.1750000000002</v>
      </c>
      <c r="EA19" s="36">
        <f>$M19*1</f>
        <v>55440</v>
      </c>
      <c r="EB19" s="28">
        <f>EB17*1</f>
        <v>2</v>
      </c>
      <c r="EC19" s="3">
        <f t="shared" ref="EC19:EC23" si="392">EA19/EB19</f>
        <v>27720</v>
      </c>
      <c r="ED19" s="3">
        <f>IF(EC19&lt;=$AL$5,EC19,$AL$5)</f>
        <v>6011</v>
      </c>
      <c r="EE19" s="3">
        <f t="shared" ref="EE19:EE23" si="393">IF(ED19&gt;=$AL$5,IF(EC19&lt;=$AM$5,EC19-$AL$5,$AM$5-$AL$5),0)</f>
        <v>5980</v>
      </c>
      <c r="EF19" s="3">
        <f>IF(EC19&gt;=11991,IF(EC19&lt;=$AN$5,EC19-$AM$5,$AN$5-$AM$5),0)</f>
        <v>14640</v>
      </c>
      <c r="EG19" s="3">
        <f t="shared" ref="EG19:EG23" si="394">IF(EC19&gt;=$AN$5,IF(EC19&lt;=$AO$5,EC19-$AN$5,$AO$5-$AN$5),0)</f>
        <v>1089</v>
      </c>
      <c r="EH19" s="3">
        <f t="shared" ref="EH19:EH23" si="395">IF(EC19&gt;=71397,IF(EC19&lt;=151200,EC19-71397,79803),0)</f>
        <v>0</v>
      </c>
      <c r="EI19" s="3">
        <f t="shared" ref="EI19:EI23" si="396">IF(EC19&gt;=$AP$5,IF(EC19&lt;=$AQ$5,EC19-$AP$5,$AQ$5-$AP$5),0)</f>
        <v>0</v>
      </c>
      <c r="EJ19" s="3">
        <f t="shared" ref="EJ19:EJ23" si="397">IF(EC19&gt;=$AQ$5,IF(EC19&lt;=$AR$5,EC19-$AQ$5,$AR$5-$AQ$5),0)</f>
        <v>0</v>
      </c>
      <c r="EK19" s="3">
        <f t="shared" ref="EK19:EK23" si="398">IF(EC19&gt;=$AR$5,IF(EC19&lt;=$AS$5,EC19-$AR$5,$AS$5-$AR$5),0)</f>
        <v>0</v>
      </c>
      <c r="EL19" s="3">
        <f t="shared" ref="EL19:EL35" si="399">EC19-ED19-EE19-EF19-EG19-EH19-EI19-EJ19-EK19</f>
        <v>0</v>
      </c>
      <c r="EM19" s="22">
        <f t="shared" si="337"/>
        <v>5410.4000000000005</v>
      </c>
      <c r="EN19" s="3">
        <f t="shared" si="104"/>
        <v>7481.1999999999989</v>
      </c>
      <c r="EO19" s="160">
        <f t="shared" si="181"/>
        <v>7481.1999999999989</v>
      </c>
      <c r="EP19" s="36">
        <f t="shared" si="106"/>
        <v>7481.1999999999989</v>
      </c>
      <c r="EQ19" s="6">
        <f t="shared" si="156"/>
        <v>55440</v>
      </c>
      <c r="ER19" s="3">
        <f t="shared" si="157"/>
        <v>55440</v>
      </c>
      <c r="ES19" s="3">
        <f t="shared" si="158"/>
        <v>0</v>
      </c>
      <c r="ET19" s="3">
        <f t="shared" si="159"/>
        <v>0</v>
      </c>
      <c r="EU19" s="3">
        <f t="shared" si="107"/>
        <v>0</v>
      </c>
      <c r="EV19" s="3">
        <f t="shared" si="108"/>
        <v>0</v>
      </c>
      <c r="EW19" s="3">
        <f t="shared" si="160"/>
        <v>0</v>
      </c>
      <c r="EX19" s="6">
        <f t="shared" si="109"/>
        <v>0</v>
      </c>
      <c r="EY19" s="3">
        <f t="shared" si="161"/>
        <v>55440</v>
      </c>
      <c r="EZ19" s="3">
        <f t="shared" si="110"/>
        <v>0</v>
      </c>
      <c r="FA19" s="3">
        <f t="shared" si="216"/>
        <v>0</v>
      </c>
      <c r="FB19" s="3">
        <f t="shared" si="112"/>
        <v>0</v>
      </c>
      <c r="FC19" s="3">
        <f t="shared" si="217"/>
        <v>0</v>
      </c>
      <c r="FD19" s="3">
        <f t="shared" si="218"/>
        <v>0</v>
      </c>
      <c r="FE19" s="6">
        <f t="shared" si="219"/>
        <v>0</v>
      </c>
      <c r="FF19" s="36">
        <f>$M19*1</f>
        <v>55440</v>
      </c>
      <c r="FG19" s="28">
        <f>FG17*1</f>
        <v>2.5</v>
      </c>
      <c r="FH19" s="3">
        <f t="shared" ref="FH19:FH23" si="400">FF19/FG19</f>
        <v>22176</v>
      </c>
      <c r="FI19" s="3">
        <f>IF(FH19&lt;=$AL$5,FH19,$AL$5)</f>
        <v>6011</v>
      </c>
      <c r="FJ19" s="3">
        <f t="shared" ref="FJ19:FJ23" si="401">IF(FI19&gt;=$AL$5,IF(FH19&lt;=$AM$5,FH19-$AL$5,$AM$5-$AL$5),0)</f>
        <v>5980</v>
      </c>
      <c r="FK19" s="3">
        <f>IF(FH19&gt;=11991,IF(FH19&lt;=$AN$5,FH19-$AM$5,$AN$5-$AM$5),0)</f>
        <v>10185</v>
      </c>
      <c r="FL19" s="3">
        <f t="shared" ref="FL19:FL23" si="402">IF(FH19&gt;=$AN$5,IF(FH19&lt;=$AO$5,FH19-$AN$5,$AO$5-$AN$5),0)</f>
        <v>0</v>
      </c>
      <c r="FM19" s="3">
        <f t="shared" ref="FM19:FM23" si="403">IF(FH19&gt;=71397,IF(FH19&lt;=151200,FH19-71397,79803),0)</f>
        <v>0</v>
      </c>
      <c r="FN19" s="3">
        <f t="shared" ref="FN19:FN23" si="404">IF(FH19&gt;=$AP$5,IF(FH19&lt;=$AQ$5,FH19-$AP$5,$AQ$5-$AP$5),0)</f>
        <v>0</v>
      </c>
      <c r="FO19" s="3">
        <f t="shared" ref="FO19:FO23" si="405">IF(FH19&gt;=$AQ$5,IF(FH19&lt;=$AR$5,FH19-$AQ$5,$AR$5-$AQ$5),0)</f>
        <v>0</v>
      </c>
      <c r="FP19" s="3">
        <f t="shared" ref="FP19:FP23" si="406">IF(FH19&gt;=$AR$5,IF(FH19&lt;=$AS$5,FH19-$AR$5,$AS$5-$AR$5),0)</f>
        <v>0</v>
      </c>
      <c r="FQ19" s="3">
        <f t="shared" ref="FQ19:FQ35" si="407">FH19-FI19-FJ19-FK19-FL19-FM19-FN19-FO19-FP19</f>
        <v>0</v>
      </c>
      <c r="FR19" s="22">
        <f t="shared" ref="FR19:FR23" si="408">((FI19*$E$12)+(FJ19*$E$13)+(FK19*$E$14)+(FL19*$E$15)+(FM19*$E$16)+(FN19*$E$17)+(FO19*$E$18)+(FP19*$E$19))*FG19</f>
        <v>4387</v>
      </c>
      <c r="FS19" s="3">
        <f t="shared" si="183"/>
        <v>5981.1999999999989</v>
      </c>
      <c r="FT19" s="160">
        <f t="shared" si="127"/>
        <v>5981.1999999999989</v>
      </c>
      <c r="FU19" s="36">
        <f t="shared" si="162"/>
        <v>5981.1999999999989</v>
      </c>
      <c r="FV19" s="36">
        <f>$M19*1</f>
        <v>55440</v>
      </c>
      <c r="FW19" s="28">
        <f>FW17*1</f>
        <v>1.5</v>
      </c>
      <c r="FX19" s="3">
        <f t="shared" ref="FX19:FX23" si="409">FV19/FW19</f>
        <v>36960</v>
      </c>
      <c r="FY19" s="3">
        <f>IF(FX19&lt;=$AL$5,FX19,$AL$5)</f>
        <v>6011</v>
      </c>
      <c r="FZ19" s="3">
        <f t="shared" ref="FZ19:FZ23" si="410">IF(FY19&gt;=$AL$5,IF(FX19&lt;=$AM$5,FX19-$AL$5,$AM$5-$AL$5),0)</f>
        <v>5980</v>
      </c>
      <c r="GA19" s="3">
        <f>IF(FX19&gt;=11991,IF(FX19&lt;=$AN$5,FX19-$AM$5,$AN$5-$AM$5),0)</f>
        <v>14640</v>
      </c>
      <c r="GB19" s="3">
        <f t="shared" ref="GB19:GB23" si="411">IF(FX19&gt;=$AN$5,IF(FX19&lt;=$AO$5,FX19-$AN$5,$AO$5-$AN$5),0)</f>
        <v>10329</v>
      </c>
      <c r="GC19" s="3">
        <f t="shared" ref="GC19:GC23" si="412">IF(FX19&gt;=71397,IF(FX19&lt;=151200,FX19-71397,79803),0)</f>
        <v>0</v>
      </c>
      <c r="GD19" s="3">
        <f t="shared" ref="GD19:GD23" si="413">IF(FX19&gt;=$AP$5,IF(FX19&lt;=$AQ$5,FX19-$AP$5,$AQ$5-$AP$5),0)</f>
        <v>0</v>
      </c>
      <c r="GE19" s="3">
        <f t="shared" ref="GE19:GE23" si="414">IF(FX19&gt;=$AQ$5,IF(FX19&lt;=$AR$5,FX19-$AQ$5,$AR$5-$AQ$5),0)</f>
        <v>0</v>
      </c>
      <c r="GF19" s="3">
        <f t="shared" ref="GF19:GF23" si="415">IF(FX19&gt;=$AR$5,IF(FX19&lt;=$AS$5,FX19-$AR$5,$AS$5-$AR$5),0)</f>
        <v>0</v>
      </c>
      <c r="GG19" s="3">
        <f t="shared" ref="GG19:GG35" si="416">FX19-FY19-FZ19-GA19-GB19-GC19-GD19-GE19-GF19</f>
        <v>0</v>
      </c>
      <c r="GH19" s="22">
        <f t="shared" ref="GH19:GH23" si="417">((FY19*$E$12)+(FZ19*$E$13)+(GA19*$E$14)+(GB19*$E$15)+(GC19*$E$16)+(GD19*$E$17)+(GE19*$E$18)+(GF19*$E$19))*FW19</f>
        <v>8215.8000000000011</v>
      </c>
      <c r="GI19" s="3">
        <f t="shared" si="163"/>
        <v>10124.199999999999</v>
      </c>
      <c r="GJ19" s="160">
        <f t="shared" si="139"/>
        <v>10124.199999999999</v>
      </c>
      <c r="GK19" s="36">
        <f t="shared" si="164"/>
        <v>10124.199999999999</v>
      </c>
      <c r="GM19" s="25">
        <f>GM17+20</f>
        <v>210</v>
      </c>
      <c r="GN19" s="70">
        <f t="shared" si="185"/>
        <v>210</v>
      </c>
      <c r="GO19" s="62">
        <f t="shared" ref="GO19:GO28" si="418">GM19-GN19</f>
        <v>0</v>
      </c>
      <c r="GP19" s="1"/>
      <c r="GQ19" s="25">
        <f>GQ17+20</f>
        <v>610</v>
      </c>
      <c r="GR19" s="149">
        <f t="shared" si="165"/>
        <v>203</v>
      </c>
      <c r="GS19" s="62">
        <f t="shared" ref="GS19:GS28" si="419">GQ19-GR19</f>
        <v>407</v>
      </c>
      <c r="GT19" s="1"/>
      <c r="GU19" s="25">
        <f>GU17+20</f>
        <v>1010</v>
      </c>
      <c r="GV19" s="70">
        <f t="shared" si="166"/>
        <v>3</v>
      </c>
      <c r="GW19" s="62">
        <f t="shared" ref="GW19:GW28" si="420">GU19-GV19</f>
        <v>1007</v>
      </c>
      <c r="GX19" s="1"/>
      <c r="GY19" s="25">
        <f>GY17+20</f>
        <v>1410</v>
      </c>
      <c r="GZ19" s="149">
        <f t="shared" si="167"/>
        <v>0</v>
      </c>
      <c r="HA19" s="62">
        <f t="shared" ref="HA19:HA28" si="421">GY19-GZ19</f>
        <v>1410</v>
      </c>
      <c r="HB19" s="1"/>
      <c r="HC19" s="25">
        <f>HC17+20</f>
        <v>1810</v>
      </c>
      <c r="HD19" s="149">
        <f t="shared" si="168"/>
        <v>0</v>
      </c>
      <c r="HE19" s="62">
        <f t="shared" ref="HE19:HE28" si="422">HC19-HD19</f>
        <v>1810</v>
      </c>
      <c r="HF19" s="3"/>
      <c r="HH19" s="295">
        <f t="shared" si="169"/>
        <v>55440</v>
      </c>
      <c r="HI19" s="25">
        <f t="shared" ref="HI19:HI23" si="423">BL19-CB19</f>
        <v>1023.4000000000005</v>
      </c>
      <c r="HJ19" s="3">
        <f t="shared" ref="HJ19:HJ23" si="424">BL19-CR19</f>
        <v>1698.3200000000002</v>
      </c>
      <c r="HK19" s="3">
        <f t="shared" ref="HK19:HK23" si="425">BL19-DH19</f>
        <v>3048.1600000000008</v>
      </c>
      <c r="HL19" s="62">
        <f t="shared" ref="HL19:HL23" si="426">BL19-DX19</f>
        <v>4014.2250000000004</v>
      </c>
      <c r="HM19" s="25">
        <f t="shared" ref="HM19:HM23" si="427">AV19-EN19</f>
        <v>3540</v>
      </c>
      <c r="HN19" s="62">
        <f t="shared" ref="HN19:HN23" si="428">AV19-FS19</f>
        <v>5040</v>
      </c>
      <c r="HO19" s="6">
        <f t="shared" ref="HO19:HO23" si="429">AV19-GI19</f>
        <v>897</v>
      </c>
      <c r="IB19" t="s">
        <v>96</v>
      </c>
      <c r="II19" s="2"/>
      <c r="IJ19" s="2"/>
      <c r="IK19" s="2"/>
      <c r="IS19" t="s">
        <v>175</v>
      </c>
    </row>
    <row r="20" spans="1:260" ht="15.75" thickBot="1">
      <c r="A20" s="244"/>
      <c r="B20" s="259"/>
      <c r="C20" s="260"/>
      <c r="D20" s="260"/>
      <c r="E20" s="259"/>
      <c r="F20" s="244"/>
      <c r="G20" s="230"/>
      <c r="H20" s="231" t="s">
        <v>121</v>
      </c>
      <c r="I20" s="232"/>
      <c r="J20" s="233"/>
      <c r="K20" s="244"/>
      <c r="L20" s="244"/>
      <c r="M20" s="127">
        <f t="shared" si="143"/>
        <v>60480</v>
      </c>
      <c r="N20" s="280">
        <f t="shared" si="144"/>
        <v>480</v>
      </c>
      <c r="O20" s="100">
        <v>60000</v>
      </c>
      <c r="P20" s="25">
        <f t="shared" si="145"/>
        <v>60480</v>
      </c>
      <c r="Q20" s="36">
        <f t="shared" si="200"/>
        <v>12533.199999999999</v>
      </c>
      <c r="R20" s="82">
        <f t="shared" si="220"/>
        <v>0.20722883597883596</v>
      </c>
      <c r="S20" s="36">
        <f t="shared" si="201"/>
        <v>6922.4000000000015</v>
      </c>
      <c r="T20" s="82">
        <f t="shared" si="146"/>
        <v>0.11445767195767198</v>
      </c>
      <c r="U20" s="36">
        <f t="shared" si="202"/>
        <v>5422.4000000000015</v>
      </c>
      <c r="V20" s="76">
        <f t="shared" si="203"/>
        <v>8.9656084656084684E-2</v>
      </c>
      <c r="W20" s="36">
        <f t="shared" si="204"/>
        <v>4417.68</v>
      </c>
      <c r="X20" s="76">
        <f t="shared" si="205"/>
        <v>7.3043650793650799E-2</v>
      </c>
      <c r="Y20" s="36">
        <f t="shared" si="206"/>
        <v>3067.84</v>
      </c>
      <c r="Z20" s="76">
        <f t="shared" si="207"/>
        <v>5.0724867724867728E-2</v>
      </c>
      <c r="AA20" s="6">
        <f t="shared" si="208"/>
        <v>1717.9999999999998</v>
      </c>
      <c r="AB20" s="76">
        <f t="shared" si="209"/>
        <v>2.8406084656084653E-2</v>
      </c>
      <c r="AC20" s="6">
        <f t="shared" si="147"/>
        <v>8993.1999999999989</v>
      </c>
      <c r="AD20" s="76">
        <f t="shared" si="148"/>
        <v>0.14869708994708994</v>
      </c>
      <c r="AE20" s="36">
        <f t="shared" si="11"/>
        <v>7493.1999999999989</v>
      </c>
      <c r="AF20" s="76">
        <f t="shared" si="305"/>
        <v>0.12389550264550263</v>
      </c>
      <c r="AG20" s="6">
        <f t="shared" si="149"/>
        <v>11636.199999999999</v>
      </c>
      <c r="AH20" s="84">
        <f t="shared" si="150"/>
        <v>0.19239748677248675</v>
      </c>
      <c r="AI20" s="36">
        <f>$M20*1</f>
        <v>60480</v>
      </c>
      <c r="AJ20" s="28">
        <f t="shared" ref="AJ20:AJ23" si="430">AJ19*1</f>
        <v>1</v>
      </c>
      <c r="AK20" s="3">
        <f t="shared" si="341"/>
        <v>60480</v>
      </c>
      <c r="AL20" s="3">
        <f t="shared" ref="AL20:AL23" si="431">IF(AK20&lt;=$AL$5,AK20,$AL$5)</f>
        <v>6011</v>
      </c>
      <c r="AM20" s="3">
        <f t="shared" si="342"/>
        <v>5980</v>
      </c>
      <c r="AN20" s="3">
        <f t="shared" ref="AN20:AN23" si="432">IF(AK20&gt;=11991,IF(AK20&lt;=$AN$5,AK20-$AM$5,$AN$5-$AM$5),0)</f>
        <v>14640</v>
      </c>
      <c r="AO20" s="3">
        <f t="shared" si="343"/>
        <v>33849</v>
      </c>
      <c r="AP20" s="3">
        <f t="shared" si="344"/>
        <v>0</v>
      </c>
      <c r="AQ20" s="3">
        <f t="shared" si="345"/>
        <v>0</v>
      </c>
      <c r="AR20" s="3">
        <f t="shared" si="346"/>
        <v>0</v>
      </c>
      <c r="AS20" s="3">
        <f t="shared" si="347"/>
        <v>0</v>
      </c>
      <c r="AT20" s="3">
        <f t="shared" si="348"/>
        <v>0</v>
      </c>
      <c r="AU20" s="22">
        <f t="shared" si="151"/>
        <v>12533.199999999999</v>
      </c>
      <c r="AV20" s="3">
        <f t="shared" si="152"/>
        <v>12533.199999999999</v>
      </c>
      <c r="AW20" s="160">
        <f t="shared" si="153"/>
        <v>12533.199999999999</v>
      </c>
      <c r="AX20" s="6">
        <f t="shared" si="210"/>
        <v>12533.199999999999</v>
      </c>
      <c r="AY20" s="36">
        <f>$M20*1</f>
        <v>60480</v>
      </c>
      <c r="AZ20" s="28">
        <f t="shared" ref="AZ20:AZ23" si="433">AZ19*1</f>
        <v>2</v>
      </c>
      <c r="BA20" s="3">
        <f t="shared" si="350"/>
        <v>30240</v>
      </c>
      <c r="BB20" s="3">
        <f t="shared" ref="BB20:BB23" si="434">IF(BA20&lt;=$AL$5,BA20,$AL$5)</f>
        <v>6011</v>
      </c>
      <c r="BC20" s="3">
        <f t="shared" si="351"/>
        <v>5980</v>
      </c>
      <c r="BD20" s="3">
        <f t="shared" ref="BD20:BD23" si="435">IF(BA20&gt;=11991,IF(BA20&lt;=$AN$5,BA20-$AM$5,$AN$5-$AM$5),0)</f>
        <v>14640</v>
      </c>
      <c r="BE20" s="3">
        <f t="shared" si="352"/>
        <v>3609</v>
      </c>
      <c r="BF20" s="3">
        <f t="shared" si="353"/>
        <v>0</v>
      </c>
      <c r="BG20" s="3">
        <f t="shared" si="354"/>
        <v>0</v>
      </c>
      <c r="BH20" s="3">
        <f t="shared" si="355"/>
        <v>0</v>
      </c>
      <c r="BI20" s="3">
        <f t="shared" si="356"/>
        <v>0</v>
      </c>
      <c r="BJ20" s="3">
        <f t="shared" si="357"/>
        <v>0</v>
      </c>
      <c r="BK20" s="90">
        <f t="shared" si="312"/>
        <v>6922.4000000000015</v>
      </c>
      <c r="BL20" s="3">
        <f t="shared" si="154"/>
        <v>6922.4000000000015</v>
      </c>
      <c r="BM20" s="160">
        <f t="shared" si="35"/>
        <v>6922.4000000000015</v>
      </c>
      <c r="BN20" s="62">
        <f t="shared" si="211"/>
        <v>6922.4000000000015</v>
      </c>
      <c r="BO20" s="36">
        <f>$M20*1</f>
        <v>60480</v>
      </c>
      <c r="BP20" s="28">
        <f t="shared" ref="BP20:BP23" si="436">BP19*1</f>
        <v>2.5</v>
      </c>
      <c r="BQ20" s="3">
        <f t="shared" si="358"/>
        <v>24192</v>
      </c>
      <c r="BR20" s="3">
        <f t="shared" ref="BR20:BR23" si="437">IF(BQ20&lt;=$AL$5,BQ20,$AL$5)</f>
        <v>6011</v>
      </c>
      <c r="BS20" s="3">
        <f t="shared" si="359"/>
        <v>5980</v>
      </c>
      <c r="BT20" s="3">
        <f t="shared" ref="BT20:BT23" si="438">IF(BQ20&gt;=11991,IF(BQ20&lt;=$AN$5,BQ20-$AM$5,$AN$5-$AM$5),0)</f>
        <v>12201</v>
      </c>
      <c r="BU20" s="3">
        <f t="shared" si="360"/>
        <v>0</v>
      </c>
      <c r="BV20" s="3">
        <f t="shared" si="361"/>
        <v>0</v>
      </c>
      <c r="BW20" s="3">
        <f t="shared" si="362"/>
        <v>0</v>
      </c>
      <c r="BX20" s="3">
        <f t="shared" si="363"/>
        <v>0</v>
      </c>
      <c r="BY20" s="3">
        <f t="shared" si="364"/>
        <v>0</v>
      </c>
      <c r="BZ20" s="3">
        <f t="shared" si="365"/>
        <v>0</v>
      </c>
      <c r="CA20" s="90">
        <f t="shared" si="335"/>
        <v>5092.6000000000004</v>
      </c>
      <c r="CB20" s="3">
        <f t="shared" si="340"/>
        <v>5422.4000000000015</v>
      </c>
      <c r="CC20" s="160">
        <f t="shared" si="49"/>
        <v>5422.4000000000015</v>
      </c>
      <c r="CD20" s="6">
        <f t="shared" si="212"/>
        <v>5422.4000000000015</v>
      </c>
      <c r="CE20" s="36">
        <f>$M20*1</f>
        <v>60480</v>
      </c>
      <c r="CF20" s="28">
        <f t="shared" ref="CF20:CF23" si="439">CF19*1</f>
        <v>3</v>
      </c>
      <c r="CG20" s="3">
        <f t="shared" si="366"/>
        <v>20160</v>
      </c>
      <c r="CH20" s="3">
        <f t="shared" ref="CH20:CH23" si="440">IF(CG20&lt;=$AL$5,CG20,$AL$5)</f>
        <v>6011</v>
      </c>
      <c r="CI20" s="3">
        <f t="shared" si="367"/>
        <v>5980</v>
      </c>
      <c r="CJ20" s="3">
        <f t="shared" ref="CJ20:CJ23" si="441">IF(CG20&gt;=11991,IF(CG20&lt;=$AN$5,CG20-$AM$5,$AN$5-$AM$5),0)</f>
        <v>8169</v>
      </c>
      <c r="CK20" s="3">
        <f t="shared" si="368"/>
        <v>0</v>
      </c>
      <c r="CL20" s="3">
        <f t="shared" si="369"/>
        <v>0</v>
      </c>
      <c r="CM20" s="3">
        <f t="shared" si="370"/>
        <v>0</v>
      </c>
      <c r="CN20" s="3">
        <f t="shared" si="371"/>
        <v>0</v>
      </c>
      <c r="CO20" s="3">
        <f t="shared" si="372"/>
        <v>0</v>
      </c>
      <c r="CP20" s="3">
        <f t="shared" si="373"/>
        <v>0</v>
      </c>
      <c r="CQ20" s="22">
        <f t="shared" si="319"/>
        <v>4417.68</v>
      </c>
      <c r="CR20" s="3">
        <f t="shared" si="374"/>
        <v>4417.68</v>
      </c>
      <c r="CS20" s="160">
        <f t="shared" si="63"/>
        <v>4417.68</v>
      </c>
      <c r="CT20" s="6">
        <f t="shared" si="213"/>
        <v>4417.68</v>
      </c>
      <c r="CU20" s="36">
        <f>$M20*1</f>
        <v>60480</v>
      </c>
      <c r="CV20" s="28">
        <f t="shared" ref="CV20:CV23" si="442">CV19*1</f>
        <v>4</v>
      </c>
      <c r="CW20" s="3">
        <f t="shared" si="375"/>
        <v>15120</v>
      </c>
      <c r="CX20" s="3">
        <f t="shared" ref="CX20:CX23" si="443">IF(CW20&lt;=$AL$5,CW20,$AL$5)</f>
        <v>6011</v>
      </c>
      <c r="CY20" s="3">
        <f t="shared" si="376"/>
        <v>5980</v>
      </c>
      <c r="CZ20" s="3">
        <f t="shared" ref="CZ20:CZ23" si="444">IF(CW20&gt;=11991,IF(CW20&lt;=$AN$5,CW20-$AM$5,$AN$5-$AM$5),0)</f>
        <v>3129</v>
      </c>
      <c r="DA20" s="3">
        <f t="shared" si="377"/>
        <v>0</v>
      </c>
      <c r="DB20" s="3">
        <f t="shared" si="378"/>
        <v>0</v>
      </c>
      <c r="DC20" s="3">
        <f t="shared" si="379"/>
        <v>0</v>
      </c>
      <c r="DD20" s="3">
        <f t="shared" si="380"/>
        <v>0</v>
      </c>
      <c r="DE20" s="3">
        <f t="shared" si="381"/>
        <v>0</v>
      </c>
      <c r="DF20" s="3">
        <f t="shared" si="382"/>
        <v>0</v>
      </c>
      <c r="DG20" s="22">
        <f t="shared" si="383"/>
        <v>3067.84</v>
      </c>
      <c r="DH20" s="3">
        <f t="shared" si="155"/>
        <v>3067.84</v>
      </c>
      <c r="DI20" s="160">
        <f t="shared" si="178"/>
        <v>3067.84</v>
      </c>
      <c r="DJ20" s="6">
        <f t="shared" si="214"/>
        <v>3067.84</v>
      </c>
      <c r="DK20" s="36">
        <f>$M20*1</f>
        <v>60480</v>
      </c>
      <c r="DL20" s="28">
        <f t="shared" ref="DL20:DL23" si="445">DL19*1</f>
        <v>5</v>
      </c>
      <c r="DM20" s="3">
        <f t="shared" si="384"/>
        <v>12096</v>
      </c>
      <c r="DN20" s="3">
        <f t="shared" ref="DN20:DN23" si="446">IF(DM20&lt;=$AL$5,DM20,$AL$5)</f>
        <v>6011</v>
      </c>
      <c r="DO20" s="3">
        <f t="shared" si="385"/>
        <v>5980</v>
      </c>
      <c r="DP20" s="3">
        <f t="shared" ref="DP20:DP23" si="447">IF(DM20&gt;=11991,IF(DM20&lt;=$AN$5,DM20-$AM$5,$AN$5-$AM$5),0)</f>
        <v>105</v>
      </c>
      <c r="DQ20" s="3">
        <f t="shared" si="386"/>
        <v>0</v>
      </c>
      <c r="DR20" s="3">
        <f t="shared" si="387"/>
        <v>0</v>
      </c>
      <c r="DS20" s="3">
        <f t="shared" si="388"/>
        <v>0</v>
      </c>
      <c r="DT20" s="3">
        <f t="shared" si="389"/>
        <v>0</v>
      </c>
      <c r="DU20" s="3">
        <f t="shared" si="390"/>
        <v>0</v>
      </c>
      <c r="DV20" s="3">
        <f t="shared" si="391"/>
        <v>0</v>
      </c>
      <c r="DW20" s="22">
        <f t="shared" ref="DW20:DW41" si="448">((DN20*$E$12)+(DO20*$E$13)+(DP20*$E$14)+(DQ20*$E$15)+(DR20*$E$16)+(DS20*$E$17)+(DT20*$E$18)+(DU20*$E$19))*DL20</f>
        <v>1717.9999999999998</v>
      </c>
      <c r="DX20" s="3">
        <f t="shared" si="336"/>
        <v>1717.9999999999998</v>
      </c>
      <c r="DY20" s="160">
        <f t="shared" si="91"/>
        <v>1717.9999999999998</v>
      </c>
      <c r="DZ20" s="6">
        <f t="shared" si="215"/>
        <v>1717.9999999999998</v>
      </c>
      <c r="EA20" s="36">
        <f>$M20*1</f>
        <v>60480</v>
      </c>
      <c r="EB20" s="28">
        <f t="shared" ref="EB20:EB23" si="449">EB19*1</f>
        <v>2</v>
      </c>
      <c r="EC20" s="3">
        <f t="shared" si="392"/>
        <v>30240</v>
      </c>
      <c r="ED20" s="3">
        <f t="shared" ref="ED20:ED23" si="450">IF(EC20&lt;=$AL$5,EC20,$AL$5)</f>
        <v>6011</v>
      </c>
      <c r="EE20" s="3">
        <f t="shared" si="393"/>
        <v>5980</v>
      </c>
      <c r="EF20" s="3">
        <f t="shared" ref="EF20:EF23" si="451">IF(EC20&gt;=11991,IF(EC20&lt;=$AN$5,EC20-$AM$5,$AN$5-$AM$5),0)</f>
        <v>14640</v>
      </c>
      <c r="EG20" s="3">
        <f t="shared" si="394"/>
        <v>3609</v>
      </c>
      <c r="EH20" s="3">
        <f t="shared" si="395"/>
        <v>0</v>
      </c>
      <c r="EI20" s="3">
        <f t="shared" si="396"/>
        <v>0</v>
      </c>
      <c r="EJ20" s="3">
        <f t="shared" si="397"/>
        <v>0</v>
      </c>
      <c r="EK20" s="3">
        <f t="shared" si="398"/>
        <v>0</v>
      </c>
      <c r="EL20" s="3">
        <f t="shared" si="399"/>
        <v>0</v>
      </c>
      <c r="EM20" s="22">
        <f t="shared" si="337"/>
        <v>6922.4000000000015</v>
      </c>
      <c r="EN20" s="3">
        <f t="shared" si="104"/>
        <v>8993.1999999999989</v>
      </c>
      <c r="EO20" s="160">
        <f t="shared" si="181"/>
        <v>8993.1999999999989</v>
      </c>
      <c r="EP20" s="36">
        <f t="shared" si="106"/>
        <v>8993.1999999999989</v>
      </c>
      <c r="EQ20" s="6">
        <f t="shared" si="156"/>
        <v>60480</v>
      </c>
      <c r="ER20" s="3">
        <f t="shared" si="157"/>
        <v>60480</v>
      </c>
      <c r="ES20" s="3">
        <f t="shared" si="158"/>
        <v>0</v>
      </c>
      <c r="ET20" s="3">
        <f t="shared" si="159"/>
        <v>0</v>
      </c>
      <c r="EU20" s="3">
        <f t="shared" si="107"/>
        <v>0</v>
      </c>
      <c r="EV20" s="3">
        <f t="shared" si="108"/>
        <v>0</v>
      </c>
      <c r="EW20" s="3">
        <f t="shared" si="160"/>
        <v>0</v>
      </c>
      <c r="EX20" s="6">
        <f t="shared" si="109"/>
        <v>0</v>
      </c>
      <c r="EY20" s="3">
        <f t="shared" si="161"/>
        <v>60480</v>
      </c>
      <c r="EZ20" s="3">
        <f t="shared" si="110"/>
        <v>0</v>
      </c>
      <c r="FA20" s="3">
        <f t="shared" si="216"/>
        <v>0</v>
      </c>
      <c r="FB20" s="3">
        <f t="shared" si="112"/>
        <v>0</v>
      </c>
      <c r="FC20" s="3">
        <f t="shared" si="217"/>
        <v>0</v>
      </c>
      <c r="FD20" s="3">
        <f t="shared" si="218"/>
        <v>0</v>
      </c>
      <c r="FE20" s="6">
        <f t="shared" si="219"/>
        <v>0</v>
      </c>
      <c r="FF20" s="36">
        <f>$M20*1</f>
        <v>60480</v>
      </c>
      <c r="FG20" s="28">
        <f t="shared" ref="FG20:FG23" si="452">FG19*1</f>
        <v>2.5</v>
      </c>
      <c r="FH20" s="3">
        <f t="shared" si="400"/>
        <v>24192</v>
      </c>
      <c r="FI20" s="3">
        <f t="shared" ref="FI20:FI23" si="453">IF(FH20&lt;=$AL$5,FH20,$AL$5)</f>
        <v>6011</v>
      </c>
      <c r="FJ20" s="3">
        <f t="shared" si="401"/>
        <v>5980</v>
      </c>
      <c r="FK20" s="3">
        <f t="shared" ref="FK20:FK23" si="454">IF(FH20&gt;=11991,IF(FH20&lt;=$AN$5,FH20-$AM$5,$AN$5-$AM$5),0)</f>
        <v>12201</v>
      </c>
      <c r="FL20" s="3">
        <f t="shared" si="402"/>
        <v>0</v>
      </c>
      <c r="FM20" s="3">
        <f t="shared" si="403"/>
        <v>0</v>
      </c>
      <c r="FN20" s="3">
        <f t="shared" si="404"/>
        <v>0</v>
      </c>
      <c r="FO20" s="3">
        <f t="shared" si="405"/>
        <v>0</v>
      </c>
      <c r="FP20" s="3">
        <f t="shared" si="406"/>
        <v>0</v>
      </c>
      <c r="FQ20" s="3">
        <f t="shared" si="407"/>
        <v>0</v>
      </c>
      <c r="FR20" s="22">
        <f t="shared" si="408"/>
        <v>5092.6000000000004</v>
      </c>
      <c r="FS20" s="3">
        <f t="shared" si="183"/>
        <v>7493.1999999999989</v>
      </c>
      <c r="FT20" s="160">
        <f t="shared" si="127"/>
        <v>7493.1999999999989</v>
      </c>
      <c r="FU20" s="36">
        <f t="shared" si="162"/>
        <v>7493.1999999999989</v>
      </c>
      <c r="FV20" s="36">
        <f>$M20*1</f>
        <v>60480</v>
      </c>
      <c r="FW20" s="28">
        <f t="shared" ref="FW20:FW23" si="455">FW19*1</f>
        <v>1.5</v>
      </c>
      <c r="FX20" s="3">
        <f t="shared" si="409"/>
        <v>40320</v>
      </c>
      <c r="FY20" s="3">
        <f t="shared" ref="FY20:FY23" si="456">IF(FX20&lt;=$AL$5,FX20,$AL$5)</f>
        <v>6011</v>
      </c>
      <c r="FZ20" s="3">
        <f t="shared" si="410"/>
        <v>5980</v>
      </c>
      <c r="GA20" s="3">
        <f t="shared" ref="GA20:GA23" si="457">IF(FX20&gt;=11991,IF(FX20&lt;=$AN$5,FX20-$AM$5,$AN$5-$AM$5),0)</f>
        <v>14640</v>
      </c>
      <c r="GB20" s="3">
        <f t="shared" si="411"/>
        <v>13689</v>
      </c>
      <c r="GC20" s="3">
        <f t="shared" si="412"/>
        <v>0</v>
      </c>
      <c r="GD20" s="3">
        <f t="shared" si="413"/>
        <v>0</v>
      </c>
      <c r="GE20" s="3">
        <f t="shared" si="414"/>
        <v>0</v>
      </c>
      <c r="GF20" s="3">
        <f t="shared" si="415"/>
        <v>0</v>
      </c>
      <c r="GG20" s="3">
        <f t="shared" si="416"/>
        <v>0</v>
      </c>
      <c r="GH20" s="22">
        <f t="shared" si="417"/>
        <v>9727.8000000000011</v>
      </c>
      <c r="GI20" s="3">
        <f t="shared" si="163"/>
        <v>11636.199999999999</v>
      </c>
      <c r="GJ20" s="160">
        <f t="shared" si="139"/>
        <v>11636.199999999999</v>
      </c>
      <c r="GK20" s="36">
        <f t="shared" si="164"/>
        <v>11636.199999999999</v>
      </c>
      <c r="GM20" s="25">
        <f>GM19+20</f>
        <v>230</v>
      </c>
      <c r="GN20" s="70">
        <f t="shared" si="185"/>
        <v>230</v>
      </c>
      <c r="GO20" s="62">
        <f t="shared" si="418"/>
        <v>0</v>
      </c>
      <c r="GP20" s="1"/>
      <c r="GQ20" s="25">
        <f>GQ19+20</f>
        <v>630</v>
      </c>
      <c r="GR20" s="149">
        <f t="shared" si="165"/>
        <v>193</v>
      </c>
      <c r="GS20" s="62">
        <f t="shared" si="419"/>
        <v>437</v>
      </c>
      <c r="GT20" s="1"/>
      <c r="GU20" s="25">
        <f>GU19+20</f>
        <v>1030</v>
      </c>
      <c r="GV20" s="70">
        <f t="shared" si="166"/>
        <v>0</v>
      </c>
      <c r="GW20" s="62">
        <f t="shared" si="420"/>
        <v>1030</v>
      </c>
      <c r="GX20" s="1"/>
      <c r="GY20" s="25">
        <f>GY19+20</f>
        <v>1430</v>
      </c>
      <c r="GZ20" s="149">
        <f t="shared" si="167"/>
        <v>0</v>
      </c>
      <c r="HA20" s="62">
        <f t="shared" si="421"/>
        <v>1430</v>
      </c>
      <c r="HB20" s="1"/>
      <c r="HC20" s="25">
        <f>HC19+20</f>
        <v>1830</v>
      </c>
      <c r="HD20" s="149">
        <f t="shared" si="168"/>
        <v>0</v>
      </c>
      <c r="HE20" s="62">
        <f t="shared" si="422"/>
        <v>1830</v>
      </c>
      <c r="HF20" s="3"/>
      <c r="HH20" s="295">
        <f t="shared" si="169"/>
        <v>60480</v>
      </c>
      <c r="HI20" s="25">
        <f t="shared" si="423"/>
        <v>1500</v>
      </c>
      <c r="HJ20" s="3">
        <f t="shared" si="424"/>
        <v>2504.7200000000012</v>
      </c>
      <c r="HK20" s="3">
        <f t="shared" si="425"/>
        <v>3854.5600000000013</v>
      </c>
      <c r="HL20" s="62">
        <f t="shared" si="426"/>
        <v>5204.4000000000015</v>
      </c>
      <c r="HM20" s="25">
        <f t="shared" si="427"/>
        <v>3540</v>
      </c>
      <c r="HN20" s="62">
        <f t="shared" si="428"/>
        <v>5040</v>
      </c>
      <c r="HO20" s="6">
        <f t="shared" si="429"/>
        <v>897</v>
      </c>
      <c r="IB20" t="s">
        <v>97</v>
      </c>
      <c r="II20" s="2"/>
      <c r="IJ20" s="2"/>
      <c r="IK20" s="2"/>
      <c r="IL20">
        <v>3</v>
      </c>
    </row>
    <row r="21" spans="1:260">
      <c r="G21" s="234" t="s">
        <v>1</v>
      </c>
      <c r="H21" s="235"/>
      <c r="I21" s="236"/>
      <c r="J21" s="236" t="s">
        <v>4</v>
      </c>
      <c r="M21" s="127">
        <f t="shared" si="143"/>
        <v>70560</v>
      </c>
      <c r="N21" s="280">
        <f t="shared" si="144"/>
        <v>560</v>
      </c>
      <c r="O21" s="100">
        <v>70000</v>
      </c>
      <c r="P21" s="25">
        <f t="shared" si="145"/>
        <v>70560</v>
      </c>
      <c r="Q21" s="36">
        <f t="shared" si="200"/>
        <v>15557.199999999999</v>
      </c>
      <c r="R21" s="82">
        <f t="shared" si="220"/>
        <v>0.22048185941043083</v>
      </c>
      <c r="S21" s="36">
        <f t="shared" si="201"/>
        <v>9946.4000000000015</v>
      </c>
      <c r="T21" s="82">
        <f t="shared" si="146"/>
        <v>0.1409637188208617</v>
      </c>
      <c r="U21" s="36">
        <f t="shared" si="202"/>
        <v>8446.4000000000015</v>
      </c>
      <c r="V21" s="76">
        <f t="shared" si="203"/>
        <v>0.11970521541950116</v>
      </c>
      <c r="W21" s="36">
        <f t="shared" si="204"/>
        <v>6946.4000000000015</v>
      </c>
      <c r="X21" s="76">
        <f t="shared" si="205"/>
        <v>9.8446712018140606E-2</v>
      </c>
      <c r="Y21" s="36">
        <f t="shared" si="206"/>
        <v>4479.0400000000009</v>
      </c>
      <c r="Z21" s="76">
        <f t="shared" si="207"/>
        <v>6.3478458049886638E-2</v>
      </c>
      <c r="AA21" s="6">
        <f t="shared" si="208"/>
        <v>3129.2000000000003</v>
      </c>
      <c r="AB21" s="76">
        <f t="shared" si="209"/>
        <v>4.434807256235828E-2</v>
      </c>
      <c r="AC21" s="6">
        <f t="shared" si="147"/>
        <v>12017.199999999999</v>
      </c>
      <c r="AD21" s="76">
        <f t="shared" si="148"/>
        <v>0.17031179138321995</v>
      </c>
      <c r="AE21" s="36">
        <f t="shared" si="11"/>
        <v>10517.199999999999</v>
      </c>
      <c r="AF21" s="76">
        <f t="shared" si="305"/>
        <v>0.14905328798185941</v>
      </c>
      <c r="AG21" s="6">
        <f t="shared" si="149"/>
        <v>14660.199999999999</v>
      </c>
      <c r="AH21" s="84">
        <f t="shared" si="150"/>
        <v>0.20776927437641721</v>
      </c>
      <c r="AI21" s="36">
        <f>$M21*1</f>
        <v>70560</v>
      </c>
      <c r="AJ21" s="28">
        <f t="shared" si="430"/>
        <v>1</v>
      </c>
      <c r="AK21" s="3">
        <f t="shared" si="341"/>
        <v>70560</v>
      </c>
      <c r="AL21" s="3">
        <f t="shared" si="431"/>
        <v>6011</v>
      </c>
      <c r="AM21" s="3">
        <f t="shared" si="342"/>
        <v>5980</v>
      </c>
      <c r="AN21" s="3">
        <f t="shared" si="432"/>
        <v>14640</v>
      </c>
      <c r="AO21" s="3">
        <f t="shared" si="343"/>
        <v>43929</v>
      </c>
      <c r="AP21" s="3">
        <f t="shared" si="344"/>
        <v>0</v>
      </c>
      <c r="AQ21" s="3">
        <f t="shared" si="345"/>
        <v>0</v>
      </c>
      <c r="AR21" s="3">
        <f t="shared" si="346"/>
        <v>0</v>
      </c>
      <c r="AS21" s="3">
        <f t="shared" si="347"/>
        <v>0</v>
      </c>
      <c r="AT21" s="3">
        <f t="shared" si="348"/>
        <v>0</v>
      </c>
      <c r="AU21" s="22">
        <f t="shared" si="151"/>
        <v>15557.199999999999</v>
      </c>
      <c r="AV21" s="3">
        <f t="shared" si="152"/>
        <v>15557.199999999999</v>
      </c>
      <c r="AW21" s="160">
        <f t="shared" si="153"/>
        <v>15557.199999999999</v>
      </c>
      <c r="AX21" s="6">
        <f t="shared" si="210"/>
        <v>15557.199999999999</v>
      </c>
      <c r="AY21" s="36">
        <f>$M21*1</f>
        <v>70560</v>
      </c>
      <c r="AZ21" s="28">
        <f t="shared" si="433"/>
        <v>2</v>
      </c>
      <c r="BA21" s="3">
        <f t="shared" si="350"/>
        <v>35280</v>
      </c>
      <c r="BB21" s="3">
        <f t="shared" si="434"/>
        <v>6011</v>
      </c>
      <c r="BC21" s="3">
        <f t="shared" si="351"/>
        <v>5980</v>
      </c>
      <c r="BD21" s="3">
        <f t="shared" si="435"/>
        <v>14640</v>
      </c>
      <c r="BE21" s="3">
        <f t="shared" si="352"/>
        <v>8649</v>
      </c>
      <c r="BF21" s="3">
        <f t="shared" si="353"/>
        <v>0</v>
      </c>
      <c r="BG21" s="3">
        <f t="shared" si="354"/>
        <v>0</v>
      </c>
      <c r="BH21" s="3">
        <f t="shared" si="355"/>
        <v>0</v>
      </c>
      <c r="BI21" s="3">
        <f t="shared" si="356"/>
        <v>0</v>
      </c>
      <c r="BJ21" s="3">
        <f t="shared" si="357"/>
        <v>0</v>
      </c>
      <c r="BK21" s="90">
        <f t="shared" si="312"/>
        <v>9946.4000000000015</v>
      </c>
      <c r="BL21" s="3">
        <f t="shared" si="154"/>
        <v>9946.4000000000015</v>
      </c>
      <c r="BM21" s="160">
        <f t="shared" si="35"/>
        <v>9946.4000000000015</v>
      </c>
      <c r="BN21" s="62">
        <f t="shared" si="211"/>
        <v>9946.4000000000015</v>
      </c>
      <c r="BO21" s="36">
        <f>$M21*1</f>
        <v>70560</v>
      </c>
      <c r="BP21" s="28">
        <f t="shared" si="436"/>
        <v>2.5</v>
      </c>
      <c r="BQ21" s="3">
        <f t="shared" si="358"/>
        <v>28224</v>
      </c>
      <c r="BR21" s="3">
        <f t="shared" si="437"/>
        <v>6011</v>
      </c>
      <c r="BS21" s="3">
        <f t="shared" si="359"/>
        <v>5980</v>
      </c>
      <c r="BT21" s="3">
        <f t="shared" si="438"/>
        <v>14640</v>
      </c>
      <c r="BU21" s="3">
        <f t="shared" si="360"/>
        <v>1593</v>
      </c>
      <c r="BV21" s="3">
        <f t="shared" si="361"/>
        <v>0</v>
      </c>
      <c r="BW21" s="3">
        <f t="shared" si="362"/>
        <v>0</v>
      </c>
      <c r="BX21" s="3">
        <f t="shared" si="363"/>
        <v>0</v>
      </c>
      <c r="BY21" s="3">
        <f t="shared" si="364"/>
        <v>0</v>
      </c>
      <c r="BZ21" s="3">
        <f t="shared" si="365"/>
        <v>0</v>
      </c>
      <c r="CA21" s="90">
        <f t="shared" si="335"/>
        <v>7141.0000000000018</v>
      </c>
      <c r="CB21" s="3">
        <f t="shared" si="340"/>
        <v>8446.4000000000015</v>
      </c>
      <c r="CC21" s="160">
        <f t="shared" si="49"/>
        <v>8446.4000000000015</v>
      </c>
      <c r="CD21" s="6">
        <f t="shared" si="212"/>
        <v>8446.4000000000015</v>
      </c>
      <c r="CE21" s="36">
        <f>$M21*1</f>
        <v>70560</v>
      </c>
      <c r="CF21" s="28">
        <f t="shared" si="439"/>
        <v>3</v>
      </c>
      <c r="CG21" s="3">
        <f t="shared" si="366"/>
        <v>23520</v>
      </c>
      <c r="CH21" s="3">
        <f t="shared" si="440"/>
        <v>6011</v>
      </c>
      <c r="CI21" s="3">
        <f t="shared" si="367"/>
        <v>5980</v>
      </c>
      <c r="CJ21" s="3">
        <f t="shared" si="441"/>
        <v>11529</v>
      </c>
      <c r="CK21" s="3">
        <f t="shared" si="368"/>
        <v>0</v>
      </c>
      <c r="CL21" s="3">
        <f t="shared" si="369"/>
        <v>0</v>
      </c>
      <c r="CM21" s="3">
        <f t="shared" si="370"/>
        <v>0</v>
      </c>
      <c r="CN21" s="3">
        <f t="shared" si="371"/>
        <v>0</v>
      </c>
      <c r="CO21" s="3">
        <f t="shared" si="372"/>
        <v>0</v>
      </c>
      <c r="CP21" s="3">
        <f t="shared" si="373"/>
        <v>0</v>
      </c>
      <c r="CQ21" s="22">
        <f t="shared" si="319"/>
        <v>5828.88</v>
      </c>
      <c r="CR21" s="3">
        <f t="shared" si="374"/>
        <v>6946.4000000000015</v>
      </c>
      <c r="CS21" s="160">
        <f t="shared" si="63"/>
        <v>6946.4000000000015</v>
      </c>
      <c r="CT21" s="6">
        <f t="shared" si="213"/>
        <v>6946.4000000000015</v>
      </c>
      <c r="CU21" s="36">
        <f>$M21*1</f>
        <v>70560</v>
      </c>
      <c r="CV21" s="28">
        <f t="shared" si="442"/>
        <v>4</v>
      </c>
      <c r="CW21" s="3">
        <f t="shared" si="375"/>
        <v>17640</v>
      </c>
      <c r="CX21" s="3">
        <f t="shared" si="443"/>
        <v>6011</v>
      </c>
      <c r="CY21" s="3">
        <f t="shared" si="376"/>
        <v>5980</v>
      </c>
      <c r="CZ21" s="3">
        <f t="shared" si="444"/>
        <v>5649</v>
      </c>
      <c r="DA21" s="3">
        <f t="shared" si="377"/>
        <v>0</v>
      </c>
      <c r="DB21" s="3">
        <f t="shared" si="378"/>
        <v>0</v>
      </c>
      <c r="DC21" s="3">
        <f t="shared" si="379"/>
        <v>0</v>
      </c>
      <c r="DD21" s="3">
        <f t="shared" si="380"/>
        <v>0</v>
      </c>
      <c r="DE21" s="3">
        <f t="shared" si="381"/>
        <v>0</v>
      </c>
      <c r="DF21" s="3">
        <f t="shared" si="382"/>
        <v>0</v>
      </c>
      <c r="DG21" s="22">
        <f t="shared" si="383"/>
        <v>4479.0400000000009</v>
      </c>
      <c r="DH21" s="3">
        <f t="shared" si="155"/>
        <v>4479.0400000000009</v>
      </c>
      <c r="DI21" s="160">
        <f t="shared" si="178"/>
        <v>4479.0400000000009</v>
      </c>
      <c r="DJ21" s="6">
        <f t="shared" si="214"/>
        <v>4479.0400000000009</v>
      </c>
      <c r="DK21" s="36">
        <f>$M21*1</f>
        <v>70560</v>
      </c>
      <c r="DL21" s="28">
        <f t="shared" si="445"/>
        <v>5</v>
      </c>
      <c r="DM21" s="3">
        <f t="shared" si="384"/>
        <v>14112</v>
      </c>
      <c r="DN21" s="3">
        <f t="shared" si="446"/>
        <v>6011</v>
      </c>
      <c r="DO21" s="3">
        <f t="shared" si="385"/>
        <v>5980</v>
      </c>
      <c r="DP21" s="3">
        <f t="shared" si="447"/>
        <v>2121</v>
      </c>
      <c r="DQ21" s="3">
        <f t="shared" si="386"/>
        <v>0</v>
      </c>
      <c r="DR21" s="3">
        <f t="shared" si="387"/>
        <v>0</v>
      </c>
      <c r="DS21" s="3">
        <f t="shared" si="388"/>
        <v>0</v>
      </c>
      <c r="DT21" s="3">
        <f t="shared" si="389"/>
        <v>0</v>
      </c>
      <c r="DU21" s="3">
        <f t="shared" si="390"/>
        <v>0</v>
      </c>
      <c r="DV21" s="3">
        <f t="shared" si="391"/>
        <v>0</v>
      </c>
      <c r="DW21" s="22">
        <f t="shared" si="448"/>
        <v>3129.2000000000003</v>
      </c>
      <c r="DX21" s="3">
        <f t="shared" si="336"/>
        <v>3129.2000000000003</v>
      </c>
      <c r="DY21" s="160">
        <f t="shared" si="91"/>
        <v>3129.2000000000003</v>
      </c>
      <c r="DZ21" s="6">
        <f t="shared" si="215"/>
        <v>3129.2000000000003</v>
      </c>
      <c r="EA21" s="36">
        <f>$M21*1</f>
        <v>70560</v>
      </c>
      <c r="EB21" s="28">
        <f t="shared" si="449"/>
        <v>2</v>
      </c>
      <c r="EC21" s="3">
        <f t="shared" si="392"/>
        <v>35280</v>
      </c>
      <c r="ED21" s="3">
        <f t="shared" si="450"/>
        <v>6011</v>
      </c>
      <c r="EE21" s="3">
        <f t="shared" si="393"/>
        <v>5980</v>
      </c>
      <c r="EF21" s="3">
        <f t="shared" si="451"/>
        <v>14640</v>
      </c>
      <c r="EG21" s="3">
        <f t="shared" si="394"/>
        <v>8649</v>
      </c>
      <c r="EH21" s="3">
        <f t="shared" si="395"/>
        <v>0</v>
      </c>
      <c r="EI21" s="3">
        <f t="shared" si="396"/>
        <v>0</v>
      </c>
      <c r="EJ21" s="3">
        <f t="shared" si="397"/>
        <v>0</v>
      </c>
      <c r="EK21" s="3">
        <f t="shared" si="398"/>
        <v>0</v>
      </c>
      <c r="EL21" s="3">
        <f t="shared" si="399"/>
        <v>0</v>
      </c>
      <c r="EM21" s="22">
        <f t="shared" si="337"/>
        <v>9946.4000000000015</v>
      </c>
      <c r="EN21" s="3">
        <f t="shared" si="104"/>
        <v>12017.199999999999</v>
      </c>
      <c r="EO21" s="160">
        <f t="shared" si="181"/>
        <v>12017.199999999999</v>
      </c>
      <c r="EP21" s="36">
        <f t="shared" si="106"/>
        <v>12017.199999999999</v>
      </c>
      <c r="EQ21" s="6">
        <f t="shared" si="156"/>
        <v>70560</v>
      </c>
      <c r="ER21" s="3">
        <f t="shared" si="157"/>
        <v>70560</v>
      </c>
      <c r="ES21" s="3">
        <f t="shared" si="158"/>
        <v>0</v>
      </c>
      <c r="ET21" s="3">
        <f t="shared" si="159"/>
        <v>0</v>
      </c>
      <c r="EU21" s="3">
        <f t="shared" si="107"/>
        <v>0</v>
      </c>
      <c r="EV21" s="3">
        <f t="shared" si="108"/>
        <v>0</v>
      </c>
      <c r="EW21" s="3">
        <f t="shared" si="160"/>
        <v>0</v>
      </c>
      <c r="EX21" s="6">
        <f t="shared" si="109"/>
        <v>0</v>
      </c>
      <c r="EY21" s="3">
        <f t="shared" si="161"/>
        <v>70560</v>
      </c>
      <c r="EZ21" s="3">
        <f t="shared" si="110"/>
        <v>0</v>
      </c>
      <c r="FA21" s="3">
        <f t="shared" si="216"/>
        <v>0</v>
      </c>
      <c r="FB21" s="3">
        <f t="shared" si="112"/>
        <v>0</v>
      </c>
      <c r="FC21" s="3">
        <f t="shared" si="217"/>
        <v>0</v>
      </c>
      <c r="FD21" s="3">
        <f t="shared" si="218"/>
        <v>0</v>
      </c>
      <c r="FE21" s="6">
        <f t="shared" si="219"/>
        <v>0</v>
      </c>
      <c r="FF21" s="36">
        <f>$M21*1</f>
        <v>70560</v>
      </c>
      <c r="FG21" s="28">
        <f t="shared" si="452"/>
        <v>2.5</v>
      </c>
      <c r="FH21" s="3">
        <f t="shared" si="400"/>
        <v>28224</v>
      </c>
      <c r="FI21" s="3">
        <f t="shared" si="453"/>
        <v>6011</v>
      </c>
      <c r="FJ21" s="3">
        <f t="shared" si="401"/>
        <v>5980</v>
      </c>
      <c r="FK21" s="3">
        <f t="shared" si="454"/>
        <v>14640</v>
      </c>
      <c r="FL21" s="3">
        <f t="shared" si="402"/>
        <v>1593</v>
      </c>
      <c r="FM21" s="3">
        <f t="shared" si="403"/>
        <v>0</v>
      </c>
      <c r="FN21" s="3">
        <f t="shared" si="404"/>
        <v>0</v>
      </c>
      <c r="FO21" s="3">
        <f t="shared" si="405"/>
        <v>0</v>
      </c>
      <c r="FP21" s="3">
        <f t="shared" si="406"/>
        <v>0</v>
      </c>
      <c r="FQ21" s="3">
        <f t="shared" si="407"/>
        <v>0</v>
      </c>
      <c r="FR21" s="22">
        <f t="shared" si="408"/>
        <v>7141.0000000000018</v>
      </c>
      <c r="FS21" s="3">
        <f t="shared" si="183"/>
        <v>10517.199999999999</v>
      </c>
      <c r="FT21" s="160">
        <f t="shared" si="127"/>
        <v>10517.199999999999</v>
      </c>
      <c r="FU21" s="36">
        <f t="shared" si="162"/>
        <v>10517.199999999999</v>
      </c>
      <c r="FV21" s="36">
        <f>$M21*1</f>
        <v>70560</v>
      </c>
      <c r="FW21" s="28">
        <f t="shared" si="455"/>
        <v>1.5</v>
      </c>
      <c r="FX21" s="3">
        <f t="shared" si="409"/>
        <v>47040</v>
      </c>
      <c r="FY21" s="3">
        <f t="shared" si="456"/>
        <v>6011</v>
      </c>
      <c r="FZ21" s="3">
        <f t="shared" si="410"/>
        <v>5980</v>
      </c>
      <c r="GA21" s="3">
        <f t="shared" si="457"/>
        <v>14640</v>
      </c>
      <c r="GB21" s="3">
        <f t="shared" si="411"/>
        <v>20409</v>
      </c>
      <c r="GC21" s="3">
        <f t="shared" si="412"/>
        <v>0</v>
      </c>
      <c r="GD21" s="3">
        <f t="shared" si="413"/>
        <v>0</v>
      </c>
      <c r="GE21" s="3">
        <f t="shared" si="414"/>
        <v>0</v>
      </c>
      <c r="GF21" s="3">
        <f t="shared" si="415"/>
        <v>0</v>
      </c>
      <c r="GG21" s="3">
        <f t="shared" si="416"/>
        <v>0</v>
      </c>
      <c r="GH21" s="22">
        <f t="shared" si="417"/>
        <v>12751.800000000001</v>
      </c>
      <c r="GI21" s="3">
        <f t="shared" si="163"/>
        <v>14660.199999999999</v>
      </c>
      <c r="GJ21" s="160">
        <f t="shared" si="139"/>
        <v>14660.199999999999</v>
      </c>
      <c r="GK21" s="36">
        <f t="shared" si="164"/>
        <v>14660.199999999999</v>
      </c>
      <c r="GM21" s="25">
        <f t="shared" ref="GM21:GM28" si="458">GM20+20</f>
        <v>250</v>
      </c>
      <c r="GN21" s="70">
        <f t="shared" si="185"/>
        <v>250</v>
      </c>
      <c r="GO21" s="62">
        <f t="shared" si="418"/>
        <v>0</v>
      </c>
      <c r="GP21" s="1"/>
      <c r="GQ21" s="25">
        <f t="shared" ref="GQ21:GQ28" si="459">GQ20+20</f>
        <v>650</v>
      </c>
      <c r="GR21" s="149">
        <f t="shared" si="165"/>
        <v>183</v>
      </c>
      <c r="GS21" s="62">
        <f t="shared" si="419"/>
        <v>467</v>
      </c>
      <c r="GT21" s="1"/>
      <c r="GU21" s="25">
        <f t="shared" ref="GU21:GU28" si="460">GU20+20</f>
        <v>1050</v>
      </c>
      <c r="GV21" s="70">
        <f t="shared" si="166"/>
        <v>0</v>
      </c>
      <c r="GW21" s="62">
        <f t="shared" si="420"/>
        <v>1050</v>
      </c>
      <c r="GX21" s="1"/>
      <c r="GY21" s="25">
        <f t="shared" ref="GY21:GY28" si="461">GY20+20</f>
        <v>1450</v>
      </c>
      <c r="GZ21" s="149">
        <f t="shared" si="167"/>
        <v>0</v>
      </c>
      <c r="HA21" s="62">
        <f t="shared" si="421"/>
        <v>1450</v>
      </c>
      <c r="HB21" s="1"/>
      <c r="HC21" s="25">
        <f t="shared" ref="HC21:HC28" si="462">HC20+20</f>
        <v>1850</v>
      </c>
      <c r="HD21" s="149">
        <f t="shared" si="168"/>
        <v>0</v>
      </c>
      <c r="HE21" s="62">
        <f t="shared" si="422"/>
        <v>1850</v>
      </c>
      <c r="HF21" s="3"/>
      <c r="HH21" s="295">
        <f t="shared" si="169"/>
        <v>70560</v>
      </c>
      <c r="HI21" s="25">
        <f t="shared" si="423"/>
        <v>1500</v>
      </c>
      <c r="HJ21" s="3">
        <f t="shared" si="424"/>
        <v>3000</v>
      </c>
      <c r="HK21" s="3">
        <f t="shared" si="425"/>
        <v>5467.3600000000006</v>
      </c>
      <c r="HL21" s="62">
        <f t="shared" si="426"/>
        <v>6817.2000000000007</v>
      </c>
      <c r="HM21" s="25">
        <f t="shared" si="427"/>
        <v>3540</v>
      </c>
      <c r="HN21" s="62">
        <f t="shared" si="428"/>
        <v>5040</v>
      </c>
      <c r="HO21" s="6">
        <f t="shared" si="429"/>
        <v>897</v>
      </c>
      <c r="IC21" s="147"/>
      <c r="ID21" s="148"/>
      <c r="IE21" s="148"/>
      <c r="II21" s="2"/>
      <c r="IJ21" s="2"/>
      <c r="IK21" s="2"/>
      <c r="IS21" s="146"/>
      <c r="IT21" s="145" t="s">
        <v>176</v>
      </c>
      <c r="IU21" s="145"/>
    </row>
    <row r="22" spans="1:260" ht="15.75" thickBot="1">
      <c r="A22" s="115" t="s">
        <v>70</v>
      </c>
      <c r="B22" t="s">
        <v>161</v>
      </c>
      <c r="G22" s="237" t="s">
        <v>30</v>
      </c>
      <c r="H22" s="238" t="s">
        <v>2</v>
      </c>
      <c r="I22" s="239" t="s">
        <v>3</v>
      </c>
      <c r="J22" s="239" t="s">
        <v>5</v>
      </c>
      <c r="M22" s="127">
        <f t="shared" si="143"/>
        <v>80640</v>
      </c>
      <c r="N22" s="280">
        <f t="shared" si="144"/>
        <v>640</v>
      </c>
      <c r="O22" s="100">
        <v>80000</v>
      </c>
      <c r="P22" s="25">
        <f t="shared" si="145"/>
        <v>80640</v>
      </c>
      <c r="Q22" s="36">
        <f t="shared" si="200"/>
        <v>19597.93</v>
      </c>
      <c r="R22" s="82">
        <f t="shared" si="220"/>
        <v>0.24302988591269842</v>
      </c>
      <c r="S22" s="36">
        <f t="shared" si="201"/>
        <v>12970.400000000001</v>
      </c>
      <c r="T22" s="82">
        <f t="shared" si="146"/>
        <v>0.160843253968254</v>
      </c>
      <c r="U22" s="36">
        <f t="shared" si="202"/>
        <v>11470.400000000001</v>
      </c>
      <c r="V22" s="76">
        <f t="shared" si="203"/>
        <v>0.1422420634920635</v>
      </c>
      <c r="W22" s="36">
        <f t="shared" si="204"/>
        <v>9970.4000000000015</v>
      </c>
      <c r="X22" s="76">
        <f t="shared" si="205"/>
        <v>0.12364087301587304</v>
      </c>
      <c r="Y22" s="36">
        <f t="shared" si="206"/>
        <v>6970.4000000000015</v>
      </c>
      <c r="Z22" s="76">
        <f t="shared" si="207"/>
        <v>8.6438492063492078E-2</v>
      </c>
      <c r="AA22" s="6">
        <f t="shared" si="208"/>
        <v>4540.4000000000005</v>
      </c>
      <c r="AB22" s="76">
        <f t="shared" si="209"/>
        <v>5.6304563492063496E-2</v>
      </c>
      <c r="AC22" s="6">
        <f t="shared" si="147"/>
        <v>16057.93</v>
      </c>
      <c r="AD22" s="76">
        <f t="shared" si="148"/>
        <v>0.19913107638888888</v>
      </c>
      <c r="AE22" s="36">
        <f t="shared" si="11"/>
        <v>14557.93</v>
      </c>
      <c r="AF22" s="76">
        <f t="shared" si="305"/>
        <v>0.18052988591269842</v>
      </c>
      <c r="AG22" s="6">
        <f t="shared" si="149"/>
        <v>18700.93</v>
      </c>
      <c r="AH22" s="84">
        <f t="shared" si="150"/>
        <v>0.23190637400793651</v>
      </c>
      <c r="AI22" s="36">
        <f>$M22*1</f>
        <v>80640</v>
      </c>
      <c r="AJ22" s="28">
        <f t="shared" si="430"/>
        <v>1</v>
      </c>
      <c r="AK22" s="3">
        <f t="shared" si="341"/>
        <v>80640</v>
      </c>
      <c r="AL22" s="3">
        <f t="shared" si="431"/>
        <v>6011</v>
      </c>
      <c r="AM22" s="3">
        <f t="shared" si="342"/>
        <v>5980</v>
      </c>
      <c r="AN22" s="3">
        <f t="shared" si="432"/>
        <v>14640</v>
      </c>
      <c r="AO22" s="3">
        <f t="shared" si="343"/>
        <v>44766</v>
      </c>
      <c r="AP22" s="3">
        <f t="shared" si="344"/>
        <v>9243</v>
      </c>
      <c r="AQ22" s="3">
        <f t="shared" si="345"/>
        <v>0</v>
      </c>
      <c r="AR22" s="3">
        <f t="shared" si="346"/>
        <v>0</v>
      </c>
      <c r="AS22" s="3">
        <f t="shared" si="347"/>
        <v>0</v>
      </c>
      <c r="AT22" s="3">
        <f t="shared" si="348"/>
        <v>0</v>
      </c>
      <c r="AU22" s="22">
        <f t="shared" si="151"/>
        <v>19597.93</v>
      </c>
      <c r="AV22" s="3">
        <f t="shared" si="152"/>
        <v>19597.93</v>
      </c>
      <c r="AW22" s="160">
        <f t="shared" si="153"/>
        <v>19597.93</v>
      </c>
      <c r="AX22" s="6">
        <f t="shared" si="210"/>
        <v>19597.93</v>
      </c>
      <c r="AY22" s="36">
        <f>$M22*1</f>
        <v>80640</v>
      </c>
      <c r="AZ22" s="28">
        <f t="shared" si="433"/>
        <v>2</v>
      </c>
      <c r="BA22" s="3">
        <f t="shared" si="350"/>
        <v>40320</v>
      </c>
      <c r="BB22" s="3">
        <f t="shared" si="434"/>
        <v>6011</v>
      </c>
      <c r="BC22" s="3">
        <f t="shared" si="351"/>
        <v>5980</v>
      </c>
      <c r="BD22" s="3">
        <f t="shared" si="435"/>
        <v>14640</v>
      </c>
      <c r="BE22" s="3">
        <f t="shared" si="352"/>
        <v>13689</v>
      </c>
      <c r="BF22" s="3">
        <f t="shared" si="353"/>
        <v>0</v>
      </c>
      <c r="BG22" s="3">
        <f t="shared" si="354"/>
        <v>0</v>
      </c>
      <c r="BH22" s="3">
        <f t="shared" si="355"/>
        <v>0</v>
      </c>
      <c r="BI22" s="3">
        <f t="shared" si="356"/>
        <v>0</v>
      </c>
      <c r="BJ22" s="3">
        <f t="shared" si="357"/>
        <v>0</v>
      </c>
      <c r="BK22" s="90">
        <f t="shared" si="312"/>
        <v>12970.400000000001</v>
      </c>
      <c r="BL22" s="3">
        <f t="shared" si="154"/>
        <v>12970.400000000001</v>
      </c>
      <c r="BM22" s="160">
        <f t="shared" si="35"/>
        <v>12970.400000000001</v>
      </c>
      <c r="BN22" s="62">
        <f t="shared" si="211"/>
        <v>12970.400000000001</v>
      </c>
      <c r="BO22" s="36">
        <f>$M22*1</f>
        <v>80640</v>
      </c>
      <c r="BP22" s="28">
        <f t="shared" si="436"/>
        <v>2.5</v>
      </c>
      <c r="BQ22" s="3">
        <f t="shared" si="358"/>
        <v>32256</v>
      </c>
      <c r="BR22" s="3">
        <f t="shared" si="437"/>
        <v>6011</v>
      </c>
      <c r="BS22" s="3">
        <f t="shared" si="359"/>
        <v>5980</v>
      </c>
      <c r="BT22" s="3">
        <f t="shared" si="438"/>
        <v>14640</v>
      </c>
      <c r="BU22" s="3">
        <f t="shared" si="360"/>
        <v>5625</v>
      </c>
      <c r="BV22" s="3">
        <f t="shared" si="361"/>
        <v>0</v>
      </c>
      <c r="BW22" s="3">
        <f t="shared" si="362"/>
        <v>0</v>
      </c>
      <c r="BX22" s="3">
        <f t="shared" si="363"/>
        <v>0</v>
      </c>
      <c r="BY22" s="3">
        <f t="shared" si="364"/>
        <v>0</v>
      </c>
      <c r="BZ22" s="3">
        <f t="shared" si="365"/>
        <v>0</v>
      </c>
      <c r="CA22" s="90">
        <f t="shared" si="335"/>
        <v>10165.000000000002</v>
      </c>
      <c r="CB22" s="3">
        <f t="shared" si="340"/>
        <v>11470.400000000001</v>
      </c>
      <c r="CC22" s="160">
        <f t="shared" si="49"/>
        <v>11470.400000000001</v>
      </c>
      <c r="CD22" s="6">
        <f t="shared" si="212"/>
        <v>11470.400000000001</v>
      </c>
      <c r="CE22" s="36">
        <f>$M22*1</f>
        <v>80640</v>
      </c>
      <c r="CF22" s="28">
        <f t="shared" si="439"/>
        <v>3</v>
      </c>
      <c r="CG22" s="3">
        <f t="shared" si="366"/>
        <v>26880</v>
      </c>
      <c r="CH22" s="3">
        <f t="shared" si="440"/>
        <v>6011</v>
      </c>
      <c r="CI22" s="3">
        <f t="shared" si="367"/>
        <v>5980</v>
      </c>
      <c r="CJ22" s="3">
        <f t="shared" si="441"/>
        <v>14640</v>
      </c>
      <c r="CK22" s="3">
        <f t="shared" si="368"/>
        <v>249</v>
      </c>
      <c r="CL22" s="3">
        <f t="shared" si="369"/>
        <v>0</v>
      </c>
      <c r="CM22" s="3">
        <f t="shared" si="370"/>
        <v>0</v>
      </c>
      <c r="CN22" s="3">
        <f t="shared" si="371"/>
        <v>0</v>
      </c>
      <c r="CO22" s="3">
        <f t="shared" si="372"/>
        <v>0</v>
      </c>
      <c r="CP22" s="3">
        <f t="shared" si="373"/>
        <v>0</v>
      </c>
      <c r="CQ22" s="22">
        <f t="shared" si="319"/>
        <v>7359.6</v>
      </c>
      <c r="CR22" s="3">
        <f t="shared" si="374"/>
        <v>9970.4000000000015</v>
      </c>
      <c r="CS22" s="160">
        <f t="shared" si="63"/>
        <v>9970.4000000000015</v>
      </c>
      <c r="CT22" s="6">
        <f t="shared" si="213"/>
        <v>9970.4000000000015</v>
      </c>
      <c r="CU22" s="36">
        <f>$M22*1</f>
        <v>80640</v>
      </c>
      <c r="CV22" s="28">
        <f t="shared" si="442"/>
        <v>4</v>
      </c>
      <c r="CW22" s="3">
        <f t="shared" si="375"/>
        <v>20160</v>
      </c>
      <c r="CX22" s="3">
        <f t="shared" si="443"/>
        <v>6011</v>
      </c>
      <c r="CY22" s="3">
        <f t="shared" si="376"/>
        <v>5980</v>
      </c>
      <c r="CZ22" s="3">
        <f t="shared" si="444"/>
        <v>8169</v>
      </c>
      <c r="DA22" s="3">
        <f t="shared" si="377"/>
        <v>0</v>
      </c>
      <c r="DB22" s="3">
        <f t="shared" si="378"/>
        <v>0</v>
      </c>
      <c r="DC22" s="3">
        <f t="shared" si="379"/>
        <v>0</v>
      </c>
      <c r="DD22" s="3">
        <f t="shared" si="380"/>
        <v>0</v>
      </c>
      <c r="DE22" s="3">
        <f t="shared" si="381"/>
        <v>0</v>
      </c>
      <c r="DF22" s="3">
        <f t="shared" si="382"/>
        <v>0</v>
      </c>
      <c r="DG22" s="22">
        <f t="shared" si="383"/>
        <v>5890.24</v>
      </c>
      <c r="DH22" s="3">
        <f t="shared" si="155"/>
        <v>6970.4000000000015</v>
      </c>
      <c r="DI22" s="160">
        <f t="shared" si="178"/>
        <v>6970.4000000000015</v>
      </c>
      <c r="DJ22" s="6">
        <f t="shared" si="214"/>
        <v>6970.4000000000015</v>
      </c>
      <c r="DK22" s="36">
        <f>$M22*1</f>
        <v>80640</v>
      </c>
      <c r="DL22" s="28">
        <f t="shared" si="445"/>
        <v>5</v>
      </c>
      <c r="DM22" s="3">
        <f t="shared" si="384"/>
        <v>16128</v>
      </c>
      <c r="DN22" s="3">
        <f t="shared" si="446"/>
        <v>6011</v>
      </c>
      <c r="DO22" s="3">
        <f t="shared" si="385"/>
        <v>5980</v>
      </c>
      <c r="DP22" s="3">
        <f t="shared" si="447"/>
        <v>4137</v>
      </c>
      <c r="DQ22" s="3">
        <f t="shared" si="386"/>
        <v>0</v>
      </c>
      <c r="DR22" s="3">
        <f t="shared" si="387"/>
        <v>0</v>
      </c>
      <c r="DS22" s="3">
        <f t="shared" si="388"/>
        <v>0</v>
      </c>
      <c r="DT22" s="3">
        <f t="shared" si="389"/>
        <v>0</v>
      </c>
      <c r="DU22" s="3">
        <f t="shared" si="390"/>
        <v>0</v>
      </c>
      <c r="DV22" s="3">
        <f t="shared" si="391"/>
        <v>0</v>
      </c>
      <c r="DW22" s="22">
        <f t="shared" si="448"/>
        <v>4540.4000000000005</v>
      </c>
      <c r="DX22" s="3">
        <f t="shared" si="336"/>
        <v>4540.4000000000005</v>
      </c>
      <c r="DY22" s="160">
        <f t="shared" si="91"/>
        <v>4540.4000000000005</v>
      </c>
      <c r="DZ22" s="6">
        <f t="shared" si="215"/>
        <v>4540.4000000000005</v>
      </c>
      <c r="EA22" s="36">
        <f>$M22*1</f>
        <v>80640</v>
      </c>
      <c r="EB22" s="28">
        <f t="shared" si="449"/>
        <v>2</v>
      </c>
      <c r="EC22" s="3">
        <f t="shared" si="392"/>
        <v>40320</v>
      </c>
      <c r="ED22" s="3">
        <f t="shared" si="450"/>
        <v>6011</v>
      </c>
      <c r="EE22" s="3">
        <f t="shared" si="393"/>
        <v>5980</v>
      </c>
      <c r="EF22" s="3">
        <f t="shared" si="451"/>
        <v>14640</v>
      </c>
      <c r="EG22" s="3">
        <f t="shared" si="394"/>
        <v>13689</v>
      </c>
      <c r="EH22" s="3">
        <f t="shared" si="395"/>
        <v>0</v>
      </c>
      <c r="EI22" s="3">
        <f t="shared" si="396"/>
        <v>0</v>
      </c>
      <c r="EJ22" s="3">
        <f t="shared" si="397"/>
        <v>0</v>
      </c>
      <c r="EK22" s="3">
        <f t="shared" si="398"/>
        <v>0</v>
      </c>
      <c r="EL22" s="3">
        <f t="shared" si="399"/>
        <v>0</v>
      </c>
      <c r="EM22" s="22">
        <f t="shared" si="337"/>
        <v>12970.400000000001</v>
      </c>
      <c r="EN22" s="3">
        <f t="shared" si="104"/>
        <v>16057.93</v>
      </c>
      <c r="EO22" s="160">
        <f t="shared" si="181"/>
        <v>16057.93</v>
      </c>
      <c r="EP22" s="36">
        <f t="shared" si="106"/>
        <v>16057.93</v>
      </c>
      <c r="EQ22" s="6">
        <f t="shared" si="156"/>
        <v>80640</v>
      </c>
      <c r="ER22" s="3">
        <f t="shared" si="157"/>
        <v>80640</v>
      </c>
      <c r="ES22" s="3">
        <f t="shared" si="158"/>
        <v>0</v>
      </c>
      <c r="ET22" s="3">
        <f t="shared" si="159"/>
        <v>0</v>
      </c>
      <c r="EU22" s="3">
        <f t="shared" si="107"/>
        <v>0</v>
      </c>
      <c r="EV22" s="3">
        <f t="shared" si="108"/>
        <v>0</v>
      </c>
      <c r="EW22" s="3">
        <f t="shared" si="160"/>
        <v>0</v>
      </c>
      <c r="EX22" s="6">
        <f t="shared" si="109"/>
        <v>0</v>
      </c>
      <c r="EY22" s="3">
        <f t="shared" si="161"/>
        <v>80640</v>
      </c>
      <c r="EZ22" s="3">
        <f t="shared" si="110"/>
        <v>0</v>
      </c>
      <c r="FA22" s="3">
        <f t="shared" si="216"/>
        <v>0</v>
      </c>
      <c r="FB22" s="3">
        <f t="shared" si="112"/>
        <v>0</v>
      </c>
      <c r="FC22" s="3">
        <f t="shared" si="217"/>
        <v>0</v>
      </c>
      <c r="FD22" s="3">
        <f t="shared" si="218"/>
        <v>0</v>
      </c>
      <c r="FE22" s="6">
        <f t="shared" si="219"/>
        <v>0</v>
      </c>
      <c r="FF22" s="36">
        <f>$M22*1</f>
        <v>80640</v>
      </c>
      <c r="FG22" s="28">
        <f t="shared" si="452"/>
        <v>2.5</v>
      </c>
      <c r="FH22" s="3">
        <f t="shared" si="400"/>
        <v>32256</v>
      </c>
      <c r="FI22" s="3">
        <f t="shared" si="453"/>
        <v>6011</v>
      </c>
      <c r="FJ22" s="3">
        <f t="shared" si="401"/>
        <v>5980</v>
      </c>
      <c r="FK22" s="3">
        <f t="shared" si="454"/>
        <v>14640</v>
      </c>
      <c r="FL22" s="3">
        <f t="shared" si="402"/>
        <v>5625</v>
      </c>
      <c r="FM22" s="3">
        <f t="shared" si="403"/>
        <v>0</v>
      </c>
      <c r="FN22" s="3">
        <f t="shared" si="404"/>
        <v>0</v>
      </c>
      <c r="FO22" s="3">
        <f t="shared" si="405"/>
        <v>0</v>
      </c>
      <c r="FP22" s="3">
        <f t="shared" si="406"/>
        <v>0</v>
      </c>
      <c r="FQ22" s="3">
        <f t="shared" si="407"/>
        <v>0</v>
      </c>
      <c r="FR22" s="22">
        <f t="shared" si="408"/>
        <v>10165.000000000002</v>
      </c>
      <c r="FS22" s="3">
        <f t="shared" si="183"/>
        <v>14557.93</v>
      </c>
      <c r="FT22" s="160">
        <f t="shared" si="127"/>
        <v>14557.93</v>
      </c>
      <c r="FU22" s="36">
        <f t="shared" si="162"/>
        <v>14557.93</v>
      </c>
      <c r="FV22" s="36">
        <f>$M22*1</f>
        <v>80640</v>
      </c>
      <c r="FW22" s="28">
        <f t="shared" si="455"/>
        <v>1.5</v>
      </c>
      <c r="FX22" s="3">
        <f t="shared" si="409"/>
        <v>53760</v>
      </c>
      <c r="FY22" s="3">
        <f t="shared" si="456"/>
        <v>6011</v>
      </c>
      <c r="FZ22" s="3">
        <f t="shared" si="410"/>
        <v>5980</v>
      </c>
      <c r="GA22" s="3">
        <f t="shared" si="457"/>
        <v>14640</v>
      </c>
      <c r="GB22" s="3">
        <f t="shared" si="411"/>
        <v>27129</v>
      </c>
      <c r="GC22" s="3">
        <f t="shared" si="412"/>
        <v>0</v>
      </c>
      <c r="GD22" s="3">
        <f t="shared" si="413"/>
        <v>0</v>
      </c>
      <c r="GE22" s="3">
        <f t="shared" si="414"/>
        <v>0</v>
      </c>
      <c r="GF22" s="3">
        <f t="shared" si="415"/>
        <v>0</v>
      </c>
      <c r="GG22" s="3">
        <f t="shared" si="416"/>
        <v>0</v>
      </c>
      <c r="GH22" s="22">
        <f t="shared" si="417"/>
        <v>15775.800000000001</v>
      </c>
      <c r="GI22" s="3">
        <f t="shared" si="163"/>
        <v>18700.93</v>
      </c>
      <c r="GJ22" s="160">
        <f t="shared" si="139"/>
        <v>18700.93</v>
      </c>
      <c r="GK22" s="36">
        <f t="shared" si="164"/>
        <v>18700.93</v>
      </c>
      <c r="GM22" s="25">
        <f t="shared" si="458"/>
        <v>270</v>
      </c>
      <c r="GN22" s="70">
        <f t="shared" si="185"/>
        <v>270</v>
      </c>
      <c r="GO22" s="62">
        <f t="shared" si="418"/>
        <v>0</v>
      </c>
      <c r="GP22" s="1"/>
      <c r="GQ22" s="25">
        <f t="shared" si="459"/>
        <v>670</v>
      </c>
      <c r="GR22" s="149">
        <f t="shared" si="165"/>
        <v>173</v>
      </c>
      <c r="GS22" s="62">
        <f t="shared" si="419"/>
        <v>497</v>
      </c>
      <c r="GT22" s="1"/>
      <c r="GU22" s="25">
        <f t="shared" si="460"/>
        <v>1070</v>
      </c>
      <c r="GV22" s="70">
        <f t="shared" si="166"/>
        <v>0</v>
      </c>
      <c r="GW22" s="62">
        <f t="shared" si="420"/>
        <v>1070</v>
      </c>
      <c r="GX22" s="1"/>
      <c r="GY22" s="25">
        <f t="shared" si="461"/>
        <v>1470</v>
      </c>
      <c r="GZ22" s="149">
        <f t="shared" si="167"/>
        <v>0</v>
      </c>
      <c r="HA22" s="62">
        <f t="shared" si="421"/>
        <v>1470</v>
      </c>
      <c r="HB22" s="1"/>
      <c r="HC22" s="25">
        <f t="shared" si="462"/>
        <v>1870</v>
      </c>
      <c r="HD22" s="149">
        <f t="shared" si="168"/>
        <v>0</v>
      </c>
      <c r="HE22" s="62">
        <f t="shared" si="422"/>
        <v>1870</v>
      </c>
      <c r="HF22" s="3"/>
      <c r="HH22" s="295">
        <f t="shared" si="169"/>
        <v>80640</v>
      </c>
      <c r="HI22" s="25">
        <f t="shared" si="423"/>
        <v>1500</v>
      </c>
      <c r="HJ22" s="3">
        <f t="shared" si="424"/>
        <v>3000</v>
      </c>
      <c r="HK22" s="3">
        <f t="shared" si="425"/>
        <v>6000</v>
      </c>
      <c r="HL22" s="62">
        <f t="shared" si="426"/>
        <v>8430</v>
      </c>
      <c r="HM22" s="25">
        <f t="shared" si="427"/>
        <v>3540</v>
      </c>
      <c r="HN22" s="62">
        <f t="shared" si="428"/>
        <v>5040</v>
      </c>
      <c r="HO22" s="6">
        <f t="shared" si="429"/>
        <v>897</v>
      </c>
      <c r="IB22" t="s">
        <v>125</v>
      </c>
      <c r="II22" s="2"/>
      <c r="IJ22" s="2"/>
      <c r="IK22" s="2"/>
      <c r="IL22">
        <v>4</v>
      </c>
      <c r="IU22" t="s">
        <v>177</v>
      </c>
    </row>
    <row r="23" spans="1:260">
      <c r="B23" t="s">
        <v>73</v>
      </c>
      <c r="D23" s="2">
        <f>+K2+1</f>
        <v>2014</v>
      </c>
      <c r="E23" s="290"/>
      <c r="G23" s="101">
        <v>1</v>
      </c>
      <c r="H23" s="240">
        <v>0</v>
      </c>
      <c r="I23" s="292">
        <v>500000</v>
      </c>
      <c r="J23" s="293">
        <v>0</v>
      </c>
      <c r="M23" s="127">
        <f t="shared" si="143"/>
        <v>90720</v>
      </c>
      <c r="N23" s="280">
        <f t="shared" si="144"/>
        <v>720</v>
      </c>
      <c r="O23" s="100">
        <v>90000</v>
      </c>
      <c r="P23" s="25">
        <f t="shared" si="145"/>
        <v>90720</v>
      </c>
      <c r="Q23" s="36">
        <f t="shared" si="200"/>
        <v>23730.73</v>
      </c>
      <c r="R23" s="82">
        <f t="shared" si="220"/>
        <v>0.26158212081128746</v>
      </c>
      <c r="S23" s="36">
        <f t="shared" si="201"/>
        <v>15994.400000000001</v>
      </c>
      <c r="T23" s="82">
        <f t="shared" si="146"/>
        <v>0.176305114638448</v>
      </c>
      <c r="U23" s="36">
        <f t="shared" si="202"/>
        <v>14494.400000000001</v>
      </c>
      <c r="V23" s="76">
        <f t="shared" si="203"/>
        <v>0.15977072310405646</v>
      </c>
      <c r="W23" s="36">
        <f t="shared" si="204"/>
        <v>12994.400000000001</v>
      </c>
      <c r="X23" s="76">
        <f t="shared" si="205"/>
        <v>0.14323633156966492</v>
      </c>
      <c r="Y23" s="36">
        <f t="shared" si="206"/>
        <v>9994.4000000000015</v>
      </c>
      <c r="Z23" s="76">
        <f t="shared" si="207"/>
        <v>0.11016754850088185</v>
      </c>
      <c r="AA23" s="6">
        <f t="shared" si="208"/>
        <v>6994.4000000000015</v>
      </c>
      <c r="AB23" s="76">
        <f t="shared" si="209"/>
        <v>7.7098765432098787E-2</v>
      </c>
      <c r="AC23" s="6">
        <f t="shared" si="147"/>
        <v>20190.73</v>
      </c>
      <c r="AD23" s="76">
        <f t="shared" si="148"/>
        <v>0.22256095679012344</v>
      </c>
      <c r="AE23" s="36">
        <f t="shared" si="11"/>
        <v>18690.73</v>
      </c>
      <c r="AF23" s="76">
        <f t="shared" si="305"/>
        <v>0.20602656525573193</v>
      </c>
      <c r="AG23" s="6">
        <f t="shared" si="149"/>
        <v>22833.73</v>
      </c>
      <c r="AH23" s="84">
        <f t="shared" si="150"/>
        <v>0.25169455467372132</v>
      </c>
      <c r="AI23" s="36">
        <f>$M23*1</f>
        <v>90720</v>
      </c>
      <c r="AJ23" s="28">
        <f t="shared" si="430"/>
        <v>1</v>
      </c>
      <c r="AK23" s="3">
        <f t="shared" si="341"/>
        <v>90720</v>
      </c>
      <c r="AL23" s="3">
        <f t="shared" si="431"/>
        <v>6011</v>
      </c>
      <c r="AM23" s="3">
        <f t="shared" si="342"/>
        <v>5980</v>
      </c>
      <c r="AN23" s="3">
        <f t="shared" si="432"/>
        <v>14640</v>
      </c>
      <c r="AO23" s="3">
        <f t="shared" si="343"/>
        <v>44766</v>
      </c>
      <c r="AP23" s="3">
        <f t="shared" si="344"/>
        <v>19323</v>
      </c>
      <c r="AQ23" s="3">
        <f t="shared" si="345"/>
        <v>0</v>
      </c>
      <c r="AR23" s="3">
        <f t="shared" si="346"/>
        <v>0</v>
      </c>
      <c r="AS23" s="3">
        <f t="shared" si="347"/>
        <v>0</v>
      </c>
      <c r="AT23" s="3">
        <f t="shared" si="348"/>
        <v>0</v>
      </c>
      <c r="AU23" s="22">
        <f t="shared" si="151"/>
        <v>23730.73</v>
      </c>
      <c r="AV23" s="3">
        <f t="shared" si="152"/>
        <v>23730.73</v>
      </c>
      <c r="AW23" s="160">
        <f t="shared" si="153"/>
        <v>23730.73</v>
      </c>
      <c r="AX23" s="6">
        <f t="shared" si="210"/>
        <v>23730.73</v>
      </c>
      <c r="AY23" s="36">
        <f>$M23*1</f>
        <v>90720</v>
      </c>
      <c r="AZ23" s="28">
        <f t="shared" si="433"/>
        <v>2</v>
      </c>
      <c r="BA23" s="3">
        <f t="shared" si="350"/>
        <v>45360</v>
      </c>
      <c r="BB23" s="3">
        <f t="shared" si="434"/>
        <v>6011</v>
      </c>
      <c r="BC23" s="3">
        <f t="shared" si="351"/>
        <v>5980</v>
      </c>
      <c r="BD23" s="3">
        <f t="shared" si="435"/>
        <v>14640</v>
      </c>
      <c r="BE23" s="3">
        <f t="shared" si="352"/>
        <v>18729</v>
      </c>
      <c r="BF23" s="3">
        <f t="shared" si="353"/>
        <v>0</v>
      </c>
      <c r="BG23" s="3">
        <f t="shared" si="354"/>
        <v>0</v>
      </c>
      <c r="BH23" s="3">
        <f t="shared" si="355"/>
        <v>0</v>
      </c>
      <c r="BI23" s="3">
        <f t="shared" si="356"/>
        <v>0</v>
      </c>
      <c r="BJ23" s="3">
        <f t="shared" si="357"/>
        <v>0</v>
      </c>
      <c r="BK23" s="90">
        <f t="shared" si="312"/>
        <v>15994.400000000001</v>
      </c>
      <c r="BL23" s="3">
        <f t="shared" si="154"/>
        <v>15994.400000000001</v>
      </c>
      <c r="BM23" s="160">
        <f t="shared" si="35"/>
        <v>15994.400000000001</v>
      </c>
      <c r="BN23" s="62">
        <f t="shared" si="211"/>
        <v>15994.400000000001</v>
      </c>
      <c r="BO23" s="36">
        <f>$M23*1</f>
        <v>90720</v>
      </c>
      <c r="BP23" s="28">
        <f t="shared" si="436"/>
        <v>2.5</v>
      </c>
      <c r="BQ23" s="3">
        <f t="shared" si="358"/>
        <v>36288</v>
      </c>
      <c r="BR23" s="3">
        <f t="shared" si="437"/>
        <v>6011</v>
      </c>
      <c r="BS23" s="3">
        <f t="shared" si="359"/>
        <v>5980</v>
      </c>
      <c r="BT23" s="3">
        <f t="shared" si="438"/>
        <v>14640</v>
      </c>
      <c r="BU23" s="3">
        <f t="shared" si="360"/>
        <v>9657</v>
      </c>
      <c r="BV23" s="3">
        <f t="shared" si="361"/>
        <v>0</v>
      </c>
      <c r="BW23" s="3">
        <f t="shared" si="362"/>
        <v>0</v>
      </c>
      <c r="BX23" s="3">
        <f t="shared" si="363"/>
        <v>0</v>
      </c>
      <c r="BY23" s="3">
        <f t="shared" si="364"/>
        <v>0</v>
      </c>
      <c r="BZ23" s="3">
        <f t="shared" si="365"/>
        <v>0</v>
      </c>
      <c r="CA23" s="90">
        <f t="shared" si="335"/>
        <v>13189</v>
      </c>
      <c r="CB23" s="3">
        <f t="shared" si="340"/>
        <v>14494.400000000001</v>
      </c>
      <c r="CC23" s="160">
        <f t="shared" si="49"/>
        <v>14494.400000000001</v>
      </c>
      <c r="CD23" s="6">
        <f t="shared" si="212"/>
        <v>14494.400000000001</v>
      </c>
      <c r="CE23" s="36">
        <f>$M23*1</f>
        <v>90720</v>
      </c>
      <c r="CF23" s="28">
        <f t="shared" si="439"/>
        <v>3</v>
      </c>
      <c r="CG23" s="3">
        <f t="shared" si="366"/>
        <v>30240</v>
      </c>
      <c r="CH23" s="3">
        <f t="shared" si="440"/>
        <v>6011</v>
      </c>
      <c r="CI23" s="3">
        <f t="shared" si="367"/>
        <v>5980</v>
      </c>
      <c r="CJ23" s="3">
        <f t="shared" si="441"/>
        <v>14640</v>
      </c>
      <c r="CK23" s="3">
        <f t="shared" si="368"/>
        <v>3609</v>
      </c>
      <c r="CL23" s="3">
        <f t="shared" si="369"/>
        <v>0</v>
      </c>
      <c r="CM23" s="3">
        <f t="shared" si="370"/>
        <v>0</v>
      </c>
      <c r="CN23" s="3">
        <f t="shared" si="371"/>
        <v>0</v>
      </c>
      <c r="CO23" s="3">
        <f t="shared" si="372"/>
        <v>0</v>
      </c>
      <c r="CP23" s="3">
        <f t="shared" si="373"/>
        <v>0</v>
      </c>
      <c r="CQ23" s="22">
        <f t="shared" si="319"/>
        <v>10383.600000000002</v>
      </c>
      <c r="CR23" s="3">
        <f>IF(BL23-($E$33*2)&gt;=CQ23,IF(BL23&gt;=CQ23-($E$33*2),BL23-($E$33*2),CQ23),IF(CQ23&lt;=($E$33*2),CQ23,IF(BL23-($E$33*2)&lt;=(CQ23),CQ23,BL23-($E$33*2))))</f>
        <v>12994.400000000001</v>
      </c>
      <c r="CS23" s="160">
        <f t="shared" si="63"/>
        <v>12994.400000000001</v>
      </c>
      <c r="CT23" s="6">
        <f t="shared" si="213"/>
        <v>12994.400000000001</v>
      </c>
      <c r="CU23" s="36">
        <f>$M23*1</f>
        <v>90720</v>
      </c>
      <c r="CV23" s="28">
        <f t="shared" si="442"/>
        <v>4</v>
      </c>
      <c r="CW23" s="3">
        <f t="shared" si="375"/>
        <v>22680</v>
      </c>
      <c r="CX23" s="3">
        <f t="shared" si="443"/>
        <v>6011</v>
      </c>
      <c r="CY23" s="3">
        <f t="shared" si="376"/>
        <v>5980</v>
      </c>
      <c r="CZ23" s="3">
        <f t="shared" si="444"/>
        <v>10689</v>
      </c>
      <c r="DA23" s="3">
        <f t="shared" si="377"/>
        <v>0</v>
      </c>
      <c r="DB23" s="3">
        <f t="shared" si="378"/>
        <v>0</v>
      </c>
      <c r="DC23" s="3">
        <f t="shared" si="379"/>
        <v>0</v>
      </c>
      <c r="DD23" s="3">
        <f t="shared" si="380"/>
        <v>0</v>
      </c>
      <c r="DE23" s="3">
        <f t="shared" si="381"/>
        <v>0</v>
      </c>
      <c r="DF23" s="3">
        <f t="shared" si="382"/>
        <v>0</v>
      </c>
      <c r="DG23" s="22">
        <f t="shared" si="383"/>
        <v>7301.4400000000005</v>
      </c>
      <c r="DH23" s="3">
        <f t="shared" si="155"/>
        <v>9994.4000000000015</v>
      </c>
      <c r="DI23" s="160">
        <f t="shared" si="178"/>
        <v>9994.4000000000015</v>
      </c>
      <c r="DJ23" s="6">
        <f t="shared" si="214"/>
        <v>9994.4000000000015</v>
      </c>
      <c r="DK23" s="36">
        <f>$M23*1</f>
        <v>90720</v>
      </c>
      <c r="DL23" s="28">
        <f t="shared" si="445"/>
        <v>5</v>
      </c>
      <c r="DM23" s="3">
        <f t="shared" si="384"/>
        <v>18144</v>
      </c>
      <c r="DN23" s="3">
        <f t="shared" si="446"/>
        <v>6011</v>
      </c>
      <c r="DO23" s="3">
        <f t="shared" si="385"/>
        <v>5980</v>
      </c>
      <c r="DP23" s="3">
        <f t="shared" si="447"/>
        <v>6153</v>
      </c>
      <c r="DQ23" s="3">
        <f t="shared" si="386"/>
        <v>0</v>
      </c>
      <c r="DR23" s="3">
        <f t="shared" si="387"/>
        <v>0</v>
      </c>
      <c r="DS23" s="3">
        <f t="shared" si="388"/>
        <v>0</v>
      </c>
      <c r="DT23" s="3">
        <f t="shared" si="389"/>
        <v>0</v>
      </c>
      <c r="DU23" s="3">
        <f t="shared" si="390"/>
        <v>0</v>
      </c>
      <c r="DV23" s="3">
        <f t="shared" si="391"/>
        <v>0</v>
      </c>
      <c r="DW23" s="22">
        <f t="shared" si="448"/>
        <v>5951.6</v>
      </c>
      <c r="DX23" s="3">
        <f t="shared" si="336"/>
        <v>6994.4000000000015</v>
      </c>
      <c r="DY23" s="160">
        <f t="shared" si="91"/>
        <v>6994.4000000000015</v>
      </c>
      <c r="DZ23" s="6">
        <f t="shared" si="215"/>
        <v>6994.4000000000015</v>
      </c>
      <c r="EA23" s="36">
        <f>$M23*1</f>
        <v>90720</v>
      </c>
      <c r="EB23" s="28">
        <f t="shared" si="449"/>
        <v>2</v>
      </c>
      <c r="EC23" s="3">
        <f t="shared" si="392"/>
        <v>45360</v>
      </c>
      <c r="ED23" s="3">
        <f t="shared" si="450"/>
        <v>6011</v>
      </c>
      <c r="EE23" s="3">
        <f t="shared" si="393"/>
        <v>5980</v>
      </c>
      <c r="EF23" s="3">
        <f t="shared" si="451"/>
        <v>14640</v>
      </c>
      <c r="EG23" s="3">
        <f t="shared" si="394"/>
        <v>18729</v>
      </c>
      <c r="EH23" s="3">
        <f t="shared" si="395"/>
        <v>0</v>
      </c>
      <c r="EI23" s="3">
        <f t="shared" si="396"/>
        <v>0</v>
      </c>
      <c r="EJ23" s="3">
        <f t="shared" si="397"/>
        <v>0</v>
      </c>
      <c r="EK23" s="3">
        <f t="shared" si="398"/>
        <v>0</v>
      </c>
      <c r="EL23" s="3">
        <f t="shared" si="399"/>
        <v>0</v>
      </c>
      <c r="EM23" s="22">
        <f t="shared" si="337"/>
        <v>15994.400000000001</v>
      </c>
      <c r="EN23" s="3">
        <f>IF(AU23-($E$39*1)&lt;=EM23,(EM23),AU23-($E$39*1))</f>
        <v>20190.73</v>
      </c>
      <c r="EO23" s="160">
        <f t="shared" si="181"/>
        <v>20190.73</v>
      </c>
      <c r="EP23" s="36">
        <f t="shared" si="106"/>
        <v>20190.73</v>
      </c>
      <c r="EQ23" s="6">
        <f t="shared" si="156"/>
        <v>90720</v>
      </c>
      <c r="ER23" s="3">
        <f t="shared" si="157"/>
        <v>90720</v>
      </c>
      <c r="ES23" s="3">
        <f t="shared" si="158"/>
        <v>0</v>
      </c>
      <c r="ET23" s="3">
        <f t="shared" si="159"/>
        <v>0</v>
      </c>
      <c r="EU23" s="3">
        <f t="shared" si="107"/>
        <v>0</v>
      </c>
      <c r="EV23" s="3">
        <f t="shared" si="108"/>
        <v>0</v>
      </c>
      <c r="EW23" s="3">
        <f t="shared" si="160"/>
        <v>0</v>
      </c>
      <c r="EX23" s="6">
        <f t="shared" si="109"/>
        <v>0</v>
      </c>
      <c r="EY23" s="3">
        <f t="shared" si="161"/>
        <v>90720</v>
      </c>
      <c r="EZ23" s="3">
        <f t="shared" si="110"/>
        <v>0</v>
      </c>
      <c r="FA23" s="3">
        <f t="shared" si="216"/>
        <v>0</v>
      </c>
      <c r="FB23" s="3">
        <f t="shared" si="112"/>
        <v>0</v>
      </c>
      <c r="FC23" s="3">
        <f t="shared" si="217"/>
        <v>0</v>
      </c>
      <c r="FD23" s="3">
        <f t="shared" si="218"/>
        <v>0</v>
      </c>
      <c r="FE23" s="6">
        <f t="shared" si="219"/>
        <v>0</v>
      </c>
      <c r="FF23" s="36">
        <f>$M23*1</f>
        <v>90720</v>
      </c>
      <c r="FG23" s="28">
        <f t="shared" si="452"/>
        <v>2.5</v>
      </c>
      <c r="FH23" s="3">
        <f t="shared" si="400"/>
        <v>36288</v>
      </c>
      <c r="FI23" s="3">
        <f t="shared" si="453"/>
        <v>6011</v>
      </c>
      <c r="FJ23" s="3">
        <f t="shared" si="401"/>
        <v>5980</v>
      </c>
      <c r="FK23" s="3">
        <f t="shared" si="454"/>
        <v>14640</v>
      </c>
      <c r="FL23" s="3">
        <f t="shared" si="402"/>
        <v>9657</v>
      </c>
      <c r="FM23" s="3">
        <f t="shared" si="403"/>
        <v>0</v>
      </c>
      <c r="FN23" s="3">
        <f t="shared" si="404"/>
        <v>0</v>
      </c>
      <c r="FO23" s="3">
        <f t="shared" si="405"/>
        <v>0</v>
      </c>
      <c r="FP23" s="3">
        <f t="shared" si="406"/>
        <v>0</v>
      </c>
      <c r="FQ23" s="3">
        <f t="shared" si="407"/>
        <v>0</v>
      </c>
      <c r="FR23" s="22">
        <f t="shared" si="408"/>
        <v>13189</v>
      </c>
      <c r="FS23" s="3">
        <f t="shared" si="183"/>
        <v>18690.73</v>
      </c>
      <c r="FT23" s="160">
        <f t="shared" si="127"/>
        <v>18690.73</v>
      </c>
      <c r="FU23" s="36">
        <f t="shared" si="162"/>
        <v>18690.73</v>
      </c>
      <c r="FV23" s="36">
        <f>$M23*1</f>
        <v>90720</v>
      </c>
      <c r="FW23" s="28">
        <f t="shared" si="455"/>
        <v>1.5</v>
      </c>
      <c r="FX23" s="3">
        <f t="shared" si="409"/>
        <v>60480</v>
      </c>
      <c r="FY23" s="3">
        <f t="shared" si="456"/>
        <v>6011</v>
      </c>
      <c r="FZ23" s="3">
        <f t="shared" si="410"/>
        <v>5980</v>
      </c>
      <c r="GA23" s="3">
        <f t="shared" si="457"/>
        <v>14640</v>
      </c>
      <c r="GB23" s="3">
        <f t="shared" si="411"/>
        <v>33849</v>
      </c>
      <c r="GC23" s="3">
        <f t="shared" si="412"/>
        <v>0</v>
      </c>
      <c r="GD23" s="3">
        <f t="shared" si="413"/>
        <v>0</v>
      </c>
      <c r="GE23" s="3">
        <f t="shared" si="414"/>
        <v>0</v>
      </c>
      <c r="GF23" s="3">
        <f t="shared" si="415"/>
        <v>0</v>
      </c>
      <c r="GG23" s="3">
        <f t="shared" si="416"/>
        <v>0</v>
      </c>
      <c r="GH23" s="22">
        <f t="shared" si="417"/>
        <v>18799.8</v>
      </c>
      <c r="GI23" s="3">
        <f t="shared" si="163"/>
        <v>22833.73</v>
      </c>
      <c r="GJ23" s="160">
        <f t="shared" si="139"/>
        <v>22833.73</v>
      </c>
      <c r="GK23" s="36">
        <f t="shared" si="164"/>
        <v>22833.73</v>
      </c>
      <c r="GM23" s="25">
        <f t="shared" si="458"/>
        <v>290</v>
      </c>
      <c r="GN23" s="70">
        <f t="shared" si="185"/>
        <v>290</v>
      </c>
      <c r="GO23" s="62">
        <f t="shared" si="418"/>
        <v>0</v>
      </c>
      <c r="GP23" s="1"/>
      <c r="GQ23" s="25">
        <f t="shared" si="459"/>
        <v>690</v>
      </c>
      <c r="GR23" s="149">
        <f t="shared" si="165"/>
        <v>163</v>
      </c>
      <c r="GS23" s="62">
        <f t="shared" si="419"/>
        <v>527</v>
      </c>
      <c r="GT23" s="1"/>
      <c r="GU23" s="25">
        <f t="shared" si="460"/>
        <v>1090</v>
      </c>
      <c r="GV23" s="70">
        <f t="shared" si="166"/>
        <v>0</v>
      </c>
      <c r="GW23" s="62">
        <f t="shared" si="420"/>
        <v>1090</v>
      </c>
      <c r="GX23" s="1"/>
      <c r="GY23" s="25">
        <f t="shared" si="461"/>
        <v>1490</v>
      </c>
      <c r="GZ23" s="149">
        <f t="shared" si="167"/>
        <v>0</v>
      </c>
      <c r="HA23" s="62">
        <f t="shared" si="421"/>
        <v>1490</v>
      </c>
      <c r="HB23" s="1"/>
      <c r="HC23" s="25">
        <f t="shared" si="462"/>
        <v>1890</v>
      </c>
      <c r="HD23" s="149">
        <f t="shared" si="168"/>
        <v>0</v>
      </c>
      <c r="HE23" s="62">
        <f t="shared" si="422"/>
        <v>1890</v>
      </c>
      <c r="HF23" s="3"/>
      <c r="HH23" s="295">
        <f t="shared" si="169"/>
        <v>90720</v>
      </c>
      <c r="HI23" s="25">
        <f t="shared" si="423"/>
        <v>1500</v>
      </c>
      <c r="HJ23" s="3">
        <f t="shared" si="424"/>
        <v>3000</v>
      </c>
      <c r="HK23" s="3">
        <f t="shared" si="425"/>
        <v>6000</v>
      </c>
      <c r="HL23" s="62">
        <f t="shared" si="426"/>
        <v>9000</v>
      </c>
      <c r="HM23" s="25">
        <f t="shared" si="427"/>
        <v>3540</v>
      </c>
      <c r="HN23" s="62">
        <f t="shared" si="428"/>
        <v>5040</v>
      </c>
      <c r="HO23" s="6">
        <f t="shared" si="429"/>
        <v>897</v>
      </c>
      <c r="IB23" s="147"/>
      <c r="IF23" s="148"/>
      <c r="II23" s="2"/>
      <c r="IJ23" s="2"/>
      <c r="IK23" s="2"/>
      <c r="IU23" t="s">
        <v>179</v>
      </c>
      <c r="IX23" s="141"/>
      <c r="IY23" s="141"/>
    </row>
    <row r="24" spans="1:260" ht="15.75" thickBot="1">
      <c r="G24" s="101">
        <f>G23+1</f>
        <v>2</v>
      </c>
      <c r="H24" s="186">
        <f>I23*1</f>
        <v>500000</v>
      </c>
      <c r="I24" s="292">
        <v>1000000</v>
      </c>
      <c r="J24" s="293">
        <v>0.03</v>
      </c>
      <c r="M24" s="127"/>
      <c r="N24" s="280"/>
      <c r="O24" s="101"/>
      <c r="P24" s="25"/>
      <c r="Q24" s="36"/>
      <c r="R24" s="82"/>
      <c r="S24" s="36"/>
      <c r="T24" s="82"/>
      <c r="U24" s="36"/>
      <c r="V24" s="76"/>
      <c r="W24" s="36"/>
      <c r="X24" s="76"/>
      <c r="Y24" s="36"/>
      <c r="Z24" s="76"/>
      <c r="AA24" s="6"/>
      <c r="AB24" s="76"/>
      <c r="AC24" s="6"/>
      <c r="AD24" s="76"/>
      <c r="AE24" s="36"/>
      <c r="AF24" s="76"/>
      <c r="AG24" s="6"/>
      <c r="AH24" s="84"/>
      <c r="AI24" s="36"/>
      <c r="AJ24" s="28"/>
      <c r="AK24" s="3"/>
      <c r="AL24" s="3"/>
      <c r="AM24" s="3"/>
      <c r="AN24" s="3"/>
      <c r="AO24" s="3"/>
      <c r="AP24" s="3"/>
      <c r="AQ24" s="3"/>
      <c r="AR24" s="3"/>
      <c r="AS24" s="3"/>
      <c r="AT24" s="3">
        <f t="shared" ref="AT24:AT41" si="463">AK24-AL24-AM24-AN24-AO24-AP24-AQ24-AR24-AS24</f>
        <v>0</v>
      </c>
      <c r="AU24" s="22"/>
      <c r="AV24" s="3"/>
      <c r="AW24" s="160"/>
      <c r="AX24" s="6"/>
      <c r="AY24" s="36"/>
      <c r="AZ24" s="28"/>
      <c r="BA24" s="3"/>
      <c r="BB24" s="11"/>
      <c r="BC24" s="11"/>
      <c r="BD24" s="11"/>
      <c r="BE24" s="11"/>
      <c r="BF24" s="11"/>
      <c r="BG24" s="11"/>
      <c r="BH24" s="24"/>
      <c r="BI24" s="3"/>
      <c r="BJ24" s="3"/>
      <c r="BK24" s="90"/>
      <c r="BL24" s="3"/>
      <c r="BM24" s="160"/>
      <c r="BN24" s="62"/>
      <c r="BO24" s="36"/>
      <c r="BP24" s="28"/>
      <c r="BQ24" s="3"/>
      <c r="BR24" s="11"/>
      <c r="BS24" s="11"/>
      <c r="BT24" s="11"/>
      <c r="BU24" s="11"/>
      <c r="BV24" s="11"/>
      <c r="BW24" s="11"/>
      <c r="BX24" s="24"/>
      <c r="BY24" s="3"/>
      <c r="BZ24" s="3">
        <f t="shared" si="365"/>
        <v>0</v>
      </c>
      <c r="CA24" s="90"/>
      <c r="CB24" s="3"/>
      <c r="CC24" s="160"/>
      <c r="CD24" s="6"/>
      <c r="CE24" s="36"/>
      <c r="CF24" s="28"/>
      <c r="CG24" s="3"/>
      <c r="CH24" s="11"/>
      <c r="CI24" s="11"/>
      <c r="CJ24" s="11"/>
      <c r="CK24" s="11"/>
      <c r="CL24" s="11"/>
      <c r="CM24" s="11"/>
      <c r="CN24" s="24"/>
      <c r="CO24" s="3"/>
      <c r="CP24" s="3">
        <f t="shared" si="373"/>
        <v>0</v>
      </c>
      <c r="CQ24" s="22"/>
      <c r="CR24" s="11"/>
      <c r="CS24" s="160"/>
      <c r="CT24" s="6"/>
      <c r="CU24" s="36"/>
      <c r="CV24" s="28"/>
      <c r="CW24" s="3"/>
      <c r="CX24" s="11"/>
      <c r="CY24" s="11"/>
      <c r="CZ24" s="11"/>
      <c r="DA24" s="11"/>
      <c r="DB24" s="11"/>
      <c r="DC24" s="11"/>
      <c r="DD24" s="24"/>
      <c r="DE24" s="3"/>
      <c r="DF24" s="3">
        <f t="shared" si="382"/>
        <v>0</v>
      </c>
      <c r="DG24" s="22"/>
      <c r="DH24" s="3"/>
      <c r="DI24" s="160"/>
      <c r="DJ24" s="6"/>
      <c r="DK24" s="36"/>
      <c r="DL24" s="28"/>
      <c r="DM24" s="3"/>
      <c r="DN24" s="11"/>
      <c r="DO24" s="11"/>
      <c r="DP24" s="11"/>
      <c r="DQ24" s="11"/>
      <c r="DR24" s="11"/>
      <c r="DS24" s="11"/>
      <c r="DT24" s="24"/>
      <c r="DU24" s="3"/>
      <c r="DV24" s="3"/>
      <c r="DW24" s="22"/>
      <c r="DX24" s="3"/>
      <c r="DY24" s="160"/>
      <c r="DZ24" s="6"/>
      <c r="EA24" s="36"/>
      <c r="EB24" s="28"/>
      <c r="EC24" s="3"/>
      <c r="ED24" s="3"/>
      <c r="EE24" s="3"/>
      <c r="EF24" s="3"/>
      <c r="EG24" s="3"/>
      <c r="EH24" s="3"/>
      <c r="EI24" s="3"/>
      <c r="EJ24" s="3"/>
      <c r="EK24" s="3"/>
      <c r="EL24" s="3">
        <f t="shared" si="399"/>
        <v>0</v>
      </c>
      <c r="EM24" s="22"/>
      <c r="EN24" s="3"/>
      <c r="EO24" s="160"/>
      <c r="EP24" s="36">
        <f t="shared" si="106"/>
        <v>0</v>
      </c>
      <c r="EQ24" s="6"/>
      <c r="ER24" s="3"/>
      <c r="ES24" s="3"/>
      <c r="ET24" s="3"/>
      <c r="EU24" s="3"/>
      <c r="EV24" s="3"/>
      <c r="EW24" s="3"/>
      <c r="EX24" s="6"/>
      <c r="EY24" s="3"/>
      <c r="EZ24" s="3"/>
      <c r="FA24" s="3"/>
      <c r="FB24" s="3"/>
      <c r="FC24" s="3"/>
      <c r="FD24" s="3"/>
      <c r="FE24" s="6"/>
      <c r="FF24" s="36"/>
      <c r="FG24" s="28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22"/>
      <c r="FS24" s="3"/>
      <c r="FT24" s="160"/>
      <c r="FU24" s="36"/>
      <c r="FV24" s="36"/>
      <c r="FW24" s="28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22"/>
      <c r="GI24" s="3"/>
      <c r="GJ24" s="160"/>
      <c r="GK24" s="36"/>
      <c r="GM24" s="25">
        <f t="shared" si="458"/>
        <v>310</v>
      </c>
      <c r="GN24" s="70">
        <f t="shared" si="185"/>
        <v>310</v>
      </c>
      <c r="GO24" s="62">
        <f t="shared" si="418"/>
        <v>0</v>
      </c>
      <c r="GP24" s="1"/>
      <c r="GQ24" s="25">
        <f t="shared" si="459"/>
        <v>710</v>
      </c>
      <c r="GR24" s="149">
        <f t="shared" si="165"/>
        <v>153</v>
      </c>
      <c r="GS24" s="62">
        <f t="shared" si="419"/>
        <v>557</v>
      </c>
      <c r="GT24" s="1"/>
      <c r="GU24" s="25">
        <f t="shared" si="460"/>
        <v>1110</v>
      </c>
      <c r="GV24" s="70">
        <f t="shared" si="166"/>
        <v>0</v>
      </c>
      <c r="GW24" s="62">
        <f t="shared" si="420"/>
        <v>1110</v>
      </c>
      <c r="GX24" s="1"/>
      <c r="GY24" s="25">
        <f t="shared" si="461"/>
        <v>1510</v>
      </c>
      <c r="GZ24" s="149">
        <f t="shared" si="167"/>
        <v>0</v>
      </c>
      <c r="HA24" s="62">
        <f t="shared" si="421"/>
        <v>1510</v>
      </c>
      <c r="HB24" s="1"/>
      <c r="HC24" s="25">
        <f t="shared" si="462"/>
        <v>1910</v>
      </c>
      <c r="HD24" s="149">
        <f t="shared" si="168"/>
        <v>0</v>
      </c>
      <c r="HE24" s="62">
        <f t="shared" si="422"/>
        <v>1910</v>
      </c>
      <c r="HF24" s="3"/>
      <c r="HH24" s="295"/>
      <c r="HI24" s="25"/>
      <c r="HJ24" s="3"/>
      <c r="HK24" s="3"/>
      <c r="HL24" s="62"/>
      <c r="HM24" s="25"/>
      <c r="HN24" s="62"/>
      <c r="HO24" s="6"/>
      <c r="IB24" t="s">
        <v>153</v>
      </c>
      <c r="II24" s="2"/>
      <c r="IJ24" s="2"/>
      <c r="IK24" s="2"/>
      <c r="IL24">
        <v>13</v>
      </c>
      <c r="IU24" t="s">
        <v>221</v>
      </c>
    </row>
    <row r="25" spans="1:260" ht="15.75" thickBot="1">
      <c r="B25" s="67" t="s">
        <v>160</v>
      </c>
      <c r="C25" s="68"/>
      <c r="D25" s="122"/>
      <c r="E25" s="291">
        <v>508</v>
      </c>
      <c r="G25" s="101">
        <f>G24+1</f>
        <v>3</v>
      </c>
      <c r="H25" s="186">
        <f>I24*1</f>
        <v>1000000</v>
      </c>
      <c r="I25" s="292">
        <v>9999999</v>
      </c>
      <c r="J25" s="293">
        <v>0.04</v>
      </c>
      <c r="M25" s="127">
        <f t="shared" si="143"/>
        <v>100800</v>
      </c>
      <c r="N25" s="280">
        <f t="shared" si="144"/>
        <v>800</v>
      </c>
      <c r="O25" s="100">
        <v>100000</v>
      </c>
      <c r="P25" s="25">
        <f t="shared" si="145"/>
        <v>100800</v>
      </c>
      <c r="Q25" s="36">
        <f t="shared" si="200"/>
        <v>27863.53</v>
      </c>
      <c r="R25" s="82">
        <f t="shared" si="220"/>
        <v>0.27642390873015871</v>
      </c>
      <c r="S25" s="36">
        <f t="shared" si="201"/>
        <v>19018.400000000001</v>
      </c>
      <c r="T25" s="82">
        <f t="shared" si="146"/>
        <v>0.18867460317460319</v>
      </c>
      <c r="U25" s="36">
        <f t="shared" si="202"/>
        <v>17518.400000000001</v>
      </c>
      <c r="V25" s="76">
        <f t="shared" si="203"/>
        <v>0.17379365079365081</v>
      </c>
      <c r="W25" s="36">
        <f t="shared" si="204"/>
        <v>16018.400000000001</v>
      </c>
      <c r="X25" s="76">
        <f t="shared" si="205"/>
        <v>0.15891269841269842</v>
      </c>
      <c r="Y25" s="36">
        <f t="shared" si="206"/>
        <v>13018.400000000001</v>
      </c>
      <c r="Z25" s="76">
        <f t="shared" si="207"/>
        <v>0.12915079365079365</v>
      </c>
      <c r="AA25" s="6">
        <f t="shared" si="208"/>
        <v>10018.400000000001</v>
      </c>
      <c r="AB25" s="76">
        <f t="shared" si="209"/>
        <v>9.9388888888888902E-2</v>
      </c>
      <c r="AC25" s="6">
        <f t="shared" si="147"/>
        <v>24323.53</v>
      </c>
      <c r="AD25" s="76">
        <f t="shared" si="148"/>
        <v>0.2413048611111111</v>
      </c>
      <c r="AE25" s="36">
        <f>FU25*1</f>
        <v>22823.53</v>
      </c>
      <c r="AF25" s="76">
        <f t="shared" si="305"/>
        <v>0.22642390873015872</v>
      </c>
      <c r="AG25" s="6">
        <f t="shared" si="149"/>
        <v>26966.53</v>
      </c>
      <c r="AH25" s="84">
        <f t="shared" si="150"/>
        <v>0.2675250992063492</v>
      </c>
      <c r="AI25" s="36">
        <f>$M25*1</f>
        <v>100800</v>
      </c>
      <c r="AJ25" s="28">
        <f>AJ23*1</f>
        <v>1</v>
      </c>
      <c r="AK25" s="3">
        <f t="shared" ref="AK25:AK29" si="464">AI25/AJ25</f>
        <v>100800</v>
      </c>
      <c r="AL25" s="3">
        <f>IF(AK25&lt;=$AL$5,AK25,$AL$5)</f>
        <v>6011</v>
      </c>
      <c r="AM25" s="3">
        <f t="shared" ref="AM25:AM29" si="465">IF(AL25&gt;=$AL$5,IF(AK25&lt;=$AM$5,AK25-$AL$5,$AM$5-$AL$5),0)</f>
        <v>5980</v>
      </c>
      <c r="AN25" s="3">
        <f>IF(AK25&gt;=11991,IF(AK25&lt;=$AN$5,AK25-$AM$5,$AN$5-$AM$5),0)</f>
        <v>14640</v>
      </c>
      <c r="AO25" s="3">
        <f t="shared" ref="AO25:AO29" si="466">IF(AK25&gt;=$AN$5,IF(AK25&lt;=$AO$5,AK25-$AN$5,$AO$5-$AN$5),0)</f>
        <v>44766</v>
      </c>
      <c r="AP25" s="3">
        <f t="shared" ref="AP25:AP29" si="467">IF(AK25&gt;=71397,IF(AK25&lt;=151200,AK25-71397,79803),0)</f>
        <v>29403</v>
      </c>
      <c r="AQ25" s="3">
        <f t="shared" ref="AQ25:AQ29" si="468">IF(AK25&gt;=$AP$5,IF(AK25&lt;=$AQ$5,AK25-$AP$5,$AQ$5-$AP$5),0)</f>
        <v>0</v>
      </c>
      <c r="AR25" s="3">
        <f t="shared" ref="AR25:AR29" si="469">IF(AK25&gt;=$AQ$5,IF(AK25&lt;=$AR$5,AK25-$AQ$5,$AR$5-$AQ$5),0)</f>
        <v>0</v>
      </c>
      <c r="AS25" s="3">
        <f t="shared" ref="AS25:AS41" si="470">IF(AK25&gt;=$AR$5,IF(AK25&lt;=$AS$5,AK25-$AR$5,$AS$5-$AR$5),0)</f>
        <v>0</v>
      </c>
      <c r="AT25" s="3">
        <f t="shared" si="463"/>
        <v>0</v>
      </c>
      <c r="AU25" s="22">
        <f t="shared" si="151"/>
        <v>27863.53</v>
      </c>
      <c r="AV25" s="3">
        <f t="shared" si="152"/>
        <v>27863.53</v>
      </c>
      <c r="AW25" s="160">
        <f t="shared" si="153"/>
        <v>27863.53</v>
      </c>
      <c r="AX25" s="6">
        <f t="shared" si="210"/>
        <v>27863.53</v>
      </c>
      <c r="AY25" s="36">
        <f>$M25*1</f>
        <v>100800</v>
      </c>
      <c r="AZ25" s="28">
        <f>AZ23*1</f>
        <v>2</v>
      </c>
      <c r="BA25" s="3">
        <f t="shared" ref="BA25:BA29" si="471">AY25/AZ25</f>
        <v>50400</v>
      </c>
      <c r="BB25" s="3">
        <f>IF(BA25&lt;=$AL$5,BA25,$AL$5)</f>
        <v>6011</v>
      </c>
      <c r="BC25" s="3">
        <f t="shared" ref="BC25:BC29" si="472">IF(BB25&gt;=$AL$5,IF(BA25&lt;=$AM$5,BA25-$AL$5,$AM$5-$AL$5),0)</f>
        <v>5980</v>
      </c>
      <c r="BD25" s="3">
        <f>IF(BA25&gt;=11991,IF(BA25&lt;=$AN$5,BA25-$AM$5,$AN$5-$AM$5),0)</f>
        <v>14640</v>
      </c>
      <c r="BE25" s="3">
        <f t="shared" ref="BE25:BE29" si="473">IF(BA25&gt;=$AN$5,IF(BA25&lt;=$AO$5,BA25-$AN$5,$AO$5-$AN$5),0)</f>
        <v>23769</v>
      </c>
      <c r="BF25" s="3">
        <f t="shared" ref="BF25:BF29" si="474">IF(BA25&gt;=71397,IF(BA25&lt;=151200,BA25-71397,79803),0)</f>
        <v>0</v>
      </c>
      <c r="BG25" s="3">
        <f t="shared" ref="BG25:BG29" si="475">IF(BA25&gt;=$AP$5,IF(BA25&lt;=$AQ$5,BA25-$AP$5,$AQ$5-$AP$5),0)</f>
        <v>0</v>
      </c>
      <c r="BH25" s="3">
        <f t="shared" ref="BH25:BH29" si="476">IF(BA25&gt;=$AQ$5,IF(BA25&lt;=$AR$5,BA25-$AQ$5,$AR$5-$AQ$5),0)</f>
        <v>0</v>
      </c>
      <c r="BI25" s="3">
        <f>IF(BA25&gt;=$AR$5,IF(BA25&lt;=$AS$5,BA25-$AR$5,$AS$5-$AR$5),0)</f>
        <v>0</v>
      </c>
      <c r="BJ25" s="3">
        <f t="shared" ref="BJ25:BJ29" si="477">BA25-BB25-BC25-BD25-BE25-BF25-BG25-BH25-BI25</f>
        <v>0</v>
      </c>
      <c r="BK25" s="90">
        <f t="shared" si="312"/>
        <v>19018.400000000001</v>
      </c>
      <c r="BL25" s="3">
        <f t="shared" si="154"/>
        <v>19018.400000000001</v>
      </c>
      <c r="BM25" s="160">
        <f t="shared" si="35"/>
        <v>19018.400000000001</v>
      </c>
      <c r="BN25" s="62">
        <f t="shared" si="211"/>
        <v>19018.400000000001</v>
      </c>
      <c r="BO25" s="36">
        <f>$M25*1</f>
        <v>100800</v>
      </c>
      <c r="BP25" s="28">
        <f>BP23*1</f>
        <v>2.5</v>
      </c>
      <c r="BQ25" s="3">
        <f t="shared" ref="BQ25:BQ29" si="478">BO25/BP25</f>
        <v>40320</v>
      </c>
      <c r="BR25" s="3">
        <f>IF(BQ25&lt;=$AL$5,BQ25,$AL$5)</f>
        <v>6011</v>
      </c>
      <c r="BS25" s="3">
        <f t="shared" ref="BS25:BS29" si="479">IF(BR25&gt;=$AL$5,IF(BQ25&lt;=$AM$5,BQ25-$AL$5,$AM$5-$AL$5),0)</f>
        <v>5980</v>
      </c>
      <c r="BT25" s="3">
        <f>IF(BQ25&gt;=11991,IF(BQ25&lt;=$AN$5,BQ25-$AM$5,$AN$5-$AM$5),0)</f>
        <v>14640</v>
      </c>
      <c r="BU25" s="3">
        <f t="shared" ref="BU25:BU29" si="480">IF(BQ25&gt;=$AN$5,IF(BQ25&lt;=$AO$5,BQ25-$AN$5,$AO$5-$AN$5),0)</f>
        <v>13689</v>
      </c>
      <c r="BV25" s="3">
        <f t="shared" ref="BV25:BV29" si="481">IF(BQ25&gt;=71397,IF(BQ25&lt;=151200,BQ25-71397,79803),0)</f>
        <v>0</v>
      </c>
      <c r="BW25" s="3">
        <f t="shared" ref="BW25:BW29" si="482">IF(BQ25&gt;=$AP$5,IF(BQ25&lt;=$AQ$5,BQ25-$AP$5,$AQ$5-$AP$5),0)</f>
        <v>0</v>
      </c>
      <c r="BX25" s="3">
        <f t="shared" ref="BX25:BX29" si="483">IF(BQ25&gt;=$AQ$5,IF(BQ25&lt;=$AR$5,BQ25-$AQ$5,$AR$5-$AQ$5),0)</f>
        <v>0</v>
      </c>
      <c r="BY25" s="3">
        <f>IF(BQ25&gt;=$AR$5,IF(BQ25&lt;=$AS$5,BQ25-$AR$5,$AS$5-$AR$5),0)</f>
        <v>0</v>
      </c>
      <c r="BZ25" s="3">
        <f t="shared" si="365"/>
        <v>0</v>
      </c>
      <c r="CA25" s="90">
        <f t="shared" si="335"/>
        <v>16213.000000000002</v>
      </c>
      <c r="CB25" s="3">
        <f t="shared" si="340"/>
        <v>17518.400000000001</v>
      </c>
      <c r="CC25" s="160">
        <f t="shared" si="49"/>
        <v>17518.400000000001</v>
      </c>
      <c r="CD25" s="6">
        <f t="shared" si="212"/>
        <v>17518.400000000001</v>
      </c>
      <c r="CE25" s="36">
        <f>$M25*1</f>
        <v>100800</v>
      </c>
      <c r="CF25" s="28">
        <f>CF23*1</f>
        <v>3</v>
      </c>
      <c r="CG25" s="3">
        <f t="shared" ref="CG25:CG29" si="484">CE25/CF25</f>
        <v>33600</v>
      </c>
      <c r="CH25" s="3">
        <f>IF(CG25&lt;=$AL$5,CG25,$AL$5)</f>
        <v>6011</v>
      </c>
      <c r="CI25" s="3">
        <f t="shared" ref="CI25:CI29" si="485">IF(CH25&gt;=$AL$5,IF(CG25&lt;=$AM$5,CG25-$AL$5,$AM$5-$AL$5),0)</f>
        <v>5980</v>
      </c>
      <c r="CJ25" s="3">
        <f>IF(CG25&gt;=11991,IF(CG25&lt;=$AN$5,CG25-$AM$5,$AN$5-$AM$5),0)</f>
        <v>14640</v>
      </c>
      <c r="CK25" s="3">
        <f t="shared" ref="CK25:CK29" si="486">IF(CG25&gt;=$AN$5,IF(CG25&lt;=$AO$5,CG25-$AN$5,$AO$5-$AN$5),0)</f>
        <v>6969</v>
      </c>
      <c r="CL25" s="3">
        <f t="shared" ref="CL25:CL29" si="487">IF(CG25&gt;=71397,IF(CG25&lt;=151200,CG25-71397,79803),0)</f>
        <v>0</v>
      </c>
      <c r="CM25" s="3">
        <f t="shared" ref="CM25:CM29" si="488">IF(CG25&gt;=$AP$5,IF(CG25&lt;=$AQ$5,CG25-$AP$5,$AQ$5-$AP$5),0)</f>
        <v>0</v>
      </c>
      <c r="CN25" s="3">
        <f t="shared" ref="CN25:CN29" si="489">IF(CG25&gt;=$AQ$5,IF(CG25&lt;=$AR$5,CG25-$AQ$5,$AR$5-$AQ$5),0)</f>
        <v>0</v>
      </c>
      <c r="CO25" s="3">
        <f>IF(CG25&gt;=$AR$5,IF(CG25&lt;=$AS$5,CG25-$AR$5,$AS$5-$AR$5),0)</f>
        <v>0</v>
      </c>
      <c r="CP25" s="3">
        <f t="shared" si="373"/>
        <v>0</v>
      </c>
      <c r="CQ25" s="22">
        <f t="shared" si="319"/>
        <v>13407.600000000002</v>
      </c>
      <c r="CR25" s="3">
        <f t="shared" ref="CR25:CR29" si="490">IF(BL25-($E$33*2)&gt;=CQ25,IF(BL25&gt;=CQ25-($E$33*2),BL25-($E$33*2),CQ25),IF(CQ25&lt;=($E$33*2),CQ25,IF(BL25-($E$33*2)&lt;=(CQ25),CQ25,BL25-($E$33*2))))</f>
        <v>16018.400000000001</v>
      </c>
      <c r="CS25" s="160">
        <f t="shared" si="63"/>
        <v>16018.400000000001</v>
      </c>
      <c r="CT25" s="6">
        <f t="shared" si="213"/>
        <v>16018.400000000001</v>
      </c>
      <c r="CU25" s="36">
        <f>$M25*1</f>
        <v>100800</v>
      </c>
      <c r="CV25" s="28">
        <f>CV23*1</f>
        <v>4</v>
      </c>
      <c r="CW25" s="3">
        <f t="shared" ref="CW25:CW29" si="491">CU25/CV25</f>
        <v>25200</v>
      </c>
      <c r="CX25" s="3">
        <f>IF(CW25&lt;=$AL$5,CW25,$AL$5)</f>
        <v>6011</v>
      </c>
      <c r="CY25" s="3">
        <f t="shared" ref="CY25:CY29" si="492">IF(CX25&gt;=$AL$5,IF(CW25&lt;=$AM$5,CW25-$AL$5,$AM$5-$AL$5),0)</f>
        <v>5980</v>
      </c>
      <c r="CZ25" s="3">
        <f>IF(CW25&gt;=11991,IF(CW25&lt;=$AN$5,CW25-$AM$5,$AN$5-$AM$5),0)</f>
        <v>13209</v>
      </c>
      <c r="DA25" s="3">
        <f t="shared" ref="DA25:DA29" si="493">IF(CW25&gt;=$AN$5,IF(CW25&lt;=$AO$5,CW25-$AN$5,$AO$5-$AN$5),0)</f>
        <v>0</v>
      </c>
      <c r="DB25" s="3">
        <f t="shared" ref="DB25:DB29" si="494">IF(CW25&gt;=71397,IF(CW25&lt;=151200,CW25-71397,79803),0)</f>
        <v>0</v>
      </c>
      <c r="DC25" s="3">
        <f t="shared" ref="DC25:DC29" si="495">IF(CW25&gt;=$AP$5,IF(CW25&lt;=$AQ$5,CW25-$AP$5,$AQ$5-$AP$5),0)</f>
        <v>0</v>
      </c>
      <c r="DD25" s="3">
        <f t="shared" ref="DD25:DD29" si="496">IF(CW25&gt;=$AQ$5,IF(CW25&lt;=$AR$5,CW25-$AQ$5,$AR$5-$AQ$5),0)</f>
        <v>0</v>
      </c>
      <c r="DE25" s="3">
        <f>IF(CW25&gt;=$AR$5,IF(CW25&lt;=$AS$5,CW25-$AR$5,$AS$5-$AR$5),0)</f>
        <v>0</v>
      </c>
      <c r="DF25" s="3">
        <f t="shared" si="382"/>
        <v>0</v>
      </c>
      <c r="DG25" s="22">
        <f t="shared" si="383"/>
        <v>8712.6400000000012</v>
      </c>
      <c r="DH25" s="3">
        <f t="shared" si="155"/>
        <v>13018.400000000001</v>
      </c>
      <c r="DI25" s="160">
        <f t="shared" si="178"/>
        <v>13018.400000000001</v>
      </c>
      <c r="DJ25" s="6">
        <f t="shared" si="214"/>
        <v>13018.400000000001</v>
      </c>
      <c r="DK25" s="36">
        <f>$M25*1</f>
        <v>100800</v>
      </c>
      <c r="DL25" s="28">
        <f>DL23*1</f>
        <v>5</v>
      </c>
      <c r="DM25" s="3">
        <f t="shared" ref="DM25:DM29" si="497">DK25/DL25</f>
        <v>20160</v>
      </c>
      <c r="DN25" s="3">
        <f>IF(DM25&lt;=$AL$5,DM25,$AL$5)</f>
        <v>6011</v>
      </c>
      <c r="DO25" s="3">
        <f t="shared" ref="DO25:DO29" si="498">IF(DN25&gt;=$AL$5,IF(DM25&lt;=$AM$5,DM25-$AL$5,$AM$5-$AL$5),0)</f>
        <v>5980</v>
      </c>
      <c r="DP25" s="3">
        <f>IF(DM25&gt;=11991,IF(DM25&lt;=$AN$5,DM25-$AM$5,$AN$5-$AM$5),0)</f>
        <v>8169</v>
      </c>
      <c r="DQ25" s="3">
        <f t="shared" ref="DQ25:DQ29" si="499">IF(DM25&gt;=$AN$5,IF(DM25&lt;=$AO$5,DM25-$AN$5,$AO$5-$AN$5),0)</f>
        <v>0</v>
      </c>
      <c r="DR25" s="3">
        <f t="shared" ref="DR25:DR29" si="500">IF(DM25&gt;=71397,IF(DM25&lt;=151200,DM25-71397,79803),0)</f>
        <v>0</v>
      </c>
      <c r="DS25" s="3">
        <f t="shared" ref="DS25:DS29" si="501">IF(DM25&gt;=$AP$5,IF(DM25&lt;=$AQ$5,DM25-$AP$5,$AQ$5-$AP$5),0)</f>
        <v>0</v>
      </c>
      <c r="DT25" s="3">
        <f t="shared" ref="DT25:DT29" si="502">IF(DM25&gt;=$AQ$5,IF(DM25&lt;=$AR$5,DM25-$AQ$5,$AR$5-$AQ$5),0)</f>
        <v>0</v>
      </c>
      <c r="DU25" s="3">
        <f>IF(DM25&gt;=$AR$5,IF(DM25&lt;=$AS$5,DM25-$AR$5,$AS$5-$AR$5),0)</f>
        <v>0</v>
      </c>
      <c r="DV25" s="3">
        <f t="shared" si="391"/>
        <v>0</v>
      </c>
      <c r="DW25" s="22">
        <f t="shared" si="448"/>
        <v>7362.7999999999993</v>
      </c>
      <c r="DX25" s="3">
        <f t="shared" si="336"/>
        <v>10018.400000000001</v>
      </c>
      <c r="DY25" s="160">
        <f t="shared" si="91"/>
        <v>10018.400000000001</v>
      </c>
      <c r="DZ25" s="6">
        <f t="shared" si="215"/>
        <v>10018.400000000001</v>
      </c>
      <c r="EA25" s="36">
        <f>$M25*1</f>
        <v>100800</v>
      </c>
      <c r="EB25" s="28">
        <f>EB23*1</f>
        <v>2</v>
      </c>
      <c r="EC25" s="3">
        <f t="shared" ref="EC25:EC29" si="503">EA25/EB25</f>
        <v>50400</v>
      </c>
      <c r="ED25" s="3">
        <f>IF(EC25&lt;=$AL$5,EC25,$AL$5)</f>
        <v>6011</v>
      </c>
      <c r="EE25" s="3">
        <f t="shared" ref="EE25:EE29" si="504">IF(ED25&gt;=$AL$5,IF(EC25&lt;=$AM$5,EC25-$AL$5,$AM$5-$AL$5),0)</f>
        <v>5980</v>
      </c>
      <c r="EF25" s="3">
        <f>IF(EC25&gt;=11991,IF(EC25&lt;=$AN$5,EC25-$AM$5,$AN$5-$AM$5),0)</f>
        <v>14640</v>
      </c>
      <c r="EG25" s="3">
        <f t="shared" ref="EG25:EG29" si="505">IF(EC25&gt;=$AN$5,IF(EC25&lt;=$AO$5,EC25-$AN$5,$AO$5-$AN$5),0)</f>
        <v>23769</v>
      </c>
      <c r="EH25" s="3">
        <f t="shared" ref="EH25:EH29" si="506">IF(EC25&gt;=71397,IF(EC25&lt;=151200,EC25-71397,79803),0)</f>
        <v>0</v>
      </c>
      <c r="EI25" s="3">
        <f t="shared" ref="EI25:EI29" si="507">IF(EC25&gt;=$AP$5,IF(EC25&lt;=$AQ$5,EC25-$AP$5,$AQ$5-$AP$5),0)</f>
        <v>0</v>
      </c>
      <c r="EJ25" s="3">
        <f t="shared" ref="EJ25:EJ29" si="508">IF(EC25&gt;=$AQ$5,IF(EC25&lt;=$AR$5,EC25-$AQ$5,$AR$5-$AQ$5),0)</f>
        <v>0</v>
      </c>
      <c r="EK25" s="3">
        <f t="shared" ref="EK25:EK29" si="509">IF(EC25&gt;=$AR$5,IF(EC25&lt;=$AS$5,EC25-$AR$5,$AS$5-$AR$5),0)</f>
        <v>0</v>
      </c>
      <c r="EL25" s="3">
        <f t="shared" si="399"/>
        <v>0</v>
      </c>
      <c r="EM25" s="22">
        <f t="shared" si="337"/>
        <v>19018.400000000001</v>
      </c>
      <c r="EN25" s="3">
        <f t="shared" ref="EN25:EN41" si="510">IF(AU25-($E$39*1)&lt;=EM25,(EM25),AU25-($E$39*1))</f>
        <v>24323.53</v>
      </c>
      <c r="EO25" s="160">
        <f t="shared" si="181"/>
        <v>24323.53</v>
      </c>
      <c r="EP25" s="36">
        <f t="shared" si="106"/>
        <v>24323.53</v>
      </c>
      <c r="EQ25" s="6">
        <f t="shared" si="156"/>
        <v>100800</v>
      </c>
      <c r="ER25" s="3">
        <f t="shared" si="157"/>
        <v>100800</v>
      </c>
      <c r="ES25" s="3">
        <f t="shared" si="158"/>
        <v>0</v>
      </c>
      <c r="ET25" s="3">
        <f t="shared" si="159"/>
        <v>0</v>
      </c>
      <c r="EU25" s="3">
        <f t="shared" si="107"/>
        <v>0</v>
      </c>
      <c r="EV25" s="3">
        <f t="shared" si="108"/>
        <v>0</v>
      </c>
      <c r="EW25" s="3">
        <f t="shared" si="160"/>
        <v>0</v>
      </c>
      <c r="EX25" s="6">
        <f t="shared" si="109"/>
        <v>0</v>
      </c>
      <c r="EY25" s="3">
        <f t="shared" si="161"/>
        <v>100800</v>
      </c>
      <c r="EZ25" s="3">
        <f t="shared" si="110"/>
        <v>0</v>
      </c>
      <c r="FA25" s="3">
        <f t="shared" si="216"/>
        <v>0</v>
      </c>
      <c r="FB25" s="3">
        <f t="shared" si="112"/>
        <v>0</v>
      </c>
      <c r="FC25" s="3">
        <f t="shared" si="217"/>
        <v>0</v>
      </c>
      <c r="FD25" s="3">
        <f t="shared" si="218"/>
        <v>0</v>
      </c>
      <c r="FE25" s="6">
        <f t="shared" si="219"/>
        <v>0</v>
      </c>
      <c r="FF25" s="36">
        <f>$M25*1</f>
        <v>100800</v>
      </c>
      <c r="FG25" s="28">
        <f>FG23*1</f>
        <v>2.5</v>
      </c>
      <c r="FH25" s="3">
        <f t="shared" ref="FH25:FH29" si="511">FF25/FG25</f>
        <v>40320</v>
      </c>
      <c r="FI25" s="3">
        <f>IF(FH25&lt;=$AL$5,FH25,$AL$5)</f>
        <v>6011</v>
      </c>
      <c r="FJ25" s="3">
        <f t="shared" ref="FJ25:FJ29" si="512">IF(FI25&gt;=$AL$5,IF(FH25&lt;=$AM$5,FH25-$AL$5,$AM$5-$AL$5),0)</f>
        <v>5980</v>
      </c>
      <c r="FK25" s="3">
        <f>IF(FH25&gt;=11991,IF(FH25&lt;=$AN$5,FH25-$AM$5,$AN$5-$AM$5),0)</f>
        <v>14640</v>
      </c>
      <c r="FL25" s="3">
        <f t="shared" ref="FL25:FL29" si="513">IF(FH25&gt;=$AN$5,IF(FH25&lt;=$AO$5,FH25-$AN$5,$AO$5-$AN$5),0)</f>
        <v>13689</v>
      </c>
      <c r="FM25" s="3">
        <f t="shared" ref="FM25:FM29" si="514">IF(FH25&gt;=71397,IF(FH25&lt;=151200,FH25-71397,79803),0)</f>
        <v>0</v>
      </c>
      <c r="FN25" s="3">
        <f t="shared" ref="FN25:FN29" si="515">IF(FH25&gt;=$AP$5,IF(FH25&lt;=$AQ$5,FH25-$AP$5,$AQ$5-$AP$5),0)</f>
        <v>0</v>
      </c>
      <c r="FO25" s="3">
        <f t="shared" ref="FO25:FO29" si="516">IF(FH25&gt;=$AQ$5,IF(FH25&lt;=$AR$5,FH25-$AQ$5,$AR$5-$AQ$5),0)</f>
        <v>0</v>
      </c>
      <c r="FP25" s="3">
        <f t="shared" ref="FP25:FP29" si="517">IF(FH25&gt;=$AR$5,IF(FH25&lt;=$AS$5,FH25-$AR$5,$AS$5-$AR$5),0)</f>
        <v>0</v>
      </c>
      <c r="FQ25" s="3">
        <f t="shared" si="407"/>
        <v>0</v>
      </c>
      <c r="FR25" s="22">
        <f t="shared" ref="FR25:FR29" si="518">((FI25*$E$12)+(FJ25*$E$13)+(FK25*$E$14)+(FL25*$E$15)+(FM25*$E$16)+(FN25*$E$17)+(FO25*$E$18)+(FP25*$E$19))*FG25</f>
        <v>16213.000000000002</v>
      </c>
      <c r="FS25" s="3">
        <f t="shared" si="183"/>
        <v>22823.53</v>
      </c>
      <c r="FT25" s="160">
        <f t="shared" si="127"/>
        <v>22823.53</v>
      </c>
      <c r="FU25" s="36">
        <f t="shared" si="162"/>
        <v>22823.53</v>
      </c>
      <c r="FV25" s="36">
        <f>$M25*1</f>
        <v>100800</v>
      </c>
      <c r="FW25" s="28">
        <f>FW23*1</f>
        <v>1.5</v>
      </c>
      <c r="FX25" s="3">
        <f t="shared" ref="FX25:FX29" si="519">FV25/FW25</f>
        <v>67200</v>
      </c>
      <c r="FY25" s="3">
        <f>IF(FX25&lt;=$AL$5,FX25,$AL$5)</f>
        <v>6011</v>
      </c>
      <c r="FZ25" s="3">
        <f t="shared" ref="FZ25:FZ29" si="520">IF(FY25&gt;=$AL$5,IF(FX25&lt;=$AM$5,FX25-$AL$5,$AM$5-$AL$5),0)</f>
        <v>5980</v>
      </c>
      <c r="GA25" s="3">
        <f>IF(FX25&gt;=11991,IF(FX25&lt;=$AN$5,FX25-$AM$5,$AN$5-$AM$5),0)</f>
        <v>14640</v>
      </c>
      <c r="GB25" s="3">
        <f t="shared" ref="GB25:GB29" si="521">IF(FX25&gt;=$AN$5,IF(FX25&lt;=$AO$5,FX25-$AN$5,$AO$5-$AN$5),0)</f>
        <v>40569</v>
      </c>
      <c r="GC25" s="3">
        <f t="shared" ref="GC25:GC29" si="522">IF(FX25&gt;=71397,IF(FX25&lt;=151200,FX25-71397,79803),0)</f>
        <v>0</v>
      </c>
      <c r="GD25" s="3">
        <f t="shared" ref="GD25:GD29" si="523">IF(FX25&gt;=$AP$5,IF(FX25&lt;=$AQ$5,FX25-$AP$5,$AQ$5-$AP$5),0)</f>
        <v>0</v>
      </c>
      <c r="GE25" s="3">
        <f t="shared" ref="GE25:GE29" si="524">IF(FX25&gt;=$AQ$5,IF(FX25&lt;=$AR$5,FX25-$AQ$5,$AR$5-$AQ$5),0)</f>
        <v>0</v>
      </c>
      <c r="GF25" s="3">
        <f t="shared" ref="GF25:GF29" si="525">IF(FX25&gt;=$AR$5,IF(FX25&lt;=$AS$5,FX25-$AR$5,$AS$5-$AR$5),0)</f>
        <v>0</v>
      </c>
      <c r="GG25" s="3">
        <f t="shared" si="416"/>
        <v>0</v>
      </c>
      <c r="GH25" s="22">
        <f t="shared" ref="GH25:GH29" si="526">((FY25*$E$12)+(FZ25*$E$13)+(GA25*$E$14)+(GB25*$E$15)+(GC25*$E$16)+(GD25*$E$17)+(GE25*$E$18)+(GF25*$E$19))*FW25</f>
        <v>21823.8</v>
      </c>
      <c r="GI25" s="3">
        <f t="shared" si="163"/>
        <v>26966.53</v>
      </c>
      <c r="GJ25" s="160">
        <f t="shared" si="139"/>
        <v>26966.53</v>
      </c>
      <c r="GK25" s="36">
        <f t="shared" si="164"/>
        <v>26966.53</v>
      </c>
      <c r="GM25" s="25">
        <f t="shared" si="458"/>
        <v>330</v>
      </c>
      <c r="GN25" s="70">
        <f t="shared" si="185"/>
        <v>330</v>
      </c>
      <c r="GO25" s="62">
        <f t="shared" si="418"/>
        <v>0</v>
      </c>
      <c r="GP25" s="1"/>
      <c r="GQ25" s="25">
        <f t="shared" si="459"/>
        <v>730</v>
      </c>
      <c r="GR25" s="149">
        <f t="shared" si="165"/>
        <v>143</v>
      </c>
      <c r="GS25" s="62">
        <f t="shared" si="419"/>
        <v>587</v>
      </c>
      <c r="GT25" s="1"/>
      <c r="GU25" s="25">
        <f t="shared" si="460"/>
        <v>1130</v>
      </c>
      <c r="GV25" s="70">
        <f t="shared" si="166"/>
        <v>0</v>
      </c>
      <c r="GW25" s="62">
        <f t="shared" si="420"/>
        <v>1130</v>
      </c>
      <c r="GX25" s="1"/>
      <c r="GY25" s="25">
        <f t="shared" si="461"/>
        <v>1530</v>
      </c>
      <c r="GZ25" s="149">
        <f t="shared" si="167"/>
        <v>0</v>
      </c>
      <c r="HA25" s="62">
        <f t="shared" si="421"/>
        <v>1530</v>
      </c>
      <c r="HB25" s="1"/>
      <c r="HC25" s="25">
        <f t="shared" si="462"/>
        <v>1930</v>
      </c>
      <c r="HD25" s="149">
        <f t="shared" si="168"/>
        <v>0</v>
      </c>
      <c r="HE25" s="62">
        <f t="shared" si="422"/>
        <v>1930</v>
      </c>
      <c r="HF25" s="3"/>
      <c r="HH25" s="295">
        <f t="shared" si="169"/>
        <v>100800</v>
      </c>
      <c r="HI25" s="25">
        <f t="shared" ref="HI25:HI29" si="527">BL25-CB25</f>
        <v>1500</v>
      </c>
      <c r="HJ25" s="3">
        <f t="shared" ref="HJ25:HJ29" si="528">BL25-CR25</f>
        <v>3000</v>
      </c>
      <c r="HK25" s="3">
        <f t="shared" ref="HK25:HK29" si="529">BL25-DH25</f>
        <v>6000</v>
      </c>
      <c r="HL25" s="62">
        <f t="shared" ref="HL25:HL29" si="530">BL25-DX25</f>
        <v>9000</v>
      </c>
      <c r="HM25" s="25">
        <f t="shared" ref="HM25:HM29" si="531">AV25-EN25</f>
        <v>3540</v>
      </c>
      <c r="HN25" s="62">
        <f t="shared" ref="HN25:HN29" si="532">AV25-FS25</f>
        <v>5040</v>
      </c>
      <c r="HO25" s="6">
        <f t="shared" ref="HO25:HO29" si="533">AV25-GI25</f>
        <v>897</v>
      </c>
      <c r="II25" s="2"/>
      <c r="IJ25" s="2"/>
      <c r="IK25" s="2"/>
      <c r="IT25" s="145" t="s">
        <v>178</v>
      </c>
    </row>
    <row r="26" spans="1:260">
      <c r="D26" s="2"/>
      <c r="G26" s="101">
        <f>G25+1</f>
        <v>4</v>
      </c>
      <c r="H26" s="297">
        <f>I25*1</f>
        <v>9999999</v>
      </c>
      <c r="I26" s="292">
        <v>9999999</v>
      </c>
      <c r="J26" s="293">
        <v>0.04</v>
      </c>
      <c r="M26" s="127">
        <f t="shared" si="143"/>
        <v>110880</v>
      </c>
      <c r="N26" s="280">
        <f t="shared" si="144"/>
        <v>880</v>
      </c>
      <c r="O26" s="100">
        <v>110000</v>
      </c>
      <c r="P26" s="25">
        <f t="shared" si="145"/>
        <v>110880</v>
      </c>
      <c r="Q26" s="36">
        <f t="shared" si="200"/>
        <v>31996.329999999998</v>
      </c>
      <c r="R26" s="82">
        <f t="shared" si="220"/>
        <v>0.28856718975468976</v>
      </c>
      <c r="S26" s="36">
        <f t="shared" si="201"/>
        <v>22042.399999999998</v>
      </c>
      <c r="T26" s="82">
        <f t="shared" si="146"/>
        <v>0.19879509379509377</v>
      </c>
      <c r="U26" s="36">
        <f t="shared" si="202"/>
        <v>20542.399999999998</v>
      </c>
      <c r="V26" s="76">
        <f t="shared" si="203"/>
        <v>0.18526695526695525</v>
      </c>
      <c r="W26" s="36">
        <f t="shared" si="204"/>
        <v>19042.399999999998</v>
      </c>
      <c r="X26" s="76">
        <f t="shared" si="205"/>
        <v>0.17173881673881672</v>
      </c>
      <c r="Y26" s="36">
        <f t="shared" si="206"/>
        <v>16042.399999999998</v>
      </c>
      <c r="Z26" s="76">
        <f t="shared" si="207"/>
        <v>0.14468253968253966</v>
      </c>
      <c r="AA26" s="6">
        <f t="shared" si="208"/>
        <v>13042.399999999998</v>
      </c>
      <c r="AB26" s="76">
        <f t="shared" si="209"/>
        <v>0.11762626262626261</v>
      </c>
      <c r="AC26" s="6">
        <f t="shared" si="147"/>
        <v>28456.329999999998</v>
      </c>
      <c r="AD26" s="76">
        <f t="shared" si="148"/>
        <v>0.25664078282828279</v>
      </c>
      <c r="AE26" s="36">
        <f t="shared" ref="AE26:AE41" si="534">FU26*1</f>
        <v>26956.329999999998</v>
      </c>
      <c r="AF26" s="76">
        <f t="shared" si="305"/>
        <v>0.24311264430014429</v>
      </c>
      <c r="AG26" s="6">
        <f t="shared" si="149"/>
        <v>31099.329999999998</v>
      </c>
      <c r="AH26" s="84">
        <f t="shared" si="150"/>
        <v>0.28047736291486292</v>
      </c>
      <c r="AI26" s="36">
        <f>$M26*1</f>
        <v>110880</v>
      </c>
      <c r="AJ26" s="28">
        <f t="shared" ref="AJ26:AJ29" si="535">AJ25*1</f>
        <v>1</v>
      </c>
      <c r="AK26" s="3">
        <f t="shared" si="464"/>
        <v>110880</v>
      </c>
      <c r="AL26" s="3">
        <f t="shared" ref="AL26:AL29" si="536">IF(AK26&lt;=$AL$5,AK26,$AL$5)</f>
        <v>6011</v>
      </c>
      <c r="AM26" s="3">
        <f t="shared" si="465"/>
        <v>5980</v>
      </c>
      <c r="AN26" s="3">
        <f t="shared" ref="AN26:AN29" si="537">IF(AK26&gt;=11991,IF(AK26&lt;=$AN$5,AK26-$AM$5,$AN$5-$AM$5),0)</f>
        <v>14640</v>
      </c>
      <c r="AO26" s="3">
        <f t="shared" si="466"/>
        <v>44766</v>
      </c>
      <c r="AP26" s="3">
        <f t="shared" si="467"/>
        <v>39483</v>
      </c>
      <c r="AQ26" s="3">
        <f t="shared" si="468"/>
        <v>0</v>
      </c>
      <c r="AR26" s="3">
        <f t="shared" si="469"/>
        <v>0</v>
      </c>
      <c r="AS26" s="3">
        <f t="shared" si="470"/>
        <v>0</v>
      </c>
      <c r="AT26" s="3">
        <f t="shared" si="463"/>
        <v>0</v>
      </c>
      <c r="AU26" s="22">
        <f t="shared" si="151"/>
        <v>31996.329999999998</v>
      </c>
      <c r="AV26" s="3">
        <f t="shared" si="152"/>
        <v>31996.329999999998</v>
      </c>
      <c r="AW26" s="160">
        <f t="shared" si="153"/>
        <v>31996.329999999998</v>
      </c>
      <c r="AX26" s="6">
        <f t="shared" si="210"/>
        <v>31996.329999999998</v>
      </c>
      <c r="AY26" s="36">
        <f>$M26*1</f>
        <v>110880</v>
      </c>
      <c r="AZ26" s="28">
        <f t="shared" ref="AZ26:AZ29" si="538">AZ25*1</f>
        <v>2</v>
      </c>
      <c r="BA26" s="3">
        <f t="shared" si="471"/>
        <v>55440</v>
      </c>
      <c r="BB26" s="3">
        <f t="shared" ref="BB26:BB29" si="539">IF(BA26&lt;=$AL$5,BA26,$AL$5)</f>
        <v>6011</v>
      </c>
      <c r="BC26" s="3">
        <f t="shared" si="472"/>
        <v>5980</v>
      </c>
      <c r="BD26" s="3">
        <f t="shared" ref="BD26:BD29" si="540">IF(BA26&gt;=11991,IF(BA26&lt;=$AN$5,BA26-$AM$5,$AN$5-$AM$5),0)</f>
        <v>14640</v>
      </c>
      <c r="BE26" s="3">
        <f t="shared" si="473"/>
        <v>28809</v>
      </c>
      <c r="BF26" s="3">
        <f t="shared" si="474"/>
        <v>0</v>
      </c>
      <c r="BG26" s="3">
        <f t="shared" si="475"/>
        <v>0</v>
      </c>
      <c r="BH26" s="3">
        <f t="shared" si="476"/>
        <v>0</v>
      </c>
      <c r="BI26" s="3">
        <f>IF(BA26&gt;=$AR$5,IF(BA26&lt;=$AS$5,BA26-$AR$5,$AS$5-$AR$5),0)</f>
        <v>0</v>
      </c>
      <c r="BJ26" s="3">
        <f t="shared" si="477"/>
        <v>0</v>
      </c>
      <c r="BK26" s="90">
        <f t="shared" si="312"/>
        <v>22042.399999999998</v>
      </c>
      <c r="BL26" s="3">
        <f t="shared" si="154"/>
        <v>22042.399999999998</v>
      </c>
      <c r="BM26" s="160">
        <f t="shared" si="35"/>
        <v>22042.399999999998</v>
      </c>
      <c r="BN26" s="62">
        <f t="shared" si="211"/>
        <v>22042.399999999998</v>
      </c>
      <c r="BO26" s="36">
        <f>$M26*1</f>
        <v>110880</v>
      </c>
      <c r="BP26" s="28">
        <f t="shared" ref="BP26:BP29" si="541">BP25*1</f>
        <v>2.5</v>
      </c>
      <c r="BQ26" s="3">
        <f t="shared" si="478"/>
        <v>44352</v>
      </c>
      <c r="BR26" s="3">
        <f t="shared" ref="BR26:BR29" si="542">IF(BQ26&lt;=$AL$5,BQ26,$AL$5)</f>
        <v>6011</v>
      </c>
      <c r="BS26" s="3">
        <f t="shared" si="479"/>
        <v>5980</v>
      </c>
      <c r="BT26" s="3">
        <f t="shared" ref="BT26:BT29" si="543">IF(BQ26&gt;=11991,IF(BQ26&lt;=$AN$5,BQ26-$AM$5,$AN$5-$AM$5),0)</f>
        <v>14640</v>
      </c>
      <c r="BU26" s="3">
        <f t="shared" si="480"/>
        <v>17721</v>
      </c>
      <c r="BV26" s="3">
        <f t="shared" si="481"/>
        <v>0</v>
      </c>
      <c r="BW26" s="3">
        <f t="shared" si="482"/>
        <v>0</v>
      </c>
      <c r="BX26" s="3">
        <f t="shared" si="483"/>
        <v>0</v>
      </c>
      <c r="BY26" s="3">
        <f>IF(BQ26&gt;=$AR$5,IF(BQ26&lt;=$AS$5,BQ26-$AR$5,$AS$5-$AR$5),0)</f>
        <v>0</v>
      </c>
      <c r="BZ26" s="3">
        <f t="shared" si="365"/>
        <v>0</v>
      </c>
      <c r="CA26" s="90">
        <f t="shared" si="335"/>
        <v>19237.000000000004</v>
      </c>
      <c r="CB26" s="3">
        <f t="shared" si="340"/>
        <v>20542.399999999998</v>
      </c>
      <c r="CC26" s="160">
        <f t="shared" si="49"/>
        <v>20542.399999999998</v>
      </c>
      <c r="CD26" s="6">
        <f t="shared" si="212"/>
        <v>20542.399999999998</v>
      </c>
      <c r="CE26" s="36">
        <f>$M26*1</f>
        <v>110880</v>
      </c>
      <c r="CF26" s="28">
        <f t="shared" ref="CF26:CF29" si="544">CF25*1</f>
        <v>3</v>
      </c>
      <c r="CG26" s="3">
        <f t="shared" si="484"/>
        <v>36960</v>
      </c>
      <c r="CH26" s="3">
        <f t="shared" ref="CH26:CH29" si="545">IF(CG26&lt;=$AL$5,CG26,$AL$5)</f>
        <v>6011</v>
      </c>
      <c r="CI26" s="3">
        <f t="shared" si="485"/>
        <v>5980</v>
      </c>
      <c r="CJ26" s="3">
        <f t="shared" ref="CJ26:CJ29" si="546">IF(CG26&gt;=11991,IF(CG26&lt;=$AN$5,CG26-$AM$5,$AN$5-$AM$5),0)</f>
        <v>14640</v>
      </c>
      <c r="CK26" s="3">
        <f t="shared" si="486"/>
        <v>10329</v>
      </c>
      <c r="CL26" s="3">
        <f t="shared" si="487"/>
        <v>0</v>
      </c>
      <c r="CM26" s="3">
        <f t="shared" si="488"/>
        <v>0</v>
      </c>
      <c r="CN26" s="3">
        <f t="shared" si="489"/>
        <v>0</v>
      </c>
      <c r="CO26" s="3">
        <f>IF(CG26&gt;=$AR$5,IF(CG26&lt;=$AS$5,CG26-$AR$5,$AS$5-$AR$5),0)</f>
        <v>0</v>
      </c>
      <c r="CP26" s="3">
        <f t="shared" si="373"/>
        <v>0</v>
      </c>
      <c r="CQ26" s="22">
        <f t="shared" si="319"/>
        <v>16431.600000000002</v>
      </c>
      <c r="CR26" s="3">
        <f t="shared" si="490"/>
        <v>19042.399999999998</v>
      </c>
      <c r="CS26" s="160">
        <f t="shared" si="63"/>
        <v>19042.399999999998</v>
      </c>
      <c r="CT26" s="6">
        <f t="shared" si="213"/>
        <v>19042.399999999998</v>
      </c>
      <c r="CU26" s="36">
        <f>$M26*1</f>
        <v>110880</v>
      </c>
      <c r="CV26" s="28">
        <f t="shared" ref="CV26:CV29" si="547">CV25*1</f>
        <v>4</v>
      </c>
      <c r="CW26" s="3">
        <f t="shared" si="491"/>
        <v>27720</v>
      </c>
      <c r="CX26" s="3">
        <f t="shared" ref="CX26:CX29" si="548">IF(CW26&lt;=$AL$5,CW26,$AL$5)</f>
        <v>6011</v>
      </c>
      <c r="CY26" s="3">
        <f t="shared" si="492"/>
        <v>5980</v>
      </c>
      <c r="CZ26" s="3">
        <f t="shared" ref="CZ26:CZ29" si="549">IF(CW26&gt;=11991,IF(CW26&lt;=$AN$5,CW26-$AM$5,$AN$5-$AM$5),0)</f>
        <v>14640</v>
      </c>
      <c r="DA26" s="3">
        <f t="shared" si="493"/>
        <v>1089</v>
      </c>
      <c r="DB26" s="3">
        <f t="shared" si="494"/>
        <v>0</v>
      </c>
      <c r="DC26" s="3">
        <f t="shared" si="495"/>
        <v>0</v>
      </c>
      <c r="DD26" s="3">
        <f t="shared" si="496"/>
        <v>0</v>
      </c>
      <c r="DE26" s="3">
        <f>IF(CW26&gt;=$AR$5,IF(CW26&lt;=$AS$5,CW26-$AR$5,$AS$5-$AR$5),0)</f>
        <v>0</v>
      </c>
      <c r="DF26" s="3">
        <f t="shared" si="382"/>
        <v>0</v>
      </c>
      <c r="DG26" s="22">
        <f t="shared" si="383"/>
        <v>10820.800000000001</v>
      </c>
      <c r="DH26" s="3">
        <f t="shared" si="155"/>
        <v>16042.399999999998</v>
      </c>
      <c r="DI26" s="160">
        <f t="shared" si="178"/>
        <v>16042.399999999998</v>
      </c>
      <c r="DJ26" s="6">
        <f t="shared" si="214"/>
        <v>16042.399999999998</v>
      </c>
      <c r="DK26" s="36">
        <f>$M26*1</f>
        <v>110880</v>
      </c>
      <c r="DL26" s="28">
        <f t="shared" ref="DL26:DL29" si="550">DL25*1</f>
        <v>5</v>
      </c>
      <c r="DM26" s="3">
        <f t="shared" si="497"/>
        <v>22176</v>
      </c>
      <c r="DN26" s="3">
        <f t="shared" ref="DN26:DN29" si="551">IF(DM26&lt;=$AL$5,DM26,$AL$5)</f>
        <v>6011</v>
      </c>
      <c r="DO26" s="3">
        <f t="shared" si="498"/>
        <v>5980</v>
      </c>
      <c r="DP26" s="3">
        <f t="shared" ref="DP26:DP29" si="552">IF(DM26&gt;=11991,IF(DM26&lt;=$AN$5,DM26-$AM$5,$AN$5-$AM$5),0)</f>
        <v>10185</v>
      </c>
      <c r="DQ26" s="3">
        <f t="shared" si="499"/>
        <v>0</v>
      </c>
      <c r="DR26" s="3">
        <f t="shared" si="500"/>
        <v>0</v>
      </c>
      <c r="DS26" s="3">
        <f t="shared" si="501"/>
        <v>0</v>
      </c>
      <c r="DT26" s="3">
        <f t="shared" si="502"/>
        <v>0</v>
      </c>
      <c r="DU26" s="3">
        <f>IF(DM26&gt;=$AR$5,IF(DM26&lt;=$AS$5,DM26-$AR$5,$AS$5-$AR$5),0)</f>
        <v>0</v>
      </c>
      <c r="DV26" s="3">
        <f t="shared" si="391"/>
        <v>0</v>
      </c>
      <c r="DW26" s="22">
        <f t="shared" si="448"/>
        <v>8774</v>
      </c>
      <c r="DX26" s="3">
        <f t="shared" si="336"/>
        <v>13042.399999999998</v>
      </c>
      <c r="DY26" s="160">
        <f t="shared" si="91"/>
        <v>13042.399999999998</v>
      </c>
      <c r="DZ26" s="6">
        <f t="shared" si="215"/>
        <v>13042.399999999998</v>
      </c>
      <c r="EA26" s="36">
        <f>$M26*1</f>
        <v>110880</v>
      </c>
      <c r="EB26" s="28">
        <f t="shared" ref="EB26:EB29" si="553">EB25*1</f>
        <v>2</v>
      </c>
      <c r="EC26" s="3">
        <f t="shared" si="503"/>
        <v>55440</v>
      </c>
      <c r="ED26" s="3">
        <f t="shared" ref="ED26:ED29" si="554">IF(EC26&lt;=$AL$5,EC26,$AL$5)</f>
        <v>6011</v>
      </c>
      <c r="EE26" s="3">
        <f t="shared" si="504"/>
        <v>5980</v>
      </c>
      <c r="EF26" s="3">
        <f t="shared" ref="EF26:EF29" si="555">IF(EC26&gt;=11991,IF(EC26&lt;=$AN$5,EC26-$AM$5,$AN$5-$AM$5),0)</f>
        <v>14640</v>
      </c>
      <c r="EG26" s="3">
        <f t="shared" si="505"/>
        <v>28809</v>
      </c>
      <c r="EH26" s="3">
        <f t="shared" si="506"/>
        <v>0</v>
      </c>
      <c r="EI26" s="3">
        <f t="shared" si="507"/>
        <v>0</v>
      </c>
      <c r="EJ26" s="3">
        <f t="shared" si="508"/>
        <v>0</v>
      </c>
      <c r="EK26" s="3">
        <f t="shared" si="509"/>
        <v>0</v>
      </c>
      <c r="EL26" s="3">
        <f t="shared" si="399"/>
        <v>0</v>
      </c>
      <c r="EM26" s="22">
        <f t="shared" si="337"/>
        <v>22042.399999999998</v>
      </c>
      <c r="EN26" s="3">
        <f t="shared" si="510"/>
        <v>28456.329999999998</v>
      </c>
      <c r="EO26" s="160">
        <f t="shared" si="181"/>
        <v>28456.329999999998</v>
      </c>
      <c r="EP26" s="36">
        <f t="shared" si="106"/>
        <v>28456.329999999998</v>
      </c>
      <c r="EQ26" s="6">
        <f t="shared" si="156"/>
        <v>110880</v>
      </c>
      <c r="ER26" s="3">
        <f t="shared" si="157"/>
        <v>110880</v>
      </c>
      <c r="ES26" s="3">
        <f t="shared" si="158"/>
        <v>0</v>
      </c>
      <c r="ET26" s="3">
        <f t="shared" si="159"/>
        <v>0</v>
      </c>
      <c r="EU26" s="3">
        <f t="shared" si="107"/>
        <v>0</v>
      </c>
      <c r="EV26" s="3">
        <f t="shared" si="108"/>
        <v>0</v>
      </c>
      <c r="EW26" s="3">
        <f t="shared" si="160"/>
        <v>0</v>
      </c>
      <c r="EX26" s="6">
        <f t="shared" si="109"/>
        <v>0</v>
      </c>
      <c r="EY26" s="3">
        <f t="shared" si="161"/>
        <v>110880</v>
      </c>
      <c r="EZ26" s="3">
        <f t="shared" si="110"/>
        <v>0</v>
      </c>
      <c r="FA26" s="3">
        <f t="shared" si="216"/>
        <v>0</v>
      </c>
      <c r="FB26" s="3">
        <f t="shared" si="112"/>
        <v>0</v>
      </c>
      <c r="FC26" s="3">
        <f t="shared" si="217"/>
        <v>0</v>
      </c>
      <c r="FD26" s="3">
        <f t="shared" si="218"/>
        <v>0</v>
      </c>
      <c r="FE26" s="6">
        <f t="shared" si="219"/>
        <v>0</v>
      </c>
      <c r="FF26" s="36">
        <f>$M26*1</f>
        <v>110880</v>
      </c>
      <c r="FG26" s="28">
        <f t="shared" ref="FG26:FG29" si="556">FG25*1</f>
        <v>2.5</v>
      </c>
      <c r="FH26" s="3">
        <f t="shared" si="511"/>
        <v>44352</v>
      </c>
      <c r="FI26" s="3">
        <f t="shared" ref="FI26:FI29" si="557">IF(FH26&lt;=$AL$5,FH26,$AL$5)</f>
        <v>6011</v>
      </c>
      <c r="FJ26" s="3">
        <f t="shared" si="512"/>
        <v>5980</v>
      </c>
      <c r="FK26" s="3">
        <f t="shared" ref="FK26:FK29" si="558">IF(FH26&gt;=11991,IF(FH26&lt;=$AN$5,FH26-$AM$5,$AN$5-$AM$5),0)</f>
        <v>14640</v>
      </c>
      <c r="FL26" s="3">
        <f t="shared" si="513"/>
        <v>17721</v>
      </c>
      <c r="FM26" s="3">
        <f t="shared" si="514"/>
        <v>0</v>
      </c>
      <c r="FN26" s="3">
        <f t="shared" si="515"/>
        <v>0</v>
      </c>
      <c r="FO26" s="3">
        <f t="shared" si="516"/>
        <v>0</v>
      </c>
      <c r="FP26" s="3">
        <f t="shared" si="517"/>
        <v>0</v>
      </c>
      <c r="FQ26" s="3">
        <f t="shared" si="407"/>
        <v>0</v>
      </c>
      <c r="FR26" s="22">
        <f t="shared" si="518"/>
        <v>19237.000000000004</v>
      </c>
      <c r="FS26" s="3">
        <f t="shared" si="183"/>
        <v>26956.329999999998</v>
      </c>
      <c r="FT26" s="160">
        <f>FS26-(IF(0&lt;=($E$25-(FS26)/2),IF(FS26&lt;=($E$25-(FS26)/2),FS26,($E$25-(FS26)/2)),0))</f>
        <v>26956.329999999998</v>
      </c>
      <c r="FU26" s="36">
        <f t="shared" si="162"/>
        <v>26956.329999999998</v>
      </c>
      <c r="FV26" s="36">
        <f>$M26*1</f>
        <v>110880</v>
      </c>
      <c r="FW26" s="28">
        <f t="shared" ref="FW26:FW29" si="559">FW25*1</f>
        <v>1.5</v>
      </c>
      <c r="FX26" s="3">
        <f t="shared" si="519"/>
        <v>73920</v>
      </c>
      <c r="FY26" s="3">
        <f t="shared" ref="FY26:FY29" si="560">IF(FX26&lt;=$AL$5,FX26,$AL$5)</f>
        <v>6011</v>
      </c>
      <c r="FZ26" s="3">
        <f t="shared" si="520"/>
        <v>5980</v>
      </c>
      <c r="GA26" s="3">
        <f t="shared" ref="GA26:GA29" si="561">IF(FX26&gt;=11991,IF(FX26&lt;=$AN$5,FX26-$AM$5,$AN$5-$AM$5),0)</f>
        <v>14640</v>
      </c>
      <c r="GB26" s="3">
        <f t="shared" si="521"/>
        <v>44766</v>
      </c>
      <c r="GC26" s="3">
        <f t="shared" si="522"/>
        <v>2523</v>
      </c>
      <c r="GD26" s="3">
        <f t="shared" si="523"/>
        <v>0</v>
      </c>
      <c r="GE26" s="3">
        <f t="shared" si="524"/>
        <v>0</v>
      </c>
      <c r="GF26" s="3">
        <f t="shared" si="525"/>
        <v>0</v>
      </c>
      <c r="GG26" s="3">
        <f t="shared" si="416"/>
        <v>0</v>
      </c>
      <c r="GH26" s="22">
        <f t="shared" si="526"/>
        <v>25264.095000000001</v>
      </c>
      <c r="GI26" s="3">
        <f t="shared" si="163"/>
        <v>31099.329999999998</v>
      </c>
      <c r="GJ26" s="160">
        <f t="shared" si="139"/>
        <v>31099.329999999998</v>
      </c>
      <c r="GK26" s="36">
        <f t="shared" si="164"/>
        <v>31099.329999999998</v>
      </c>
      <c r="GM26" s="25">
        <f t="shared" si="458"/>
        <v>350</v>
      </c>
      <c r="GN26" s="70">
        <f t="shared" si="185"/>
        <v>333</v>
      </c>
      <c r="GO26" s="62">
        <f t="shared" si="418"/>
        <v>17</v>
      </c>
      <c r="GP26" s="1"/>
      <c r="GQ26" s="25">
        <f t="shared" si="459"/>
        <v>750</v>
      </c>
      <c r="GR26" s="149">
        <f t="shared" si="165"/>
        <v>133</v>
      </c>
      <c r="GS26" s="62">
        <f t="shared" si="419"/>
        <v>617</v>
      </c>
      <c r="GT26" s="1"/>
      <c r="GU26" s="25">
        <f t="shared" si="460"/>
        <v>1150</v>
      </c>
      <c r="GV26" s="70">
        <f t="shared" si="166"/>
        <v>0</v>
      </c>
      <c r="GW26" s="62">
        <f t="shared" si="420"/>
        <v>1150</v>
      </c>
      <c r="GX26" s="1"/>
      <c r="GY26" s="25">
        <f t="shared" si="461"/>
        <v>1550</v>
      </c>
      <c r="GZ26" s="149">
        <f t="shared" si="167"/>
        <v>0</v>
      </c>
      <c r="HA26" s="62">
        <f t="shared" si="421"/>
        <v>1550</v>
      </c>
      <c r="HB26" s="1"/>
      <c r="HC26" s="25">
        <f t="shared" si="462"/>
        <v>1950</v>
      </c>
      <c r="HD26" s="149">
        <f t="shared" si="168"/>
        <v>0</v>
      </c>
      <c r="HE26" s="62">
        <f t="shared" si="422"/>
        <v>1950</v>
      </c>
      <c r="HF26" s="3"/>
      <c r="HH26" s="295">
        <f t="shared" si="169"/>
        <v>110880</v>
      </c>
      <c r="HI26" s="25">
        <f t="shared" si="527"/>
        <v>1500</v>
      </c>
      <c r="HJ26" s="3">
        <f t="shared" si="528"/>
        <v>3000</v>
      </c>
      <c r="HK26" s="3">
        <f t="shared" si="529"/>
        <v>6000</v>
      </c>
      <c r="HL26" s="62">
        <f t="shared" si="530"/>
        <v>9000</v>
      </c>
      <c r="HM26" s="25">
        <f t="shared" si="531"/>
        <v>3540</v>
      </c>
      <c r="HN26" s="62">
        <f t="shared" si="532"/>
        <v>5040</v>
      </c>
      <c r="HO26" s="6">
        <f t="shared" si="533"/>
        <v>897</v>
      </c>
      <c r="IB26" t="s">
        <v>98</v>
      </c>
      <c r="IG26" s="148"/>
      <c r="II26" s="2"/>
      <c r="IJ26" s="2"/>
      <c r="IK26" s="2"/>
      <c r="IL26">
        <v>14</v>
      </c>
      <c r="IU26" t="s">
        <v>219</v>
      </c>
    </row>
    <row r="27" spans="1:260" ht="15.75" thickBot="1">
      <c r="G27" s="242">
        <f>G26+1</f>
        <v>5</v>
      </c>
      <c r="H27" s="299">
        <f>I26*1</f>
        <v>9999999</v>
      </c>
      <c r="I27" s="300">
        <v>9999999</v>
      </c>
      <c r="J27" s="294">
        <v>0.04</v>
      </c>
      <c r="M27" s="127">
        <f t="shared" si="143"/>
        <v>120960</v>
      </c>
      <c r="N27" s="280">
        <f t="shared" si="144"/>
        <v>960</v>
      </c>
      <c r="O27" s="100">
        <v>120000</v>
      </c>
      <c r="P27" s="25">
        <f t="shared" si="145"/>
        <v>120960</v>
      </c>
      <c r="Q27" s="36">
        <f t="shared" si="200"/>
        <v>36129.129999999997</v>
      </c>
      <c r="R27" s="82">
        <f t="shared" si="220"/>
        <v>0.29868659060846559</v>
      </c>
      <c r="S27" s="36">
        <f t="shared" si="201"/>
        <v>25066.399999999998</v>
      </c>
      <c r="T27" s="82">
        <f t="shared" si="146"/>
        <v>0.20722883597883596</v>
      </c>
      <c r="U27" s="36">
        <f t="shared" si="202"/>
        <v>23566.399999999998</v>
      </c>
      <c r="V27" s="76">
        <f t="shared" si="203"/>
        <v>0.19482804232804232</v>
      </c>
      <c r="W27" s="36">
        <f t="shared" si="204"/>
        <v>22066.399999999998</v>
      </c>
      <c r="X27" s="76">
        <f t="shared" si="205"/>
        <v>0.18242724867724866</v>
      </c>
      <c r="Y27" s="36">
        <f t="shared" si="206"/>
        <v>19066.399999999998</v>
      </c>
      <c r="Z27" s="76">
        <f t="shared" si="207"/>
        <v>0.15762566137566136</v>
      </c>
      <c r="AA27" s="6">
        <f t="shared" si="208"/>
        <v>16066.399999999998</v>
      </c>
      <c r="AB27" s="76">
        <f t="shared" si="209"/>
        <v>0.13282407407407407</v>
      </c>
      <c r="AC27" s="6">
        <f t="shared" si="147"/>
        <v>32589.129999999997</v>
      </c>
      <c r="AD27" s="76">
        <f t="shared" si="148"/>
        <v>0.26942071759259256</v>
      </c>
      <c r="AE27" s="36">
        <f t="shared" si="534"/>
        <v>31089.129999999997</v>
      </c>
      <c r="AF27" s="76">
        <f t="shared" si="305"/>
        <v>0.2570199239417989</v>
      </c>
      <c r="AG27" s="6">
        <f t="shared" si="149"/>
        <v>35232.129999999997</v>
      </c>
      <c r="AH27" s="84">
        <f t="shared" si="150"/>
        <v>0.29127091600529098</v>
      </c>
      <c r="AI27" s="36">
        <f>$M27*1</f>
        <v>120960</v>
      </c>
      <c r="AJ27" s="28">
        <f t="shared" si="535"/>
        <v>1</v>
      </c>
      <c r="AK27" s="3">
        <f t="shared" si="464"/>
        <v>120960</v>
      </c>
      <c r="AL27" s="3">
        <f t="shared" si="536"/>
        <v>6011</v>
      </c>
      <c r="AM27" s="3">
        <f t="shared" si="465"/>
        <v>5980</v>
      </c>
      <c r="AN27" s="3">
        <f t="shared" si="537"/>
        <v>14640</v>
      </c>
      <c r="AO27" s="3">
        <f t="shared" si="466"/>
        <v>44766</v>
      </c>
      <c r="AP27" s="3">
        <f t="shared" si="467"/>
        <v>49563</v>
      </c>
      <c r="AQ27" s="3">
        <f t="shared" si="468"/>
        <v>0</v>
      </c>
      <c r="AR27" s="3">
        <f t="shared" si="469"/>
        <v>0</v>
      </c>
      <c r="AS27" s="3">
        <f t="shared" si="470"/>
        <v>0</v>
      </c>
      <c r="AT27" s="3">
        <f t="shared" si="463"/>
        <v>0</v>
      </c>
      <c r="AU27" s="22">
        <f t="shared" si="151"/>
        <v>36129.129999999997</v>
      </c>
      <c r="AV27" s="3">
        <f t="shared" si="152"/>
        <v>36129.129999999997</v>
      </c>
      <c r="AW27" s="160">
        <f t="shared" si="153"/>
        <v>36129.129999999997</v>
      </c>
      <c r="AX27" s="6">
        <f t="shared" si="210"/>
        <v>36129.129999999997</v>
      </c>
      <c r="AY27" s="36">
        <f>$M27*1</f>
        <v>120960</v>
      </c>
      <c r="AZ27" s="28">
        <f t="shared" si="538"/>
        <v>2</v>
      </c>
      <c r="BA27" s="3">
        <f t="shared" si="471"/>
        <v>60480</v>
      </c>
      <c r="BB27" s="3">
        <f t="shared" si="539"/>
        <v>6011</v>
      </c>
      <c r="BC27" s="3">
        <f t="shared" si="472"/>
        <v>5980</v>
      </c>
      <c r="BD27" s="3">
        <f t="shared" si="540"/>
        <v>14640</v>
      </c>
      <c r="BE27" s="3">
        <f t="shared" si="473"/>
        <v>33849</v>
      </c>
      <c r="BF27" s="3">
        <f t="shared" si="474"/>
        <v>0</v>
      </c>
      <c r="BG27" s="3">
        <f t="shared" si="475"/>
        <v>0</v>
      </c>
      <c r="BH27" s="3">
        <f t="shared" si="476"/>
        <v>0</v>
      </c>
      <c r="BI27" s="3">
        <f>IF(BA27&gt;=$AR$5,IF(BA27&lt;=$AS$5,BA27-$AR$5,$AS$5-$AR$5),0)</f>
        <v>0</v>
      </c>
      <c r="BJ27" s="3">
        <f t="shared" si="477"/>
        <v>0</v>
      </c>
      <c r="BK27" s="90">
        <f t="shared" si="312"/>
        <v>25066.399999999998</v>
      </c>
      <c r="BL27" s="3">
        <f t="shared" si="154"/>
        <v>25066.399999999998</v>
      </c>
      <c r="BM27" s="160">
        <f t="shared" si="35"/>
        <v>25066.399999999998</v>
      </c>
      <c r="BN27" s="62">
        <f t="shared" si="211"/>
        <v>25066.399999999998</v>
      </c>
      <c r="BO27" s="36">
        <f>$M27*1</f>
        <v>120960</v>
      </c>
      <c r="BP27" s="28">
        <f t="shared" si="541"/>
        <v>2.5</v>
      </c>
      <c r="BQ27" s="3">
        <f t="shared" si="478"/>
        <v>48384</v>
      </c>
      <c r="BR27" s="3">
        <f t="shared" si="542"/>
        <v>6011</v>
      </c>
      <c r="BS27" s="3">
        <f t="shared" si="479"/>
        <v>5980</v>
      </c>
      <c r="BT27" s="3">
        <f t="shared" si="543"/>
        <v>14640</v>
      </c>
      <c r="BU27" s="3">
        <f t="shared" si="480"/>
        <v>21753</v>
      </c>
      <c r="BV27" s="3">
        <f t="shared" si="481"/>
        <v>0</v>
      </c>
      <c r="BW27" s="3">
        <f t="shared" si="482"/>
        <v>0</v>
      </c>
      <c r="BX27" s="3">
        <f t="shared" si="483"/>
        <v>0</v>
      </c>
      <c r="BY27" s="3">
        <f>IF(BQ27&gt;=$AR$5,IF(BQ27&lt;=$AS$5,BQ27-$AR$5,$AS$5-$AR$5),0)</f>
        <v>0</v>
      </c>
      <c r="BZ27" s="3">
        <f t="shared" si="365"/>
        <v>0</v>
      </c>
      <c r="CA27" s="90">
        <f t="shared" si="335"/>
        <v>22261</v>
      </c>
      <c r="CB27" s="3">
        <f t="shared" si="340"/>
        <v>23566.399999999998</v>
      </c>
      <c r="CC27" s="160">
        <f t="shared" si="49"/>
        <v>23566.399999999998</v>
      </c>
      <c r="CD27" s="6">
        <f t="shared" si="212"/>
        <v>23566.399999999998</v>
      </c>
      <c r="CE27" s="36">
        <f>$M27*1</f>
        <v>120960</v>
      </c>
      <c r="CF27" s="28">
        <f t="shared" si="544"/>
        <v>3</v>
      </c>
      <c r="CG27" s="3">
        <f t="shared" si="484"/>
        <v>40320</v>
      </c>
      <c r="CH27" s="3">
        <f t="shared" si="545"/>
        <v>6011</v>
      </c>
      <c r="CI27" s="3">
        <f t="shared" si="485"/>
        <v>5980</v>
      </c>
      <c r="CJ27" s="3">
        <f t="shared" si="546"/>
        <v>14640</v>
      </c>
      <c r="CK27" s="3">
        <f t="shared" si="486"/>
        <v>13689</v>
      </c>
      <c r="CL27" s="3">
        <f t="shared" si="487"/>
        <v>0</v>
      </c>
      <c r="CM27" s="3">
        <f t="shared" si="488"/>
        <v>0</v>
      </c>
      <c r="CN27" s="3">
        <f t="shared" si="489"/>
        <v>0</v>
      </c>
      <c r="CO27" s="3">
        <f>IF(CG27&gt;=$AR$5,IF(CG27&lt;=$AS$5,CG27-$AR$5,$AS$5-$AR$5),0)</f>
        <v>0</v>
      </c>
      <c r="CP27" s="3">
        <f t="shared" si="373"/>
        <v>0</v>
      </c>
      <c r="CQ27" s="22">
        <f t="shared" si="319"/>
        <v>19455.600000000002</v>
      </c>
      <c r="CR27" s="3">
        <f t="shared" si="490"/>
        <v>22066.399999999998</v>
      </c>
      <c r="CS27" s="160">
        <f t="shared" si="63"/>
        <v>22066.399999999998</v>
      </c>
      <c r="CT27" s="6">
        <f t="shared" si="213"/>
        <v>22066.399999999998</v>
      </c>
      <c r="CU27" s="36">
        <f>$M27*1</f>
        <v>120960</v>
      </c>
      <c r="CV27" s="28">
        <f t="shared" si="547"/>
        <v>4</v>
      </c>
      <c r="CW27" s="3">
        <f t="shared" si="491"/>
        <v>30240</v>
      </c>
      <c r="CX27" s="3">
        <f t="shared" si="548"/>
        <v>6011</v>
      </c>
      <c r="CY27" s="3">
        <f t="shared" si="492"/>
        <v>5980</v>
      </c>
      <c r="CZ27" s="3">
        <f t="shared" si="549"/>
        <v>14640</v>
      </c>
      <c r="DA27" s="3">
        <f t="shared" si="493"/>
        <v>3609</v>
      </c>
      <c r="DB27" s="3">
        <f t="shared" si="494"/>
        <v>0</v>
      </c>
      <c r="DC27" s="3">
        <f t="shared" si="495"/>
        <v>0</v>
      </c>
      <c r="DD27" s="3">
        <f t="shared" si="496"/>
        <v>0</v>
      </c>
      <c r="DE27" s="3">
        <f>IF(CW27&gt;=$AR$5,IF(CW27&lt;=$AS$5,CW27-$AR$5,$AS$5-$AR$5),0)</f>
        <v>0</v>
      </c>
      <c r="DF27" s="3">
        <f t="shared" si="382"/>
        <v>0</v>
      </c>
      <c r="DG27" s="22">
        <f t="shared" si="383"/>
        <v>13844.800000000003</v>
      </c>
      <c r="DH27" s="3">
        <f t="shared" si="155"/>
        <v>19066.399999999998</v>
      </c>
      <c r="DI27" s="160">
        <f t="shared" si="178"/>
        <v>19066.399999999998</v>
      </c>
      <c r="DJ27" s="6">
        <f t="shared" si="214"/>
        <v>19066.399999999998</v>
      </c>
      <c r="DK27" s="36">
        <f>$M27*1</f>
        <v>120960</v>
      </c>
      <c r="DL27" s="28">
        <f t="shared" si="550"/>
        <v>5</v>
      </c>
      <c r="DM27" s="3">
        <f t="shared" si="497"/>
        <v>24192</v>
      </c>
      <c r="DN27" s="3">
        <f t="shared" si="551"/>
        <v>6011</v>
      </c>
      <c r="DO27" s="3">
        <f t="shared" si="498"/>
        <v>5980</v>
      </c>
      <c r="DP27" s="3">
        <f t="shared" si="552"/>
        <v>12201</v>
      </c>
      <c r="DQ27" s="3">
        <f t="shared" si="499"/>
        <v>0</v>
      </c>
      <c r="DR27" s="3">
        <f t="shared" si="500"/>
        <v>0</v>
      </c>
      <c r="DS27" s="3">
        <f t="shared" si="501"/>
        <v>0</v>
      </c>
      <c r="DT27" s="3">
        <f t="shared" si="502"/>
        <v>0</v>
      </c>
      <c r="DU27" s="3">
        <f>IF(DM27&gt;=$AR$5,IF(DM27&lt;=$AS$5,DM27-$AR$5,$AS$5-$AR$5),0)</f>
        <v>0</v>
      </c>
      <c r="DV27" s="3">
        <f t="shared" si="391"/>
        <v>0</v>
      </c>
      <c r="DW27" s="22">
        <f t="shared" si="448"/>
        <v>10185.200000000001</v>
      </c>
      <c r="DX27" s="3">
        <f t="shared" si="336"/>
        <v>16066.399999999998</v>
      </c>
      <c r="DY27" s="160">
        <f t="shared" si="91"/>
        <v>16066.399999999998</v>
      </c>
      <c r="DZ27" s="6">
        <f t="shared" si="215"/>
        <v>16066.399999999998</v>
      </c>
      <c r="EA27" s="36">
        <f>$M27*1</f>
        <v>120960</v>
      </c>
      <c r="EB27" s="28">
        <f t="shared" si="553"/>
        <v>2</v>
      </c>
      <c r="EC27" s="3">
        <f t="shared" si="503"/>
        <v>60480</v>
      </c>
      <c r="ED27" s="3">
        <f t="shared" si="554"/>
        <v>6011</v>
      </c>
      <c r="EE27" s="3">
        <f t="shared" si="504"/>
        <v>5980</v>
      </c>
      <c r="EF27" s="3">
        <f t="shared" si="555"/>
        <v>14640</v>
      </c>
      <c r="EG27" s="3">
        <f t="shared" si="505"/>
        <v>33849</v>
      </c>
      <c r="EH27" s="3">
        <f t="shared" si="506"/>
        <v>0</v>
      </c>
      <c r="EI27" s="3">
        <f t="shared" si="507"/>
        <v>0</v>
      </c>
      <c r="EJ27" s="3">
        <f t="shared" si="508"/>
        <v>0</v>
      </c>
      <c r="EK27" s="3">
        <f t="shared" si="509"/>
        <v>0</v>
      </c>
      <c r="EL27" s="3">
        <f t="shared" si="399"/>
        <v>0</v>
      </c>
      <c r="EM27" s="22">
        <f t="shared" si="337"/>
        <v>25066.399999999998</v>
      </c>
      <c r="EN27" s="3">
        <f t="shared" si="510"/>
        <v>32589.129999999997</v>
      </c>
      <c r="EO27" s="160">
        <f t="shared" si="181"/>
        <v>32589.129999999997</v>
      </c>
      <c r="EP27" s="36">
        <f t="shared" si="106"/>
        <v>32589.129999999997</v>
      </c>
      <c r="EQ27" s="6">
        <f t="shared" si="156"/>
        <v>120960</v>
      </c>
      <c r="ER27" s="3">
        <f t="shared" si="157"/>
        <v>120960</v>
      </c>
      <c r="ES27" s="3">
        <f t="shared" si="158"/>
        <v>0</v>
      </c>
      <c r="ET27" s="3">
        <f t="shared" si="159"/>
        <v>0</v>
      </c>
      <c r="EU27" s="3">
        <f t="shared" si="107"/>
        <v>0</v>
      </c>
      <c r="EV27" s="3">
        <f t="shared" si="108"/>
        <v>0</v>
      </c>
      <c r="EW27" s="3">
        <f t="shared" si="160"/>
        <v>0</v>
      </c>
      <c r="EX27" s="6">
        <f t="shared" si="109"/>
        <v>0</v>
      </c>
      <c r="EY27" s="3">
        <f t="shared" si="161"/>
        <v>120960</v>
      </c>
      <c r="EZ27" s="3">
        <f t="shared" si="110"/>
        <v>0</v>
      </c>
      <c r="FA27" s="3">
        <f t="shared" si="216"/>
        <v>0</v>
      </c>
      <c r="FB27" s="3">
        <f t="shared" si="112"/>
        <v>0</v>
      </c>
      <c r="FC27" s="3">
        <f t="shared" si="217"/>
        <v>0</v>
      </c>
      <c r="FD27" s="3">
        <f t="shared" si="218"/>
        <v>0</v>
      </c>
      <c r="FE27" s="6">
        <f t="shared" si="219"/>
        <v>0</v>
      </c>
      <c r="FF27" s="36">
        <f>$M27*1</f>
        <v>120960</v>
      </c>
      <c r="FG27" s="28">
        <f t="shared" si="556"/>
        <v>2.5</v>
      </c>
      <c r="FH27" s="3">
        <f t="shared" si="511"/>
        <v>48384</v>
      </c>
      <c r="FI27" s="3">
        <f t="shared" si="557"/>
        <v>6011</v>
      </c>
      <c r="FJ27" s="3">
        <f t="shared" si="512"/>
        <v>5980</v>
      </c>
      <c r="FK27" s="3">
        <f t="shared" si="558"/>
        <v>14640</v>
      </c>
      <c r="FL27" s="3">
        <f t="shared" si="513"/>
        <v>21753</v>
      </c>
      <c r="FM27" s="3">
        <f t="shared" si="514"/>
        <v>0</v>
      </c>
      <c r="FN27" s="3">
        <f t="shared" si="515"/>
        <v>0</v>
      </c>
      <c r="FO27" s="3">
        <f t="shared" si="516"/>
        <v>0</v>
      </c>
      <c r="FP27" s="3">
        <f t="shared" si="517"/>
        <v>0</v>
      </c>
      <c r="FQ27" s="3">
        <f t="shared" si="407"/>
        <v>0</v>
      </c>
      <c r="FR27" s="22">
        <f t="shared" si="518"/>
        <v>22261</v>
      </c>
      <c r="FS27" s="3">
        <f t="shared" si="183"/>
        <v>31089.129999999997</v>
      </c>
      <c r="FT27" s="160">
        <f t="shared" ref="FT27:FT41" si="562">FS27-(IF(0&lt;=($E$25-(FS27)/2),IF(FS27&lt;=($E$25-(FS27)/2),FS27,($E$25-(FS27)/2)),0))</f>
        <v>31089.129999999997</v>
      </c>
      <c r="FU27" s="36">
        <f t="shared" si="162"/>
        <v>31089.129999999997</v>
      </c>
      <c r="FV27" s="36">
        <f>$M27*1</f>
        <v>120960</v>
      </c>
      <c r="FW27" s="28">
        <f t="shared" si="559"/>
        <v>1.5</v>
      </c>
      <c r="FX27" s="3">
        <f t="shared" si="519"/>
        <v>80640</v>
      </c>
      <c r="FY27" s="3">
        <f t="shared" si="560"/>
        <v>6011</v>
      </c>
      <c r="FZ27" s="3">
        <f t="shared" si="520"/>
        <v>5980</v>
      </c>
      <c r="GA27" s="3">
        <f t="shared" si="561"/>
        <v>14640</v>
      </c>
      <c r="GB27" s="3">
        <f t="shared" si="521"/>
        <v>44766</v>
      </c>
      <c r="GC27" s="3">
        <f t="shared" si="522"/>
        <v>9243</v>
      </c>
      <c r="GD27" s="3">
        <f t="shared" si="523"/>
        <v>0</v>
      </c>
      <c r="GE27" s="3">
        <f t="shared" si="524"/>
        <v>0</v>
      </c>
      <c r="GF27" s="3">
        <f t="shared" si="525"/>
        <v>0</v>
      </c>
      <c r="GG27" s="3">
        <f t="shared" si="416"/>
        <v>0</v>
      </c>
      <c r="GH27" s="22">
        <f t="shared" si="526"/>
        <v>29396.895</v>
      </c>
      <c r="GI27" s="3">
        <f t="shared" si="163"/>
        <v>35232.129999999997</v>
      </c>
      <c r="GJ27" s="160">
        <f t="shared" si="139"/>
        <v>35232.129999999997</v>
      </c>
      <c r="GK27" s="36">
        <f t="shared" si="164"/>
        <v>35232.129999999997</v>
      </c>
      <c r="GM27" s="25">
        <f t="shared" si="458"/>
        <v>370</v>
      </c>
      <c r="GN27" s="70">
        <f t="shared" si="185"/>
        <v>323</v>
      </c>
      <c r="GO27" s="62">
        <f t="shared" si="418"/>
        <v>47</v>
      </c>
      <c r="GP27" s="1"/>
      <c r="GQ27" s="25">
        <f t="shared" si="459"/>
        <v>770</v>
      </c>
      <c r="GR27" s="149">
        <f t="shared" si="165"/>
        <v>123</v>
      </c>
      <c r="GS27" s="62">
        <f t="shared" si="419"/>
        <v>647</v>
      </c>
      <c r="GT27" s="1"/>
      <c r="GU27" s="25">
        <f t="shared" si="460"/>
        <v>1170</v>
      </c>
      <c r="GV27" s="70">
        <f t="shared" si="166"/>
        <v>0</v>
      </c>
      <c r="GW27" s="62">
        <f t="shared" si="420"/>
        <v>1170</v>
      </c>
      <c r="GX27" s="1"/>
      <c r="GY27" s="25">
        <f t="shared" si="461"/>
        <v>1570</v>
      </c>
      <c r="GZ27" s="149">
        <f t="shared" si="167"/>
        <v>0</v>
      </c>
      <c r="HA27" s="62">
        <f t="shared" si="421"/>
        <v>1570</v>
      </c>
      <c r="HB27" s="1"/>
      <c r="HC27" s="25">
        <f t="shared" si="462"/>
        <v>1970</v>
      </c>
      <c r="HD27" s="149">
        <f t="shared" si="168"/>
        <v>0</v>
      </c>
      <c r="HE27" s="62">
        <f t="shared" si="422"/>
        <v>1970</v>
      </c>
      <c r="HF27" s="3"/>
      <c r="HH27" s="295">
        <f t="shared" si="169"/>
        <v>120960</v>
      </c>
      <c r="HI27" s="25">
        <f t="shared" si="527"/>
        <v>1500</v>
      </c>
      <c r="HJ27" s="3">
        <f t="shared" si="528"/>
        <v>3000</v>
      </c>
      <c r="HK27" s="3">
        <f t="shared" si="529"/>
        <v>6000</v>
      </c>
      <c r="HL27" s="62">
        <f t="shared" si="530"/>
        <v>9000</v>
      </c>
      <c r="HM27" s="25">
        <f t="shared" si="531"/>
        <v>3540</v>
      </c>
      <c r="HN27" s="62">
        <f t="shared" si="532"/>
        <v>5040</v>
      </c>
      <c r="HO27" s="6">
        <f t="shared" si="533"/>
        <v>897</v>
      </c>
      <c r="II27" s="2"/>
      <c r="IJ27" s="2"/>
      <c r="IK27" s="2"/>
      <c r="IS27" s="146"/>
      <c r="IT27" s="145"/>
      <c r="IU27" s="145"/>
    </row>
    <row r="28" spans="1:260">
      <c r="M28" s="127">
        <f t="shared" si="143"/>
        <v>141120</v>
      </c>
      <c r="N28" s="280">
        <f t="shared" si="144"/>
        <v>1120</v>
      </c>
      <c r="O28" s="100">
        <v>140000</v>
      </c>
      <c r="P28" s="25">
        <f t="shared" si="145"/>
        <v>141120</v>
      </c>
      <c r="Q28" s="36">
        <f t="shared" si="200"/>
        <v>44394.729999999996</v>
      </c>
      <c r="R28" s="82">
        <f t="shared" si="220"/>
        <v>0.31458850623582763</v>
      </c>
      <c r="S28" s="36">
        <f t="shared" si="201"/>
        <v>31114.399999999998</v>
      </c>
      <c r="T28" s="82">
        <f t="shared" si="146"/>
        <v>0.22048185941043083</v>
      </c>
      <c r="U28" s="36">
        <f t="shared" si="202"/>
        <v>29614.399999999998</v>
      </c>
      <c r="V28" s="76">
        <f t="shared" si="203"/>
        <v>0.20985260770975056</v>
      </c>
      <c r="W28" s="36">
        <f t="shared" si="204"/>
        <v>28114.399999999998</v>
      </c>
      <c r="X28" s="76">
        <f t="shared" si="205"/>
        <v>0.19922335600907029</v>
      </c>
      <c r="Y28" s="36">
        <f t="shared" si="206"/>
        <v>25114.399999999998</v>
      </c>
      <c r="Z28" s="76">
        <f t="shared" si="207"/>
        <v>0.17796485260770972</v>
      </c>
      <c r="AA28" s="6">
        <f t="shared" si="208"/>
        <v>22114.399999999998</v>
      </c>
      <c r="AB28" s="76">
        <f t="shared" si="209"/>
        <v>0.15670634920634918</v>
      </c>
      <c r="AC28" s="6">
        <f t="shared" si="147"/>
        <v>40854.729999999996</v>
      </c>
      <c r="AD28" s="76">
        <f t="shared" si="148"/>
        <v>0.28950347222222217</v>
      </c>
      <c r="AE28" s="36">
        <f t="shared" si="534"/>
        <v>39354.729999999996</v>
      </c>
      <c r="AF28" s="76">
        <f t="shared" si="305"/>
        <v>0.27887422052154193</v>
      </c>
      <c r="AG28" s="6">
        <f t="shared" si="149"/>
        <v>43497.729999999996</v>
      </c>
      <c r="AH28" s="84">
        <f t="shared" si="150"/>
        <v>0.30823221371882081</v>
      </c>
      <c r="AI28" s="36">
        <f>$M28*1</f>
        <v>141120</v>
      </c>
      <c r="AJ28" s="28">
        <f t="shared" si="535"/>
        <v>1</v>
      </c>
      <c r="AK28" s="3">
        <f t="shared" si="464"/>
        <v>141120</v>
      </c>
      <c r="AL28" s="3">
        <f t="shared" si="536"/>
        <v>6011</v>
      </c>
      <c r="AM28" s="3">
        <f t="shared" si="465"/>
        <v>5980</v>
      </c>
      <c r="AN28" s="3">
        <f t="shared" si="537"/>
        <v>14640</v>
      </c>
      <c r="AO28" s="3">
        <f t="shared" si="466"/>
        <v>44766</v>
      </c>
      <c r="AP28" s="3">
        <f t="shared" si="467"/>
        <v>69723</v>
      </c>
      <c r="AQ28" s="3">
        <f t="shared" si="468"/>
        <v>0</v>
      </c>
      <c r="AR28" s="3">
        <f t="shared" si="469"/>
        <v>0</v>
      </c>
      <c r="AS28" s="3">
        <f t="shared" si="470"/>
        <v>0</v>
      </c>
      <c r="AT28" s="3">
        <f t="shared" si="463"/>
        <v>0</v>
      </c>
      <c r="AU28" s="22">
        <f t="shared" si="151"/>
        <v>44394.729999999996</v>
      </c>
      <c r="AV28" s="3">
        <f t="shared" si="152"/>
        <v>44394.729999999996</v>
      </c>
      <c r="AW28" s="160">
        <f t="shared" si="153"/>
        <v>44394.729999999996</v>
      </c>
      <c r="AX28" s="6">
        <f t="shared" si="210"/>
        <v>44394.729999999996</v>
      </c>
      <c r="AY28" s="36">
        <f>$M28*1</f>
        <v>141120</v>
      </c>
      <c r="AZ28" s="28">
        <f t="shared" si="538"/>
        <v>2</v>
      </c>
      <c r="BA28" s="3">
        <f t="shared" si="471"/>
        <v>70560</v>
      </c>
      <c r="BB28" s="3">
        <f t="shared" si="539"/>
        <v>6011</v>
      </c>
      <c r="BC28" s="3">
        <f t="shared" si="472"/>
        <v>5980</v>
      </c>
      <c r="BD28" s="3">
        <f t="shared" si="540"/>
        <v>14640</v>
      </c>
      <c r="BE28" s="3">
        <f t="shared" si="473"/>
        <v>43929</v>
      </c>
      <c r="BF28" s="3">
        <f t="shared" si="474"/>
        <v>0</v>
      </c>
      <c r="BG28" s="3">
        <f t="shared" si="475"/>
        <v>0</v>
      </c>
      <c r="BH28" s="3">
        <f t="shared" si="476"/>
        <v>0</v>
      </c>
      <c r="BI28" s="3">
        <f>IF(BA28&gt;=$AR$5,IF(BA28&lt;=$AS$5,BA28-$AR$5,$AS$5-$AR$5),0)</f>
        <v>0</v>
      </c>
      <c r="BJ28" s="3">
        <f t="shared" si="477"/>
        <v>0</v>
      </c>
      <c r="BK28" s="90">
        <f t="shared" si="312"/>
        <v>31114.399999999998</v>
      </c>
      <c r="BL28" s="3">
        <f t="shared" si="154"/>
        <v>31114.399999999998</v>
      </c>
      <c r="BM28" s="160">
        <f t="shared" si="35"/>
        <v>31114.399999999998</v>
      </c>
      <c r="BN28" s="62">
        <f t="shared" si="211"/>
        <v>31114.399999999998</v>
      </c>
      <c r="BO28" s="36">
        <f>$M28*1</f>
        <v>141120</v>
      </c>
      <c r="BP28" s="28">
        <f t="shared" si="541"/>
        <v>2.5</v>
      </c>
      <c r="BQ28" s="3">
        <f t="shared" si="478"/>
        <v>56448</v>
      </c>
      <c r="BR28" s="3">
        <f t="shared" si="542"/>
        <v>6011</v>
      </c>
      <c r="BS28" s="3">
        <f t="shared" si="479"/>
        <v>5980</v>
      </c>
      <c r="BT28" s="3">
        <f t="shared" si="543"/>
        <v>14640</v>
      </c>
      <c r="BU28" s="3">
        <f t="shared" si="480"/>
        <v>29817</v>
      </c>
      <c r="BV28" s="3">
        <f t="shared" si="481"/>
        <v>0</v>
      </c>
      <c r="BW28" s="3">
        <f t="shared" si="482"/>
        <v>0</v>
      </c>
      <c r="BX28" s="3">
        <f t="shared" si="483"/>
        <v>0</v>
      </c>
      <c r="BY28" s="3">
        <f>IF(BQ28&gt;=$AR$5,IF(BQ28&lt;=$AS$5,BQ28-$AR$5,$AS$5-$AR$5),0)</f>
        <v>0</v>
      </c>
      <c r="BZ28" s="3">
        <f t="shared" si="365"/>
        <v>0</v>
      </c>
      <c r="CA28" s="90">
        <f t="shared" si="335"/>
        <v>28309</v>
      </c>
      <c r="CB28" s="3">
        <f t="shared" si="340"/>
        <v>29614.399999999998</v>
      </c>
      <c r="CC28" s="160">
        <f t="shared" si="49"/>
        <v>29614.399999999998</v>
      </c>
      <c r="CD28" s="6">
        <f t="shared" si="212"/>
        <v>29614.399999999998</v>
      </c>
      <c r="CE28" s="36">
        <f>$M28*1</f>
        <v>141120</v>
      </c>
      <c r="CF28" s="28">
        <f t="shared" si="544"/>
        <v>3</v>
      </c>
      <c r="CG28" s="3">
        <f t="shared" si="484"/>
        <v>47040</v>
      </c>
      <c r="CH28" s="3">
        <f t="shared" si="545"/>
        <v>6011</v>
      </c>
      <c r="CI28" s="3">
        <f t="shared" si="485"/>
        <v>5980</v>
      </c>
      <c r="CJ28" s="3">
        <f t="shared" si="546"/>
        <v>14640</v>
      </c>
      <c r="CK28" s="3">
        <f t="shared" si="486"/>
        <v>20409</v>
      </c>
      <c r="CL28" s="3">
        <f t="shared" si="487"/>
        <v>0</v>
      </c>
      <c r="CM28" s="3">
        <f t="shared" si="488"/>
        <v>0</v>
      </c>
      <c r="CN28" s="3">
        <f t="shared" si="489"/>
        <v>0</v>
      </c>
      <c r="CO28" s="3">
        <f>IF(CG28&gt;=$AR$5,IF(CG28&lt;=$AS$5,CG28-$AR$5,$AS$5-$AR$5),0)</f>
        <v>0</v>
      </c>
      <c r="CP28" s="3">
        <f t="shared" si="373"/>
        <v>0</v>
      </c>
      <c r="CQ28" s="22">
        <f t="shared" si="319"/>
        <v>25503.600000000002</v>
      </c>
      <c r="CR28" s="3">
        <f t="shared" si="490"/>
        <v>28114.399999999998</v>
      </c>
      <c r="CS28" s="160">
        <f t="shared" si="63"/>
        <v>28114.399999999998</v>
      </c>
      <c r="CT28" s="6">
        <f t="shared" si="213"/>
        <v>28114.399999999998</v>
      </c>
      <c r="CU28" s="36">
        <f>$M28*1</f>
        <v>141120</v>
      </c>
      <c r="CV28" s="28">
        <f t="shared" si="547"/>
        <v>4</v>
      </c>
      <c r="CW28" s="3">
        <f t="shared" si="491"/>
        <v>35280</v>
      </c>
      <c r="CX28" s="3">
        <f t="shared" si="548"/>
        <v>6011</v>
      </c>
      <c r="CY28" s="3">
        <f t="shared" si="492"/>
        <v>5980</v>
      </c>
      <c r="CZ28" s="3">
        <f t="shared" si="549"/>
        <v>14640</v>
      </c>
      <c r="DA28" s="3">
        <f t="shared" si="493"/>
        <v>8649</v>
      </c>
      <c r="DB28" s="3">
        <f t="shared" si="494"/>
        <v>0</v>
      </c>
      <c r="DC28" s="3">
        <f t="shared" si="495"/>
        <v>0</v>
      </c>
      <c r="DD28" s="3">
        <f t="shared" si="496"/>
        <v>0</v>
      </c>
      <c r="DE28" s="3">
        <f>IF(CW28&gt;=$AR$5,IF(CW28&lt;=$AS$5,CW28-$AR$5,$AS$5-$AR$5),0)</f>
        <v>0</v>
      </c>
      <c r="DF28" s="3">
        <f t="shared" si="382"/>
        <v>0</v>
      </c>
      <c r="DG28" s="22">
        <f t="shared" si="383"/>
        <v>19892.800000000003</v>
      </c>
      <c r="DH28" s="3">
        <f t="shared" si="155"/>
        <v>25114.399999999998</v>
      </c>
      <c r="DI28" s="160">
        <f t="shared" si="178"/>
        <v>25114.399999999998</v>
      </c>
      <c r="DJ28" s="6">
        <f t="shared" si="214"/>
        <v>25114.399999999998</v>
      </c>
      <c r="DK28" s="36">
        <f>$M28*1</f>
        <v>141120</v>
      </c>
      <c r="DL28" s="28">
        <f t="shared" si="550"/>
        <v>5</v>
      </c>
      <c r="DM28" s="3">
        <f t="shared" si="497"/>
        <v>28224</v>
      </c>
      <c r="DN28" s="3">
        <f t="shared" si="551"/>
        <v>6011</v>
      </c>
      <c r="DO28" s="3">
        <f t="shared" si="498"/>
        <v>5980</v>
      </c>
      <c r="DP28" s="3">
        <f t="shared" si="552"/>
        <v>14640</v>
      </c>
      <c r="DQ28" s="3">
        <f t="shared" si="499"/>
        <v>1593</v>
      </c>
      <c r="DR28" s="3">
        <f t="shared" si="500"/>
        <v>0</v>
      </c>
      <c r="DS28" s="3">
        <f t="shared" si="501"/>
        <v>0</v>
      </c>
      <c r="DT28" s="3">
        <f t="shared" si="502"/>
        <v>0</v>
      </c>
      <c r="DU28" s="3">
        <f>IF(DM28&gt;=$AR$5,IF(DM28&lt;=$AS$5,DM28-$AR$5,$AS$5-$AR$5),0)</f>
        <v>0</v>
      </c>
      <c r="DV28" s="3">
        <f t="shared" si="391"/>
        <v>0</v>
      </c>
      <c r="DW28" s="22">
        <f t="shared" si="448"/>
        <v>14282.000000000004</v>
      </c>
      <c r="DX28" s="3">
        <f t="shared" si="336"/>
        <v>22114.399999999998</v>
      </c>
      <c r="DY28" s="160">
        <f t="shared" si="91"/>
        <v>22114.399999999998</v>
      </c>
      <c r="DZ28" s="6">
        <f t="shared" si="215"/>
        <v>22114.399999999998</v>
      </c>
      <c r="EA28" s="36">
        <f>$M28*1</f>
        <v>141120</v>
      </c>
      <c r="EB28" s="28">
        <f t="shared" si="553"/>
        <v>2</v>
      </c>
      <c r="EC28" s="3">
        <f t="shared" si="503"/>
        <v>70560</v>
      </c>
      <c r="ED28" s="3">
        <f t="shared" si="554"/>
        <v>6011</v>
      </c>
      <c r="EE28" s="3">
        <f t="shared" si="504"/>
        <v>5980</v>
      </c>
      <c r="EF28" s="3">
        <f t="shared" si="555"/>
        <v>14640</v>
      </c>
      <c r="EG28" s="3">
        <f t="shared" si="505"/>
        <v>43929</v>
      </c>
      <c r="EH28" s="3">
        <f t="shared" si="506"/>
        <v>0</v>
      </c>
      <c r="EI28" s="3">
        <f t="shared" si="507"/>
        <v>0</v>
      </c>
      <c r="EJ28" s="3">
        <f t="shared" si="508"/>
        <v>0</v>
      </c>
      <c r="EK28" s="3">
        <f t="shared" si="509"/>
        <v>0</v>
      </c>
      <c r="EL28" s="3">
        <f t="shared" si="399"/>
        <v>0</v>
      </c>
      <c r="EM28" s="22">
        <f t="shared" si="337"/>
        <v>31114.399999999998</v>
      </c>
      <c r="EN28" s="3">
        <f t="shared" si="510"/>
        <v>40854.729999999996</v>
      </c>
      <c r="EO28" s="160">
        <f t="shared" si="181"/>
        <v>40854.729999999996</v>
      </c>
      <c r="EP28" s="36">
        <f t="shared" si="106"/>
        <v>40854.729999999996</v>
      </c>
      <c r="EQ28" s="6">
        <f t="shared" si="156"/>
        <v>141120</v>
      </c>
      <c r="ER28" s="3">
        <f t="shared" si="157"/>
        <v>141120</v>
      </c>
      <c r="ES28" s="3">
        <f t="shared" si="158"/>
        <v>0</v>
      </c>
      <c r="ET28" s="3">
        <f t="shared" si="159"/>
        <v>0</v>
      </c>
      <c r="EU28" s="3">
        <f t="shared" si="107"/>
        <v>0</v>
      </c>
      <c r="EV28" s="3">
        <f t="shared" si="108"/>
        <v>0</v>
      </c>
      <c r="EW28" s="3">
        <f t="shared" si="160"/>
        <v>0</v>
      </c>
      <c r="EX28" s="6">
        <f t="shared" si="109"/>
        <v>0</v>
      </c>
      <c r="EY28" s="3">
        <f t="shared" si="161"/>
        <v>141120</v>
      </c>
      <c r="EZ28" s="3">
        <f t="shared" si="110"/>
        <v>0</v>
      </c>
      <c r="FA28" s="3">
        <f t="shared" si="216"/>
        <v>0</v>
      </c>
      <c r="FB28" s="3">
        <f t="shared" si="112"/>
        <v>0</v>
      </c>
      <c r="FC28" s="3">
        <f t="shared" si="217"/>
        <v>0</v>
      </c>
      <c r="FD28" s="3">
        <f t="shared" si="218"/>
        <v>0</v>
      </c>
      <c r="FE28" s="6">
        <f t="shared" si="219"/>
        <v>0</v>
      </c>
      <c r="FF28" s="36">
        <f>$M28*1</f>
        <v>141120</v>
      </c>
      <c r="FG28" s="28">
        <f t="shared" si="556"/>
        <v>2.5</v>
      </c>
      <c r="FH28" s="3">
        <f t="shared" si="511"/>
        <v>56448</v>
      </c>
      <c r="FI28" s="3">
        <f t="shared" si="557"/>
        <v>6011</v>
      </c>
      <c r="FJ28" s="3">
        <f t="shared" si="512"/>
        <v>5980</v>
      </c>
      <c r="FK28" s="3">
        <f t="shared" si="558"/>
        <v>14640</v>
      </c>
      <c r="FL28" s="3">
        <f t="shared" si="513"/>
        <v>29817</v>
      </c>
      <c r="FM28" s="3">
        <f t="shared" si="514"/>
        <v>0</v>
      </c>
      <c r="FN28" s="3">
        <f t="shared" si="515"/>
        <v>0</v>
      </c>
      <c r="FO28" s="3">
        <f t="shared" si="516"/>
        <v>0</v>
      </c>
      <c r="FP28" s="3">
        <f t="shared" si="517"/>
        <v>0</v>
      </c>
      <c r="FQ28" s="3">
        <f t="shared" si="407"/>
        <v>0</v>
      </c>
      <c r="FR28" s="22">
        <f t="shared" si="518"/>
        <v>28309</v>
      </c>
      <c r="FS28" s="3">
        <f t="shared" si="183"/>
        <v>39354.729999999996</v>
      </c>
      <c r="FT28" s="160">
        <f t="shared" si="562"/>
        <v>39354.729999999996</v>
      </c>
      <c r="FU28" s="36">
        <f t="shared" si="162"/>
        <v>39354.729999999996</v>
      </c>
      <c r="FV28" s="36">
        <f>$M28*1</f>
        <v>141120</v>
      </c>
      <c r="FW28" s="28">
        <f t="shared" si="559"/>
        <v>1.5</v>
      </c>
      <c r="FX28" s="3">
        <f t="shared" si="519"/>
        <v>94080</v>
      </c>
      <c r="FY28" s="3">
        <f t="shared" si="560"/>
        <v>6011</v>
      </c>
      <c r="FZ28" s="3">
        <f t="shared" si="520"/>
        <v>5980</v>
      </c>
      <c r="GA28" s="3">
        <f t="shared" si="561"/>
        <v>14640</v>
      </c>
      <c r="GB28" s="3">
        <f t="shared" si="521"/>
        <v>44766</v>
      </c>
      <c r="GC28" s="3">
        <f t="shared" si="522"/>
        <v>22683</v>
      </c>
      <c r="GD28" s="3">
        <f t="shared" si="523"/>
        <v>0</v>
      </c>
      <c r="GE28" s="3">
        <f t="shared" si="524"/>
        <v>0</v>
      </c>
      <c r="GF28" s="3">
        <f t="shared" si="525"/>
        <v>0</v>
      </c>
      <c r="GG28" s="3">
        <f t="shared" si="416"/>
        <v>0</v>
      </c>
      <c r="GH28" s="22">
        <f t="shared" si="526"/>
        <v>37662.494999999995</v>
      </c>
      <c r="GI28" s="3">
        <f t="shared" si="163"/>
        <v>43497.729999999996</v>
      </c>
      <c r="GJ28" s="160">
        <f t="shared" si="139"/>
        <v>43497.729999999996</v>
      </c>
      <c r="GK28" s="36">
        <f t="shared" si="164"/>
        <v>43497.729999999996</v>
      </c>
      <c r="GM28" s="25">
        <f t="shared" si="458"/>
        <v>390</v>
      </c>
      <c r="GN28" s="70">
        <f t="shared" si="185"/>
        <v>313</v>
      </c>
      <c r="GO28" s="62">
        <f t="shared" si="418"/>
        <v>77</v>
      </c>
      <c r="GP28" s="1"/>
      <c r="GQ28" s="25">
        <f t="shared" si="459"/>
        <v>790</v>
      </c>
      <c r="GR28" s="149">
        <f t="shared" si="165"/>
        <v>113</v>
      </c>
      <c r="GS28" s="62">
        <f t="shared" si="419"/>
        <v>677</v>
      </c>
      <c r="GT28" s="1"/>
      <c r="GU28" s="25">
        <f t="shared" si="460"/>
        <v>1190</v>
      </c>
      <c r="GV28" s="70">
        <f t="shared" si="166"/>
        <v>0</v>
      </c>
      <c r="GW28" s="62">
        <f t="shared" si="420"/>
        <v>1190</v>
      </c>
      <c r="GX28" s="1"/>
      <c r="GY28" s="25">
        <f t="shared" si="461"/>
        <v>1590</v>
      </c>
      <c r="GZ28" s="149">
        <f t="shared" si="167"/>
        <v>0</v>
      </c>
      <c r="HA28" s="62">
        <f t="shared" si="421"/>
        <v>1590</v>
      </c>
      <c r="HB28" s="1"/>
      <c r="HC28" s="25">
        <f t="shared" si="462"/>
        <v>1990</v>
      </c>
      <c r="HD28" s="149">
        <f t="shared" si="168"/>
        <v>0</v>
      </c>
      <c r="HE28" s="62">
        <f t="shared" si="422"/>
        <v>1990</v>
      </c>
      <c r="HF28" s="3"/>
      <c r="HH28" s="295">
        <f t="shared" si="169"/>
        <v>141120</v>
      </c>
      <c r="HI28" s="25">
        <f t="shared" si="527"/>
        <v>1500</v>
      </c>
      <c r="HJ28" s="3">
        <f t="shared" si="528"/>
        <v>3000</v>
      </c>
      <c r="HK28" s="3">
        <f t="shared" si="529"/>
        <v>6000</v>
      </c>
      <c r="HL28" s="62">
        <f t="shared" si="530"/>
        <v>9000</v>
      </c>
      <c r="HM28" s="25">
        <f t="shared" si="531"/>
        <v>3540</v>
      </c>
      <c r="HN28" s="62">
        <f t="shared" si="532"/>
        <v>5040</v>
      </c>
      <c r="HO28" s="6">
        <f t="shared" si="533"/>
        <v>897</v>
      </c>
      <c r="IB28" t="s">
        <v>94</v>
      </c>
      <c r="II28" s="2"/>
      <c r="IJ28" s="2"/>
      <c r="IK28" s="2"/>
      <c r="IL28">
        <v>15</v>
      </c>
      <c r="IS28" t="s">
        <v>204</v>
      </c>
    </row>
    <row r="29" spans="1:260" ht="15.75" thickBot="1">
      <c r="A29" s="115" t="s">
        <v>71</v>
      </c>
      <c r="B29" t="s">
        <v>74</v>
      </c>
      <c r="G29" s="103"/>
      <c r="M29" s="127">
        <f t="shared" si="143"/>
        <v>161280</v>
      </c>
      <c r="N29" s="280">
        <f t="shared" si="144"/>
        <v>1280</v>
      </c>
      <c r="O29" s="100">
        <v>160000</v>
      </c>
      <c r="P29" s="25">
        <f t="shared" si="145"/>
        <v>161280</v>
      </c>
      <c r="Q29" s="36">
        <f t="shared" si="200"/>
        <v>53063.53</v>
      </c>
      <c r="R29" s="82">
        <f t="shared" si="220"/>
        <v>0.3290149429563492</v>
      </c>
      <c r="S29" s="36">
        <f t="shared" si="201"/>
        <v>39195.86</v>
      </c>
      <c r="T29" s="82">
        <f t="shared" si="146"/>
        <v>0.24302988591269842</v>
      </c>
      <c r="U29" s="36">
        <f t="shared" si="202"/>
        <v>37695.86</v>
      </c>
      <c r="V29" s="76">
        <f t="shared" si="203"/>
        <v>0.23372929067460319</v>
      </c>
      <c r="W29" s="36">
        <f t="shared" si="204"/>
        <v>36195.86</v>
      </c>
      <c r="X29" s="76">
        <f t="shared" si="205"/>
        <v>0.22442869543650795</v>
      </c>
      <c r="Y29" s="36">
        <f t="shared" si="206"/>
        <v>33195.86</v>
      </c>
      <c r="Z29" s="76">
        <f t="shared" si="207"/>
        <v>0.20582750496031746</v>
      </c>
      <c r="AA29" s="6">
        <f t="shared" si="208"/>
        <v>30195.86</v>
      </c>
      <c r="AB29" s="76">
        <f t="shared" si="209"/>
        <v>0.18722631448412699</v>
      </c>
      <c r="AC29" s="6">
        <f t="shared" si="147"/>
        <v>49523.53</v>
      </c>
      <c r="AD29" s="76">
        <f t="shared" si="148"/>
        <v>0.30706553819444443</v>
      </c>
      <c r="AE29" s="36">
        <f t="shared" si="534"/>
        <v>48023.53</v>
      </c>
      <c r="AF29" s="76">
        <f t="shared" si="305"/>
        <v>0.2977649429563492</v>
      </c>
      <c r="AG29" s="6">
        <f t="shared" si="149"/>
        <v>52166.53</v>
      </c>
      <c r="AH29" s="84">
        <f t="shared" si="150"/>
        <v>0.32345318700396825</v>
      </c>
      <c r="AI29" s="36">
        <f>$M29*1</f>
        <v>161280</v>
      </c>
      <c r="AJ29" s="28">
        <f t="shared" si="535"/>
        <v>1</v>
      </c>
      <c r="AK29" s="3">
        <f t="shared" si="464"/>
        <v>161280</v>
      </c>
      <c r="AL29" s="3">
        <f t="shared" si="536"/>
        <v>6011</v>
      </c>
      <c r="AM29" s="3">
        <f t="shared" si="465"/>
        <v>5980</v>
      </c>
      <c r="AN29" s="3">
        <f t="shared" si="537"/>
        <v>14640</v>
      </c>
      <c r="AO29" s="3">
        <f t="shared" si="466"/>
        <v>44766</v>
      </c>
      <c r="AP29" s="3">
        <f t="shared" si="467"/>
        <v>79803</v>
      </c>
      <c r="AQ29" s="3">
        <f t="shared" si="468"/>
        <v>10080</v>
      </c>
      <c r="AR29" s="3">
        <f t="shared" si="469"/>
        <v>0</v>
      </c>
      <c r="AS29" s="3">
        <f t="shared" si="470"/>
        <v>0</v>
      </c>
      <c r="AT29" s="3">
        <f t="shared" si="463"/>
        <v>0</v>
      </c>
      <c r="AU29" s="22">
        <f t="shared" si="151"/>
        <v>53063.53</v>
      </c>
      <c r="AV29" s="3">
        <f t="shared" si="152"/>
        <v>53063.53</v>
      </c>
      <c r="AW29" s="160">
        <f t="shared" si="153"/>
        <v>53063.53</v>
      </c>
      <c r="AX29" s="6">
        <f t="shared" si="210"/>
        <v>53063.53</v>
      </c>
      <c r="AY29" s="36">
        <f>$M29*1</f>
        <v>161280</v>
      </c>
      <c r="AZ29" s="28">
        <f t="shared" si="538"/>
        <v>2</v>
      </c>
      <c r="BA29" s="3">
        <f t="shared" si="471"/>
        <v>80640</v>
      </c>
      <c r="BB29" s="3">
        <f t="shared" si="539"/>
        <v>6011</v>
      </c>
      <c r="BC29" s="3">
        <f t="shared" si="472"/>
        <v>5980</v>
      </c>
      <c r="BD29" s="3">
        <f t="shared" si="540"/>
        <v>14640</v>
      </c>
      <c r="BE29" s="3">
        <f t="shared" si="473"/>
        <v>44766</v>
      </c>
      <c r="BF29" s="3">
        <f t="shared" si="474"/>
        <v>9243</v>
      </c>
      <c r="BG29" s="3">
        <f t="shared" si="475"/>
        <v>0</v>
      </c>
      <c r="BH29" s="3">
        <f t="shared" si="476"/>
        <v>0</v>
      </c>
      <c r="BI29" s="3">
        <f>IF(BA29&gt;=$AR$5,IF(BA29&lt;=$AS$5,BA29-$AR$5,$AS$5-$AR$5),0)</f>
        <v>0</v>
      </c>
      <c r="BJ29" s="3">
        <f t="shared" si="477"/>
        <v>0</v>
      </c>
      <c r="BK29" s="90">
        <f t="shared" si="312"/>
        <v>39195.86</v>
      </c>
      <c r="BL29" s="3">
        <f t="shared" si="154"/>
        <v>39195.86</v>
      </c>
      <c r="BM29" s="160">
        <f t="shared" ref="BM29" si="563">BL29-(IF(0&lt;=($E$25-(BL29)/2),IF(BL29&lt;=($E$25-(BL29)/2),BL29,($E$25-(BL29)/2)),0))</f>
        <v>39195.86</v>
      </c>
      <c r="BN29" s="62">
        <f t="shared" si="211"/>
        <v>39195.86</v>
      </c>
      <c r="BO29" s="36">
        <f>$M29*1</f>
        <v>161280</v>
      </c>
      <c r="BP29" s="28">
        <f t="shared" si="541"/>
        <v>2.5</v>
      </c>
      <c r="BQ29" s="3">
        <f t="shared" si="478"/>
        <v>64512</v>
      </c>
      <c r="BR29" s="3">
        <f t="shared" si="542"/>
        <v>6011</v>
      </c>
      <c r="BS29" s="3">
        <f t="shared" si="479"/>
        <v>5980</v>
      </c>
      <c r="BT29" s="3">
        <f t="shared" si="543"/>
        <v>14640</v>
      </c>
      <c r="BU29" s="3">
        <f t="shared" si="480"/>
        <v>37881</v>
      </c>
      <c r="BV29" s="3">
        <f t="shared" si="481"/>
        <v>0</v>
      </c>
      <c r="BW29" s="3">
        <f t="shared" si="482"/>
        <v>0</v>
      </c>
      <c r="BX29" s="3">
        <f t="shared" si="483"/>
        <v>0</v>
      </c>
      <c r="BY29" s="3">
        <f>IF(BQ29&gt;=$AR$5,IF(BQ29&lt;=$AS$5,BQ29-$AR$5,$AS$5-$AR$5),0)</f>
        <v>0</v>
      </c>
      <c r="BZ29" s="3">
        <f t="shared" si="365"/>
        <v>0</v>
      </c>
      <c r="CA29" s="90">
        <f t="shared" si="335"/>
        <v>34357</v>
      </c>
      <c r="CB29" s="3">
        <f t="shared" si="340"/>
        <v>37695.86</v>
      </c>
      <c r="CC29" s="160">
        <f t="shared" ref="CC29" si="564">CB29-(IF(0&lt;=($E$25-(CB29)/2),IF(CB29&lt;=($E$25-(CB29)/2),CB29,($E$25-(CB29)/2)),0))</f>
        <v>37695.86</v>
      </c>
      <c r="CD29" s="6">
        <f t="shared" si="212"/>
        <v>37695.86</v>
      </c>
      <c r="CE29" s="36">
        <f>$M29*1</f>
        <v>161280</v>
      </c>
      <c r="CF29" s="28">
        <f t="shared" si="544"/>
        <v>3</v>
      </c>
      <c r="CG29" s="3">
        <f t="shared" si="484"/>
        <v>53760</v>
      </c>
      <c r="CH29" s="3">
        <f t="shared" si="545"/>
        <v>6011</v>
      </c>
      <c r="CI29" s="3">
        <f t="shared" si="485"/>
        <v>5980</v>
      </c>
      <c r="CJ29" s="3">
        <f t="shared" si="546"/>
        <v>14640</v>
      </c>
      <c r="CK29" s="3">
        <f t="shared" si="486"/>
        <v>27129</v>
      </c>
      <c r="CL29" s="3">
        <f t="shared" si="487"/>
        <v>0</v>
      </c>
      <c r="CM29" s="3">
        <f t="shared" si="488"/>
        <v>0</v>
      </c>
      <c r="CN29" s="3">
        <f t="shared" si="489"/>
        <v>0</v>
      </c>
      <c r="CO29" s="3">
        <f>IF(CG29&gt;=$AR$5,IF(CG29&lt;=$AS$5,CG29-$AR$5,$AS$5-$AR$5),0)</f>
        <v>0</v>
      </c>
      <c r="CP29" s="3">
        <f t="shared" si="373"/>
        <v>0</v>
      </c>
      <c r="CQ29" s="22">
        <f t="shared" si="319"/>
        <v>31551.600000000002</v>
      </c>
      <c r="CR29" s="3">
        <f t="shared" si="490"/>
        <v>36195.86</v>
      </c>
      <c r="CS29" s="160">
        <f t="shared" si="63"/>
        <v>36195.86</v>
      </c>
      <c r="CT29" s="6">
        <f t="shared" si="213"/>
        <v>36195.86</v>
      </c>
      <c r="CU29" s="36">
        <f>$M29*1</f>
        <v>161280</v>
      </c>
      <c r="CV29" s="28">
        <f t="shared" si="547"/>
        <v>4</v>
      </c>
      <c r="CW29" s="3">
        <f t="shared" si="491"/>
        <v>40320</v>
      </c>
      <c r="CX29" s="3">
        <f t="shared" si="548"/>
        <v>6011</v>
      </c>
      <c r="CY29" s="3">
        <f t="shared" si="492"/>
        <v>5980</v>
      </c>
      <c r="CZ29" s="3">
        <f t="shared" si="549"/>
        <v>14640</v>
      </c>
      <c r="DA29" s="3">
        <f t="shared" si="493"/>
        <v>13689</v>
      </c>
      <c r="DB29" s="3">
        <f t="shared" si="494"/>
        <v>0</v>
      </c>
      <c r="DC29" s="3">
        <f t="shared" si="495"/>
        <v>0</v>
      </c>
      <c r="DD29" s="3">
        <f t="shared" si="496"/>
        <v>0</v>
      </c>
      <c r="DE29" s="3">
        <f>IF(CW29&gt;=$AR$5,IF(CW29&lt;=$AS$5,CW29-$AR$5,$AS$5-$AR$5),0)</f>
        <v>0</v>
      </c>
      <c r="DF29" s="3">
        <f t="shared" si="382"/>
        <v>0</v>
      </c>
      <c r="DG29" s="22">
        <f t="shared" si="383"/>
        <v>25940.800000000003</v>
      </c>
      <c r="DH29" s="3">
        <f t="shared" si="155"/>
        <v>33195.86</v>
      </c>
      <c r="DI29" s="160">
        <f t="shared" si="178"/>
        <v>33195.86</v>
      </c>
      <c r="DJ29" s="6">
        <f t="shared" si="214"/>
        <v>33195.86</v>
      </c>
      <c r="DK29" s="36">
        <f>$M29*1</f>
        <v>161280</v>
      </c>
      <c r="DL29" s="28">
        <f t="shared" si="550"/>
        <v>5</v>
      </c>
      <c r="DM29" s="3">
        <f t="shared" si="497"/>
        <v>32256</v>
      </c>
      <c r="DN29" s="3">
        <f t="shared" si="551"/>
        <v>6011</v>
      </c>
      <c r="DO29" s="3">
        <f t="shared" si="498"/>
        <v>5980</v>
      </c>
      <c r="DP29" s="3">
        <f t="shared" si="552"/>
        <v>14640</v>
      </c>
      <c r="DQ29" s="3">
        <f t="shared" si="499"/>
        <v>5625</v>
      </c>
      <c r="DR29" s="3">
        <f t="shared" si="500"/>
        <v>0</v>
      </c>
      <c r="DS29" s="3">
        <f t="shared" si="501"/>
        <v>0</v>
      </c>
      <c r="DT29" s="3">
        <f t="shared" si="502"/>
        <v>0</v>
      </c>
      <c r="DU29" s="3">
        <f>IF(DM29&gt;=$AR$5,IF(DM29&lt;=$AS$5,DM29-$AR$5,$AS$5-$AR$5),0)</f>
        <v>0</v>
      </c>
      <c r="DV29" s="3">
        <f t="shared" si="391"/>
        <v>0</v>
      </c>
      <c r="DW29" s="22">
        <f t="shared" si="448"/>
        <v>20330.000000000004</v>
      </c>
      <c r="DX29" s="3">
        <f t="shared" si="336"/>
        <v>30195.86</v>
      </c>
      <c r="DY29" s="160">
        <f t="shared" si="91"/>
        <v>30195.86</v>
      </c>
      <c r="DZ29" s="6">
        <f t="shared" si="215"/>
        <v>30195.86</v>
      </c>
      <c r="EA29" s="36">
        <f>$M29*1</f>
        <v>161280</v>
      </c>
      <c r="EB29" s="28">
        <f t="shared" si="553"/>
        <v>2</v>
      </c>
      <c r="EC29" s="3">
        <f t="shared" si="503"/>
        <v>80640</v>
      </c>
      <c r="ED29" s="3">
        <f t="shared" si="554"/>
        <v>6011</v>
      </c>
      <c r="EE29" s="3">
        <f t="shared" si="504"/>
        <v>5980</v>
      </c>
      <c r="EF29" s="3">
        <f t="shared" si="555"/>
        <v>14640</v>
      </c>
      <c r="EG29" s="3">
        <f t="shared" si="505"/>
        <v>44766</v>
      </c>
      <c r="EH29" s="3">
        <f t="shared" si="506"/>
        <v>9243</v>
      </c>
      <c r="EI29" s="3">
        <f t="shared" si="507"/>
        <v>0</v>
      </c>
      <c r="EJ29" s="3">
        <f t="shared" si="508"/>
        <v>0</v>
      </c>
      <c r="EK29" s="3">
        <f t="shared" si="509"/>
        <v>0</v>
      </c>
      <c r="EL29" s="3">
        <f t="shared" si="399"/>
        <v>0</v>
      </c>
      <c r="EM29" s="22">
        <f t="shared" si="337"/>
        <v>39195.86</v>
      </c>
      <c r="EN29" s="3">
        <f t="shared" si="510"/>
        <v>49523.53</v>
      </c>
      <c r="EO29" s="160">
        <f t="shared" si="181"/>
        <v>49523.53</v>
      </c>
      <c r="EP29" s="36">
        <f t="shared" si="106"/>
        <v>49523.53</v>
      </c>
      <c r="EQ29" s="6">
        <f t="shared" si="156"/>
        <v>161280</v>
      </c>
      <c r="ER29" s="3">
        <f t="shared" si="157"/>
        <v>161280</v>
      </c>
      <c r="ES29" s="3">
        <f t="shared" si="158"/>
        <v>0</v>
      </c>
      <c r="ET29" s="3">
        <f t="shared" si="159"/>
        <v>0</v>
      </c>
      <c r="EU29" s="3">
        <f t="shared" si="107"/>
        <v>0</v>
      </c>
      <c r="EV29" s="3">
        <f t="shared" si="108"/>
        <v>0</v>
      </c>
      <c r="EW29" s="3">
        <f t="shared" si="160"/>
        <v>0</v>
      </c>
      <c r="EX29" s="6">
        <f t="shared" si="109"/>
        <v>0</v>
      </c>
      <c r="EY29" s="3">
        <f t="shared" si="161"/>
        <v>161280</v>
      </c>
      <c r="EZ29" s="3">
        <f t="shared" si="110"/>
        <v>0</v>
      </c>
      <c r="FA29" s="3">
        <f t="shared" si="216"/>
        <v>0</v>
      </c>
      <c r="FB29" s="3">
        <f t="shared" si="112"/>
        <v>0</v>
      </c>
      <c r="FC29" s="3">
        <f t="shared" si="217"/>
        <v>0</v>
      </c>
      <c r="FD29" s="3">
        <f t="shared" si="218"/>
        <v>0</v>
      </c>
      <c r="FE29" s="6">
        <f t="shared" si="219"/>
        <v>0</v>
      </c>
      <c r="FF29" s="36">
        <f>$M29*1</f>
        <v>161280</v>
      </c>
      <c r="FG29" s="28">
        <f t="shared" si="556"/>
        <v>2.5</v>
      </c>
      <c r="FH29" s="3">
        <f t="shared" si="511"/>
        <v>64512</v>
      </c>
      <c r="FI29" s="3">
        <f t="shared" si="557"/>
        <v>6011</v>
      </c>
      <c r="FJ29" s="3">
        <f t="shared" si="512"/>
        <v>5980</v>
      </c>
      <c r="FK29" s="3">
        <f t="shared" si="558"/>
        <v>14640</v>
      </c>
      <c r="FL29" s="3">
        <f t="shared" si="513"/>
        <v>37881</v>
      </c>
      <c r="FM29" s="3">
        <f t="shared" si="514"/>
        <v>0</v>
      </c>
      <c r="FN29" s="3">
        <f t="shared" si="515"/>
        <v>0</v>
      </c>
      <c r="FO29" s="3">
        <f t="shared" si="516"/>
        <v>0</v>
      </c>
      <c r="FP29" s="3">
        <f t="shared" si="517"/>
        <v>0</v>
      </c>
      <c r="FQ29" s="3">
        <f t="shared" si="407"/>
        <v>0</v>
      </c>
      <c r="FR29" s="22">
        <f t="shared" si="518"/>
        <v>34357</v>
      </c>
      <c r="FS29" s="3">
        <f t="shared" si="183"/>
        <v>48023.53</v>
      </c>
      <c r="FT29" s="160">
        <f t="shared" si="562"/>
        <v>48023.53</v>
      </c>
      <c r="FU29" s="36">
        <f t="shared" si="162"/>
        <v>48023.53</v>
      </c>
      <c r="FV29" s="36">
        <f>$M29*1</f>
        <v>161280</v>
      </c>
      <c r="FW29" s="28">
        <f t="shared" si="559"/>
        <v>1.5</v>
      </c>
      <c r="FX29" s="3">
        <f t="shared" si="519"/>
        <v>107520</v>
      </c>
      <c r="FY29" s="3">
        <f t="shared" si="560"/>
        <v>6011</v>
      </c>
      <c r="FZ29" s="3">
        <f t="shared" si="520"/>
        <v>5980</v>
      </c>
      <c r="GA29" s="3">
        <f t="shared" si="561"/>
        <v>14640</v>
      </c>
      <c r="GB29" s="3">
        <f t="shared" si="521"/>
        <v>44766</v>
      </c>
      <c r="GC29" s="3">
        <f t="shared" si="522"/>
        <v>36123</v>
      </c>
      <c r="GD29" s="3">
        <f t="shared" si="523"/>
        <v>0</v>
      </c>
      <c r="GE29" s="3">
        <f t="shared" si="524"/>
        <v>0</v>
      </c>
      <c r="GF29" s="3">
        <f t="shared" si="525"/>
        <v>0</v>
      </c>
      <c r="GG29" s="3">
        <f t="shared" si="416"/>
        <v>0</v>
      </c>
      <c r="GH29" s="22">
        <f t="shared" si="526"/>
        <v>45928.094999999994</v>
      </c>
      <c r="GI29" s="3">
        <f t="shared" si="163"/>
        <v>52166.53</v>
      </c>
      <c r="GJ29" s="160">
        <f t="shared" si="139"/>
        <v>52166.53</v>
      </c>
      <c r="GK29" s="36">
        <f t="shared" si="164"/>
        <v>52166.53</v>
      </c>
      <c r="GM29" s="81"/>
      <c r="GN29" s="71"/>
      <c r="GO29" s="87"/>
      <c r="GP29" s="1"/>
      <c r="GQ29" s="81"/>
      <c r="GR29" s="150"/>
      <c r="GS29" s="87"/>
      <c r="GT29" s="1"/>
      <c r="GU29" s="81"/>
      <c r="GV29" s="71"/>
      <c r="GW29" s="87"/>
      <c r="GX29" s="1"/>
      <c r="GY29" s="81"/>
      <c r="GZ29" s="150"/>
      <c r="HA29" s="87"/>
      <c r="HB29" s="1"/>
      <c r="HC29" s="81"/>
      <c r="HD29" s="150"/>
      <c r="HE29" s="87"/>
      <c r="HF29" s="3"/>
      <c r="HH29" s="295">
        <f t="shared" si="169"/>
        <v>161280</v>
      </c>
      <c r="HI29" s="25">
        <f t="shared" si="527"/>
        <v>1500</v>
      </c>
      <c r="HJ29" s="3">
        <f t="shared" si="528"/>
        <v>3000</v>
      </c>
      <c r="HK29" s="3">
        <f t="shared" si="529"/>
        <v>6000</v>
      </c>
      <c r="HL29" s="62">
        <f t="shared" si="530"/>
        <v>9000</v>
      </c>
      <c r="HM29" s="25">
        <f t="shared" si="531"/>
        <v>3540</v>
      </c>
      <c r="HN29" s="62">
        <f t="shared" si="532"/>
        <v>5040</v>
      </c>
      <c r="HO29" s="6">
        <f t="shared" si="533"/>
        <v>897</v>
      </c>
      <c r="II29" s="2"/>
      <c r="IJ29" s="2"/>
      <c r="IK29" s="2"/>
    </row>
    <row r="30" spans="1:260">
      <c r="B30" t="s">
        <v>75</v>
      </c>
      <c r="G30" s="165" t="s">
        <v>152</v>
      </c>
      <c r="H30" s="165"/>
      <c r="I30" s="165"/>
      <c r="J30" s="165"/>
      <c r="K30" s="165"/>
      <c r="L30" s="165"/>
      <c r="M30" s="127"/>
      <c r="N30" s="280"/>
      <c r="O30" s="101"/>
      <c r="P30" s="25"/>
      <c r="Q30" s="36"/>
      <c r="R30" s="82"/>
      <c r="S30" s="36"/>
      <c r="T30" s="82"/>
      <c r="U30" s="36"/>
      <c r="V30" s="76"/>
      <c r="W30" s="36"/>
      <c r="X30" s="76"/>
      <c r="Y30" s="36"/>
      <c r="Z30" s="76"/>
      <c r="AA30" s="6"/>
      <c r="AB30" s="76"/>
      <c r="AC30" s="6"/>
      <c r="AD30" s="76"/>
      <c r="AE30" s="36"/>
      <c r="AF30" s="76"/>
      <c r="AG30" s="6"/>
      <c r="AH30" s="84"/>
      <c r="AI30" s="36"/>
      <c r="AJ30" s="28"/>
      <c r="AK30" s="3"/>
      <c r="AL30" s="3"/>
      <c r="AM30" s="3"/>
      <c r="AN30" s="3"/>
      <c r="AO30" s="3"/>
      <c r="AP30" s="3"/>
      <c r="AQ30" s="3"/>
      <c r="AR30" s="3"/>
      <c r="AS30" s="3"/>
      <c r="AT30" s="3">
        <f t="shared" si="463"/>
        <v>0</v>
      </c>
      <c r="AU30" s="22"/>
      <c r="AV30" s="3"/>
      <c r="AW30" s="160"/>
      <c r="AX30" s="6"/>
      <c r="AY30" s="36"/>
      <c r="AZ30" s="28"/>
      <c r="BA30" s="3"/>
      <c r="BB30" s="11"/>
      <c r="BC30" s="11"/>
      <c r="BD30" s="11"/>
      <c r="BE30" s="11"/>
      <c r="BF30" s="11"/>
      <c r="BG30" s="11"/>
      <c r="BH30" s="24"/>
      <c r="BI30" s="3"/>
      <c r="BJ30" s="11"/>
      <c r="BK30" s="90"/>
      <c r="BL30" s="3"/>
      <c r="BM30" s="160"/>
      <c r="BN30" s="62"/>
      <c r="BO30" s="36"/>
      <c r="BP30" s="28"/>
      <c r="BQ30" s="3"/>
      <c r="BR30" s="11"/>
      <c r="BS30" s="11"/>
      <c r="BT30" s="11"/>
      <c r="BU30" s="11"/>
      <c r="BV30" s="11"/>
      <c r="BW30" s="11"/>
      <c r="BX30" s="24"/>
      <c r="BY30" s="3"/>
      <c r="BZ30" s="11"/>
      <c r="CA30" s="90"/>
      <c r="CB30" s="3"/>
      <c r="CC30" s="160"/>
      <c r="CD30" s="6"/>
      <c r="CE30" s="36"/>
      <c r="CF30" s="28"/>
      <c r="CG30" s="3"/>
      <c r="CH30" s="11"/>
      <c r="CI30" s="11"/>
      <c r="CJ30" s="11"/>
      <c r="CK30" s="11"/>
      <c r="CL30" s="11"/>
      <c r="CM30" s="11"/>
      <c r="CN30" s="24"/>
      <c r="CO30" s="3"/>
      <c r="CP30" s="11"/>
      <c r="CQ30" s="22"/>
      <c r="CR30" s="11"/>
      <c r="CS30" s="160"/>
      <c r="CT30" s="6"/>
      <c r="CU30" s="36"/>
      <c r="CV30" s="28"/>
      <c r="CW30" s="3"/>
      <c r="CX30" s="11"/>
      <c r="CY30" s="11"/>
      <c r="CZ30" s="11"/>
      <c r="DA30" s="11"/>
      <c r="DB30" s="11"/>
      <c r="DC30" s="11"/>
      <c r="DD30" s="24"/>
      <c r="DE30" s="3"/>
      <c r="DF30" s="11"/>
      <c r="DG30" s="22"/>
      <c r="DH30" s="3"/>
      <c r="DI30" s="160"/>
      <c r="DJ30" s="6"/>
      <c r="DK30" s="36"/>
      <c r="DL30" s="28"/>
      <c r="DM30" s="3"/>
      <c r="DN30" s="11"/>
      <c r="DO30" s="11"/>
      <c r="DP30" s="11"/>
      <c r="DQ30" s="11"/>
      <c r="DR30" s="11"/>
      <c r="DS30" s="11"/>
      <c r="DT30" s="24"/>
      <c r="DU30" s="3"/>
      <c r="DV30" s="11"/>
      <c r="DW30" s="22"/>
      <c r="DX30" s="3"/>
      <c r="DY30" s="160"/>
      <c r="DZ30" s="6"/>
      <c r="EA30" s="36"/>
      <c r="EB30" s="28"/>
      <c r="EC30" s="3"/>
      <c r="ED30" s="3"/>
      <c r="EE30" s="3"/>
      <c r="EF30" s="3"/>
      <c r="EG30" s="3"/>
      <c r="EH30" s="3"/>
      <c r="EI30" s="3"/>
      <c r="EJ30" s="3"/>
      <c r="EK30" s="3"/>
      <c r="EL30" s="3">
        <f t="shared" si="399"/>
        <v>0</v>
      </c>
      <c r="EM30" s="22"/>
      <c r="EN30" s="3"/>
      <c r="EO30" s="160"/>
      <c r="EP30" s="36"/>
      <c r="EQ30" s="6"/>
      <c r="ER30" s="3"/>
      <c r="ES30" s="3"/>
      <c r="ET30" s="3"/>
      <c r="EU30" s="3"/>
      <c r="EV30" s="3"/>
      <c r="EW30" s="3"/>
      <c r="EX30" s="6"/>
      <c r="EY30" s="3"/>
      <c r="EZ30" s="3"/>
      <c r="FA30" s="3"/>
      <c r="FB30" s="3"/>
      <c r="FC30" s="3"/>
      <c r="FD30" s="3"/>
      <c r="FE30" s="6"/>
      <c r="FF30" s="36"/>
      <c r="FG30" s="28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22"/>
      <c r="FS30" s="3"/>
      <c r="FT30" s="160"/>
      <c r="FU30" s="36"/>
      <c r="FV30" s="36"/>
      <c r="FW30" s="28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22"/>
      <c r="GI30" s="3"/>
      <c r="GJ30" s="160"/>
      <c r="GK30" s="36"/>
      <c r="GM30" s="11"/>
      <c r="GN30" s="22"/>
      <c r="GO30" s="108"/>
      <c r="GP30" s="109"/>
      <c r="GQ30" s="110"/>
      <c r="GR30" s="22"/>
      <c r="GS30" s="22"/>
      <c r="GU30" s="11"/>
      <c r="GV30" s="22"/>
      <c r="GW30" s="22"/>
      <c r="GY30" s="11"/>
      <c r="GZ30" s="22"/>
      <c r="HA30" s="22"/>
      <c r="HC30" s="11"/>
      <c r="HD30" s="22"/>
      <c r="HE30" s="22"/>
      <c r="HF30" s="22"/>
      <c r="HH30" s="295"/>
      <c r="HI30" s="25"/>
      <c r="HJ30" s="3"/>
      <c r="HK30" s="3"/>
      <c r="HL30" s="62"/>
      <c r="HM30" s="25"/>
      <c r="HN30" s="62"/>
      <c r="HO30" s="6"/>
      <c r="IA30" t="s">
        <v>182</v>
      </c>
      <c r="IJ30" s="2"/>
      <c r="IK30" s="2"/>
      <c r="IT30" t="s">
        <v>199</v>
      </c>
    </row>
    <row r="31" spans="1:260" ht="15.75" thickBot="1">
      <c r="B31" t="s">
        <v>76</v>
      </c>
      <c r="D31" s="2">
        <f>D23*1</f>
        <v>2014</v>
      </c>
      <c r="E31" s="290"/>
      <c r="G31" s="165" t="s">
        <v>151</v>
      </c>
      <c r="H31" s="165"/>
      <c r="I31" s="165"/>
      <c r="J31" s="165"/>
      <c r="K31" s="165"/>
      <c r="L31" s="165"/>
      <c r="M31" s="127">
        <f t="shared" si="143"/>
        <v>181440</v>
      </c>
      <c r="N31" s="280">
        <f t="shared" si="144"/>
        <v>1440</v>
      </c>
      <c r="O31" s="100">
        <v>180000</v>
      </c>
      <c r="P31" s="25">
        <f t="shared" ref="P31:P41" si="565">+M31*1</f>
        <v>181440</v>
      </c>
      <c r="Q31" s="36">
        <f t="shared" si="200"/>
        <v>62135.53</v>
      </c>
      <c r="R31" s="82">
        <f t="shared" si="220"/>
        <v>0.34245772707231042</v>
      </c>
      <c r="S31" s="36">
        <f t="shared" si="201"/>
        <v>47461.46</v>
      </c>
      <c r="T31" s="82">
        <f t="shared" si="146"/>
        <v>0.26158212081128746</v>
      </c>
      <c r="U31" s="36">
        <f t="shared" si="202"/>
        <v>45961.46</v>
      </c>
      <c r="V31" s="76">
        <f t="shared" si="203"/>
        <v>0.2533149250440917</v>
      </c>
      <c r="W31" s="36">
        <f t="shared" si="204"/>
        <v>44461.46</v>
      </c>
      <c r="X31" s="76">
        <f t="shared" si="205"/>
        <v>0.24504772927689594</v>
      </c>
      <c r="Y31" s="36">
        <f t="shared" si="206"/>
        <v>41461.46</v>
      </c>
      <c r="Z31" s="76">
        <f t="shared" si="207"/>
        <v>0.2285133377425044</v>
      </c>
      <c r="AA31" s="6">
        <f t="shared" si="208"/>
        <v>38461.46</v>
      </c>
      <c r="AB31" s="76">
        <f t="shared" si="209"/>
        <v>0.21197894620811286</v>
      </c>
      <c r="AC31" s="6">
        <f t="shared" si="147"/>
        <v>58595.53</v>
      </c>
      <c r="AD31" s="76">
        <f t="shared" si="148"/>
        <v>0.32294714506172839</v>
      </c>
      <c r="AE31" s="36">
        <f t="shared" si="534"/>
        <v>57095.53</v>
      </c>
      <c r="AF31" s="76">
        <f t="shared" si="305"/>
        <v>0.31467994929453263</v>
      </c>
      <c r="AG31" s="6">
        <f t="shared" si="149"/>
        <v>61238.53</v>
      </c>
      <c r="AH31" s="84">
        <f t="shared" si="150"/>
        <v>0.33751394400352736</v>
      </c>
      <c r="AI31" s="36">
        <f>$M31*1</f>
        <v>181440</v>
      </c>
      <c r="AJ31" s="28">
        <f>AJ29*1</f>
        <v>1</v>
      </c>
      <c r="AK31" s="3">
        <f t="shared" ref="AK31:AK35" si="566">AI31/AJ31</f>
        <v>181440</v>
      </c>
      <c r="AL31" s="3">
        <f>IF(AK31&lt;=$AL$5,AK31,$AL$5)</f>
        <v>6011</v>
      </c>
      <c r="AM31" s="3">
        <f t="shared" ref="AM31:AM35" si="567">IF(AL31&gt;=$AL$5,IF(AK31&lt;=$AM$5,AK31-$AL$5,$AM$5-$AL$5),0)</f>
        <v>5980</v>
      </c>
      <c r="AN31" s="3">
        <f>IF(AK31&gt;=11991,IF(AK31&lt;=$AN$5,AK31-$AM$5,$AN$5-$AM$5),0)</f>
        <v>14640</v>
      </c>
      <c r="AO31" s="3">
        <f t="shared" ref="AO31:AO35" si="568">IF(AK31&gt;=$AN$5,IF(AK31&lt;=$AO$5,AK31-$AN$5,$AO$5-$AN$5),0)</f>
        <v>44766</v>
      </c>
      <c r="AP31" s="3">
        <f t="shared" ref="AP31:AP35" si="569">IF(AK31&gt;=71397,IF(AK31&lt;=151200,AK31-71397,79803),0)</f>
        <v>79803</v>
      </c>
      <c r="AQ31" s="3">
        <f t="shared" ref="AQ31:AQ35" si="570">IF(AK31&gt;=$AP$5,IF(AK31&lt;=$AQ$5,AK31-$AP$5,$AQ$5-$AP$5),0)</f>
        <v>30240</v>
      </c>
      <c r="AR31" s="3">
        <f t="shared" ref="AR31:AR35" si="571">IF(AK31&gt;=$AQ$5,IF(AK31&lt;=$AR$5,AK31-$AQ$5,$AR$5-$AQ$5),0)</f>
        <v>0</v>
      </c>
      <c r="AS31" s="3">
        <f t="shared" si="470"/>
        <v>0</v>
      </c>
      <c r="AT31" s="3">
        <f t="shared" si="463"/>
        <v>0</v>
      </c>
      <c r="AU31" s="22">
        <f t="shared" si="151"/>
        <v>62135.53</v>
      </c>
      <c r="AV31" s="3">
        <f t="shared" si="152"/>
        <v>62135.53</v>
      </c>
      <c r="AW31" s="160">
        <f t="shared" si="153"/>
        <v>62135.53</v>
      </c>
      <c r="AX31" s="6">
        <f t="shared" si="210"/>
        <v>62135.53</v>
      </c>
      <c r="AY31" s="36">
        <f>$M31*1</f>
        <v>181440</v>
      </c>
      <c r="AZ31" s="28">
        <f>AZ29*1</f>
        <v>2</v>
      </c>
      <c r="BA31" s="3">
        <f t="shared" ref="BA31:BA35" si="572">AY31/AZ31</f>
        <v>90720</v>
      </c>
      <c r="BB31" s="3">
        <f>IF(BA31&lt;=$AL$5,BA31,$AL$5)</f>
        <v>6011</v>
      </c>
      <c r="BC31" s="3">
        <f t="shared" ref="BC31:BC35" si="573">IF(BB31&gt;=$AL$5,IF(BA31&lt;=$AM$5,BA31-$AL$5,$AM$5-$AL$5),0)</f>
        <v>5980</v>
      </c>
      <c r="BD31" s="3">
        <f>IF(BA31&gt;=11991,IF(BA31&lt;=$AN$5,BA31-$AM$5,$AN$5-$AM$5),0)</f>
        <v>14640</v>
      </c>
      <c r="BE31" s="3">
        <f t="shared" ref="BE31:BE35" si="574">IF(BA31&gt;=$AN$5,IF(BA31&lt;=$AO$5,BA31-$AN$5,$AO$5-$AN$5),0)</f>
        <v>44766</v>
      </c>
      <c r="BF31" s="3">
        <f t="shared" ref="BF31:BF35" si="575">IF(BA31&gt;=71397,IF(BA31&lt;=151200,BA31-71397,79803),0)</f>
        <v>19323</v>
      </c>
      <c r="BG31" s="3">
        <f t="shared" ref="BG31:BG35" si="576">IF(BA31&gt;=$AP$5,IF(BA31&lt;=$AQ$5,BA31-$AP$5,$AQ$5-$AP$5),0)</f>
        <v>0</v>
      </c>
      <c r="BH31" s="3">
        <f t="shared" ref="BH31:BH35" si="577">IF(BA31&gt;=$AQ$5,IF(BA31&lt;=$AR$5,BA31-$AQ$5,$AR$5-$AQ$5),0)</f>
        <v>0</v>
      </c>
      <c r="BI31" s="3">
        <f>IF(BA31&gt;=$AR$5,IF(BA31&lt;=$AS$5,BA31-$AR$5,$AS$5-$AR$5),0)</f>
        <v>0</v>
      </c>
      <c r="BJ31" s="3">
        <f t="shared" ref="BJ31:BJ35" si="578">BA31-BB31-BC31-BD31-BE31-BF31-BG31-BH31-BI31</f>
        <v>0</v>
      </c>
      <c r="BK31" s="90">
        <f t="shared" si="312"/>
        <v>47461.46</v>
      </c>
      <c r="BL31" s="3">
        <f t="shared" si="154"/>
        <v>47461.46</v>
      </c>
      <c r="BM31" s="160">
        <f t="shared" si="35"/>
        <v>47461.46</v>
      </c>
      <c r="BN31" s="62">
        <f t="shared" si="211"/>
        <v>47461.46</v>
      </c>
      <c r="BO31" s="36">
        <f>$M31*1</f>
        <v>181440</v>
      </c>
      <c r="BP31" s="28">
        <f>BP29*1</f>
        <v>2.5</v>
      </c>
      <c r="BQ31" s="3">
        <f t="shared" ref="BQ31:BQ35" si="579">BO31/BP31</f>
        <v>72576</v>
      </c>
      <c r="BR31" s="3">
        <f>IF(BQ31&lt;=$AL$5,BQ31,$AL$5)</f>
        <v>6011</v>
      </c>
      <c r="BS31" s="3">
        <f t="shared" ref="BS31:BS35" si="580">IF(BR31&gt;=$AL$5,IF(BQ31&lt;=$AM$5,BQ31-$AL$5,$AM$5-$AL$5),0)</f>
        <v>5980</v>
      </c>
      <c r="BT31" s="3">
        <f>IF(BQ31&gt;=11991,IF(BQ31&lt;=$AN$5,BQ31-$AM$5,$AN$5-$AM$5),0)</f>
        <v>14640</v>
      </c>
      <c r="BU31" s="3">
        <f t="shared" ref="BU31:BU35" si="581">IF(BQ31&gt;=$AN$5,IF(BQ31&lt;=$AO$5,BQ31-$AN$5,$AO$5-$AN$5),0)</f>
        <v>44766</v>
      </c>
      <c r="BV31" s="3">
        <f t="shared" ref="BV31:BV35" si="582">IF(BQ31&gt;=71397,IF(BQ31&lt;=151200,BQ31-71397,79803),0)</f>
        <v>1179</v>
      </c>
      <c r="BW31" s="3">
        <f t="shared" ref="BW31:BW35" si="583">IF(BQ31&gt;=$AP$5,IF(BQ31&lt;=$AQ$5,BQ31-$AP$5,$AQ$5-$AP$5),0)</f>
        <v>0</v>
      </c>
      <c r="BX31" s="3">
        <f t="shared" ref="BX31:BX35" si="584">IF(BQ31&gt;=$AQ$5,IF(BQ31&lt;=$AR$5,BQ31-$AQ$5,$AR$5-$AQ$5),0)</f>
        <v>0</v>
      </c>
      <c r="BY31" s="3">
        <f>IF(BQ31&gt;=$AR$5,IF(BQ31&lt;=$AS$5,BQ31-$AR$5,$AS$5-$AR$5),0)</f>
        <v>0</v>
      </c>
      <c r="BZ31" s="3">
        <f t="shared" ref="BZ31:BZ35" si="585">BQ31-BR31-BS31-BT31-BU31-BV31-BW31-BX31-BY31</f>
        <v>0</v>
      </c>
      <c r="CA31" s="90">
        <f t="shared" si="335"/>
        <v>40729.224999999999</v>
      </c>
      <c r="CB31" s="3">
        <f t="shared" si="340"/>
        <v>45961.46</v>
      </c>
      <c r="CC31" s="160">
        <f t="shared" si="49"/>
        <v>45961.46</v>
      </c>
      <c r="CD31" s="6">
        <f t="shared" si="212"/>
        <v>45961.46</v>
      </c>
      <c r="CE31" s="36">
        <f>$M31*1</f>
        <v>181440</v>
      </c>
      <c r="CF31" s="28">
        <f>CF29*1</f>
        <v>3</v>
      </c>
      <c r="CG31" s="3">
        <f t="shared" ref="CG31:CG35" si="586">CE31/CF31</f>
        <v>60480</v>
      </c>
      <c r="CH31" s="3">
        <f>IF(CG31&lt;=$AL$5,CG31,$AL$5)</f>
        <v>6011</v>
      </c>
      <c r="CI31" s="3">
        <f t="shared" ref="CI31:CI35" si="587">IF(CH31&gt;=$AL$5,IF(CG31&lt;=$AM$5,CG31-$AL$5,$AM$5-$AL$5),0)</f>
        <v>5980</v>
      </c>
      <c r="CJ31" s="3">
        <f>IF(CG31&gt;=11991,IF(CG31&lt;=$AN$5,CG31-$AM$5,$AN$5-$AM$5),0)</f>
        <v>14640</v>
      </c>
      <c r="CK31" s="3">
        <f t="shared" ref="CK31:CK35" si="588">IF(CG31&gt;=$AN$5,IF(CG31&lt;=$AO$5,CG31-$AN$5,$AO$5-$AN$5),0)</f>
        <v>33849</v>
      </c>
      <c r="CL31" s="3">
        <f t="shared" ref="CL31:CL35" si="589">IF(CG31&gt;=71397,IF(CG31&lt;=151200,CG31-71397,79803),0)</f>
        <v>0</v>
      </c>
      <c r="CM31" s="3">
        <f t="shared" ref="CM31:CM35" si="590">IF(CG31&gt;=$AP$5,IF(CG31&lt;=$AQ$5,CG31-$AP$5,$AQ$5-$AP$5),0)</f>
        <v>0</v>
      </c>
      <c r="CN31" s="3">
        <f t="shared" ref="CN31:CN35" si="591">IF(CG31&gt;=$AQ$5,IF(CG31&lt;=$AR$5,CG31-$AQ$5,$AR$5-$AQ$5),0)</f>
        <v>0</v>
      </c>
      <c r="CO31" s="3">
        <f>IF(CG31&gt;=$AR$5,IF(CG31&lt;=$AS$5,CG31-$AR$5,$AS$5-$AR$5),0)</f>
        <v>0</v>
      </c>
      <c r="CP31" s="3">
        <f t="shared" ref="CP31:CP35" si="592">CG31-CH31-CI31-CJ31-CK31-CL31-CM31-CN31-CO31</f>
        <v>0</v>
      </c>
      <c r="CQ31" s="22">
        <f t="shared" si="319"/>
        <v>37599.599999999999</v>
      </c>
      <c r="CR31" s="3">
        <f t="shared" ref="CR31:CR41" si="593">IF(BL31-($E$33*2)&gt;=CQ31,IF(BL31&gt;=CQ31-($E$33*2),BL31-($E$33*2),CQ31),IF(CQ31&lt;=($E$33*2),CQ31,IF(BL31-($E$33*2)&lt;=(CQ31),CQ31,BL31-($E$33*2))))</f>
        <v>44461.46</v>
      </c>
      <c r="CS31" s="160">
        <f t="shared" si="63"/>
        <v>44461.46</v>
      </c>
      <c r="CT31" s="6">
        <f t="shared" si="213"/>
        <v>44461.46</v>
      </c>
      <c r="CU31" s="36">
        <f>$M31*1</f>
        <v>181440</v>
      </c>
      <c r="CV31" s="28">
        <f>CV29*1</f>
        <v>4</v>
      </c>
      <c r="CW31" s="3">
        <f t="shared" ref="CW31:CW35" si="594">CU31/CV31</f>
        <v>45360</v>
      </c>
      <c r="CX31" s="3">
        <f>IF(CW31&lt;=$AL$5,CW31,$AL$5)</f>
        <v>6011</v>
      </c>
      <c r="CY31" s="3">
        <f t="shared" ref="CY31:CY35" si="595">IF(CX31&gt;=$AL$5,IF(CW31&lt;=$AM$5,CW31-$AL$5,$AM$5-$AL$5),0)</f>
        <v>5980</v>
      </c>
      <c r="CZ31" s="3">
        <f>IF(CW31&gt;=11991,IF(CW31&lt;=$AN$5,CW31-$AM$5,$AN$5-$AM$5),0)</f>
        <v>14640</v>
      </c>
      <c r="DA31" s="3">
        <f t="shared" ref="DA31:DA35" si="596">IF(CW31&gt;=$AN$5,IF(CW31&lt;=$AO$5,CW31-$AN$5,$AO$5-$AN$5),0)</f>
        <v>18729</v>
      </c>
      <c r="DB31" s="3">
        <f t="shared" ref="DB31:DB35" si="597">IF(CW31&gt;=71397,IF(CW31&lt;=151200,CW31-71397,79803),0)</f>
        <v>0</v>
      </c>
      <c r="DC31" s="3">
        <f t="shared" ref="DC31:DC35" si="598">IF(CW31&gt;=$AP$5,IF(CW31&lt;=$AQ$5,CW31-$AP$5,$AQ$5-$AP$5),0)</f>
        <v>0</v>
      </c>
      <c r="DD31" s="3">
        <f t="shared" ref="DD31:DD35" si="599">IF(CW31&gt;=$AQ$5,IF(CW31&lt;=$AR$5,CW31-$AQ$5,$AR$5-$AQ$5),0)</f>
        <v>0</v>
      </c>
      <c r="DE31" s="3">
        <f>IF(CW31&gt;=$AR$5,IF(CW31&lt;=$AS$5,CW31-$AR$5,$AS$5-$AR$5),0)</f>
        <v>0</v>
      </c>
      <c r="DF31" s="3">
        <f t="shared" ref="DF31:DF35" si="600">CW31-CX31-CY31-CZ31-DA31-DB31-DC31-DD31-DE31</f>
        <v>0</v>
      </c>
      <c r="DG31" s="22">
        <f t="shared" si="383"/>
        <v>31988.800000000003</v>
      </c>
      <c r="DH31" s="3">
        <f t="shared" si="155"/>
        <v>41461.46</v>
      </c>
      <c r="DI31" s="160">
        <f t="shared" si="178"/>
        <v>41461.46</v>
      </c>
      <c r="DJ31" s="6">
        <f t="shared" si="214"/>
        <v>41461.46</v>
      </c>
      <c r="DK31" s="36">
        <f>$M31*1</f>
        <v>181440</v>
      </c>
      <c r="DL31" s="28">
        <f>DL29*1</f>
        <v>5</v>
      </c>
      <c r="DM31" s="3">
        <f t="shared" ref="DM31:DM35" si="601">DK31/DL31</f>
        <v>36288</v>
      </c>
      <c r="DN31" s="3">
        <f>IF(DM31&lt;=$AL$5,DM31,$AL$5)</f>
        <v>6011</v>
      </c>
      <c r="DO31" s="3">
        <f t="shared" ref="DO31:DO35" si="602">IF(DN31&gt;=$AL$5,IF(DM31&lt;=$AM$5,DM31-$AL$5,$AM$5-$AL$5),0)</f>
        <v>5980</v>
      </c>
      <c r="DP31" s="3">
        <f>IF(DM31&gt;=11991,IF(DM31&lt;=$AN$5,DM31-$AM$5,$AN$5-$AM$5),0)</f>
        <v>14640</v>
      </c>
      <c r="DQ31" s="3">
        <f t="shared" ref="DQ31:DQ35" si="603">IF(DM31&gt;=$AN$5,IF(DM31&lt;=$AO$5,DM31-$AN$5,$AO$5-$AN$5),0)</f>
        <v>9657</v>
      </c>
      <c r="DR31" s="3">
        <f t="shared" ref="DR31:DR35" si="604">IF(DM31&gt;=71397,IF(DM31&lt;=151200,DM31-71397,79803),0)</f>
        <v>0</v>
      </c>
      <c r="DS31" s="3">
        <f t="shared" ref="DS31:DS35" si="605">IF(DM31&gt;=$AP$5,IF(DM31&lt;=$AQ$5,DM31-$AP$5,$AQ$5-$AP$5),0)</f>
        <v>0</v>
      </c>
      <c r="DT31" s="3">
        <f t="shared" ref="DT31:DT35" si="606">IF(DM31&gt;=$AQ$5,IF(DM31&lt;=$AR$5,DM31-$AQ$5,$AR$5-$AQ$5),0)</f>
        <v>0</v>
      </c>
      <c r="DU31" s="3">
        <f>IF(DM31&gt;=$AR$5,IF(DM31&lt;=$AS$5,DM31-$AR$5,$AS$5-$AR$5),0)</f>
        <v>0</v>
      </c>
      <c r="DV31" s="3">
        <f t="shared" ref="DV31:DV35" si="607">DM31-DN31-DO31-DP31-DQ31-DR31-DS31-DT31-DU31</f>
        <v>0</v>
      </c>
      <c r="DW31" s="22">
        <f t="shared" si="448"/>
        <v>26378</v>
      </c>
      <c r="DX31" s="3">
        <f t="shared" si="336"/>
        <v>38461.46</v>
      </c>
      <c r="DY31" s="160">
        <f t="shared" si="91"/>
        <v>38461.46</v>
      </c>
      <c r="DZ31" s="6">
        <f t="shared" si="215"/>
        <v>38461.46</v>
      </c>
      <c r="EA31" s="36">
        <f>$M31*1</f>
        <v>181440</v>
      </c>
      <c r="EB31" s="28">
        <f>EB29*1</f>
        <v>2</v>
      </c>
      <c r="EC31" s="3">
        <f t="shared" ref="EC31:EC35" si="608">EA31/EB31</f>
        <v>90720</v>
      </c>
      <c r="ED31" s="3">
        <f>IF(EC31&lt;=$AL$5,EC31,$AL$5)</f>
        <v>6011</v>
      </c>
      <c r="EE31" s="3">
        <f t="shared" ref="EE31:EE35" si="609">IF(ED31&gt;=$AL$5,IF(EC31&lt;=$AM$5,EC31-$AL$5,$AM$5-$AL$5),0)</f>
        <v>5980</v>
      </c>
      <c r="EF31" s="3">
        <f>IF(EC31&gt;=11991,IF(EC31&lt;=$AN$5,EC31-$AM$5,$AN$5-$AM$5),0)</f>
        <v>14640</v>
      </c>
      <c r="EG31" s="3">
        <f t="shared" ref="EG31:EG35" si="610">IF(EC31&gt;=$AN$5,IF(EC31&lt;=$AO$5,EC31-$AN$5,$AO$5-$AN$5),0)</f>
        <v>44766</v>
      </c>
      <c r="EH31" s="3">
        <f t="shared" ref="EH31:EH35" si="611">IF(EC31&gt;=71397,IF(EC31&lt;=151200,EC31-71397,79803),0)</f>
        <v>19323</v>
      </c>
      <c r="EI31" s="3">
        <f t="shared" ref="EI31:EI35" si="612">IF(EC31&gt;=$AP$5,IF(EC31&lt;=$AQ$5,EC31-$AP$5,$AQ$5-$AP$5),0)</f>
        <v>0</v>
      </c>
      <c r="EJ31" s="3">
        <f t="shared" ref="EJ31:EJ35" si="613">IF(EC31&gt;=$AQ$5,IF(EC31&lt;=$AR$5,EC31-$AQ$5,$AR$5-$AQ$5),0)</f>
        <v>0</v>
      </c>
      <c r="EK31" s="3">
        <f t="shared" ref="EK31:EK35" si="614">IF(EC31&gt;=$AR$5,IF(EC31&lt;=$AS$5,EC31-$AR$5,$AS$5-$AR$5),0)</f>
        <v>0</v>
      </c>
      <c r="EL31" s="3">
        <f t="shared" si="399"/>
        <v>0</v>
      </c>
      <c r="EM31" s="22">
        <f t="shared" si="337"/>
        <v>47461.46</v>
      </c>
      <c r="EN31" s="3">
        <f t="shared" si="510"/>
        <v>58595.53</v>
      </c>
      <c r="EO31" s="160">
        <f t="shared" si="181"/>
        <v>58595.53</v>
      </c>
      <c r="EP31" s="36">
        <f t="shared" si="106"/>
        <v>58595.53</v>
      </c>
      <c r="EQ31" s="6">
        <f t="shared" si="156"/>
        <v>181440</v>
      </c>
      <c r="ER31" s="3">
        <f t="shared" si="157"/>
        <v>181440</v>
      </c>
      <c r="ES31" s="3">
        <f t="shared" si="158"/>
        <v>0</v>
      </c>
      <c r="ET31" s="3">
        <f t="shared" si="159"/>
        <v>0</v>
      </c>
      <c r="EU31" s="3">
        <f t="shared" si="107"/>
        <v>0</v>
      </c>
      <c r="EV31" s="3">
        <f t="shared" si="108"/>
        <v>0</v>
      </c>
      <c r="EW31" s="3">
        <f t="shared" si="160"/>
        <v>0</v>
      </c>
      <c r="EX31" s="6">
        <f t="shared" si="109"/>
        <v>0</v>
      </c>
      <c r="EY31" s="3">
        <f t="shared" si="161"/>
        <v>181440</v>
      </c>
      <c r="EZ31" s="3">
        <f t="shared" si="110"/>
        <v>0</v>
      </c>
      <c r="FA31" s="3">
        <f t="shared" si="216"/>
        <v>0</v>
      </c>
      <c r="FB31" s="3">
        <f t="shared" si="112"/>
        <v>0</v>
      </c>
      <c r="FC31" s="3">
        <f t="shared" si="217"/>
        <v>0</v>
      </c>
      <c r="FD31" s="3">
        <f t="shared" si="218"/>
        <v>0</v>
      </c>
      <c r="FE31" s="6">
        <f t="shared" si="219"/>
        <v>0</v>
      </c>
      <c r="FF31" s="36">
        <f>$M31*1</f>
        <v>181440</v>
      </c>
      <c r="FG31" s="28">
        <f>FG29*1</f>
        <v>2.5</v>
      </c>
      <c r="FH31" s="3">
        <f t="shared" ref="FH31:FH35" si="615">FF31/FG31</f>
        <v>72576</v>
      </c>
      <c r="FI31" s="3">
        <f>IF(FH31&lt;=$AL$5,FH31,$AL$5)</f>
        <v>6011</v>
      </c>
      <c r="FJ31" s="3">
        <f t="shared" ref="FJ31:FJ35" si="616">IF(FI31&gt;=$AL$5,IF(FH31&lt;=$AM$5,FH31-$AL$5,$AM$5-$AL$5),0)</f>
        <v>5980</v>
      </c>
      <c r="FK31" s="3">
        <f>IF(FH31&gt;=11991,IF(FH31&lt;=$AN$5,FH31-$AM$5,$AN$5-$AM$5),0)</f>
        <v>14640</v>
      </c>
      <c r="FL31" s="3">
        <f t="shared" ref="FL31:FL35" si="617">IF(FH31&gt;=$AN$5,IF(FH31&lt;=$AO$5,FH31-$AN$5,$AO$5-$AN$5),0)</f>
        <v>44766</v>
      </c>
      <c r="FM31" s="3">
        <f t="shared" ref="FM31:FM35" si="618">IF(FH31&gt;=71397,IF(FH31&lt;=151200,FH31-71397,79803),0)</f>
        <v>1179</v>
      </c>
      <c r="FN31" s="3">
        <f t="shared" ref="FN31:FN35" si="619">IF(FH31&gt;=$AP$5,IF(FH31&lt;=$AQ$5,FH31-$AP$5,$AQ$5-$AP$5),0)</f>
        <v>0</v>
      </c>
      <c r="FO31" s="3">
        <f t="shared" ref="FO31:FO35" si="620">IF(FH31&gt;=$AQ$5,IF(FH31&lt;=$AR$5,FH31-$AQ$5,$AR$5-$AQ$5),0)</f>
        <v>0</v>
      </c>
      <c r="FP31" s="3">
        <f t="shared" ref="FP31:FP35" si="621">IF(FH31&gt;=$AR$5,IF(FH31&lt;=$AS$5,FH31-$AR$5,$AS$5-$AR$5),0)</f>
        <v>0</v>
      </c>
      <c r="FQ31" s="3">
        <f t="shared" si="407"/>
        <v>0</v>
      </c>
      <c r="FR31" s="22">
        <f t="shared" ref="FR31:FR35" si="622">((FI31*$E$12)+(FJ31*$E$13)+(FK31*$E$14)+(FL31*$E$15)+(FM31*$E$16)+(FN31*$E$17)+(FO31*$E$18)+(FP31*$E$19))*FG31</f>
        <v>40729.224999999999</v>
      </c>
      <c r="FS31" s="3">
        <f t="shared" si="183"/>
        <v>57095.53</v>
      </c>
      <c r="FT31" s="160">
        <f t="shared" si="562"/>
        <v>57095.53</v>
      </c>
      <c r="FU31" s="36">
        <f t="shared" si="162"/>
        <v>57095.53</v>
      </c>
      <c r="FV31" s="36">
        <f>$M31*1</f>
        <v>181440</v>
      </c>
      <c r="FW31" s="28">
        <f>FW29*1</f>
        <v>1.5</v>
      </c>
      <c r="FX31" s="3">
        <f t="shared" ref="FX31:FX35" si="623">FV31/FW31</f>
        <v>120960</v>
      </c>
      <c r="FY31" s="3">
        <f>IF(FX31&lt;=$AL$5,FX31,$AL$5)</f>
        <v>6011</v>
      </c>
      <c r="FZ31" s="3">
        <f t="shared" ref="FZ31:FZ35" si="624">IF(FY31&gt;=$AL$5,IF(FX31&lt;=$AM$5,FX31-$AL$5,$AM$5-$AL$5),0)</f>
        <v>5980</v>
      </c>
      <c r="GA31" s="3">
        <f>IF(FX31&gt;=11991,IF(FX31&lt;=$AN$5,FX31-$AM$5,$AN$5-$AM$5),0)</f>
        <v>14640</v>
      </c>
      <c r="GB31" s="3">
        <f t="shared" ref="GB31:GB35" si="625">IF(FX31&gt;=$AN$5,IF(FX31&lt;=$AO$5,FX31-$AN$5,$AO$5-$AN$5),0)</f>
        <v>44766</v>
      </c>
      <c r="GC31" s="3">
        <f t="shared" ref="GC31:GC35" si="626">IF(FX31&gt;=71397,IF(FX31&lt;=151200,FX31-71397,79803),0)</f>
        <v>49563</v>
      </c>
      <c r="GD31" s="3">
        <f t="shared" ref="GD31:GD35" si="627">IF(FX31&gt;=$AP$5,IF(FX31&lt;=$AQ$5,FX31-$AP$5,$AQ$5-$AP$5),0)</f>
        <v>0</v>
      </c>
      <c r="GE31" s="3">
        <f t="shared" ref="GE31:GE35" si="628">IF(FX31&gt;=$AQ$5,IF(FX31&lt;=$AR$5,FX31-$AQ$5,$AR$5-$AQ$5),0)</f>
        <v>0</v>
      </c>
      <c r="GF31" s="3">
        <f t="shared" ref="GF31:GF35" si="629">IF(FX31&gt;=$AR$5,IF(FX31&lt;=$AS$5,FX31-$AR$5,$AS$5-$AR$5),0)</f>
        <v>0</v>
      </c>
      <c r="GG31" s="3">
        <f t="shared" si="416"/>
        <v>0</v>
      </c>
      <c r="GH31" s="22">
        <f t="shared" ref="GH31:GH35" si="630">((FY31*$E$12)+(FZ31*$E$13)+(GA31*$E$14)+(GB31*$E$15)+(GC31*$E$16)+(GD31*$E$17)+(GE31*$E$18)+(GF31*$E$19))*FW31</f>
        <v>54193.694999999992</v>
      </c>
      <c r="GI31" s="3">
        <f t="shared" si="163"/>
        <v>61238.53</v>
      </c>
      <c r="GJ31" s="160">
        <f t="shared" si="139"/>
        <v>61238.53</v>
      </c>
      <c r="GK31" s="36">
        <f t="shared" si="164"/>
        <v>61238.53</v>
      </c>
      <c r="GM31" s="11"/>
      <c r="GN31" s="22"/>
      <c r="GO31" s="108" t="s">
        <v>150</v>
      </c>
      <c r="GP31" s="109"/>
      <c r="GQ31" s="110"/>
      <c r="GR31" s="22"/>
      <c r="GS31" s="22"/>
      <c r="GU31" s="163">
        <f>HC2*1</f>
        <v>2014</v>
      </c>
      <c r="GV31" s="22"/>
      <c r="GW31" s="22"/>
      <c r="GY31" s="11"/>
      <c r="GZ31" s="22"/>
      <c r="HA31" s="22"/>
      <c r="HC31" s="11"/>
      <c r="HD31" s="22"/>
      <c r="HE31" s="22"/>
      <c r="HF31" s="22"/>
      <c r="HH31" s="295">
        <f t="shared" si="169"/>
        <v>181440</v>
      </c>
      <c r="HI31" s="25">
        <f t="shared" ref="HI31:HI35" si="631">BL31-CB31</f>
        <v>1500</v>
      </c>
      <c r="HJ31" s="3">
        <f t="shared" ref="HJ31:HJ35" si="632">BL31-CR31</f>
        <v>3000</v>
      </c>
      <c r="HK31" s="3">
        <f t="shared" ref="HK31:HK35" si="633">BL31-DH31</f>
        <v>6000</v>
      </c>
      <c r="HL31" s="62">
        <f t="shared" ref="HL31:HL35" si="634">BL31-DX31</f>
        <v>9000</v>
      </c>
      <c r="HM31" s="25">
        <f t="shared" ref="HM31:HM35" si="635">AV31-EN31</f>
        <v>3540</v>
      </c>
      <c r="HN31" s="62">
        <f t="shared" ref="HN31:HN35" si="636">AV31-FS31</f>
        <v>5040</v>
      </c>
      <c r="HO31" s="6">
        <f t="shared" ref="HO31:HO35" si="637">AV31-GI31</f>
        <v>897</v>
      </c>
      <c r="IJ31" s="2"/>
      <c r="IK31" s="2"/>
      <c r="IT31" s="145"/>
    </row>
    <row r="32" spans="1:260" ht="15.75" thickBot="1">
      <c r="G32" s="165" t="s">
        <v>162</v>
      </c>
      <c r="H32" s="165"/>
      <c r="I32" s="165"/>
      <c r="M32" s="127">
        <f t="shared" si="143"/>
        <v>201600</v>
      </c>
      <c r="N32" s="280">
        <f t="shared" si="144"/>
        <v>1600</v>
      </c>
      <c r="O32" s="100">
        <v>200000</v>
      </c>
      <c r="P32" s="25">
        <f t="shared" si="565"/>
        <v>201600</v>
      </c>
      <c r="Q32" s="36">
        <f t="shared" si="200"/>
        <v>71207.53</v>
      </c>
      <c r="R32" s="82">
        <f t="shared" si="220"/>
        <v>0.35321195436507935</v>
      </c>
      <c r="S32" s="36">
        <f t="shared" si="201"/>
        <v>55727.06</v>
      </c>
      <c r="T32" s="82">
        <f t="shared" si="146"/>
        <v>0.27642390873015871</v>
      </c>
      <c r="U32" s="36">
        <f t="shared" si="202"/>
        <v>54227.06</v>
      </c>
      <c r="V32" s="76">
        <f t="shared" si="203"/>
        <v>0.26898343253968254</v>
      </c>
      <c r="W32" s="36">
        <f t="shared" si="204"/>
        <v>52727.06</v>
      </c>
      <c r="X32" s="76">
        <f t="shared" si="205"/>
        <v>0.26154295634920632</v>
      </c>
      <c r="Y32" s="36">
        <f t="shared" si="206"/>
        <v>49727.06</v>
      </c>
      <c r="Z32" s="76">
        <f t="shared" si="207"/>
        <v>0.24666200396825397</v>
      </c>
      <c r="AA32" s="6">
        <f t="shared" si="208"/>
        <v>46727.06</v>
      </c>
      <c r="AB32" s="76">
        <f t="shared" si="209"/>
        <v>0.23178105158730158</v>
      </c>
      <c r="AC32" s="6">
        <f t="shared" si="147"/>
        <v>67667.53</v>
      </c>
      <c r="AD32" s="76">
        <f t="shared" si="148"/>
        <v>0.33565243055555555</v>
      </c>
      <c r="AE32" s="36">
        <f t="shared" si="534"/>
        <v>66167.53</v>
      </c>
      <c r="AF32" s="76">
        <f t="shared" si="305"/>
        <v>0.32821195436507938</v>
      </c>
      <c r="AG32" s="6">
        <f t="shared" si="149"/>
        <v>70310.53</v>
      </c>
      <c r="AH32" s="84">
        <f t="shared" si="150"/>
        <v>0.3487625496031746</v>
      </c>
      <c r="AI32" s="36">
        <f>$M32*1</f>
        <v>201600</v>
      </c>
      <c r="AJ32" s="28">
        <f t="shared" ref="AJ32:AJ35" si="638">AJ31*1</f>
        <v>1</v>
      </c>
      <c r="AK32" s="3">
        <f t="shared" si="566"/>
        <v>201600</v>
      </c>
      <c r="AL32" s="3">
        <f t="shared" ref="AL32:AL35" si="639">IF(AK32&lt;=$AL$5,AK32,$AL$5)</f>
        <v>6011</v>
      </c>
      <c r="AM32" s="3">
        <f t="shared" si="567"/>
        <v>5980</v>
      </c>
      <c r="AN32" s="3">
        <f t="shared" ref="AN32:AN35" si="640">IF(AK32&gt;=11991,IF(AK32&lt;=$AN$5,AK32-$AM$5,$AN$5-$AM$5),0)</f>
        <v>14640</v>
      </c>
      <c r="AO32" s="3">
        <f t="shared" si="568"/>
        <v>44766</v>
      </c>
      <c r="AP32" s="3">
        <f t="shared" si="569"/>
        <v>79803</v>
      </c>
      <c r="AQ32" s="3">
        <f t="shared" si="570"/>
        <v>50400</v>
      </c>
      <c r="AR32" s="3">
        <f t="shared" si="571"/>
        <v>0</v>
      </c>
      <c r="AS32" s="3">
        <f t="shared" si="470"/>
        <v>0</v>
      </c>
      <c r="AT32" s="3">
        <f t="shared" si="463"/>
        <v>0</v>
      </c>
      <c r="AU32" s="22">
        <f t="shared" si="151"/>
        <v>71207.53</v>
      </c>
      <c r="AV32" s="3">
        <f t="shared" si="152"/>
        <v>71207.53</v>
      </c>
      <c r="AW32" s="160">
        <f t="shared" si="153"/>
        <v>71207.53</v>
      </c>
      <c r="AX32" s="6">
        <f t="shared" si="210"/>
        <v>71207.53</v>
      </c>
      <c r="AY32" s="36">
        <f>$M32*1</f>
        <v>201600</v>
      </c>
      <c r="AZ32" s="28">
        <f t="shared" ref="AZ32:AZ35" si="641">AZ31*1</f>
        <v>2</v>
      </c>
      <c r="BA32" s="3">
        <f t="shared" si="572"/>
        <v>100800</v>
      </c>
      <c r="BB32" s="3">
        <f t="shared" ref="BB32:BB35" si="642">IF(BA32&lt;=$AL$5,BA32,$AL$5)</f>
        <v>6011</v>
      </c>
      <c r="BC32" s="3">
        <f t="shared" si="573"/>
        <v>5980</v>
      </c>
      <c r="BD32" s="3">
        <f t="shared" ref="BD32:BD35" si="643">IF(BA32&gt;=11991,IF(BA32&lt;=$AN$5,BA32-$AM$5,$AN$5-$AM$5),0)</f>
        <v>14640</v>
      </c>
      <c r="BE32" s="3">
        <f t="shared" si="574"/>
        <v>44766</v>
      </c>
      <c r="BF32" s="3">
        <f t="shared" si="575"/>
        <v>29403</v>
      </c>
      <c r="BG32" s="3">
        <f t="shared" si="576"/>
        <v>0</v>
      </c>
      <c r="BH32" s="3">
        <f t="shared" si="577"/>
        <v>0</v>
      </c>
      <c r="BI32" s="3">
        <f>IF(BA32&gt;=$AR$5,IF(BA32&lt;=$AS$5,BA32-$AR$5,$AS$5-$AR$5),0)</f>
        <v>0</v>
      </c>
      <c r="BJ32" s="3">
        <f t="shared" si="578"/>
        <v>0</v>
      </c>
      <c r="BK32" s="90">
        <f t="shared" si="312"/>
        <v>55727.06</v>
      </c>
      <c r="BL32" s="3">
        <f t="shared" si="154"/>
        <v>55727.06</v>
      </c>
      <c r="BM32" s="160">
        <f t="shared" si="35"/>
        <v>55727.06</v>
      </c>
      <c r="BN32" s="62">
        <f t="shared" si="211"/>
        <v>55727.06</v>
      </c>
      <c r="BO32" s="36">
        <f>$M32*1</f>
        <v>201600</v>
      </c>
      <c r="BP32" s="28">
        <f t="shared" ref="BP32:BP35" si="644">BP31*1</f>
        <v>2.5</v>
      </c>
      <c r="BQ32" s="3">
        <f t="shared" si="579"/>
        <v>80640</v>
      </c>
      <c r="BR32" s="3">
        <f t="shared" ref="BR32:BR35" si="645">IF(BQ32&lt;=$AL$5,BQ32,$AL$5)</f>
        <v>6011</v>
      </c>
      <c r="BS32" s="3">
        <f t="shared" si="580"/>
        <v>5980</v>
      </c>
      <c r="BT32" s="3">
        <f t="shared" ref="BT32:BT35" si="646">IF(BQ32&gt;=11991,IF(BQ32&lt;=$AN$5,BQ32-$AM$5,$AN$5-$AM$5),0)</f>
        <v>14640</v>
      </c>
      <c r="BU32" s="3">
        <f t="shared" si="581"/>
        <v>44766</v>
      </c>
      <c r="BV32" s="3">
        <f t="shared" si="582"/>
        <v>9243</v>
      </c>
      <c r="BW32" s="3">
        <f t="shared" si="583"/>
        <v>0</v>
      </c>
      <c r="BX32" s="3">
        <f t="shared" si="584"/>
        <v>0</v>
      </c>
      <c r="BY32" s="3">
        <f>IF(BQ32&gt;=$AR$5,IF(BQ32&lt;=$AS$5,BQ32-$AR$5,$AS$5-$AR$5),0)</f>
        <v>0</v>
      </c>
      <c r="BZ32" s="3">
        <f t="shared" si="585"/>
        <v>0</v>
      </c>
      <c r="CA32" s="90">
        <f t="shared" si="335"/>
        <v>48994.824999999997</v>
      </c>
      <c r="CB32" s="3">
        <f t="shared" si="340"/>
        <v>54227.06</v>
      </c>
      <c r="CC32" s="160">
        <f t="shared" si="49"/>
        <v>54227.06</v>
      </c>
      <c r="CD32" s="6">
        <f t="shared" si="212"/>
        <v>54227.06</v>
      </c>
      <c r="CE32" s="36">
        <f>$M32*1</f>
        <v>201600</v>
      </c>
      <c r="CF32" s="28">
        <f t="shared" ref="CF32:CF35" si="647">CF31*1</f>
        <v>3</v>
      </c>
      <c r="CG32" s="3">
        <f t="shared" si="586"/>
        <v>67200</v>
      </c>
      <c r="CH32" s="3">
        <f t="shared" ref="CH32:CH35" si="648">IF(CG32&lt;=$AL$5,CG32,$AL$5)</f>
        <v>6011</v>
      </c>
      <c r="CI32" s="3">
        <f t="shared" si="587"/>
        <v>5980</v>
      </c>
      <c r="CJ32" s="3">
        <f t="shared" ref="CJ32:CJ35" si="649">IF(CG32&gt;=11991,IF(CG32&lt;=$AN$5,CG32-$AM$5,$AN$5-$AM$5),0)</f>
        <v>14640</v>
      </c>
      <c r="CK32" s="3">
        <f t="shared" si="588"/>
        <v>40569</v>
      </c>
      <c r="CL32" s="3">
        <f t="shared" si="589"/>
        <v>0</v>
      </c>
      <c r="CM32" s="3">
        <f t="shared" si="590"/>
        <v>0</v>
      </c>
      <c r="CN32" s="3">
        <f t="shared" si="591"/>
        <v>0</v>
      </c>
      <c r="CO32" s="3">
        <f>IF(CG32&gt;=$AR$5,IF(CG32&lt;=$AS$5,CG32-$AR$5,$AS$5-$AR$5),0)</f>
        <v>0</v>
      </c>
      <c r="CP32" s="3">
        <f t="shared" si="592"/>
        <v>0</v>
      </c>
      <c r="CQ32" s="22">
        <f t="shared" si="319"/>
        <v>43647.6</v>
      </c>
      <c r="CR32" s="3">
        <f t="shared" si="593"/>
        <v>52727.06</v>
      </c>
      <c r="CS32" s="160">
        <f t="shared" si="63"/>
        <v>52727.06</v>
      </c>
      <c r="CT32" s="6">
        <f t="shared" si="213"/>
        <v>52727.06</v>
      </c>
      <c r="CU32" s="36">
        <f>$M32*1</f>
        <v>201600</v>
      </c>
      <c r="CV32" s="28">
        <f t="shared" ref="CV32:CV35" si="650">CV31*1</f>
        <v>4</v>
      </c>
      <c r="CW32" s="3">
        <f t="shared" si="594"/>
        <v>50400</v>
      </c>
      <c r="CX32" s="3">
        <f t="shared" ref="CX32:CX35" si="651">IF(CW32&lt;=$AL$5,CW32,$AL$5)</f>
        <v>6011</v>
      </c>
      <c r="CY32" s="3">
        <f t="shared" si="595"/>
        <v>5980</v>
      </c>
      <c r="CZ32" s="3">
        <f t="shared" ref="CZ32:CZ35" si="652">IF(CW32&gt;=11991,IF(CW32&lt;=$AN$5,CW32-$AM$5,$AN$5-$AM$5),0)</f>
        <v>14640</v>
      </c>
      <c r="DA32" s="3">
        <f t="shared" si="596"/>
        <v>23769</v>
      </c>
      <c r="DB32" s="3">
        <f t="shared" si="597"/>
        <v>0</v>
      </c>
      <c r="DC32" s="3">
        <f t="shared" si="598"/>
        <v>0</v>
      </c>
      <c r="DD32" s="3">
        <f t="shared" si="599"/>
        <v>0</v>
      </c>
      <c r="DE32" s="3">
        <f>IF(CW32&gt;=$AR$5,IF(CW32&lt;=$AS$5,CW32-$AR$5,$AS$5-$AR$5),0)</f>
        <v>0</v>
      </c>
      <c r="DF32" s="3">
        <f t="shared" si="600"/>
        <v>0</v>
      </c>
      <c r="DG32" s="22">
        <f t="shared" si="383"/>
        <v>38036.800000000003</v>
      </c>
      <c r="DH32" s="3">
        <f t="shared" si="155"/>
        <v>49727.06</v>
      </c>
      <c r="DI32" s="160">
        <f t="shared" si="178"/>
        <v>49727.06</v>
      </c>
      <c r="DJ32" s="6">
        <f t="shared" si="214"/>
        <v>49727.06</v>
      </c>
      <c r="DK32" s="36">
        <f>$M32*1</f>
        <v>201600</v>
      </c>
      <c r="DL32" s="28">
        <f t="shared" ref="DL32:DL35" si="653">DL31*1</f>
        <v>5</v>
      </c>
      <c r="DM32" s="3">
        <f t="shared" si="601"/>
        <v>40320</v>
      </c>
      <c r="DN32" s="3">
        <f t="shared" ref="DN32:DN35" si="654">IF(DM32&lt;=$AL$5,DM32,$AL$5)</f>
        <v>6011</v>
      </c>
      <c r="DO32" s="3">
        <f t="shared" si="602"/>
        <v>5980</v>
      </c>
      <c r="DP32" s="3">
        <f t="shared" ref="DP32:DP35" si="655">IF(DM32&gt;=11991,IF(DM32&lt;=$AN$5,DM32-$AM$5,$AN$5-$AM$5),0)</f>
        <v>14640</v>
      </c>
      <c r="DQ32" s="3">
        <f t="shared" si="603"/>
        <v>13689</v>
      </c>
      <c r="DR32" s="3">
        <f t="shared" si="604"/>
        <v>0</v>
      </c>
      <c r="DS32" s="3">
        <f t="shared" si="605"/>
        <v>0</v>
      </c>
      <c r="DT32" s="3">
        <f t="shared" si="606"/>
        <v>0</v>
      </c>
      <c r="DU32" s="3">
        <f>IF(DM32&gt;=$AR$5,IF(DM32&lt;=$AS$5,DM32-$AR$5,$AS$5-$AR$5),0)</f>
        <v>0</v>
      </c>
      <c r="DV32" s="3">
        <f t="shared" si="607"/>
        <v>0</v>
      </c>
      <c r="DW32" s="22">
        <f t="shared" si="448"/>
        <v>32426.000000000004</v>
      </c>
      <c r="DX32" s="3">
        <f t="shared" si="336"/>
        <v>46727.06</v>
      </c>
      <c r="DY32" s="160">
        <f t="shared" si="91"/>
        <v>46727.06</v>
      </c>
      <c r="DZ32" s="6">
        <f t="shared" si="215"/>
        <v>46727.06</v>
      </c>
      <c r="EA32" s="36">
        <f>$M32*1</f>
        <v>201600</v>
      </c>
      <c r="EB32" s="28">
        <f t="shared" ref="EB32:EB35" si="656">EB31*1</f>
        <v>2</v>
      </c>
      <c r="EC32" s="3">
        <f t="shared" si="608"/>
        <v>100800</v>
      </c>
      <c r="ED32" s="3">
        <f t="shared" ref="ED32:ED35" si="657">IF(EC32&lt;=$AL$5,EC32,$AL$5)</f>
        <v>6011</v>
      </c>
      <c r="EE32" s="3">
        <f t="shared" si="609"/>
        <v>5980</v>
      </c>
      <c r="EF32" s="3">
        <f t="shared" ref="EF32:EF35" si="658">IF(EC32&gt;=11991,IF(EC32&lt;=$AN$5,EC32-$AM$5,$AN$5-$AM$5),0)</f>
        <v>14640</v>
      </c>
      <c r="EG32" s="3">
        <f t="shared" si="610"/>
        <v>44766</v>
      </c>
      <c r="EH32" s="3">
        <f t="shared" si="611"/>
        <v>29403</v>
      </c>
      <c r="EI32" s="3">
        <f t="shared" si="612"/>
        <v>0</v>
      </c>
      <c r="EJ32" s="3">
        <f t="shared" si="613"/>
        <v>0</v>
      </c>
      <c r="EK32" s="3">
        <f t="shared" si="614"/>
        <v>0</v>
      </c>
      <c r="EL32" s="3">
        <f t="shared" si="399"/>
        <v>0</v>
      </c>
      <c r="EM32" s="22">
        <f t="shared" si="337"/>
        <v>55727.06</v>
      </c>
      <c r="EN32" s="3">
        <f t="shared" si="510"/>
        <v>67667.53</v>
      </c>
      <c r="EO32" s="160">
        <f t="shared" si="181"/>
        <v>67667.53</v>
      </c>
      <c r="EP32" s="36">
        <f t="shared" si="106"/>
        <v>67667.53</v>
      </c>
      <c r="EQ32" s="6">
        <f t="shared" si="156"/>
        <v>201600</v>
      </c>
      <c r="ER32" s="3">
        <f t="shared" si="157"/>
        <v>201600</v>
      </c>
      <c r="ES32" s="3">
        <f t="shared" si="158"/>
        <v>0</v>
      </c>
      <c r="ET32" s="3">
        <f t="shared" si="159"/>
        <v>0</v>
      </c>
      <c r="EU32" s="3">
        <f t="shared" si="107"/>
        <v>0</v>
      </c>
      <c r="EV32" s="3">
        <f t="shared" si="108"/>
        <v>0</v>
      </c>
      <c r="EW32" s="3">
        <f t="shared" si="160"/>
        <v>0</v>
      </c>
      <c r="EX32" s="6">
        <f t="shared" si="109"/>
        <v>0</v>
      </c>
      <c r="EY32" s="3">
        <f t="shared" si="161"/>
        <v>201600</v>
      </c>
      <c r="EZ32" s="3">
        <f t="shared" si="110"/>
        <v>0</v>
      </c>
      <c r="FA32" s="3">
        <f t="shared" si="216"/>
        <v>0</v>
      </c>
      <c r="FB32" s="3">
        <f t="shared" si="112"/>
        <v>0</v>
      </c>
      <c r="FC32" s="3">
        <f t="shared" si="217"/>
        <v>0</v>
      </c>
      <c r="FD32" s="3">
        <f t="shared" si="218"/>
        <v>0</v>
      </c>
      <c r="FE32" s="6">
        <f t="shared" si="219"/>
        <v>0</v>
      </c>
      <c r="FF32" s="36">
        <f>$M32*1</f>
        <v>201600</v>
      </c>
      <c r="FG32" s="28">
        <f t="shared" ref="FG32:FG35" si="659">FG31*1</f>
        <v>2.5</v>
      </c>
      <c r="FH32" s="3">
        <f t="shared" si="615"/>
        <v>80640</v>
      </c>
      <c r="FI32" s="3">
        <f t="shared" ref="FI32:FI35" si="660">IF(FH32&lt;=$AL$5,FH32,$AL$5)</f>
        <v>6011</v>
      </c>
      <c r="FJ32" s="3">
        <f t="shared" si="616"/>
        <v>5980</v>
      </c>
      <c r="FK32" s="3">
        <f t="shared" ref="FK32:FK35" si="661">IF(FH32&gt;=11991,IF(FH32&lt;=$AN$5,FH32-$AM$5,$AN$5-$AM$5),0)</f>
        <v>14640</v>
      </c>
      <c r="FL32" s="3">
        <f t="shared" si="617"/>
        <v>44766</v>
      </c>
      <c r="FM32" s="3">
        <f t="shared" si="618"/>
        <v>9243</v>
      </c>
      <c r="FN32" s="3">
        <f t="shared" si="619"/>
        <v>0</v>
      </c>
      <c r="FO32" s="3">
        <f t="shared" si="620"/>
        <v>0</v>
      </c>
      <c r="FP32" s="3">
        <f t="shared" si="621"/>
        <v>0</v>
      </c>
      <c r="FQ32" s="3">
        <f t="shared" si="407"/>
        <v>0</v>
      </c>
      <c r="FR32" s="22">
        <f t="shared" si="622"/>
        <v>48994.824999999997</v>
      </c>
      <c r="FS32" s="3">
        <f t="shared" si="183"/>
        <v>66167.53</v>
      </c>
      <c r="FT32" s="160">
        <f t="shared" si="562"/>
        <v>66167.53</v>
      </c>
      <c r="FU32" s="36">
        <f t="shared" si="162"/>
        <v>66167.53</v>
      </c>
      <c r="FV32" s="36">
        <f>$M32*1</f>
        <v>201600</v>
      </c>
      <c r="FW32" s="28">
        <f t="shared" ref="FW32:FW35" si="662">FW31*1</f>
        <v>1.5</v>
      </c>
      <c r="FX32" s="3">
        <f t="shared" si="623"/>
        <v>134400</v>
      </c>
      <c r="FY32" s="3">
        <f t="shared" ref="FY32:FY35" si="663">IF(FX32&lt;=$AL$5,FX32,$AL$5)</f>
        <v>6011</v>
      </c>
      <c r="FZ32" s="3">
        <f t="shared" si="624"/>
        <v>5980</v>
      </c>
      <c r="GA32" s="3">
        <f t="shared" ref="GA32:GA35" si="664">IF(FX32&gt;=11991,IF(FX32&lt;=$AN$5,FX32-$AM$5,$AN$5-$AM$5),0)</f>
        <v>14640</v>
      </c>
      <c r="GB32" s="3">
        <f t="shared" si="625"/>
        <v>44766</v>
      </c>
      <c r="GC32" s="3">
        <f t="shared" si="626"/>
        <v>63003</v>
      </c>
      <c r="GD32" s="3">
        <f t="shared" si="627"/>
        <v>0</v>
      </c>
      <c r="GE32" s="3">
        <f t="shared" si="628"/>
        <v>0</v>
      </c>
      <c r="GF32" s="3">
        <f t="shared" si="629"/>
        <v>0</v>
      </c>
      <c r="GG32" s="3">
        <f t="shared" si="416"/>
        <v>0</v>
      </c>
      <c r="GH32" s="22">
        <f t="shared" si="630"/>
        <v>62459.294999999998</v>
      </c>
      <c r="GI32" s="3">
        <f t="shared" si="163"/>
        <v>70310.53</v>
      </c>
      <c r="GJ32" s="160">
        <f t="shared" si="139"/>
        <v>70310.53</v>
      </c>
      <c r="GK32" s="36">
        <f t="shared" si="164"/>
        <v>70310.53</v>
      </c>
      <c r="GM32" s="11"/>
      <c r="GN32" s="22"/>
      <c r="GO32" s="22"/>
      <c r="GQ32" s="11"/>
      <c r="GR32" s="67" t="s">
        <v>127</v>
      </c>
      <c r="GS32" s="88"/>
      <c r="GT32" s="68"/>
      <c r="GU32" s="68"/>
      <c r="GV32" s="88"/>
      <c r="GW32" s="88"/>
      <c r="GX32" s="68"/>
      <c r="GY32" s="88">
        <f>GU3*1</f>
        <v>508</v>
      </c>
      <c r="GZ32" s="88" t="s">
        <v>128</v>
      </c>
      <c r="HA32" s="88"/>
      <c r="HB32" s="68"/>
      <c r="HC32" s="68"/>
      <c r="HD32" s="88"/>
      <c r="HE32" s="111"/>
      <c r="HF32" s="22"/>
      <c r="HH32" s="295">
        <f t="shared" si="169"/>
        <v>201600</v>
      </c>
      <c r="HI32" s="25">
        <f t="shared" si="631"/>
        <v>1500</v>
      </c>
      <c r="HJ32" s="3">
        <f t="shared" si="632"/>
        <v>3000</v>
      </c>
      <c r="HK32" s="3">
        <f t="shared" si="633"/>
        <v>6000</v>
      </c>
      <c r="HL32" s="62">
        <f t="shared" si="634"/>
        <v>9000</v>
      </c>
      <c r="HM32" s="25">
        <f t="shared" si="635"/>
        <v>3540</v>
      </c>
      <c r="HN32" s="62">
        <f t="shared" si="636"/>
        <v>5040</v>
      </c>
      <c r="HO32" s="6">
        <f t="shared" si="637"/>
        <v>897</v>
      </c>
      <c r="IB32" t="s">
        <v>89</v>
      </c>
      <c r="IJ32" s="2"/>
      <c r="IK32" s="2"/>
      <c r="IL32">
        <v>16</v>
      </c>
      <c r="IU32" t="s">
        <v>220</v>
      </c>
    </row>
    <row r="33" spans="1:262" ht="15.75" thickBot="1">
      <c r="B33" s="67" t="s">
        <v>17</v>
      </c>
      <c r="C33" s="68"/>
      <c r="D33" s="68"/>
      <c r="E33" s="291">
        <v>1500</v>
      </c>
      <c r="M33" s="127">
        <f t="shared" si="143"/>
        <v>252000</v>
      </c>
      <c r="N33" s="280">
        <f t="shared" si="144"/>
        <v>2000</v>
      </c>
      <c r="O33" s="100">
        <v>250000</v>
      </c>
      <c r="P33" s="25">
        <f t="shared" si="565"/>
        <v>252000</v>
      </c>
      <c r="Q33" s="36">
        <f t="shared" si="200"/>
        <v>93947.53</v>
      </c>
      <c r="R33" s="82">
        <f t="shared" si="220"/>
        <v>0.37280765873015875</v>
      </c>
      <c r="S33" s="36">
        <f t="shared" si="201"/>
        <v>76391.06</v>
      </c>
      <c r="T33" s="82">
        <f t="shared" si="146"/>
        <v>0.30313912698412698</v>
      </c>
      <c r="U33" s="36">
        <f t="shared" si="202"/>
        <v>74891.06</v>
      </c>
      <c r="V33" s="76">
        <f t="shared" si="203"/>
        <v>0.297186746031746</v>
      </c>
      <c r="W33" s="36">
        <f t="shared" si="204"/>
        <v>73391.06</v>
      </c>
      <c r="X33" s="76">
        <f t="shared" si="205"/>
        <v>0.29123436507936507</v>
      </c>
      <c r="Y33" s="36">
        <f t="shared" si="206"/>
        <v>70391.06</v>
      </c>
      <c r="Z33" s="76">
        <f t="shared" si="207"/>
        <v>0.27932960317460315</v>
      </c>
      <c r="AA33" s="6">
        <f t="shared" si="208"/>
        <v>67391.06</v>
      </c>
      <c r="AB33" s="76">
        <f t="shared" si="209"/>
        <v>0.26742484126984128</v>
      </c>
      <c r="AC33" s="6">
        <f t="shared" si="147"/>
        <v>90407.53</v>
      </c>
      <c r="AD33" s="76">
        <f t="shared" si="148"/>
        <v>0.35876003968253967</v>
      </c>
      <c r="AE33" s="36">
        <f t="shared" si="534"/>
        <v>88907.53</v>
      </c>
      <c r="AF33" s="76">
        <f t="shared" si="305"/>
        <v>0.35280765873015874</v>
      </c>
      <c r="AG33" s="6">
        <f t="shared" si="149"/>
        <v>93050.53</v>
      </c>
      <c r="AH33" s="84">
        <f t="shared" si="150"/>
        <v>0.36924813492063491</v>
      </c>
      <c r="AI33" s="36">
        <f>$M33*1</f>
        <v>252000</v>
      </c>
      <c r="AJ33" s="28">
        <f t="shared" si="638"/>
        <v>1</v>
      </c>
      <c r="AK33" s="3">
        <f t="shared" si="566"/>
        <v>252000</v>
      </c>
      <c r="AL33" s="3">
        <f t="shared" si="639"/>
        <v>6011</v>
      </c>
      <c r="AM33" s="3">
        <f t="shared" si="567"/>
        <v>5980</v>
      </c>
      <c r="AN33" s="3">
        <f t="shared" si="640"/>
        <v>14640</v>
      </c>
      <c r="AO33" s="3">
        <f t="shared" si="568"/>
        <v>44766</v>
      </c>
      <c r="AP33" s="3">
        <f t="shared" si="569"/>
        <v>79803</v>
      </c>
      <c r="AQ33" s="3">
        <f t="shared" si="570"/>
        <v>100800</v>
      </c>
      <c r="AR33" s="3">
        <f t="shared" si="571"/>
        <v>0</v>
      </c>
      <c r="AS33" s="3">
        <f t="shared" si="470"/>
        <v>0</v>
      </c>
      <c r="AT33" s="3">
        <f t="shared" si="463"/>
        <v>0</v>
      </c>
      <c r="AU33" s="22">
        <f t="shared" si="151"/>
        <v>93887.53</v>
      </c>
      <c r="AV33" s="3">
        <f t="shared" si="152"/>
        <v>93887.53</v>
      </c>
      <c r="AW33" s="160">
        <f t="shared" si="153"/>
        <v>93887.53</v>
      </c>
      <c r="AX33" s="6">
        <f t="shared" si="210"/>
        <v>93947.53</v>
      </c>
      <c r="AY33" s="36">
        <f>$M33*1</f>
        <v>252000</v>
      </c>
      <c r="AZ33" s="28">
        <f t="shared" si="641"/>
        <v>2</v>
      </c>
      <c r="BA33" s="3">
        <f t="shared" si="572"/>
        <v>126000</v>
      </c>
      <c r="BB33" s="3">
        <f t="shared" si="642"/>
        <v>6011</v>
      </c>
      <c r="BC33" s="3">
        <f t="shared" si="573"/>
        <v>5980</v>
      </c>
      <c r="BD33" s="3">
        <f t="shared" si="643"/>
        <v>14640</v>
      </c>
      <c r="BE33" s="3">
        <f t="shared" si="574"/>
        <v>44766</v>
      </c>
      <c r="BF33" s="3">
        <f t="shared" si="575"/>
        <v>54603</v>
      </c>
      <c r="BG33" s="3">
        <f t="shared" si="576"/>
        <v>0</v>
      </c>
      <c r="BH33" s="3">
        <f t="shared" si="577"/>
        <v>0</v>
      </c>
      <c r="BI33" s="3">
        <f>IF(BA33&gt;=$AR$5,IF(BA33&lt;=$AS$5,BA33-$AR$5,$AS$5-$AR$5),0)</f>
        <v>0</v>
      </c>
      <c r="BJ33" s="3">
        <f t="shared" si="578"/>
        <v>0</v>
      </c>
      <c r="BK33" s="90">
        <f t="shared" si="312"/>
        <v>76391.06</v>
      </c>
      <c r="BL33" s="3">
        <f t="shared" si="154"/>
        <v>76391.06</v>
      </c>
      <c r="BM33" s="160">
        <f t="shared" si="35"/>
        <v>76391.06</v>
      </c>
      <c r="BN33" s="62">
        <f t="shared" si="211"/>
        <v>76391.06</v>
      </c>
      <c r="BO33" s="36">
        <f>$M33*1</f>
        <v>252000</v>
      </c>
      <c r="BP33" s="28">
        <f t="shared" si="644"/>
        <v>2.5</v>
      </c>
      <c r="BQ33" s="3">
        <f t="shared" si="579"/>
        <v>100800</v>
      </c>
      <c r="BR33" s="3">
        <f t="shared" si="645"/>
        <v>6011</v>
      </c>
      <c r="BS33" s="3">
        <f t="shared" si="580"/>
        <v>5980</v>
      </c>
      <c r="BT33" s="3">
        <f t="shared" si="646"/>
        <v>14640</v>
      </c>
      <c r="BU33" s="3">
        <f t="shared" si="581"/>
        <v>44766</v>
      </c>
      <c r="BV33" s="3">
        <f t="shared" si="582"/>
        <v>29403</v>
      </c>
      <c r="BW33" s="3">
        <f t="shared" si="583"/>
        <v>0</v>
      </c>
      <c r="BX33" s="3">
        <f t="shared" si="584"/>
        <v>0</v>
      </c>
      <c r="BY33" s="3">
        <f>IF(BQ33&gt;=$AR$5,IF(BQ33&lt;=$AS$5,BQ33-$AR$5,$AS$5-$AR$5),0)</f>
        <v>0</v>
      </c>
      <c r="BZ33" s="3">
        <f t="shared" si="585"/>
        <v>0</v>
      </c>
      <c r="CA33" s="90">
        <f t="shared" si="335"/>
        <v>69658.824999999997</v>
      </c>
      <c r="CB33" s="3">
        <f t="shared" si="340"/>
        <v>74891.06</v>
      </c>
      <c r="CC33" s="160">
        <f t="shared" si="49"/>
        <v>74891.06</v>
      </c>
      <c r="CD33" s="6">
        <f t="shared" si="212"/>
        <v>74891.06</v>
      </c>
      <c r="CE33" s="36">
        <f>$M33*1</f>
        <v>252000</v>
      </c>
      <c r="CF33" s="28">
        <f t="shared" si="647"/>
        <v>3</v>
      </c>
      <c r="CG33" s="3">
        <f t="shared" si="586"/>
        <v>84000</v>
      </c>
      <c r="CH33" s="3">
        <f t="shared" si="648"/>
        <v>6011</v>
      </c>
      <c r="CI33" s="3">
        <f t="shared" si="587"/>
        <v>5980</v>
      </c>
      <c r="CJ33" s="3">
        <f t="shared" si="649"/>
        <v>14640</v>
      </c>
      <c r="CK33" s="3">
        <f t="shared" si="588"/>
        <v>44766</v>
      </c>
      <c r="CL33" s="3">
        <f t="shared" si="589"/>
        <v>12603</v>
      </c>
      <c r="CM33" s="3">
        <f t="shared" si="590"/>
        <v>0</v>
      </c>
      <c r="CN33" s="3">
        <f t="shared" si="591"/>
        <v>0</v>
      </c>
      <c r="CO33" s="3">
        <f>IF(CG33&gt;=$AR$5,IF(CG33&lt;=$AS$5,CG33-$AR$5,$AS$5-$AR$5),0)</f>
        <v>0</v>
      </c>
      <c r="CP33" s="3">
        <f t="shared" si="592"/>
        <v>0</v>
      </c>
      <c r="CQ33" s="22">
        <f t="shared" si="319"/>
        <v>62926.59</v>
      </c>
      <c r="CR33" s="3">
        <f t="shared" si="593"/>
        <v>73391.06</v>
      </c>
      <c r="CS33" s="160">
        <f t="shared" si="63"/>
        <v>73391.06</v>
      </c>
      <c r="CT33" s="6">
        <f t="shared" si="213"/>
        <v>73391.06</v>
      </c>
      <c r="CU33" s="36">
        <f>$M33*1</f>
        <v>252000</v>
      </c>
      <c r="CV33" s="28">
        <f t="shared" si="650"/>
        <v>4</v>
      </c>
      <c r="CW33" s="3">
        <f t="shared" si="594"/>
        <v>63000</v>
      </c>
      <c r="CX33" s="3">
        <f t="shared" si="651"/>
        <v>6011</v>
      </c>
      <c r="CY33" s="3">
        <f t="shared" si="595"/>
        <v>5980</v>
      </c>
      <c r="CZ33" s="3">
        <f t="shared" si="652"/>
        <v>14640</v>
      </c>
      <c r="DA33" s="3">
        <f t="shared" si="596"/>
        <v>36369</v>
      </c>
      <c r="DB33" s="3">
        <f t="shared" si="597"/>
        <v>0</v>
      </c>
      <c r="DC33" s="3">
        <f t="shared" si="598"/>
        <v>0</v>
      </c>
      <c r="DD33" s="3">
        <f t="shared" si="599"/>
        <v>0</v>
      </c>
      <c r="DE33" s="3">
        <f>IF(CW33&gt;=$AR$5,IF(CW33&lt;=$AS$5,CW33-$AR$5,$AS$5-$AR$5),0)</f>
        <v>0</v>
      </c>
      <c r="DF33" s="3">
        <f t="shared" si="600"/>
        <v>0</v>
      </c>
      <c r="DG33" s="22">
        <f t="shared" si="383"/>
        <v>53156.799999999996</v>
      </c>
      <c r="DH33" s="3">
        <f t="shared" si="155"/>
        <v>70391.06</v>
      </c>
      <c r="DI33" s="160">
        <f t="shared" si="178"/>
        <v>70391.06</v>
      </c>
      <c r="DJ33" s="6">
        <f t="shared" si="214"/>
        <v>70391.06</v>
      </c>
      <c r="DK33" s="36">
        <f>$M33*1</f>
        <v>252000</v>
      </c>
      <c r="DL33" s="28">
        <f t="shared" si="653"/>
        <v>5</v>
      </c>
      <c r="DM33" s="3">
        <f t="shared" si="601"/>
        <v>50400</v>
      </c>
      <c r="DN33" s="3">
        <f t="shared" si="654"/>
        <v>6011</v>
      </c>
      <c r="DO33" s="3">
        <f t="shared" si="602"/>
        <v>5980</v>
      </c>
      <c r="DP33" s="3">
        <f t="shared" si="655"/>
        <v>14640</v>
      </c>
      <c r="DQ33" s="3">
        <f t="shared" si="603"/>
        <v>23769</v>
      </c>
      <c r="DR33" s="3">
        <f t="shared" si="604"/>
        <v>0</v>
      </c>
      <c r="DS33" s="3">
        <f t="shared" si="605"/>
        <v>0</v>
      </c>
      <c r="DT33" s="3">
        <f t="shared" si="606"/>
        <v>0</v>
      </c>
      <c r="DU33" s="3">
        <f>IF(DM33&gt;=$AR$5,IF(DM33&lt;=$AS$5,DM33-$AR$5,$AS$5-$AR$5),0)</f>
        <v>0</v>
      </c>
      <c r="DV33" s="3">
        <f t="shared" si="607"/>
        <v>0</v>
      </c>
      <c r="DW33" s="22">
        <f t="shared" si="448"/>
        <v>47546</v>
      </c>
      <c r="DX33" s="3">
        <f t="shared" si="336"/>
        <v>67391.06</v>
      </c>
      <c r="DY33" s="160">
        <f t="shared" si="91"/>
        <v>67391.06</v>
      </c>
      <c r="DZ33" s="6">
        <f t="shared" si="215"/>
        <v>67391.06</v>
      </c>
      <c r="EA33" s="36">
        <f>$M33*1</f>
        <v>252000</v>
      </c>
      <c r="EB33" s="28">
        <f t="shared" si="656"/>
        <v>2</v>
      </c>
      <c r="EC33" s="3">
        <f t="shared" si="608"/>
        <v>126000</v>
      </c>
      <c r="ED33" s="3">
        <f t="shared" si="657"/>
        <v>6011</v>
      </c>
      <c r="EE33" s="3">
        <f t="shared" si="609"/>
        <v>5980</v>
      </c>
      <c r="EF33" s="3">
        <f t="shared" si="658"/>
        <v>14640</v>
      </c>
      <c r="EG33" s="3">
        <f t="shared" si="610"/>
        <v>44766</v>
      </c>
      <c r="EH33" s="3">
        <f t="shared" si="611"/>
        <v>54603</v>
      </c>
      <c r="EI33" s="3">
        <f t="shared" si="612"/>
        <v>0</v>
      </c>
      <c r="EJ33" s="3">
        <f t="shared" si="613"/>
        <v>0</v>
      </c>
      <c r="EK33" s="3">
        <f t="shared" si="614"/>
        <v>0</v>
      </c>
      <c r="EL33" s="3">
        <f t="shared" si="399"/>
        <v>0</v>
      </c>
      <c r="EM33" s="22">
        <f t="shared" si="337"/>
        <v>76391.06</v>
      </c>
      <c r="EN33" s="3">
        <f t="shared" si="510"/>
        <v>90347.53</v>
      </c>
      <c r="EO33" s="160">
        <f t="shared" si="181"/>
        <v>90347.53</v>
      </c>
      <c r="EP33" s="36">
        <f t="shared" si="106"/>
        <v>90407.53</v>
      </c>
      <c r="EQ33" s="6">
        <f t="shared" si="156"/>
        <v>252000</v>
      </c>
      <c r="ER33" s="3">
        <f t="shared" si="157"/>
        <v>250000</v>
      </c>
      <c r="ES33" s="3">
        <f t="shared" si="158"/>
        <v>2000</v>
      </c>
      <c r="ET33" s="3">
        <f t="shared" si="159"/>
        <v>0</v>
      </c>
      <c r="EU33" s="3">
        <f t="shared" si="107"/>
        <v>0</v>
      </c>
      <c r="EV33" s="3">
        <f t="shared" si="108"/>
        <v>0</v>
      </c>
      <c r="EW33" s="3">
        <f t="shared" si="160"/>
        <v>0</v>
      </c>
      <c r="EX33" s="6">
        <f t="shared" si="109"/>
        <v>60</v>
      </c>
      <c r="EY33" s="3">
        <f t="shared" si="161"/>
        <v>252000</v>
      </c>
      <c r="EZ33" s="3">
        <f t="shared" si="110"/>
        <v>0</v>
      </c>
      <c r="FA33" s="3">
        <f t="shared" si="216"/>
        <v>0</v>
      </c>
      <c r="FB33" s="3">
        <f t="shared" si="112"/>
        <v>0</v>
      </c>
      <c r="FC33" s="3">
        <f t="shared" si="217"/>
        <v>0</v>
      </c>
      <c r="FD33" s="3">
        <f t="shared" si="218"/>
        <v>0</v>
      </c>
      <c r="FE33" s="6">
        <f t="shared" si="219"/>
        <v>0</v>
      </c>
      <c r="FF33" s="36">
        <f>$M33*1</f>
        <v>252000</v>
      </c>
      <c r="FG33" s="28">
        <f t="shared" si="659"/>
        <v>2.5</v>
      </c>
      <c r="FH33" s="3">
        <f t="shared" si="615"/>
        <v>100800</v>
      </c>
      <c r="FI33" s="3">
        <f t="shared" si="660"/>
        <v>6011</v>
      </c>
      <c r="FJ33" s="3">
        <f t="shared" si="616"/>
        <v>5980</v>
      </c>
      <c r="FK33" s="3">
        <f t="shared" si="661"/>
        <v>14640</v>
      </c>
      <c r="FL33" s="3">
        <f t="shared" si="617"/>
        <v>44766</v>
      </c>
      <c r="FM33" s="3">
        <f t="shared" si="618"/>
        <v>29403</v>
      </c>
      <c r="FN33" s="3">
        <f t="shared" si="619"/>
        <v>0</v>
      </c>
      <c r="FO33" s="3">
        <f t="shared" si="620"/>
        <v>0</v>
      </c>
      <c r="FP33" s="3">
        <f t="shared" si="621"/>
        <v>0</v>
      </c>
      <c r="FQ33" s="3">
        <f t="shared" si="407"/>
        <v>0</v>
      </c>
      <c r="FR33" s="22">
        <f t="shared" si="622"/>
        <v>69658.824999999997</v>
      </c>
      <c r="FS33" s="3">
        <f t="shared" si="183"/>
        <v>88847.53</v>
      </c>
      <c r="FT33" s="160">
        <f t="shared" si="562"/>
        <v>88847.53</v>
      </c>
      <c r="FU33" s="36">
        <f t="shared" si="162"/>
        <v>88907.53</v>
      </c>
      <c r="FV33" s="36">
        <f>$M33*1</f>
        <v>252000</v>
      </c>
      <c r="FW33" s="28">
        <f t="shared" si="662"/>
        <v>1.5</v>
      </c>
      <c r="FX33" s="3">
        <f t="shared" si="623"/>
        <v>168000</v>
      </c>
      <c r="FY33" s="3">
        <f t="shared" si="663"/>
        <v>6011</v>
      </c>
      <c r="FZ33" s="3">
        <f t="shared" si="624"/>
        <v>5980</v>
      </c>
      <c r="GA33" s="3">
        <f t="shared" si="664"/>
        <v>14640</v>
      </c>
      <c r="GB33" s="3">
        <f t="shared" si="625"/>
        <v>44766</v>
      </c>
      <c r="GC33" s="3">
        <f t="shared" si="626"/>
        <v>79803</v>
      </c>
      <c r="GD33" s="3">
        <f t="shared" si="627"/>
        <v>16800</v>
      </c>
      <c r="GE33" s="3">
        <f t="shared" si="628"/>
        <v>0</v>
      </c>
      <c r="GF33" s="3">
        <f t="shared" si="629"/>
        <v>0</v>
      </c>
      <c r="GG33" s="3">
        <f t="shared" si="416"/>
        <v>0</v>
      </c>
      <c r="GH33" s="22">
        <f t="shared" si="630"/>
        <v>84131.294999999998</v>
      </c>
      <c r="GI33" s="3">
        <f t="shared" si="163"/>
        <v>92990.53</v>
      </c>
      <c r="GJ33" s="160">
        <f t="shared" si="139"/>
        <v>92990.53</v>
      </c>
      <c r="GK33" s="36">
        <f t="shared" si="164"/>
        <v>93050.53</v>
      </c>
      <c r="GM33" s="11"/>
      <c r="GN33" s="22"/>
      <c r="GO33" s="22"/>
      <c r="GQ33" s="11"/>
      <c r="GR33" s="22"/>
      <c r="GS33" s="22"/>
      <c r="GU33" s="22"/>
      <c r="GV33" s="22"/>
      <c r="GW33" s="22"/>
      <c r="GY33" s="11"/>
      <c r="GZ33" s="22"/>
      <c r="HA33" s="22"/>
      <c r="HC33" s="11"/>
      <c r="HD33" s="22"/>
      <c r="HE33" s="22"/>
      <c r="HF33" s="22"/>
      <c r="HH33" s="295">
        <f t="shared" si="169"/>
        <v>252000</v>
      </c>
      <c r="HI33" s="25">
        <f t="shared" si="631"/>
        <v>1500</v>
      </c>
      <c r="HJ33" s="3">
        <f t="shared" si="632"/>
        <v>3000</v>
      </c>
      <c r="HK33" s="3">
        <f t="shared" si="633"/>
        <v>6000</v>
      </c>
      <c r="HL33" s="62">
        <f t="shared" si="634"/>
        <v>9000</v>
      </c>
      <c r="HM33" s="25">
        <f t="shared" si="635"/>
        <v>3540</v>
      </c>
      <c r="HN33" s="62">
        <f t="shared" si="636"/>
        <v>5040</v>
      </c>
      <c r="HO33" s="6">
        <f t="shared" si="637"/>
        <v>897</v>
      </c>
      <c r="IJ33" s="2"/>
      <c r="IK33" s="2"/>
      <c r="IU33" t="s">
        <v>205</v>
      </c>
    </row>
    <row r="34" spans="1:262" ht="15.75" thickBot="1">
      <c r="G34" s="103"/>
      <c r="M34" s="127">
        <f t="shared" si="143"/>
        <v>302400</v>
      </c>
      <c r="N34" s="280">
        <f t="shared" si="144"/>
        <v>2400</v>
      </c>
      <c r="O34" s="100">
        <v>300000</v>
      </c>
      <c r="P34" s="25">
        <f t="shared" si="565"/>
        <v>302400</v>
      </c>
      <c r="Q34" s="36">
        <f t="shared" si="200"/>
        <v>118139.53</v>
      </c>
      <c r="R34" s="82">
        <f t="shared" si="220"/>
        <v>0.39067304894179894</v>
      </c>
      <c r="S34" s="36">
        <f t="shared" si="201"/>
        <v>97055.06</v>
      </c>
      <c r="T34" s="82">
        <f t="shared" si="146"/>
        <v>0.32094927248677246</v>
      </c>
      <c r="U34" s="36">
        <f t="shared" si="202"/>
        <v>95555.06</v>
      </c>
      <c r="V34" s="76">
        <f t="shared" si="203"/>
        <v>0.31598895502645502</v>
      </c>
      <c r="W34" s="36">
        <f t="shared" si="204"/>
        <v>94055.06</v>
      </c>
      <c r="X34" s="76">
        <f t="shared" si="205"/>
        <v>0.31102863756613758</v>
      </c>
      <c r="Y34" s="36">
        <f t="shared" si="206"/>
        <v>91055.06</v>
      </c>
      <c r="Z34" s="76">
        <f t="shared" si="207"/>
        <v>0.30110800264550264</v>
      </c>
      <c r="AA34" s="6">
        <f t="shared" si="208"/>
        <v>88055.06</v>
      </c>
      <c r="AB34" s="76">
        <f t="shared" si="209"/>
        <v>0.2911873677248677</v>
      </c>
      <c r="AC34" s="6">
        <f t="shared" si="147"/>
        <v>114599.53</v>
      </c>
      <c r="AD34" s="76">
        <f t="shared" si="148"/>
        <v>0.37896669973544972</v>
      </c>
      <c r="AE34" s="36">
        <f t="shared" si="534"/>
        <v>113099.53</v>
      </c>
      <c r="AF34" s="76">
        <f t="shared" si="305"/>
        <v>0.37400638227513228</v>
      </c>
      <c r="AG34" s="6">
        <f t="shared" si="149"/>
        <v>117242.53</v>
      </c>
      <c r="AH34" s="84">
        <f t="shared" si="150"/>
        <v>0.38770677910052909</v>
      </c>
      <c r="AI34" s="36">
        <f>$M34*1</f>
        <v>302400</v>
      </c>
      <c r="AJ34" s="28">
        <f t="shared" si="638"/>
        <v>1</v>
      </c>
      <c r="AK34" s="3">
        <f t="shared" si="566"/>
        <v>302400</v>
      </c>
      <c r="AL34" s="3">
        <f t="shared" si="639"/>
        <v>6011</v>
      </c>
      <c r="AM34" s="3">
        <f t="shared" si="567"/>
        <v>5980</v>
      </c>
      <c r="AN34" s="3">
        <f t="shared" si="640"/>
        <v>14640</v>
      </c>
      <c r="AO34" s="3">
        <f t="shared" si="568"/>
        <v>44766</v>
      </c>
      <c r="AP34" s="3">
        <f t="shared" si="569"/>
        <v>79803</v>
      </c>
      <c r="AQ34" s="3">
        <f t="shared" si="570"/>
        <v>151200</v>
      </c>
      <c r="AR34" s="3">
        <f t="shared" si="571"/>
        <v>0</v>
      </c>
      <c r="AS34" s="3">
        <f t="shared" si="470"/>
        <v>0</v>
      </c>
      <c r="AT34" s="3">
        <f t="shared" si="463"/>
        <v>0</v>
      </c>
      <c r="AU34" s="22">
        <f t="shared" si="151"/>
        <v>116567.53</v>
      </c>
      <c r="AV34" s="3">
        <f t="shared" si="152"/>
        <v>116567.53</v>
      </c>
      <c r="AW34" s="160">
        <f t="shared" si="153"/>
        <v>116567.53</v>
      </c>
      <c r="AX34" s="6">
        <f t="shared" si="210"/>
        <v>118139.53</v>
      </c>
      <c r="AY34" s="36">
        <f>$M34*1</f>
        <v>302400</v>
      </c>
      <c r="AZ34" s="28">
        <f t="shared" si="641"/>
        <v>2</v>
      </c>
      <c r="BA34" s="3">
        <f t="shared" si="572"/>
        <v>151200</v>
      </c>
      <c r="BB34" s="3">
        <f t="shared" si="642"/>
        <v>6011</v>
      </c>
      <c r="BC34" s="3">
        <f t="shared" si="573"/>
        <v>5980</v>
      </c>
      <c r="BD34" s="3">
        <f t="shared" si="643"/>
        <v>14640</v>
      </c>
      <c r="BE34" s="3">
        <f t="shared" si="574"/>
        <v>44766</v>
      </c>
      <c r="BF34" s="3">
        <f t="shared" si="575"/>
        <v>79803</v>
      </c>
      <c r="BG34" s="3">
        <f t="shared" si="576"/>
        <v>0</v>
      </c>
      <c r="BH34" s="3">
        <f t="shared" si="577"/>
        <v>0</v>
      </c>
      <c r="BI34" s="3">
        <f>IF(BA34&gt;=$AR$5,IF(BA34&lt;=$AS$5,BA34-$AR$5,$AS$5-$AR$5),0)</f>
        <v>0</v>
      </c>
      <c r="BJ34" s="3">
        <f t="shared" si="578"/>
        <v>0</v>
      </c>
      <c r="BK34" s="90">
        <f t="shared" si="312"/>
        <v>97055.06</v>
      </c>
      <c r="BL34" s="3">
        <f t="shared" si="154"/>
        <v>97055.06</v>
      </c>
      <c r="BM34" s="160">
        <f t="shared" si="35"/>
        <v>97055.06</v>
      </c>
      <c r="BN34" s="62">
        <f t="shared" si="211"/>
        <v>97055.06</v>
      </c>
      <c r="BO34" s="36">
        <f>$M34*1</f>
        <v>302400</v>
      </c>
      <c r="BP34" s="28">
        <f t="shared" si="644"/>
        <v>2.5</v>
      </c>
      <c r="BQ34" s="3">
        <f t="shared" si="579"/>
        <v>120960</v>
      </c>
      <c r="BR34" s="3">
        <f t="shared" si="645"/>
        <v>6011</v>
      </c>
      <c r="BS34" s="3">
        <f t="shared" si="580"/>
        <v>5980</v>
      </c>
      <c r="BT34" s="3">
        <f t="shared" si="646"/>
        <v>14640</v>
      </c>
      <c r="BU34" s="3">
        <f t="shared" si="581"/>
        <v>44766</v>
      </c>
      <c r="BV34" s="3">
        <f t="shared" si="582"/>
        <v>49563</v>
      </c>
      <c r="BW34" s="3">
        <f t="shared" si="583"/>
        <v>0</v>
      </c>
      <c r="BX34" s="3">
        <f t="shared" si="584"/>
        <v>0</v>
      </c>
      <c r="BY34" s="3">
        <f>IF(BQ34&gt;=$AR$5,IF(BQ34&lt;=$AS$5,BQ34-$AR$5,$AS$5-$AR$5),0)</f>
        <v>0</v>
      </c>
      <c r="BZ34" s="3">
        <f t="shared" si="585"/>
        <v>0</v>
      </c>
      <c r="CA34" s="90">
        <f t="shared" si="335"/>
        <v>90322.824999999997</v>
      </c>
      <c r="CB34" s="3">
        <f t="shared" si="340"/>
        <v>95555.06</v>
      </c>
      <c r="CC34" s="160">
        <f t="shared" si="49"/>
        <v>95555.06</v>
      </c>
      <c r="CD34" s="6">
        <f t="shared" si="212"/>
        <v>95555.06</v>
      </c>
      <c r="CE34" s="36">
        <f>$M34*1</f>
        <v>302400</v>
      </c>
      <c r="CF34" s="28">
        <f t="shared" si="647"/>
        <v>3</v>
      </c>
      <c r="CG34" s="3">
        <f t="shared" si="586"/>
        <v>100800</v>
      </c>
      <c r="CH34" s="3">
        <f t="shared" si="648"/>
        <v>6011</v>
      </c>
      <c r="CI34" s="3">
        <f t="shared" si="587"/>
        <v>5980</v>
      </c>
      <c r="CJ34" s="3">
        <f t="shared" si="649"/>
        <v>14640</v>
      </c>
      <c r="CK34" s="3">
        <f t="shared" si="588"/>
        <v>44766</v>
      </c>
      <c r="CL34" s="3">
        <f t="shared" si="589"/>
        <v>29403</v>
      </c>
      <c r="CM34" s="3">
        <f t="shared" si="590"/>
        <v>0</v>
      </c>
      <c r="CN34" s="3">
        <f t="shared" si="591"/>
        <v>0</v>
      </c>
      <c r="CO34" s="3">
        <f>IF(CG34&gt;=$AR$5,IF(CG34&lt;=$AS$5,CG34-$AR$5,$AS$5-$AR$5),0)</f>
        <v>0</v>
      </c>
      <c r="CP34" s="3">
        <f t="shared" si="592"/>
        <v>0</v>
      </c>
      <c r="CQ34" s="22">
        <f t="shared" si="319"/>
        <v>83590.59</v>
      </c>
      <c r="CR34" s="3">
        <f t="shared" si="593"/>
        <v>94055.06</v>
      </c>
      <c r="CS34" s="160">
        <f t="shared" si="63"/>
        <v>94055.06</v>
      </c>
      <c r="CT34" s="6">
        <f t="shared" si="213"/>
        <v>94055.06</v>
      </c>
      <c r="CU34" s="36">
        <f>$M34*1</f>
        <v>302400</v>
      </c>
      <c r="CV34" s="28">
        <f t="shared" si="650"/>
        <v>4</v>
      </c>
      <c r="CW34" s="3">
        <f t="shared" si="594"/>
        <v>75600</v>
      </c>
      <c r="CX34" s="3">
        <f t="shared" si="651"/>
        <v>6011</v>
      </c>
      <c r="CY34" s="3">
        <f t="shared" si="595"/>
        <v>5980</v>
      </c>
      <c r="CZ34" s="3">
        <f t="shared" si="652"/>
        <v>14640</v>
      </c>
      <c r="DA34" s="3">
        <f t="shared" si="596"/>
        <v>44766</v>
      </c>
      <c r="DB34" s="3">
        <f t="shared" si="597"/>
        <v>4203</v>
      </c>
      <c r="DC34" s="3">
        <f t="shared" si="598"/>
        <v>0</v>
      </c>
      <c r="DD34" s="3">
        <f t="shared" si="599"/>
        <v>0</v>
      </c>
      <c r="DE34" s="3">
        <f>IF(CW34&gt;=$AR$5,IF(CW34&lt;=$AS$5,CW34-$AR$5,$AS$5-$AR$5),0)</f>
        <v>0</v>
      </c>
      <c r="DF34" s="3">
        <f t="shared" si="600"/>
        <v>0</v>
      </c>
      <c r="DG34" s="22">
        <f t="shared" si="383"/>
        <v>70126.12</v>
      </c>
      <c r="DH34" s="3">
        <f t="shared" si="155"/>
        <v>91055.06</v>
      </c>
      <c r="DI34" s="160">
        <f t="shared" si="178"/>
        <v>91055.06</v>
      </c>
      <c r="DJ34" s="6">
        <f t="shared" si="214"/>
        <v>91055.06</v>
      </c>
      <c r="DK34" s="36">
        <f>$M34*1</f>
        <v>302400</v>
      </c>
      <c r="DL34" s="28">
        <f t="shared" si="653"/>
        <v>5</v>
      </c>
      <c r="DM34" s="3">
        <f t="shared" si="601"/>
        <v>60480</v>
      </c>
      <c r="DN34" s="3">
        <f t="shared" si="654"/>
        <v>6011</v>
      </c>
      <c r="DO34" s="3">
        <f t="shared" si="602"/>
        <v>5980</v>
      </c>
      <c r="DP34" s="3">
        <f t="shared" si="655"/>
        <v>14640</v>
      </c>
      <c r="DQ34" s="3">
        <f t="shared" si="603"/>
        <v>33849</v>
      </c>
      <c r="DR34" s="3">
        <f t="shared" si="604"/>
        <v>0</v>
      </c>
      <c r="DS34" s="3">
        <f t="shared" si="605"/>
        <v>0</v>
      </c>
      <c r="DT34" s="3">
        <f t="shared" si="606"/>
        <v>0</v>
      </c>
      <c r="DU34" s="3">
        <f>IF(DM34&gt;=$AR$5,IF(DM34&lt;=$AS$5,DM34-$AR$5,$AS$5-$AR$5),0)</f>
        <v>0</v>
      </c>
      <c r="DV34" s="3">
        <f t="shared" si="607"/>
        <v>0</v>
      </c>
      <c r="DW34" s="22">
        <f t="shared" si="448"/>
        <v>62665.999999999993</v>
      </c>
      <c r="DX34" s="3">
        <f t="shared" si="336"/>
        <v>88055.06</v>
      </c>
      <c r="DY34" s="160">
        <f t="shared" si="91"/>
        <v>88055.06</v>
      </c>
      <c r="DZ34" s="6">
        <f t="shared" si="215"/>
        <v>88055.06</v>
      </c>
      <c r="EA34" s="36">
        <f>$M34*1</f>
        <v>302400</v>
      </c>
      <c r="EB34" s="28">
        <f t="shared" si="656"/>
        <v>2</v>
      </c>
      <c r="EC34" s="3">
        <f t="shared" si="608"/>
        <v>151200</v>
      </c>
      <c r="ED34" s="3">
        <f t="shared" si="657"/>
        <v>6011</v>
      </c>
      <c r="EE34" s="3">
        <f t="shared" si="609"/>
        <v>5980</v>
      </c>
      <c r="EF34" s="3">
        <f t="shared" si="658"/>
        <v>14640</v>
      </c>
      <c r="EG34" s="3">
        <f t="shared" si="610"/>
        <v>44766</v>
      </c>
      <c r="EH34" s="3">
        <f t="shared" si="611"/>
        <v>79803</v>
      </c>
      <c r="EI34" s="3">
        <f t="shared" si="612"/>
        <v>0</v>
      </c>
      <c r="EJ34" s="3">
        <f t="shared" si="613"/>
        <v>0</v>
      </c>
      <c r="EK34" s="3">
        <f t="shared" si="614"/>
        <v>0</v>
      </c>
      <c r="EL34" s="3">
        <f t="shared" si="399"/>
        <v>0</v>
      </c>
      <c r="EM34" s="22">
        <f t="shared" si="337"/>
        <v>97055.06</v>
      </c>
      <c r="EN34" s="3">
        <f t="shared" si="510"/>
        <v>113027.53</v>
      </c>
      <c r="EO34" s="160">
        <f t="shared" si="181"/>
        <v>113027.53</v>
      </c>
      <c r="EP34" s="36">
        <f t="shared" si="106"/>
        <v>114599.53</v>
      </c>
      <c r="EQ34" s="6">
        <f t="shared" si="156"/>
        <v>302400</v>
      </c>
      <c r="ER34" s="3">
        <f t="shared" si="157"/>
        <v>250000</v>
      </c>
      <c r="ES34" s="3">
        <f t="shared" si="158"/>
        <v>52400</v>
      </c>
      <c r="ET34" s="3">
        <f t="shared" si="159"/>
        <v>0</v>
      </c>
      <c r="EU34" s="3">
        <f t="shared" si="107"/>
        <v>0</v>
      </c>
      <c r="EV34" s="3">
        <f t="shared" si="108"/>
        <v>0</v>
      </c>
      <c r="EW34" s="3">
        <f t="shared" si="160"/>
        <v>0</v>
      </c>
      <c r="EX34" s="6">
        <f t="shared" si="109"/>
        <v>1572</v>
      </c>
      <c r="EY34" s="3">
        <f t="shared" si="161"/>
        <v>302400</v>
      </c>
      <c r="EZ34" s="3">
        <f t="shared" si="110"/>
        <v>0</v>
      </c>
      <c r="FA34" s="3">
        <f t="shared" si="216"/>
        <v>0</v>
      </c>
      <c r="FB34" s="3">
        <f t="shared" si="112"/>
        <v>0</v>
      </c>
      <c r="FC34" s="3">
        <f t="shared" si="217"/>
        <v>0</v>
      </c>
      <c r="FD34" s="3">
        <f t="shared" si="218"/>
        <v>0</v>
      </c>
      <c r="FE34" s="6">
        <f t="shared" si="219"/>
        <v>0</v>
      </c>
      <c r="FF34" s="36">
        <f>$M34*1</f>
        <v>302400</v>
      </c>
      <c r="FG34" s="28">
        <f t="shared" si="659"/>
        <v>2.5</v>
      </c>
      <c r="FH34" s="3">
        <f t="shared" si="615"/>
        <v>120960</v>
      </c>
      <c r="FI34" s="3">
        <f t="shared" si="660"/>
        <v>6011</v>
      </c>
      <c r="FJ34" s="3">
        <f t="shared" si="616"/>
        <v>5980</v>
      </c>
      <c r="FK34" s="3">
        <f t="shared" si="661"/>
        <v>14640</v>
      </c>
      <c r="FL34" s="3">
        <f t="shared" si="617"/>
        <v>44766</v>
      </c>
      <c r="FM34" s="3">
        <f t="shared" si="618"/>
        <v>49563</v>
      </c>
      <c r="FN34" s="3">
        <f t="shared" si="619"/>
        <v>0</v>
      </c>
      <c r="FO34" s="3">
        <f t="shared" si="620"/>
        <v>0</v>
      </c>
      <c r="FP34" s="3">
        <f t="shared" si="621"/>
        <v>0</v>
      </c>
      <c r="FQ34" s="3">
        <f t="shared" si="407"/>
        <v>0</v>
      </c>
      <c r="FR34" s="22">
        <f t="shared" si="622"/>
        <v>90322.824999999997</v>
      </c>
      <c r="FS34" s="3">
        <f t="shared" si="183"/>
        <v>111527.53</v>
      </c>
      <c r="FT34" s="160">
        <f t="shared" si="562"/>
        <v>111527.53</v>
      </c>
      <c r="FU34" s="36">
        <f t="shared" si="162"/>
        <v>113099.53</v>
      </c>
      <c r="FV34" s="36">
        <f>$M34*1</f>
        <v>302400</v>
      </c>
      <c r="FW34" s="28">
        <f t="shared" si="662"/>
        <v>1.5</v>
      </c>
      <c r="FX34" s="3">
        <f t="shared" si="623"/>
        <v>201600</v>
      </c>
      <c r="FY34" s="3">
        <f t="shared" si="663"/>
        <v>6011</v>
      </c>
      <c r="FZ34" s="3">
        <f t="shared" si="624"/>
        <v>5980</v>
      </c>
      <c r="GA34" s="3">
        <f t="shared" si="664"/>
        <v>14640</v>
      </c>
      <c r="GB34" s="3">
        <f t="shared" si="625"/>
        <v>44766</v>
      </c>
      <c r="GC34" s="3">
        <f t="shared" si="626"/>
        <v>79803</v>
      </c>
      <c r="GD34" s="3">
        <f t="shared" si="627"/>
        <v>50400</v>
      </c>
      <c r="GE34" s="3">
        <f t="shared" si="628"/>
        <v>0</v>
      </c>
      <c r="GF34" s="3">
        <f t="shared" si="629"/>
        <v>0</v>
      </c>
      <c r="GG34" s="3">
        <f t="shared" si="416"/>
        <v>0</v>
      </c>
      <c r="GH34" s="22">
        <f t="shared" si="630"/>
        <v>106811.295</v>
      </c>
      <c r="GI34" s="3">
        <f t="shared" si="163"/>
        <v>115670.53</v>
      </c>
      <c r="GJ34" s="160">
        <f t="shared" si="139"/>
        <v>115670.53</v>
      </c>
      <c r="GK34" s="36">
        <f t="shared" si="164"/>
        <v>117242.53</v>
      </c>
      <c r="GM34" s="11"/>
      <c r="GN34" s="22"/>
      <c r="GO34" s="11"/>
      <c r="GQ34" s="11"/>
      <c r="GR34" s="11"/>
      <c r="GS34" s="22"/>
      <c r="GT34" s="11"/>
      <c r="GU34" s="11"/>
      <c r="GV34" t="s">
        <v>62</v>
      </c>
      <c r="GY34" s="164" t="s">
        <v>129</v>
      </c>
      <c r="GZ34" s="22"/>
      <c r="HA34" s="22"/>
      <c r="HB34" s="11"/>
      <c r="HC34" s="11"/>
      <c r="HD34" s="22"/>
      <c r="HE34" s="22"/>
      <c r="HF34" s="22"/>
      <c r="HH34" s="295">
        <f t="shared" si="169"/>
        <v>302400</v>
      </c>
      <c r="HI34" s="25">
        <f t="shared" si="631"/>
        <v>1500</v>
      </c>
      <c r="HJ34" s="3">
        <f t="shared" si="632"/>
        <v>3000</v>
      </c>
      <c r="HK34" s="3">
        <f t="shared" si="633"/>
        <v>6000</v>
      </c>
      <c r="HL34" s="62">
        <f t="shared" si="634"/>
        <v>9000</v>
      </c>
      <c r="HM34" s="25">
        <f t="shared" si="635"/>
        <v>3540</v>
      </c>
      <c r="HN34" s="62">
        <f t="shared" si="636"/>
        <v>5040</v>
      </c>
      <c r="HO34" s="6">
        <f t="shared" si="637"/>
        <v>897</v>
      </c>
      <c r="IB34" t="s">
        <v>96</v>
      </c>
      <c r="II34" s="2"/>
      <c r="IJ34" s="2"/>
      <c r="IK34" s="2"/>
      <c r="IS34" s="13"/>
    </row>
    <row r="35" spans="1:262">
      <c r="M35" s="127">
        <f t="shared" si="143"/>
        <v>403200</v>
      </c>
      <c r="N35" s="280">
        <f t="shared" si="144"/>
        <v>3200</v>
      </c>
      <c r="O35" s="100">
        <v>400000</v>
      </c>
      <c r="P35" s="25">
        <f t="shared" si="565"/>
        <v>403200</v>
      </c>
      <c r="Q35" s="36">
        <f t="shared" si="200"/>
        <v>166523.53</v>
      </c>
      <c r="R35" s="82">
        <f t="shared" si="220"/>
        <v>0.41300478670634921</v>
      </c>
      <c r="S35" s="36">
        <f t="shared" si="201"/>
        <v>142415.06</v>
      </c>
      <c r="T35" s="82">
        <f t="shared" si="146"/>
        <v>0.35321195436507935</v>
      </c>
      <c r="U35" s="36">
        <f t="shared" si="202"/>
        <v>140915.06</v>
      </c>
      <c r="V35" s="76">
        <f t="shared" si="203"/>
        <v>0.34949171626984127</v>
      </c>
      <c r="W35" s="36">
        <f t="shared" si="204"/>
        <v>139415.06</v>
      </c>
      <c r="X35" s="76">
        <f t="shared" si="205"/>
        <v>0.34577147817460319</v>
      </c>
      <c r="Y35" s="36">
        <f t="shared" si="206"/>
        <v>136415.06</v>
      </c>
      <c r="Z35" s="76">
        <f t="shared" si="207"/>
        <v>0.33833100198412697</v>
      </c>
      <c r="AA35" s="6">
        <f t="shared" si="208"/>
        <v>133415.06</v>
      </c>
      <c r="AB35" s="76">
        <f t="shared" si="209"/>
        <v>0.3308905257936508</v>
      </c>
      <c r="AC35" s="6">
        <f t="shared" si="147"/>
        <v>162983.53</v>
      </c>
      <c r="AD35" s="76">
        <f t="shared" si="148"/>
        <v>0.40422502480158728</v>
      </c>
      <c r="AE35" s="36">
        <f t="shared" si="534"/>
        <v>161483.53</v>
      </c>
      <c r="AF35" s="76">
        <f t="shared" si="305"/>
        <v>0.4005047867063492</v>
      </c>
      <c r="AG35" s="6">
        <f t="shared" si="149"/>
        <v>165626.53</v>
      </c>
      <c r="AH35" s="84">
        <f t="shared" si="150"/>
        <v>0.41078008432539681</v>
      </c>
      <c r="AI35" s="36">
        <f>$M35*1</f>
        <v>403200</v>
      </c>
      <c r="AJ35" s="28">
        <f t="shared" si="638"/>
        <v>1</v>
      </c>
      <c r="AK35" s="3">
        <f t="shared" si="566"/>
        <v>403200</v>
      </c>
      <c r="AL35" s="3">
        <f t="shared" si="639"/>
        <v>6011</v>
      </c>
      <c r="AM35" s="3">
        <f t="shared" si="567"/>
        <v>5980</v>
      </c>
      <c r="AN35" s="3">
        <f t="shared" si="640"/>
        <v>14640</v>
      </c>
      <c r="AO35" s="3">
        <f t="shared" si="568"/>
        <v>44766</v>
      </c>
      <c r="AP35" s="3">
        <f t="shared" si="569"/>
        <v>79803</v>
      </c>
      <c r="AQ35" s="3">
        <f t="shared" si="570"/>
        <v>252000</v>
      </c>
      <c r="AR35" s="3">
        <f t="shared" si="571"/>
        <v>0</v>
      </c>
      <c r="AS35" s="3">
        <f t="shared" si="470"/>
        <v>0</v>
      </c>
      <c r="AT35" s="3">
        <f t="shared" si="463"/>
        <v>0</v>
      </c>
      <c r="AU35" s="22">
        <f t="shared" si="151"/>
        <v>161927.53</v>
      </c>
      <c r="AV35" s="3">
        <f t="shared" si="152"/>
        <v>161927.53</v>
      </c>
      <c r="AW35" s="160">
        <f t="shared" si="153"/>
        <v>161927.53</v>
      </c>
      <c r="AX35" s="6">
        <f t="shared" si="210"/>
        <v>166523.53</v>
      </c>
      <c r="AY35" s="36">
        <f>$M35*1</f>
        <v>403200</v>
      </c>
      <c r="AZ35" s="28">
        <f t="shared" si="641"/>
        <v>2</v>
      </c>
      <c r="BA35" s="3">
        <f t="shared" si="572"/>
        <v>201600</v>
      </c>
      <c r="BB35" s="3">
        <f t="shared" si="642"/>
        <v>6011</v>
      </c>
      <c r="BC35" s="3">
        <f t="shared" si="573"/>
        <v>5980</v>
      </c>
      <c r="BD35" s="3">
        <f t="shared" si="643"/>
        <v>14640</v>
      </c>
      <c r="BE35" s="3">
        <f t="shared" si="574"/>
        <v>44766</v>
      </c>
      <c r="BF35" s="3">
        <f t="shared" si="575"/>
        <v>79803</v>
      </c>
      <c r="BG35" s="3">
        <f t="shared" si="576"/>
        <v>50400</v>
      </c>
      <c r="BH35" s="3">
        <f t="shared" si="577"/>
        <v>0</v>
      </c>
      <c r="BI35" s="3">
        <f>IF(BA35&gt;=$AR$5,IF(BA35&lt;=$AS$5,BA35-$AR$5,$AS$5-$AR$5),0)</f>
        <v>0</v>
      </c>
      <c r="BJ35" s="3">
        <f t="shared" si="578"/>
        <v>0</v>
      </c>
      <c r="BK35" s="90">
        <f t="shared" si="312"/>
        <v>142415.06</v>
      </c>
      <c r="BL35" s="3">
        <f t="shared" si="154"/>
        <v>142415.06</v>
      </c>
      <c r="BM35" s="160">
        <f t="shared" si="35"/>
        <v>142415.06</v>
      </c>
      <c r="BN35" s="62">
        <f t="shared" si="211"/>
        <v>142415.06</v>
      </c>
      <c r="BO35" s="36">
        <f>$M35*1</f>
        <v>403200</v>
      </c>
      <c r="BP35" s="28">
        <f t="shared" si="644"/>
        <v>2.5</v>
      </c>
      <c r="BQ35" s="3">
        <f t="shared" si="579"/>
        <v>161280</v>
      </c>
      <c r="BR35" s="3">
        <f t="shared" si="645"/>
        <v>6011</v>
      </c>
      <c r="BS35" s="3">
        <f t="shared" si="580"/>
        <v>5980</v>
      </c>
      <c r="BT35" s="3">
        <f t="shared" si="646"/>
        <v>14640</v>
      </c>
      <c r="BU35" s="3">
        <f t="shared" si="581"/>
        <v>44766</v>
      </c>
      <c r="BV35" s="3">
        <f t="shared" si="582"/>
        <v>79803</v>
      </c>
      <c r="BW35" s="3">
        <f t="shared" si="583"/>
        <v>10080</v>
      </c>
      <c r="BX35" s="3">
        <f t="shared" si="584"/>
        <v>0</v>
      </c>
      <c r="BY35" s="3">
        <f>IF(BQ35&gt;=$AR$5,IF(BQ35&lt;=$AS$5,BQ35-$AR$5,$AS$5-$AR$5),0)</f>
        <v>0</v>
      </c>
      <c r="BZ35" s="3">
        <f t="shared" si="585"/>
        <v>0</v>
      </c>
      <c r="CA35" s="90">
        <f t="shared" si="335"/>
        <v>132658.82500000001</v>
      </c>
      <c r="CB35" s="3">
        <f t="shared" si="340"/>
        <v>140915.06</v>
      </c>
      <c r="CC35" s="160">
        <f t="shared" si="49"/>
        <v>140915.06</v>
      </c>
      <c r="CD35" s="6">
        <f t="shared" si="212"/>
        <v>140915.06</v>
      </c>
      <c r="CE35" s="36">
        <f>$M35*1</f>
        <v>403200</v>
      </c>
      <c r="CF35" s="28">
        <f t="shared" si="647"/>
        <v>3</v>
      </c>
      <c r="CG35" s="3">
        <f t="shared" si="586"/>
        <v>134400</v>
      </c>
      <c r="CH35" s="3">
        <f t="shared" si="648"/>
        <v>6011</v>
      </c>
      <c r="CI35" s="3">
        <f t="shared" si="587"/>
        <v>5980</v>
      </c>
      <c r="CJ35" s="3">
        <f t="shared" si="649"/>
        <v>14640</v>
      </c>
      <c r="CK35" s="3">
        <f t="shared" si="588"/>
        <v>44766</v>
      </c>
      <c r="CL35" s="3">
        <f t="shared" si="589"/>
        <v>63003</v>
      </c>
      <c r="CM35" s="3">
        <f t="shared" si="590"/>
        <v>0</v>
      </c>
      <c r="CN35" s="3">
        <f t="shared" si="591"/>
        <v>0</v>
      </c>
      <c r="CO35" s="3">
        <f>IF(CG35&gt;=$AR$5,IF(CG35&lt;=$AS$5,CG35-$AR$5,$AS$5-$AR$5),0)</f>
        <v>0</v>
      </c>
      <c r="CP35" s="3">
        <f t="shared" si="592"/>
        <v>0</v>
      </c>
      <c r="CQ35" s="22">
        <f t="shared" si="319"/>
        <v>124918.59</v>
      </c>
      <c r="CR35" s="3">
        <f t="shared" si="593"/>
        <v>139415.06</v>
      </c>
      <c r="CS35" s="160">
        <f t="shared" si="63"/>
        <v>139415.06</v>
      </c>
      <c r="CT35" s="6">
        <f t="shared" si="213"/>
        <v>139415.06</v>
      </c>
      <c r="CU35" s="36">
        <f>$M35*1</f>
        <v>403200</v>
      </c>
      <c r="CV35" s="28">
        <f t="shared" si="650"/>
        <v>4</v>
      </c>
      <c r="CW35" s="3">
        <f t="shared" si="594"/>
        <v>100800</v>
      </c>
      <c r="CX35" s="3">
        <f t="shared" si="651"/>
        <v>6011</v>
      </c>
      <c r="CY35" s="3">
        <f t="shared" si="595"/>
        <v>5980</v>
      </c>
      <c r="CZ35" s="3">
        <f t="shared" si="652"/>
        <v>14640</v>
      </c>
      <c r="DA35" s="3">
        <f t="shared" si="596"/>
        <v>44766</v>
      </c>
      <c r="DB35" s="3">
        <f t="shared" si="597"/>
        <v>29403</v>
      </c>
      <c r="DC35" s="3">
        <f t="shared" si="598"/>
        <v>0</v>
      </c>
      <c r="DD35" s="3">
        <f t="shared" si="599"/>
        <v>0</v>
      </c>
      <c r="DE35" s="3">
        <f>IF(CW35&gt;=$AR$5,IF(CW35&lt;=$AS$5,CW35-$AR$5,$AS$5-$AR$5),0)</f>
        <v>0</v>
      </c>
      <c r="DF35" s="3">
        <f t="shared" si="600"/>
        <v>0</v>
      </c>
      <c r="DG35" s="22">
        <f t="shared" si="383"/>
        <v>111454.12</v>
      </c>
      <c r="DH35" s="3">
        <f t="shared" si="155"/>
        <v>136415.06</v>
      </c>
      <c r="DI35" s="160">
        <f t="shared" si="178"/>
        <v>136415.06</v>
      </c>
      <c r="DJ35" s="6">
        <f t="shared" si="214"/>
        <v>136415.06</v>
      </c>
      <c r="DK35" s="36">
        <f>$M35*1</f>
        <v>403200</v>
      </c>
      <c r="DL35" s="28">
        <f t="shared" si="653"/>
        <v>5</v>
      </c>
      <c r="DM35" s="3">
        <f t="shared" si="601"/>
        <v>80640</v>
      </c>
      <c r="DN35" s="3">
        <f t="shared" si="654"/>
        <v>6011</v>
      </c>
      <c r="DO35" s="3">
        <f t="shared" si="602"/>
        <v>5980</v>
      </c>
      <c r="DP35" s="3">
        <f t="shared" si="655"/>
        <v>14640</v>
      </c>
      <c r="DQ35" s="3">
        <f t="shared" si="603"/>
        <v>44766</v>
      </c>
      <c r="DR35" s="3">
        <f t="shared" si="604"/>
        <v>9243</v>
      </c>
      <c r="DS35" s="3">
        <f t="shared" si="605"/>
        <v>0</v>
      </c>
      <c r="DT35" s="3">
        <f t="shared" si="606"/>
        <v>0</v>
      </c>
      <c r="DU35" s="3">
        <f>IF(DM35&gt;=$AR$5,IF(DM35&lt;=$AS$5,DM35-$AR$5,$AS$5-$AR$5),0)</f>
        <v>0</v>
      </c>
      <c r="DV35" s="3">
        <f t="shared" si="607"/>
        <v>0</v>
      </c>
      <c r="DW35" s="22">
        <f t="shared" si="448"/>
        <v>97989.65</v>
      </c>
      <c r="DX35" s="3">
        <f t="shared" si="336"/>
        <v>133415.06</v>
      </c>
      <c r="DY35" s="160">
        <f t="shared" si="91"/>
        <v>133415.06</v>
      </c>
      <c r="DZ35" s="6">
        <f t="shared" si="215"/>
        <v>133415.06</v>
      </c>
      <c r="EA35" s="36">
        <f>$M35*1</f>
        <v>403200</v>
      </c>
      <c r="EB35" s="28">
        <f t="shared" si="656"/>
        <v>2</v>
      </c>
      <c r="EC35" s="3">
        <f t="shared" si="608"/>
        <v>201600</v>
      </c>
      <c r="ED35" s="3">
        <f t="shared" si="657"/>
        <v>6011</v>
      </c>
      <c r="EE35" s="3">
        <f t="shared" si="609"/>
        <v>5980</v>
      </c>
      <c r="EF35" s="3">
        <f t="shared" si="658"/>
        <v>14640</v>
      </c>
      <c r="EG35" s="3">
        <f t="shared" si="610"/>
        <v>44766</v>
      </c>
      <c r="EH35" s="3">
        <f t="shared" si="611"/>
        <v>79803</v>
      </c>
      <c r="EI35" s="3">
        <f t="shared" si="612"/>
        <v>50400</v>
      </c>
      <c r="EJ35" s="3">
        <f t="shared" si="613"/>
        <v>0</v>
      </c>
      <c r="EK35" s="3">
        <f t="shared" si="614"/>
        <v>0</v>
      </c>
      <c r="EL35" s="3">
        <f t="shared" si="399"/>
        <v>0</v>
      </c>
      <c r="EM35" s="22">
        <f t="shared" si="337"/>
        <v>142415.06</v>
      </c>
      <c r="EN35" s="3">
        <f t="shared" si="510"/>
        <v>158387.53</v>
      </c>
      <c r="EO35" s="160">
        <f t="shared" si="181"/>
        <v>158387.53</v>
      </c>
      <c r="EP35" s="36">
        <f t="shared" si="106"/>
        <v>162983.53</v>
      </c>
      <c r="EQ35" s="6">
        <f t="shared" si="156"/>
        <v>403200</v>
      </c>
      <c r="ER35" s="3">
        <f t="shared" si="157"/>
        <v>250000</v>
      </c>
      <c r="ES35" s="3">
        <f t="shared" si="158"/>
        <v>153200</v>
      </c>
      <c r="ET35" s="3">
        <f t="shared" si="159"/>
        <v>0</v>
      </c>
      <c r="EU35" s="3">
        <f t="shared" si="107"/>
        <v>0</v>
      </c>
      <c r="EV35" s="3">
        <f t="shared" si="108"/>
        <v>0</v>
      </c>
      <c r="EW35" s="3">
        <f t="shared" si="160"/>
        <v>0</v>
      </c>
      <c r="EX35" s="6">
        <f t="shared" si="109"/>
        <v>4596</v>
      </c>
      <c r="EY35" s="3">
        <f t="shared" si="161"/>
        <v>403200</v>
      </c>
      <c r="EZ35" s="3">
        <f t="shared" ref="EZ35:EZ41" si="665">IF(EQ35&lt;=$EY$5,0,IF(EQ35&lt;=$EZ$5,EQ35-EY35,$EZ$5-$EY$5))</f>
        <v>0</v>
      </c>
      <c r="FA35" s="3">
        <f t="shared" si="216"/>
        <v>0</v>
      </c>
      <c r="FB35" s="3">
        <f t="shared" si="112"/>
        <v>0</v>
      </c>
      <c r="FC35" s="3">
        <f t="shared" si="217"/>
        <v>0</v>
      </c>
      <c r="FD35" s="3">
        <f t="shared" si="218"/>
        <v>0</v>
      </c>
      <c r="FE35" s="6">
        <f t="shared" si="219"/>
        <v>0</v>
      </c>
      <c r="FF35" s="36">
        <f>$M35*1</f>
        <v>403200</v>
      </c>
      <c r="FG35" s="28">
        <f t="shared" si="659"/>
        <v>2.5</v>
      </c>
      <c r="FH35" s="3">
        <f t="shared" si="615"/>
        <v>161280</v>
      </c>
      <c r="FI35" s="3">
        <f t="shared" si="660"/>
        <v>6011</v>
      </c>
      <c r="FJ35" s="3">
        <f t="shared" si="616"/>
        <v>5980</v>
      </c>
      <c r="FK35" s="3">
        <f t="shared" si="661"/>
        <v>14640</v>
      </c>
      <c r="FL35" s="3">
        <f t="shared" si="617"/>
        <v>44766</v>
      </c>
      <c r="FM35" s="3">
        <f t="shared" si="618"/>
        <v>79803</v>
      </c>
      <c r="FN35" s="3">
        <f t="shared" si="619"/>
        <v>10080</v>
      </c>
      <c r="FO35" s="3">
        <f t="shared" si="620"/>
        <v>0</v>
      </c>
      <c r="FP35" s="3">
        <f t="shared" si="621"/>
        <v>0</v>
      </c>
      <c r="FQ35" s="3">
        <f t="shared" si="407"/>
        <v>0</v>
      </c>
      <c r="FR35" s="22">
        <f t="shared" si="622"/>
        <v>132658.82500000001</v>
      </c>
      <c r="FS35" s="3">
        <f t="shared" si="183"/>
        <v>156887.53</v>
      </c>
      <c r="FT35" s="160">
        <f t="shared" si="562"/>
        <v>156887.53</v>
      </c>
      <c r="FU35" s="36">
        <f t="shared" si="162"/>
        <v>161483.53</v>
      </c>
      <c r="FV35" s="36">
        <f>$M35*1</f>
        <v>403200</v>
      </c>
      <c r="FW35" s="28">
        <f t="shared" si="662"/>
        <v>1.5</v>
      </c>
      <c r="FX35" s="3">
        <f t="shared" si="623"/>
        <v>268800</v>
      </c>
      <c r="FY35" s="3">
        <f t="shared" si="663"/>
        <v>6011</v>
      </c>
      <c r="FZ35" s="3">
        <f t="shared" si="624"/>
        <v>5980</v>
      </c>
      <c r="GA35" s="3">
        <f t="shared" si="664"/>
        <v>14640</v>
      </c>
      <c r="GB35" s="3">
        <f t="shared" si="625"/>
        <v>44766</v>
      </c>
      <c r="GC35" s="3">
        <f t="shared" si="626"/>
        <v>79803</v>
      </c>
      <c r="GD35" s="3">
        <f t="shared" si="627"/>
        <v>117600</v>
      </c>
      <c r="GE35" s="3">
        <f t="shared" si="628"/>
        <v>0</v>
      </c>
      <c r="GF35" s="3">
        <f t="shared" si="629"/>
        <v>0</v>
      </c>
      <c r="GG35" s="3">
        <f t="shared" si="416"/>
        <v>0</v>
      </c>
      <c r="GH35" s="22">
        <f t="shared" si="630"/>
        <v>152171.29499999998</v>
      </c>
      <c r="GI35" s="3">
        <f t="shared" si="163"/>
        <v>161030.53</v>
      </c>
      <c r="GJ35" s="160">
        <f t="shared" si="139"/>
        <v>161030.53</v>
      </c>
      <c r="GK35" s="36">
        <f t="shared" si="164"/>
        <v>165626.53</v>
      </c>
      <c r="GM35" s="11"/>
      <c r="GN35" s="22"/>
      <c r="GO35" s="22" t="s">
        <v>61</v>
      </c>
      <c r="GQ35" s="11"/>
      <c r="GR35" s="22"/>
      <c r="GS35" s="22"/>
      <c r="GU35" t="s">
        <v>157</v>
      </c>
      <c r="GX35" s="112" t="s">
        <v>126</v>
      </c>
      <c r="GY35" t="s">
        <v>156</v>
      </c>
      <c r="HA35" s="104">
        <f>GY32*1</f>
        <v>508</v>
      </c>
      <c r="HC35" t="s">
        <v>155</v>
      </c>
      <c r="HE35" s="2">
        <f>HC2*1</f>
        <v>2014</v>
      </c>
      <c r="HG35" s="155"/>
      <c r="HH35" s="295">
        <f t="shared" si="169"/>
        <v>403200</v>
      </c>
      <c r="HI35" s="25">
        <f t="shared" si="631"/>
        <v>1500</v>
      </c>
      <c r="HJ35" s="3">
        <f t="shared" si="632"/>
        <v>3000</v>
      </c>
      <c r="HK35" s="3">
        <f t="shared" si="633"/>
        <v>6000</v>
      </c>
      <c r="HL35" s="62">
        <f t="shared" si="634"/>
        <v>9000</v>
      </c>
      <c r="HM35" s="25">
        <f t="shared" si="635"/>
        <v>3540</v>
      </c>
      <c r="HN35" s="62">
        <f t="shared" si="636"/>
        <v>5040</v>
      </c>
      <c r="HO35" s="6">
        <f t="shared" si="637"/>
        <v>897</v>
      </c>
      <c r="IB35" t="s">
        <v>97</v>
      </c>
      <c r="II35" s="2"/>
      <c r="IJ35" s="2"/>
      <c r="IK35" s="2"/>
      <c r="IL35">
        <v>17</v>
      </c>
      <c r="IT35" t="s">
        <v>223</v>
      </c>
    </row>
    <row r="36" spans="1:262">
      <c r="A36" s="115" t="s">
        <v>72</v>
      </c>
      <c r="B36" t="s">
        <v>77</v>
      </c>
      <c r="M36" s="127"/>
      <c r="N36" s="280"/>
      <c r="O36" s="101"/>
      <c r="P36" s="25"/>
      <c r="Q36" s="36"/>
      <c r="R36" s="82"/>
      <c r="S36" s="36"/>
      <c r="T36" s="82"/>
      <c r="U36" s="36"/>
      <c r="V36" s="76"/>
      <c r="W36" s="36"/>
      <c r="X36" s="76"/>
      <c r="Y36" s="36"/>
      <c r="Z36" s="76"/>
      <c r="AA36" s="6"/>
      <c r="AB36" s="76"/>
      <c r="AC36" s="6"/>
      <c r="AD36" s="76"/>
      <c r="AE36" s="36"/>
      <c r="AF36" s="76"/>
      <c r="AG36" s="6"/>
      <c r="AH36" s="84"/>
      <c r="AI36" s="36"/>
      <c r="AJ36" s="28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22"/>
      <c r="AV36" s="3"/>
      <c r="AW36" s="160"/>
      <c r="AX36" s="6"/>
      <c r="AY36" s="36"/>
      <c r="AZ36" s="28"/>
      <c r="BA36" s="3"/>
      <c r="BB36" s="11"/>
      <c r="BC36" s="11"/>
      <c r="BD36" s="11"/>
      <c r="BE36" s="11"/>
      <c r="BF36" s="11"/>
      <c r="BG36" s="11"/>
      <c r="BH36" s="24"/>
      <c r="BI36" s="3"/>
      <c r="BJ36" s="11"/>
      <c r="BK36" s="90"/>
      <c r="BL36" s="3"/>
      <c r="BM36" s="160"/>
      <c r="BN36" s="62"/>
      <c r="BO36" s="36"/>
      <c r="BP36" s="28"/>
      <c r="BQ36" s="3"/>
      <c r="BR36" s="11"/>
      <c r="BS36" s="11"/>
      <c r="BT36" s="11"/>
      <c r="BU36" s="11"/>
      <c r="BV36" s="11"/>
      <c r="BW36" s="11"/>
      <c r="BX36" s="24"/>
      <c r="BY36" s="3"/>
      <c r="BZ36" s="11"/>
      <c r="CA36" s="90"/>
      <c r="CB36" s="3"/>
      <c r="CC36" s="160"/>
      <c r="CD36" s="6"/>
      <c r="CE36" s="36"/>
      <c r="CF36" s="28"/>
      <c r="CG36" s="3"/>
      <c r="CH36" s="11"/>
      <c r="CI36" s="11"/>
      <c r="CJ36" s="11"/>
      <c r="CK36" s="11"/>
      <c r="CL36" s="11"/>
      <c r="CM36" s="11"/>
      <c r="CN36" s="24"/>
      <c r="CO36" s="3"/>
      <c r="CP36" s="11"/>
      <c r="CQ36" s="22"/>
      <c r="CR36" s="11"/>
      <c r="CS36" s="160"/>
      <c r="CT36" s="6"/>
      <c r="CU36" s="36"/>
      <c r="CV36" s="28"/>
      <c r="CW36" s="3"/>
      <c r="CX36" s="11"/>
      <c r="CY36" s="11"/>
      <c r="CZ36" s="11"/>
      <c r="DA36" s="11"/>
      <c r="DB36" s="11"/>
      <c r="DC36" s="11"/>
      <c r="DD36" s="24"/>
      <c r="DE36" s="3"/>
      <c r="DF36" s="11"/>
      <c r="DG36" s="22"/>
      <c r="DH36" s="3"/>
      <c r="DI36" s="160"/>
      <c r="DJ36" s="6"/>
      <c r="DK36" s="36"/>
      <c r="DL36" s="28"/>
      <c r="DM36" s="3"/>
      <c r="DN36" s="11"/>
      <c r="DO36" s="11"/>
      <c r="DP36" s="11"/>
      <c r="DQ36" s="11"/>
      <c r="DR36" s="11"/>
      <c r="DS36" s="11"/>
      <c r="DT36" s="24"/>
      <c r="DU36" s="3"/>
      <c r="DV36" s="11"/>
      <c r="DW36" s="22"/>
      <c r="DX36" s="3"/>
      <c r="DY36" s="160"/>
      <c r="DZ36" s="6"/>
      <c r="EA36" s="36"/>
      <c r="EB36" s="28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22"/>
      <c r="EN36" s="3"/>
      <c r="EO36" s="160"/>
      <c r="EP36" s="36"/>
      <c r="EQ36" s="6"/>
      <c r="ER36" s="3"/>
      <c r="ES36" s="3"/>
      <c r="ET36" s="3"/>
      <c r="EU36" s="3"/>
      <c r="EV36" s="3"/>
      <c r="EW36" s="3"/>
      <c r="EX36" s="6"/>
      <c r="EY36" s="3"/>
      <c r="EZ36" s="3"/>
      <c r="FA36" s="3"/>
      <c r="FB36" s="3"/>
      <c r="FC36" s="3"/>
      <c r="FD36" s="3"/>
      <c r="FE36" s="6"/>
      <c r="FF36" s="36"/>
      <c r="FG36" s="28"/>
      <c r="FH36" s="3"/>
      <c r="FI36" s="3"/>
      <c r="FJ36" s="3"/>
      <c r="FK36" s="3"/>
      <c r="FL36" s="3"/>
      <c r="FM36" s="3"/>
      <c r="FN36" s="3"/>
      <c r="FO36" s="3"/>
      <c r="FP36" s="3"/>
      <c r="FQ36" s="3"/>
      <c r="FR36" s="22"/>
      <c r="FS36" s="3"/>
      <c r="FT36" s="160"/>
      <c r="FU36" s="36"/>
      <c r="FV36" s="36"/>
      <c r="FW36" s="28"/>
      <c r="FX36" s="3"/>
      <c r="FY36" s="3"/>
      <c r="FZ36" s="3"/>
      <c r="GA36" s="3"/>
      <c r="GB36" s="3"/>
      <c r="GC36" s="3"/>
      <c r="GD36" s="3"/>
      <c r="GE36" s="3"/>
      <c r="GF36" s="3"/>
      <c r="GG36" s="3"/>
      <c r="GH36" s="22"/>
      <c r="GI36" s="3"/>
      <c r="GJ36" s="160"/>
      <c r="GK36" s="36"/>
      <c r="GM36" s="11"/>
      <c r="GN36" s="22"/>
      <c r="GO36" s="11"/>
      <c r="GQ36" s="11"/>
      <c r="GU36" t="s">
        <v>158</v>
      </c>
      <c r="GX36" s="2" t="s">
        <v>57</v>
      </c>
      <c r="GY36" s="11"/>
      <c r="GZ36" s="22"/>
      <c r="HA36" s="22"/>
      <c r="HB36" s="11"/>
      <c r="HC36" s="11"/>
      <c r="HD36" s="22"/>
      <c r="HE36" s="22"/>
      <c r="HF36" s="22"/>
      <c r="HH36" s="295"/>
      <c r="HI36" s="25"/>
      <c r="HJ36" s="3"/>
      <c r="HK36" s="3"/>
      <c r="HL36" s="62"/>
      <c r="HM36" s="25"/>
      <c r="HN36" s="62"/>
      <c r="HO36" s="6"/>
      <c r="IC36" s="147"/>
      <c r="ID36" s="148"/>
      <c r="IE36" s="148"/>
      <c r="II36" s="2"/>
      <c r="IJ36" s="2"/>
      <c r="IK36" s="2"/>
      <c r="IU36" t="s">
        <v>226</v>
      </c>
    </row>
    <row r="37" spans="1:262">
      <c r="B37" t="s">
        <v>78</v>
      </c>
      <c r="M37" s="127">
        <f t="shared" si="143"/>
        <v>504000</v>
      </c>
      <c r="N37" s="280">
        <f t="shared" si="144"/>
        <v>4000</v>
      </c>
      <c r="O37" s="100">
        <v>500000</v>
      </c>
      <c r="P37" s="25">
        <f t="shared" si="565"/>
        <v>504000</v>
      </c>
      <c r="Q37" s="36">
        <f t="shared" si="200"/>
        <v>214947.53</v>
      </c>
      <c r="R37" s="82">
        <f t="shared" si="220"/>
        <v>0.42648319444444444</v>
      </c>
      <c r="S37" s="36">
        <f t="shared" si="201"/>
        <v>187895.06</v>
      </c>
      <c r="T37" s="82">
        <f t="shared" si="146"/>
        <v>0.37280765873015875</v>
      </c>
      <c r="U37" s="36">
        <f t="shared" si="202"/>
        <v>186395.06</v>
      </c>
      <c r="V37" s="76">
        <f t="shared" si="203"/>
        <v>0.36983146825396823</v>
      </c>
      <c r="W37" s="36">
        <f t="shared" si="204"/>
        <v>184895.06</v>
      </c>
      <c r="X37" s="76">
        <f t="shared" si="205"/>
        <v>0.36685527777777777</v>
      </c>
      <c r="Y37" s="36">
        <f t="shared" si="206"/>
        <v>181895.06</v>
      </c>
      <c r="Z37" s="76">
        <f t="shared" si="207"/>
        <v>0.36090289682539684</v>
      </c>
      <c r="AA37" s="6">
        <f t="shared" si="208"/>
        <v>178895.06</v>
      </c>
      <c r="AB37" s="76">
        <f t="shared" si="209"/>
        <v>0.35495051587301585</v>
      </c>
      <c r="AC37" s="6">
        <f t="shared" si="147"/>
        <v>211407.53</v>
      </c>
      <c r="AD37" s="76">
        <f t="shared" si="148"/>
        <v>0.41945938492063489</v>
      </c>
      <c r="AE37" s="36">
        <f t="shared" si="534"/>
        <v>209907.53</v>
      </c>
      <c r="AF37" s="76">
        <f t="shared" si="305"/>
        <v>0.41648319444444443</v>
      </c>
      <c r="AG37" s="6">
        <f t="shared" si="149"/>
        <v>214050.53</v>
      </c>
      <c r="AH37" s="84">
        <f t="shared" si="150"/>
        <v>0.42470343253968251</v>
      </c>
      <c r="AI37" s="36">
        <f t="shared" ref="AI37:AI41" si="666">$M37*1</f>
        <v>504000</v>
      </c>
      <c r="AJ37" s="28">
        <f>AJ35*1</f>
        <v>1</v>
      </c>
      <c r="AK37" s="3">
        <f t="shared" ref="AK37:AK41" si="667">AI37/AJ37</f>
        <v>504000</v>
      </c>
      <c r="AL37" s="3">
        <f t="shared" ref="AL37:AL41" si="668">IF(AK37&lt;=$AL$5,AK37,$AL$5)</f>
        <v>6011</v>
      </c>
      <c r="AM37" s="3">
        <f t="shared" ref="AM37:AM41" si="669">IF(AL37&gt;=$AL$5,IF(AK37&lt;=$AM$5,AK37-$AL$5,$AM$5-$AL$5),0)</f>
        <v>5980</v>
      </c>
      <c r="AN37" s="3">
        <f t="shared" ref="AN37:AN41" si="670">IF(AK37&gt;=11991,IF(AK37&lt;=$AN$5,AK37-$AM$5,$AN$5-$AM$5),0)</f>
        <v>14640</v>
      </c>
      <c r="AO37" s="3">
        <f t="shared" ref="AO37:AO41" si="671">IF(AK37&gt;=$AN$5,IF(AK37&lt;=$AO$5,AK37-$AN$5,$AO$5-$AN$5),0)</f>
        <v>44766</v>
      </c>
      <c r="AP37" s="3">
        <f t="shared" ref="AP37:AP41" si="672">IF(AK37&gt;=71397,IF(AK37&lt;=151200,AK37-71397,79803),0)</f>
        <v>79803</v>
      </c>
      <c r="AQ37" s="3">
        <f t="shared" ref="AQ37:AQ41" si="673">IF(AK37&gt;=$AP$5,IF(AK37&lt;=$AQ$5,AK37-$AP$5,$AQ$5-$AP$5),0)</f>
        <v>352800</v>
      </c>
      <c r="AR37" s="3">
        <f>IF(AK37&gt;=$AQ$5,IF(AK37&lt;=$AR$5,AK37-$AQ$5,$AR$5-$AQ$5),0)</f>
        <v>0</v>
      </c>
      <c r="AS37" s="3">
        <f t="shared" si="470"/>
        <v>0</v>
      </c>
      <c r="AT37" s="3">
        <f t="shared" si="463"/>
        <v>0</v>
      </c>
      <c r="AU37" s="22">
        <f t="shared" ref="AU37:AU41" si="674">(AL37*$E$12)+(AM37*$E$13)+(AN37*$E$14)+(AO37*$E$15)+(AP37*$E$16)+(AQ37*$E$17)+(AR37*$E$18)+(AS37*$E$19)</f>
        <v>207287.53</v>
      </c>
      <c r="AV37" s="3">
        <f t="shared" si="152"/>
        <v>207287.53</v>
      </c>
      <c r="AW37" s="160">
        <f t="shared" si="153"/>
        <v>207287.53</v>
      </c>
      <c r="AX37" s="6">
        <f t="shared" si="210"/>
        <v>214947.53</v>
      </c>
      <c r="AY37" s="36">
        <f t="shared" ref="AY37:AY41" si="675">$M37*1</f>
        <v>504000</v>
      </c>
      <c r="AZ37" s="28">
        <f>AZ35*1</f>
        <v>2</v>
      </c>
      <c r="BA37" s="3">
        <f t="shared" ref="BA37:BA41" si="676">AY37/AZ37</f>
        <v>252000</v>
      </c>
      <c r="BB37" s="3">
        <f>IF(BA37&lt;=$AL$5,BA37,$AL$5)</f>
        <v>6011</v>
      </c>
      <c r="BC37" s="3">
        <f t="shared" ref="BC37:BC41" si="677">IF(BB37&gt;=$AL$5,IF(BA37&lt;=$AM$5,BA37-$AL$5,$AM$5-$AL$5),0)</f>
        <v>5980</v>
      </c>
      <c r="BD37" s="3">
        <f>IF(BA37&gt;=11991,IF(BA37&lt;=$AN$5,BA37-$AM$5,$AN$5-$AM$5),0)</f>
        <v>14640</v>
      </c>
      <c r="BE37" s="3">
        <f t="shared" ref="BE37:BE41" si="678">IF(BA37&gt;=$AN$5,IF(BA37&lt;=$AO$5,BA37-$AN$5,$AO$5-$AN$5),0)</f>
        <v>44766</v>
      </c>
      <c r="BF37" s="3">
        <f t="shared" ref="BF37:BF41" si="679">IF(BA37&gt;=71397,IF(BA37&lt;=151200,BA37-71397,79803),0)</f>
        <v>79803</v>
      </c>
      <c r="BG37" s="3">
        <f t="shared" ref="BG37:BG41" si="680">IF(BA37&gt;=$AP$5,IF(BA37&lt;=$AQ$5,BA37-$AP$5,$AQ$5-$AP$5),0)</f>
        <v>100800</v>
      </c>
      <c r="BH37" s="3">
        <f t="shared" ref="BH37:BH41" si="681">IF(BA37&gt;=$AQ$5,IF(BA37&lt;=$AR$5,BA37-$AQ$5,$AR$5-$AQ$5),0)</f>
        <v>0</v>
      </c>
      <c r="BI37" s="3">
        <f>IF(BA37&gt;=$AR$5,IF(BA37&lt;=$AS$5,BA37-$AR$5,$AS$5-$AR$5),0)</f>
        <v>0</v>
      </c>
      <c r="BJ37" s="3">
        <f t="shared" ref="BJ37:BJ41" si="682">BA37-BB37-BC37-BD37-BE37-BF37-BG37-BH37-BI37</f>
        <v>0</v>
      </c>
      <c r="BK37" s="90">
        <f t="shared" si="312"/>
        <v>187775.06</v>
      </c>
      <c r="BL37" s="3">
        <f t="shared" si="154"/>
        <v>187775.06</v>
      </c>
      <c r="BM37" s="160">
        <f t="shared" si="35"/>
        <v>187775.06</v>
      </c>
      <c r="BN37" s="62">
        <f t="shared" si="211"/>
        <v>187895.06</v>
      </c>
      <c r="BO37" s="36">
        <f t="shared" ref="BO37:BO49" si="683">$M37*1</f>
        <v>504000</v>
      </c>
      <c r="BP37" s="28">
        <f>BP35*1</f>
        <v>2.5</v>
      </c>
      <c r="BQ37" s="3">
        <f t="shared" ref="BQ37:BQ41" si="684">BO37/BP37</f>
        <v>201600</v>
      </c>
      <c r="BR37" s="3">
        <f>IF(BQ37&lt;=$AL$5,BQ37,$AL$5)</f>
        <v>6011</v>
      </c>
      <c r="BS37" s="3">
        <f t="shared" ref="BS37:BS41" si="685">IF(BR37&gt;=$AL$5,IF(BQ37&lt;=$AM$5,BQ37-$AL$5,$AM$5-$AL$5),0)</f>
        <v>5980</v>
      </c>
      <c r="BT37" s="3">
        <f>IF(BQ37&gt;=11991,IF(BQ37&lt;=$AN$5,BQ37-$AM$5,$AN$5-$AM$5),0)</f>
        <v>14640</v>
      </c>
      <c r="BU37" s="3">
        <f t="shared" ref="BU37:BU41" si="686">IF(BQ37&gt;=$AN$5,IF(BQ37&lt;=$AO$5,BQ37-$AN$5,$AO$5-$AN$5),0)</f>
        <v>44766</v>
      </c>
      <c r="BV37" s="3">
        <f t="shared" ref="BV37:BV41" si="687">IF(BQ37&gt;=71397,IF(BQ37&lt;=151200,BQ37-71397,79803),0)</f>
        <v>79803</v>
      </c>
      <c r="BW37" s="3">
        <f t="shared" ref="BW37:BW41" si="688">IF(BQ37&gt;=$AP$5,IF(BQ37&lt;=$AQ$5,BQ37-$AP$5,$AQ$5-$AP$5),0)</f>
        <v>50400</v>
      </c>
      <c r="BX37" s="3">
        <f t="shared" ref="BX37:BX41" si="689">IF(BQ37&gt;=$AQ$5,IF(BQ37&lt;=$AR$5,BQ37-$AQ$5,$AR$5-$AQ$5),0)</f>
        <v>0</v>
      </c>
      <c r="BY37" s="3">
        <f>IF(BQ37&gt;=$AR$5,IF(BQ37&lt;=$AS$5,BQ37-$AR$5,$AS$5-$AR$5),0)</f>
        <v>0</v>
      </c>
      <c r="BZ37" s="3">
        <f t="shared" ref="BZ37:BZ41" si="690">BQ37-BR37-BS37-BT37-BU37-BV37-BW37-BX37-BY37</f>
        <v>0</v>
      </c>
      <c r="CA37" s="90">
        <f t="shared" si="335"/>
        <v>178018.82500000001</v>
      </c>
      <c r="CB37" s="3">
        <f t="shared" si="340"/>
        <v>186275.06</v>
      </c>
      <c r="CC37" s="160">
        <f t="shared" si="49"/>
        <v>186275.06</v>
      </c>
      <c r="CD37" s="6">
        <f t="shared" si="212"/>
        <v>186395.06</v>
      </c>
      <c r="CE37" s="36">
        <f t="shared" ref="CE37:CE41" si="691">$M37*1</f>
        <v>504000</v>
      </c>
      <c r="CF37" s="28">
        <f>CF35*1</f>
        <v>3</v>
      </c>
      <c r="CG37" s="3">
        <f t="shared" ref="CG37:CG41" si="692">CE37/CF37</f>
        <v>168000</v>
      </c>
      <c r="CH37" s="3">
        <f>IF(CG37&lt;=$AL$5,CG37,$AL$5)</f>
        <v>6011</v>
      </c>
      <c r="CI37" s="3">
        <f t="shared" ref="CI37:CI41" si="693">IF(CH37&gt;=$AL$5,IF(CG37&lt;=$AM$5,CG37-$AL$5,$AM$5-$AL$5),0)</f>
        <v>5980</v>
      </c>
      <c r="CJ37" s="3">
        <f>IF(CG37&gt;=11991,IF(CG37&lt;=$AN$5,CG37-$AM$5,$AN$5-$AM$5),0)</f>
        <v>14640</v>
      </c>
      <c r="CK37" s="3">
        <f t="shared" ref="CK37:CK41" si="694">IF(CG37&gt;=$AN$5,IF(CG37&lt;=$AO$5,CG37-$AN$5,$AO$5-$AN$5),0)</f>
        <v>44766</v>
      </c>
      <c r="CL37" s="3">
        <f t="shared" ref="CL37:CL41" si="695">IF(CG37&gt;=71397,IF(CG37&lt;=151200,CG37-71397,79803),0)</f>
        <v>79803</v>
      </c>
      <c r="CM37" s="3">
        <f t="shared" ref="CM37:CM41" si="696">IF(CG37&gt;=$AP$5,IF(CG37&lt;=$AQ$5,CG37-$AP$5,$AQ$5-$AP$5),0)</f>
        <v>16800</v>
      </c>
      <c r="CN37" s="3">
        <f t="shared" ref="CN37:CN41" si="697">IF(CG37&gt;=$AQ$5,IF(CG37&lt;=$AR$5,CG37-$AQ$5,$AR$5-$AQ$5),0)</f>
        <v>0</v>
      </c>
      <c r="CO37" s="3">
        <f>IF(CG37&gt;=$AR$5,IF(CG37&lt;=$AS$5,CG37-$AR$5,$AS$5-$AR$5),0)</f>
        <v>0</v>
      </c>
      <c r="CP37" s="3">
        <f t="shared" ref="CP37:CP41" si="698">CG37-CH37-CI37-CJ37-CK37-CL37-CM37-CN37-CO37</f>
        <v>0</v>
      </c>
      <c r="CQ37" s="22">
        <f t="shared" si="319"/>
        <v>168262.59</v>
      </c>
      <c r="CR37" s="3">
        <f t="shared" si="593"/>
        <v>184775.06</v>
      </c>
      <c r="CS37" s="160">
        <f t="shared" si="63"/>
        <v>184775.06</v>
      </c>
      <c r="CT37" s="6">
        <f t="shared" si="213"/>
        <v>184895.06</v>
      </c>
      <c r="CU37" s="36">
        <f t="shared" ref="CU37:CU41" si="699">$M37*1</f>
        <v>504000</v>
      </c>
      <c r="CV37" s="28">
        <f>CV35*1</f>
        <v>4</v>
      </c>
      <c r="CW37" s="3">
        <f t="shared" ref="CW37:CW41" si="700">CU37/CV37</f>
        <v>126000</v>
      </c>
      <c r="CX37" s="3">
        <f>IF(CW37&lt;=$AL$5,CW37,$AL$5)</f>
        <v>6011</v>
      </c>
      <c r="CY37" s="3">
        <f t="shared" ref="CY37:CY41" si="701">IF(CX37&gt;=$AL$5,IF(CW37&lt;=$AM$5,CW37-$AL$5,$AM$5-$AL$5),0)</f>
        <v>5980</v>
      </c>
      <c r="CZ37" s="3">
        <f>IF(CW37&gt;=11991,IF(CW37&lt;=$AN$5,CW37-$AM$5,$AN$5-$AM$5),0)</f>
        <v>14640</v>
      </c>
      <c r="DA37" s="3">
        <f t="shared" ref="DA37:DA41" si="702">IF(CW37&gt;=$AN$5,IF(CW37&lt;=$AO$5,CW37-$AN$5,$AO$5-$AN$5),0)</f>
        <v>44766</v>
      </c>
      <c r="DB37" s="3">
        <f t="shared" ref="DB37:DB41" si="703">IF(CW37&gt;=71397,IF(CW37&lt;=151200,CW37-71397,79803),0)</f>
        <v>54603</v>
      </c>
      <c r="DC37" s="3">
        <f t="shared" ref="DC37:DC41" si="704">IF(CW37&gt;=$AP$5,IF(CW37&lt;=$AQ$5,CW37-$AP$5,$AQ$5-$AP$5),0)</f>
        <v>0</v>
      </c>
      <c r="DD37" s="3">
        <f t="shared" ref="DD37:DD41" si="705">IF(CW37&gt;=$AQ$5,IF(CW37&lt;=$AR$5,CW37-$AQ$5,$AR$5-$AQ$5),0)</f>
        <v>0</v>
      </c>
      <c r="DE37" s="3">
        <f>IF(CW37&gt;=$AR$5,IF(CW37&lt;=$AS$5,CW37-$AR$5,$AS$5-$AR$5),0)</f>
        <v>0</v>
      </c>
      <c r="DF37" s="3">
        <f t="shared" ref="DF37:DF41" si="706">CW37-CX37-CY37-CZ37-DA37-DB37-DC37-DD37-DE37</f>
        <v>0</v>
      </c>
      <c r="DG37" s="22">
        <f t="shared" si="383"/>
        <v>152782.12</v>
      </c>
      <c r="DH37" s="3">
        <f t="shared" si="155"/>
        <v>181775.06</v>
      </c>
      <c r="DI37" s="160">
        <f t="shared" si="178"/>
        <v>181775.06</v>
      </c>
      <c r="DJ37" s="6">
        <f t="shared" si="214"/>
        <v>181895.06</v>
      </c>
      <c r="DK37" s="36">
        <f t="shared" ref="DK37:DK41" si="707">$M37*1</f>
        <v>504000</v>
      </c>
      <c r="DL37" s="28">
        <f>DL35*1</f>
        <v>5</v>
      </c>
      <c r="DM37" s="3">
        <f t="shared" ref="DM37:DM41" si="708">DK37/DL37</f>
        <v>100800</v>
      </c>
      <c r="DN37" s="3">
        <f>IF(DM37&lt;=$AL$5,DM37,$AL$5)</f>
        <v>6011</v>
      </c>
      <c r="DO37" s="3">
        <f t="shared" ref="DO37:DO41" si="709">IF(DN37&gt;=$AL$5,IF(DM37&lt;=$AM$5,DM37-$AL$5,$AM$5-$AL$5),0)</f>
        <v>5980</v>
      </c>
      <c r="DP37" s="3">
        <f>IF(DM37&gt;=11991,IF(DM37&lt;=$AN$5,DM37-$AM$5,$AN$5-$AM$5),0)</f>
        <v>14640</v>
      </c>
      <c r="DQ37" s="3">
        <f t="shared" ref="DQ37:DQ41" si="710">IF(DM37&gt;=$AN$5,IF(DM37&lt;=$AO$5,DM37-$AN$5,$AO$5-$AN$5),0)</f>
        <v>44766</v>
      </c>
      <c r="DR37" s="3">
        <f t="shared" ref="DR37:DR41" si="711">IF(DM37&gt;=71397,IF(DM37&lt;=151200,DM37-71397,79803),0)</f>
        <v>29403</v>
      </c>
      <c r="DS37" s="3">
        <f t="shared" ref="DS37:DS41" si="712">IF(DM37&gt;=$AP$5,IF(DM37&lt;=$AQ$5,DM37-$AP$5,$AQ$5-$AP$5),0)</f>
        <v>0</v>
      </c>
      <c r="DT37" s="3">
        <f t="shared" ref="DT37:DT41" si="713">IF(DM37&gt;=$AQ$5,IF(DM37&lt;=$AR$5,DM37-$AQ$5,$AR$5-$AQ$5),0)</f>
        <v>0</v>
      </c>
      <c r="DU37" s="3">
        <f>IF(DM37&gt;=$AR$5,IF(DM37&lt;=$AS$5,DM37-$AR$5,$AS$5-$AR$5),0)</f>
        <v>0</v>
      </c>
      <c r="DV37" s="3">
        <f t="shared" ref="DV37:DV41" si="714">DM37-DN37-DO37-DP37-DQ37-DR37-DS37-DT37-DU37</f>
        <v>0</v>
      </c>
      <c r="DW37" s="22">
        <f t="shared" si="448"/>
        <v>139317.65</v>
      </c>
      <c r="DX37" s="3">
        <f t="shared" si="336"/>
        <v>178775.06</v>
      </c>
      <c r="DY37" s="160">
        <f t="shared" si="91"/>
        <v>178775.06</v>
      </c>
      <c r="DZ37" s="6">
        <f t="shared" si="215"/>
        <v>178895.06</v>
      </c>
      <c r="EA37" s="36">
        <f t="shared" ref="EA37:EA41" si="715">$M37*1</f>
        <v>504000</v>
      </c>
      <c r="EB37" s="28">
        <f>EB35*1</f>
        <v>2</v>
      </c>
      <c r="EC37" s="3">
        <f t="shared" ref="EC37:EC41" si="716">EA37/EB37</f>
        <v>252000</v>
      </c>
      <c r="ED37" s="3">
        <f t="shared" ref="ED37:ED41" si="717">IF(EC37&lt;=$AL$5,EC37,$AL$5)</f>
        <v>6011</v>
      </c>
      <c r="EE37" s="3">
        <f t="shared" ref="EE37:EE41" si="718">IF(ED37&gt;=$AL$5,IF(EC37&lt;=$AM$5,EC37-$AL$5,$AM$5-$AL$5),0)</f>
        <v>5980</v>
      </c>
      <c r="EF37" s="3">
        <f t="shared" ref="EF37:EF41" si="719">IF(EC37&gt;=11991,IF(EC37&lt;=$AN$5,EC37-$AM$5,$AN$5-$AM$5),0)</f>
        <v>14640</v>
      </c>
      <c r="EG37" s="3">
        <f t="shared" ref="EG37:EG41" si="720">IF(EC37&gt;=$AN$5,IF(EC37&lt;=$AO$5,EC37-$AN$5,$AO$5-$AN$5),0)</f>
        <v>44766</v>
      </c>
      <c r="EH37" s="3">
        <f t="shared" ref="EH37:EH41" si="721">IF(EC37&gt;=71397,IF(EC37&lt;=151200,EC37-71397,79803),0)</f>
        <v>79803</v>
      </c>
      <c r="EI37" s="3">
        <f t="shared" ref="EI37:EI41" si="722">IF(EC37&gt;=$AP$5,IF(EC37&lt;=$AQ$5,EC37-$AP$5,$AQ$5-$AP$5),0)</f>
        <v>100800</v>
      </c>
      <c r="EJ37" s="3">
        <f>IF(EC37&gt;=$AQ$5,IF(EC37&lt;=$AR$5,EC37-$AQ$5,$AR$5-$AQ$5),0)</f>
        <v>0</v>
      </c>
      <c r="EK37" s="3">
        <f t="shared" ref="EK37:EK41" si="723">IF(EC37&gt;=$AR$5,IF(EC37&lt;=$AS$5,EC37-$AR$5,$AS$5-$AR$5),0)</f>
        <v>0</v>
      </c>
      <c r="EL37" s="3">
        <f t="shared" ref="EL37:EL41" si="724">EC37-ED37-EE37-EF37-EG37-EH37-EI37-EJ37-EK37</f>
        <v>0</v>
      </c>
      <c r="EM37" s="22">
        <f t="shared" si="337"/>
        <v>187775.06</v>
      </c>
      <c r="EN37" s="3">
        <f t="shared" si="510"/>
        <v>203747.53</v>
      </c>
      <c r="EO37" s="160">
        <f t="shared" si="181"/>
        <v>203747.53</v>
      </c>
      <c r="EP37" s="36">
        <f t="shared" si="106"/>
        <v>211407.53</v>
      </c>
      <c r="EQ37" s="6">
        <f t="shared" si="156"/>
        <v>504000</v>
      </c>
      <c r="ER37" s="3">
        <f t="shared" si="157"/>
        <v>250000</v>
      </c>
      <c r="ES37" s="3">
        <f t="shared" si="158"/>
        <v>250000</v>
      </c>
      <c r="ET37" s="3">
        <f t="shared" si="159"/>
        <v>4000</v>
      </c>
      <c r="EU37" s="3">
        <f t="shared" si="107"/>
        <v>0</v>
      </c>
      <c r="EV37" s="3">
        <f t="shared" si="108"/>
        <v>0</v>
      </c>
      <c r="EW37" s="3">
        <f t="shared" si="160"/>
        <v>0</v>
      </c>
      <c r="EX37" s="6">
        <f t="shared" si="109"/>
        <v>7660</v>
      </c>
      <c r="EY37" s="3">
        <f t="shared" si="161"/>
        <v>500000</v>
      </c>
      <c r="EZ37" s="3">
        <f t="shared" si="665"/>
        <v>4000</v>
      </c>
      <c r="FA37" s="3">
        <f t="shared" si="216"/>
        <v>0</v>
      </c>
      <c r="FB37" s="3">
        <f t="shared" si="112"/>
        <v>0</v>
      </c>
      <c r="FC37" s="3">
        <f t="shared" si="217"/>
        <v>0</v>
      </c>
      <c r="FD37" s="3">
        <f t="shared" si="218"/>
        <v>0</v>
      </c>
      <c r="FE37" s="6">
        <f t="shared" si="219"/>
        <v>120</v>
      </c>
      <c r="FF37" s="36">
        <f t="shared" ref="FF37:FF41" si="725">$M37*1</f>
        <v>504000</v>
      </c>
      <c r="FG37" s="28">
        <f>FG35*1</f>
        <v>2.5</v>
      </c>
      <c r="FH37" s="3">
        <f t="shared" ref="FH37:FH41" si="726">FF37/FG37</f>
        <v>201600</v>
      </c>
      <c r="FI37" s="3">
        <f t="shared" ref="FI37:FI41" si="727">IF(FH37&lt;=$AL$5,FH37,$AL$5)</f>
        <v>6011</v>
      </c>
      <c r="FJ37" s="3">
        <f t="shared" ref="FJ37:FJ41" si="728">IF(FI37&gt;=$AL$5,IF(FH37&lt;=$AM$5,FH37-$AL$5,$AM$5-$AL$5),0)</f>
        <v>5980</v>
      </c>
      <c r="FK37" s="3">
        <f t="shared" ref="FK37:FK41" si="729">IF(FH37&gt;=11991,IF(FH37&lt;=$AN$5,FH37-$AM$5,$AN$5-$AM$5),0)</f>
        <v>14640</v>
      </c>
      <c r="FL37" s="3">
        <f t="shared" ref="FL37:FL41" si="730">IF(FH37&gt;=$AN$5,IF(FH37&lt;=$AO$5,FH37-$AN$5,$AO$5-$AN$5),0)</f>
        <v>44766</v>
      </c>
      <c r="FM37" s="3">
        <f t="shared" ref="FM37:FM41" si="731">IF(FH37&gt;=71397,IF(FH37&lt;=151200,FH37-71397,79803),0)</f>
        <v>79803</v>
      </c>
      <c r="FN37" s="3">
        <f t="shared" ref="FN37:FN41" si="732">IF(FH37&gt;=$AP$5,IF(FH37&lt;=$AQ$5,FH37-$AP$5,$AQ$5-$AP$5),0)</f>
        <v>50400</v>
      </c>
      <c r="FO37" s="3">
        <f>IF(FH37&gt;=$AQ$5,IF(FH37&lt;=$AR$5,FH37-$AQ$5,$AR$5-$AQ$5),0)</f>
        <v>0</v>
      </c>
      <c r="FP37" s="3">
        <f t="shared" ref="FP37:FP41" si="733">IF(FH37&gt;=$AR$5,IF(FH37&lt;=$AS$5,FH37-$AR$5,$AS$5-$AR$5),0)</f>
        <v>0</v>
      </c>
      <c r="FQ37" s="3">
        <f t="shared" ref="FQ37:FQ41" si="734">FH37-FI37-FJ37-FK37-FL37-FM37-FN37-FO37-FP37</f>
        <v>0</v>
      </c>
      <c r="FR37" s="22">
        <f t="shared" ref="FR37:FR41" si="735">((FI37*$E$12)+(FJ37*$E$13)+(FK37*$E$14)+(FL37*$E$15)+(FM37*$E$16)+(FN37*$E$17)+(FO37*$E$18)+(FP37*$E$19))*FG37</f>
        <v>178018.82500000001</v>
      </c>
      <c r="FS37" s="3">
        <f t="shared" si="183"/>
        <v>202247.53</v>
      </c>
      <c r="FT37" s="160">
        <f t="shared" si="562"/>
        <v>202247.53</v>
      </c>
      <c r="FU37" s="36">
        <f t="shared" si="162"/>
        <v>209907.53</v>
      </c>
      <c r="FV37" s="36">
        <f t="shared" ref="FV37:FV41" si="736">$M37*1</f>
        <v>504000</v>
      </c>
      <c r="FW37" s="28">
        <f>FW35*1</f>
        <v>1.5</v>
      </c>
      <c r="FX37" s="3">
        <f t="shared" ref="FX37:FX41" si="737">FV37/FW37</f>
        <v>336000</v>
      </c>
      <c r="FY37" s="3">
        <f t="shared" ref="FY37:FY41" si="738">IF(FX37&lt;=$AL$5,FX37,$AL$5)</f>
        <v>6011</v>
      </c>
      <c r="FZ37" s="3">
        <f t="shared" ref="FZ37:FZ41" si="739">IF(FY37&gt;=$AL$5,IF(FX37&lt;=$AM$5,FX37-$AL$5,$AM$5-$AL$5),0)</f>
        <v>5980</v>
      </c>
      <c r="GA37" s="3">
        <f t="shared" ref="GA37:GA41" si="740">IF(FX37&gt;=11991,IF(FX37&lt;=$AN$5,FX37-$AM$5,$AN$5-$AM$5),0)</f>
        <v>14640</v>
      </c>
      <c r="GB37" s="3">
        <f t="shared" ref="GB37:GB41" si="741">IF(FX37&gt;=$AN$5,IF(FX37&lt;=$AO$5,FX37-$AN$5,$AO$5-$AN$5),0)</f>
        <v>44766</v>
      </c>
      <c r="GC37" s="3">
        <f t="shared" ref="GC37:GC41" si="742">IF(FX37&gt;=71397,IF(FX37&lt;=151200,FX37-71397,79803),0)</f>
        <v>79803</v>
      </c>
      <c r="GD37" s="3">
        <f t="shared" ref="GD37:GD41" si="743">IF(FX37&gt;=$AP$5,IF(FX37&lt;=$AQ$5,FX37-$AP$5,$AQ$5-$AP$5),0)</f>
        <v>184800</v>
      </c>
      <c r="GE37" s="3">
        <f>IF(FX37&gt;=$AQ$5,IF(FX37&lt;=$AR$5,FX37-$AQ$5,$AR$5-$AQ$5),0)</f>
        <v>0</v>
      </c>
      <c r="GF37" s="3">
        <f t="shared" ref="GF37:GF41" si="744">IF(FX37&gt;=$AR$5,IF(FX37&lt;=$AS$5,FX37-$AR$5,$AS$5-$AR$5),0)</f>
        <v>0</v>
      </c>
      <c r="GG37" s="3">
        <f t="shared" ref="GG37:GG41" si="745">FX37-FY37-FZ37-GA37-GB37-GC37-GD37-GE37-GF37</f>
        <v>0</v>
      </c>
      <c r="GH37" s="22">
        <f t="shared" ref="GH37:GH41" si="746">((FY37*$E$12)+(FZ37*$E$13)+(GA37*$E$14)+(GB37*$E$15)+(GC37*$E$16)+(GD37*$E$17)+(GE37*$E$18)+(GF37*$E$19))*FW37</f>
        <v>197531.29499999998</v>
      </c>
      <c r="GI37" s="3">
        <f t="shared" si="163"/>
        <v>206390.53</v>
      </c>
      <c r="GJ37" s="160">
        <f t="shared" si="139"/>
        <v>206390.53</v>
      </c>
      <c r="GK37" s="36">
        <f t="shared" si="164"/>
        <v>214050.53</v>
      </c>
      <c r="GM37" s="11"/>
      <c r="GN37" s="22"/>
      <c r="GU37" t="s">
        <v>146</v>
      </c>
      <c r="GX37" s="2" t="s">
        <v>58</v>
      </c>
      <c r="GY37" s="11"/>
      <c r="GZ37" s="22"/>
      <c r="HA37" s="22"/>
      <c r="HB37" s="11"/>
      <c r="HC37" s="11"/>
      <c r="HD37" s="22"/>
      <c r="HE37" s="22"/>
      <c r="HF37" s="22"/>
      <c r="HH37" s="295">
        <f t="shared" si="169"/>
        <v>504000</v>
      </c>
      <c r="HI37" s="25">
        <f t="shared" ref="HI37:HI41" si="747">BL37-CB37</f>
        <v>1500</v>
      </c>
      <c r="HJ37" s="3">
        <f t="shared" ref="HJ37:HJ41" si="748">BL37-CR37</f>
        <v>3000</v>
      </c>
      <c r="HK37" s="3">
        <f t="shared" ref="HK37:HK41" si="749">BL37-DH37</f>
        <v>6000</v>
      </c>
      <c r="HL37" s="62">
        <f t="shared" ref="HL37:HL41" si="750">BL37-DX37</f>
        <v>9000</v>
      </c>
      <c r="HM37" s="25">
        <f t="shared" ref="HM37:HM41" si="751">AV37-EN37</f>
        <v>3540</v>
      </c>
      <c r="HN37" s="62">
        <f t="shared" ref="HN37:HN41" si="752">AV37-FS37</f>
        <v>5040</v>
      </c>
      <c r="HO37" s="6">
        <f t="shared" ref="HO37:HO41" si="753">AV37-GI37</f>
        <v>897</v>
      </c>
      <c r="IB37" t="s">
        <v>125</v>
      </c>
      <c r="II37" s="2"/>
      <c r="IJ37" s="2"/>
      <c r="IK37" s="2"/>
      <c r="IL37">
        <v>18</v>
      </c>
      <c r="IS37" t="s">
        <v>180</v>
      </c>
    </row>
    <row r="38" spans="1:262" ht="15.75" thickBot="1">
      <c r="B38" t="s">
        <v>76</v>
      </c>
      <c r="D38" s="2">
        <f>D31*1</f>
        <v>2014</v>
      </c>
      <c r="E38" s="290"/>
      <c r="M38" s="127">
        <f t="shared" si="143"/>
        <v>705600</v>
      </c>
      <c r="N38" s="280">
        <f t="shared" si="144"/>
        <v>5600</v>
      </c>
      <c r="O38" s="100">
        <v>700000</v>
      </c>
      <c r="P38" s="25">
        <f t="shared" si="565"/>
        <v>705600</v>
      </c>
      <c r="Q38" s="36">
        <f t="shared" si="200"/>
        <v>313731.53000000003</v>
      </c>
      <c r="R38" s="82">
        <f t="shared" si="220"/>
        <v>0.44463085317460321</v>
      </c>
      <c r="S38" s="36">
        <f t="shared" si="201"/>
        <v>284663.06</v>
      </c>
      <c r="T38" s="82">
        <f t="shared" si="146"/>
        <v>0.4034340419501134</v>
      </c>
      <c r="U38" s="36">
        <f t="shared" si="202"/>
        <v>283163.06</v>
      </c>
      <c r="V38" s="76">
        <f t="shared" si="203"/>
        <v>0.40130819160997733</v>
      </c>
      <c r="W38" s="36">
        <f t="shared" si="204"/>
        <v>281663.06</v>
      </c>
      <c r="X38" s="76">
        <f t="shared" si="205"/>
        <v>0.39918234126984126</v>
      </c>
      <c r="Y38" s="36">
        <f t="shared" si="206"/>
        <v>278663.06</v>
      </c>
      <c r="Z38" s="76">
        <f t="shared" si="207"/>
        <v>0.39493064058956917</v>
      </c>
      <c r="AA38" s="6">
        <f t="shared" si="208"/>
        <v>275663.06</v>
      </c>
      <c r="AB38" s="76">
        <f t="shared" si="209"/>
        <v>0.39067893990929703</v>
      </c>
      <c r="AC38" s="6">
        <f t="shared" si="147"/>
        <v>310191.53000000003</v>
      </c>
      <c r="AD38" s="76">
        <f t="shared" si="148"/>
        <v>0.43961384637188211</v>
      </c>
      <c r="AE38" s="36">
        <f t="shared" si="534"/>
        <v>308691.53000000003</v>
      </c>
      <c r="AF38" s="76">
        <f t="shared" si="305"/>
        <v>0.4374879960317461</v>
      </c>
      <c r="AG38" s="6">
        <f t="shared" si="149"/>
        <v>312834.53000000003</v>
      </c>
      <c r="AH38" s="84">
        <f t="shared" si="150"/>
        <v>0.44335959467120184</v>
      </c>
      <c r="AI38" s="36">
        <f t="shared" si="666"/>
        <v>705600</v>
      </c>
      <c r="AJ38" s="28">
        <f t="shared" ref="AJ38:AJ41" si="754">AJ37*1</f>
        <v>1</v>
      </c>
      <c r="AK38" s="3">
        <f t="shared" si="667"/>
        <v>705600</v>
      </c>
      <c r="AL38" s="3">
        <f t="shared" si="668"/>
        <v>6011</v>
      </c>
      <c r="AM38" s="3">
        <f t="shared" si="669"/>
        <v>5980</v>
      </c>
      <c r="AN38" s="3">
        <f t="shared" si="670"/>
        <v>14640</v>
      </c>
      <c r="AO38" s="3">
        <f t="shared" si="671"/>
        <v>44766</v>
      </c>
      <c r="AP38" s="3">
        <f t="shared" si="672"/>
        <v>79803</v>
      </c>
      <c r="AQ38" s="3">
        <f t="shared" si="673"/>
        <v>554400</v>
      </c>
      <c r="AR38" s="3">
        <f t="shared" ref="AR38:AR41" si="755">IF(AK38&gt;=$AQ$5,IF(AK38&lt;=$AR$5,AK38-$AQ$5,$AR$5-$AQ$5),0)</f>
        <v>0</v>
      </c>
      <c r="AS38" s="3">
        <f t="shared" si="470"/>
        <v>0</v>
      </c>
      <c r="AT38" s="3">
        <f t="shared" si="463"/>
        <v>0</v>
      </c>
      <c r="AU38" s="22">
        <f t="shared" si="674"/>
        <v>298007.53000000003</v>
      </c>
      <c r="AV38" s="3">
        <f t="shared" si="152"/>
        <v>298007.53000000003</v>
      </c>
      <c r="AW38" s="160">
        <f t="shared" si="153"/>
        <v>298007.53000000003</v>
      </c>
      <c r="AX38" s="6">
        <f t="shared" si="210"/>
        <v>313731.53000000003</v>
      </c>
      <c r="AY38" s="36">
        <f t="shared" si="675"/>
        <v>705600</v>
      </c>
      <c r="AZ38" s="28">
        <f t="shared" ref="AZ38:AZ41" si="756">AZ37*1</f>
        <v>2</v>
      </c>
      <c r="BA38" s="3">
        <f t="shared" si="676"/>
        <v>352800</v>
      </c>
      <c r="BB38" s="3">
        <f t="shared" ref="BB38:BB41" si="757">IF(BA38&lt;=$AL$5,BA38,$AL$5)</f>
        <v>6011</v>
      </c>
      <c r="BC38" s="3">
        <f t="shared" si="677"/>
        <v>5980</v>
      </c>
      <c r="BD38" s="3">
        <f t="shared" ref="BD38:BD41" si="758">IF(BA38&gt;=11991,IF(BA38&lt;=$AN$5,BA38-$AM$5,$AN$5-$AM$5),0)</f>
        <v>14640</v>
      </c>
      <c r="BE38" s="3">
        <f t="shared" si="678"/>
        <v>44766</v>
      </c>
      <c r="BF38" s="3">
        <f t="shared" si="679"/>
        <v>79803</v>
      </c>
      <c r="BG38" s="3">
        <f t="shared" si="680"/>
        <v>201600</v>
      </c>
      <c r="BH38" s="3">
        <f t="shared" si="681"/>
        <v>0</v>
      </c>
      <c r="BI38" s="3">
        <f>IF(BA38&gt;=$AR$5,IF(BA38&lt;=$AS$5,BA38-$AR$5,$AS$5-$AR$5),0)</f>
        <v>0</v>
      </c>
      <c r="BJ38" s="3">
        <f t="shared" si="682"/>
        <v>0</v>
      </c>
      <c r="BK38" s="90">
        <f t="shared" si="312"/>
        <v>278495.06</v>
      </c>
      <c r="BL38" s="3">
        <f t="shared" si="154"/>
        <v>278495.06</v>
      </c>
      <c r="BM38" s="160">
        <f t="shared" si="35"/>
        <v>278495.06</v>
      </c>
      <c r="BN38" s="62">
        <f t="shared" si="211"/>
        <v>284663.06</v>
      </c>
      <c r="BO38" s="36">
        <f t="shared" si="683"/>
        <v>705600</v>
      </c>
      <c r="BP38" s="28">
        <f t="shared" ref="BP38:BP41" si="759">BP37*1</f>
        <v>2.5</v>
      </c>
      <c r="BQ38" s="3">
        <f t="shared" si="684"/>
        <v>282240</v>
      </c>
      <c r="BR38" s="3">
        <f t="shared" ref="BR38:BR41" si="760">IF(BQ38&lt;=$AL$5,BQ38,$AL$5)</f>
        <v>6011</v>
      </c>
      <c r="BS38" s="3">
        <f t="shared" si="685"/>
        <v>5980</v>
      </c>
      <c r="BT38" s="3">
        <f t="shared" ref="BT38:BT41" si="761">IF(BQ38&gt;=11991,IF(BQ38&lt;=$AN$5,BQ38-$AM$5,$AN$5-$AM$5),0)</f>
        <v>14640</v>
      </c>
      <c r="BU38" s="3">
        <f t="shared" si="686"/>
        <v>44766</v>
      </c>
      <c r="BV38" s="3">
        <f t="shared" si="687"/>
        <v>79803</v>
      </c>
      <c r="BW38" s="3">
        <f t="shared" si="688"/>
        <v>131040</v>
      </c>
      <c r="BX38" s="3">
        <f t="shared" si="689"/>
        <v>0</v>
      </c>
      <c r="BY38" s="3">
        <f>IF(BQ38&gt;=$AR$5,IF(BQ38&lt;=$AS$5,BQ38-$AR$5,$AS$5-$AR$5),0)</f>
        <v>0</v>
      </c>
      <c r="BZ38" s="3">
        <f t="shared" si="690"/>
        <v>0</v>
      </c>
      <c r="CA38" s="90">
        <f t="shared" si="335"/>
        <v>268738.82500000001</v>
      </c>
      <c r="CB38" s="3">
        <f t="shared" si="340"/>
        <v>276995.06</v>
      </c>
      <c r="CC38" s="160">
        <f t="shared" si="49"/>
        <v>276995.06</v>
      </c>
      <c r="CD38" s="6">
        <f t="shared" si="212"/>
        <v>283163.06</v>
      </c>
      <c r="CE38" s="36">
        <f t="shared" si="691"/>
        <v>705600</v>
      </c>
      <c r="CF38" s="28">
        <f t="shared" ref="CF38:CF41" si="762">CF37*1</f>
        <v>3</v>
      </c>
      <c r="CG38" s="3">
        <f t="shared" si="692"/>
        <v>235200</v>
      </c>
      <c r="CH38" s="3">
        <f t="shared" ref="CH38:CH41" si="763">IF(CG38&lt;=$AL$5,CG38,$AL$5)</f>
        <v>6011</v>
      </c>
      <c r="CI38" s="3">
        <f t="shared" si="693"/>
        <v>5980</v>
      </c>
      <c r="CJ38" s="3">
        <f t="shared" ref="CJ38:CJ41" si="764">IF(CG38&gt;=11991,IF(CG38&lt;=$AN$5,CG38-$AM$5,$AN$5-$AM$5),0)</f>
        <v>14640</v>
      </c>
      <c r="CK38" s="3">
        <f t="shared" si="694"/>
        <v>44766</v>
      </c>
      <c r="CL38" s="3">
        <f t="shared" si="695"/>
        <v>79803</v>
      </c>
      <c r="CM38" s="3">
        <f t="shared" si="696"/>
        <v>84000</v>
      </c>
      <c r="CN38" s="3">
        <f t="shared" si="697"/>
        <v>0</v>
      </c>
      <c r="CO38" s="3">
        <f>IF(CG38&gt;=$AR$5,IF(CG38&lt;=$AS$5,CG38-$AR$5,$AS$5-$AR$5),0)</f>
        <v>0</v>
      </c>
      <c r="CP38" s="3">
        <f t="shared" si="698"/>
        <v>0</v>
      </c>
      <c r="CQ38" s="22">
        <f t="shared" si="319"/>
        <v>258982.59</v>
      </c>
      <c r="CR38" s="3">
        <f t="shared" si="593"/>
        <v>275495.06</v>
      </c>
      <c r="CS38" s="160">
        <f t="shared" si="63"/>
        <v>275495.06</v>
      </c>
      <c r="CT38" s="6">
        <f t="shared" si="213"/>
        <v>281663.06</v>
      </c>
      <c r="CU38" s="36">
        <f t="shared" si="699"/>
        <v>705600</v>
      </c>
      <c r="CV38" s="28">
        <f t="shared" ref="CV38:CV41" si="765">CV37*1</f>
        <v>4</v>
      </c>
      <c r="CW38" s="3">
        <f t="shared" si="700"/>
        <v>176400</v>
      </c>
      <c r="CX38" s="3">
        <f t="shared" ref="CX38:CX41" si="766">IF(CW38&lt;=$AL$5,CW38,$AL$5)</f>
        <v>6011</v>
      </c>
      <c r="CY38" s="3">
        <f t="shared" si="701"/>
        <v>5980</v>
      </c>
      <c r="CZ38" s="3">
        <f t="shared" ref="CZ38:CZ41" si="767">IF(CW38&gt;=11991,IF(CW38&lt;=$AN$5,CW38-$AM$5,$AN$5-$AM$5),0)</f>
        <v>14640</v>
      </c>
      <c r="DA38" s="3">
        <f t="shared" si="702"/>
        <v>44766</v>
      </c>
      <c r="DB38" s="3">
        <f t="shared" si="703"/>
        <v>79803</v>
      </c>
      <c r="DC38" s="3">
        <f t="shared" si="704"/>
        <v>25200</v>
      </c>
      <c r="DD38" s="3">
        <f t="shared" si="705"/>
        <v>0</v>
      </c>
      <c r="DE38" s="3">
        <f>IF(CW38&gt;=$AR$5,IF(CW38&lt;=$AS$5,CW38-$AR$5,$AS$5-$AR$5),0)</f>
        <v>0</v>
      </c>
      <c r="DF38" s="3">
        <f t="shared" si="706"/>
        <v>0</v>
      </c>
      <c r="DG38" s="22">
        <f t="shared" si="383"/>
        <v>239470.12</v>
      </c>
      <c r="DH38" s="3">
        <f t="shared" si="155"/>
        <v>272495.06</v>
      </c>
      <c r="DI38" s="160">
        <f t="shared" si="178"/>
        <v>272495.06</v>
      </c>
      <c r="DJ38" s="6">
        <f t="shared" si="214"/>
        <v>278663.06</v>
      </c>
      <c r="DK38" s="36">
        <f t="shared" si="707"/>
        <v>705600</v>
      </c>
      <c r="DL38" s="28">
        <f t="shared" ref="DL38:DL41" si="768">DL37*1</f>
        <v>5</v>
      </c>
      <c r="DM38" s="3">
        <f t="shared" si="708"/>
        <v>141120</v>
      </c>
      <c r="DN38" s="3">
        <f t="shared" ref="DN38:DN41" si="769">IF(DM38&lt;=$AL$5,DM38,$AL$5)</f>
        <v>6011</v>
      </c>
      <c r="DO38" s="3">
        <f t="shared" si="709"/>
        <v>5980</v>
      </c>
      <c r="DP38" s="3">
        <f t="shared" ref="DP38:DP41" si="770">IF(DM38&gt;=11991,IF(DM38&lt;=$AN$5,DM38-$AM$5,$AN$5-$AM$5),0)</f>
        <v>14640</v>
      </c>
      <c r="DQ38" s="3">
        <f t="shared" si="710"/>
        <v>44766</v>
      </c>
      <c r="DR38" s="3">
        <f t="shared" si="711"/>
        <v>69723</v>
      </c>
      <c r="DS38" s="3">
        <f t="shared" si="712"/>
        <v>0</v>
      </c>
      <c r="DT38" s="3">
        <f t="shared" si="713"/>
        <v>0</v>
      </c>
      <c r="DU38" s="3">
        <f>IF(DM38&gt;=$AR$5,IF(DM38&lt;=$AS$5,DM38-$AR$5,$AS$5-$AR$5),0)</f>
        <v>0</v>
      </c>
      <c r="DV38" s="3">
        <f t="shared" si="714"/>
        <v>0</v>
      </c>
      <c r="DW38" s="22">
        <f t="shared" si="448"/>
        <v>221973.64999999997</v>
      </c>
      <c r="DX38" s="3">
        <f t="shared" si="336"/>
        <v>269495.06</v>
      </c>
      <c r="DY38" s="160">
        <f t="shared" si="91"/>
        <v>269495.06</v>
      </c>
      <c r="DZ38" s="6">
        <f t="shared" si="215"/>
        <v>275663.06</v>
      </c>
      <c r="EA38" s="36">
        <f t="shared" si="715"/>
        <v>705600</v>
      </c>
      <c r="EB38" s="28">
        <f t="shared" ref="EB38:EB41" si="771">EB37*1</f>
        <v>2</v>
      </c>
      <c r="EC38" s="3">
        <f t="shared" si="716"/>
        <v>352800</v>
      </c>
      <c r="ED38" s="3">
        <f t="shared" si="717"/>
        <v>6011</v>
      </c>
      <c r="EE38" s="3">
        <f t="shared" si="718"/>
        <v>5980</v>
      </c>
      <c r="EF38" s="3">
        <f t="shared" si="719"/>
        <v>14640</v>
      </c>
      <c r="EG38" s="3">
        <f t="shared" si="720"/>
        <v>44766</v>
      </c>
      <c r="EH38" s="3">
        <f t="shared" si="721"/>
        <v>79803</v>
      </c>
      <c r="EI38" s="3">
        <f t="shared" si="722"/>
        <v>201600</v>
      </c>
      <c r="EJ38" s="3">
        <f t="shared" ref="EJ38:EJ41" si="772">IF(EC38&gt;=$AQ$5,IF(EC38&lt;=$AR$5,EC38-$AQ$5,$AR$5-$AQ$5),0)</f>
        <v>0</v>
      </c>
      <c r="EK38" s="3">
        <f t="shared" si="723"/>
        <v>0</v>
      </c>
      <c r="EL38" s="3">
        <f t="shared" si="724"/>
        <v>0</v>
      </c>
      <c r="EM38" s="22">
        <f t="shared" si="337"/>
        <v>278495.06</v>
      </c>
      <c r="EN38" s="3">
        <f t="shared" si="510"/>
        <v>294467.53000000003</v>
      </c>
      <c r="EO38" s="160">
        <f t="shared" si="181"/>
        <v>294467.53000000003</v>
      </c>
      <c r="EP38" s="36">
        <f t="shared" si="106"/>
        <v>310191.53000000003</v>
      </c>
      <c r="EQ38" s="6">
        <f t="shared" si="156"/>
        <v>705600</v>
      </c>
      <c r="ER38" s="3">
        <f t="shared" si="157"/>
        <v>250000</v>
      </c>
      <c r="ES38" s="3">
        <f t="shared" si="158"/>
        <v>250000</v>
      </c>
      <c r="ET38" s="3">
        <f t="shared" si="159"/>
        <v>205600</v>
      </c>
      <c r="EU38" s="3">
        <f t="shared" si="107"/>
        <v>0</v>
      </c>
      <c r="EV38" s="3">
        <f>IF(EQ38&gt;=$EU$5,EQ38-ER38-ES38-ET38-EU38,0)</f>
        <v>0</v>
      </c>
      <c r="EW38" s="3">
        <f t="shared" si="160"/>
        <v>0</v>
      </c>
      <c r="EX38" s="6">
        <f t="shared" si="109"/>
        <v>15724</v>
      </c>
      <c r="EY38" s="3">
        <f t="shared" si="161"/>
        <v>500000</v>
      </c>
      <c r="EZ38" s="3">
        <f t="shared" si="665"/>
        <v>205600</v>
      </c>
      <c r="FA38" s="3">
        <f t="shared" si="216"/>
        <v>0</v>
      </c>
      <c r="FB38" s="3">
        <f t="shared" si="112"/>
        <v>0</v>
      </c>
      <c r="FC38" s="3">
        <f t="shared" si="217"/>
        <v>0</v>
      </c>
      <c r="FD38" s="3">
        <f t="shared" si="218"/>
        <v>0</v>
      </c>
      <c r="FE38" s="6">
        <f t="shared" si="219"/>
        <v>6168</v>
      </c>
      <c r="FF38" s="36">
        <f t="shared" si="725"/>
        <v>705600</v>
      </c>
      <c r="FG38" s="28">
        <f t="shared" ref="FG38:FG41" si="773">FG37*1</f>
        <v>2.5</v>
      </c>
      <c r="FH38" s="3">
        <f t="shared" si="726"/>
        <v>282240</v>
      </c>
      <c r="FI38" s="3">
        <f t="shared" si="727"/>
        <v>6011</v>
      </c>
      <c r="FJ38" s="3">
        <f t="shared" si="728"/>
        <v>5980</v>
      </c>
      <c r="FK38" s="3">
        <f t="shared" si="729"/>
        <v>14640</v>
      </c>
      <c r="FL38" s="3">
        <f t="shared" si="730"/>
        <v>44766</v>
      </c>
      <c r="FM38" s="3">
        <f t="shared" si="731"/>
        <v>79803</v>
      </c>
      <c r="FN38" s="3">
        <f t="shared" si="732"/>
        <v>131040</v>
      </c>
      <c r="FO38" s="3">
        <f t="shared" ref="FO38:FO41" si="774">IF(FH38&gt;=$AQ$5,IF(FH38&lt;=$AR$5,FH38-$AQ$5,$AR$5-$AQ$5),0)</f>
        <v>0</v>
      </c>
      <c r="FP38" s="3">
        <f t="shared" si="733"/>
        <v>0</v>
      </c>
      <c r="FQ38" s="3">
        <f t="shared" si="734"/>
        <v>0</v>
      </c>
      <c r="FR38" s="22">
        <f t="shared" si="735"/>
        <v>268738.82500000001</v>
      </c>
      <c r="FS38" s="3">
        <f t="shared" si="183"/>
        <v>292967.53000000003</v>
      </c>
      <c r="FT38" s="160">
        <f t="shared" si="562"/>
        <v>292967.53000000003</v>
      </c>
      <c r="FU38" s="36">
        <f t="shared" si="162"/>
        <v>308691.53000000003</v>
      </c>
      <c r="FV38" s="36">
        <f t="shared" si="736"/>
        <v>705600</v>
      </c>
      <c r="FW38" s="28">
        <f t="shared" ref="FW38:FW41" si="775">FW37*1</f>
        <v>1.5</v>
      </c>
      <c r="FX38" s="3">
        <f t="shared" si="737"/>
        <v>470400</v>
      </c>
      <c r="FY38" s="3">
        <f t="shared" si="738"/>
        <v>6011</v>
      </c>
      <c r="FZ38" s="3">
        <f t="shared" si="739"/>
        <v>5980</v>
      </c>
      <c r="GA38" s="3">
        <f t="shared" si="740"/>
        <v>14640</v>
      </c>
      <c r="GB38" s="3">
        <f t="shared" si="741"/>
        <v>44766</v>
      </c>
      <c r="GC38" s="3">
        <f t="shared" si="742"/>
        <v>79803</v>
      </c>
      <c r="GD38" s="3">
        <f t="shared" si="743"/>
        <v>319200</v>
      </c>
      <c r="GE38" s="3">
        <f t="shared" ref="GE38:GE41" si="776">IF(FX38&gt;=$AQ$5,IF(FX38&lt;=$AR$5,FX38-$AQ$5,$AR$5-$AQ$5),0)</f>
        <v>0</v>
      </c>
      <c r="GF38" s="3">
        <f t="shared" si="744"/>
        <v>0</v>
      </c>
      <c r="GG38" s="3">
        <f t="shared" si="745"/>
        <v>0</v>
      </c>
      <c r="GH38" s="22">
        <f t="shared" si="746"/>
        <v>288251.29499999998</v>
      </c>
      <c r="GI38" s="3">
        <f t="shared" si="163"/>
        <v>297110.53000000003</v>
      </c>
      <c r="GJ38" s="160">
        <f t="shared" si="139"/>
        <v>297110.53000000003</v>
      </c>
      <c r="GK38" s="36">
        <f t="shared" si="164"/>
        <v>312834.53000000003</v>
      </c>
      <c r="GM38" s="11"/>
      <c r="GN38" s="22"/>
      <c r="GO38" s="145" t="s">
        <v>131</v>
      </c>
      <c r="GU38" s="2"/>
      <c r="GV38" s="11"/>
      <c r="GW38" s="11"/>
      <c r="GY38" s="11"/>
      <c r="GZ38" s="11"/>
      <c r="HA38" s="11"/>
      <c r="HC38" s="11"/>
      <c r="HD38" s="11"/>
      <c r="HE38" s="11"/>
      <c r="HF38" s="11"/>
      <c r="HH38" s="295">
        <f t="shared" si="169"/>
        <v>705600</v>
      </c>
      <c r="HI38" s="25">
        <f t="shared" si="747"/>
        <v>1500</v>
      </c>
      <c r="HJ38" s="3">
        <f t="shared" si="748"/>
        <v>3000</v>
      </c>
      <c r="HK38" s="3">
        <f t="shared" si="749"/>
        <v>6000</v>
      </c>
      <c r="HL38" s="62">
        <f t="shared" si="750"/>
        <v>9000</v>
      </c>
      <c r="HM38" s="25">
        <f t="shared" si="751"/>
        <v>3540</v>
      </c>
      <c r="HN38" s="62">
        <f t="shared" si="752"/>
        <v>5040</v>
      </c>
      <c r="HO38" s="6">
        <f t="shared" si="753"/>
        <v>897</v>
      </c>
      <c r="IB38" s="147"/>
      <c r="IF38" s="148"/>
      <c r="II38" s="2"/>
      <c r="IJ38" s="2"/>
      <c r="IK38" s="2"/>
    </row>
    <row r="39" spans="1:262" ht="15.75" thickBot="1">
      <c r="B39" s="67" t="s">
        <v>29</v>
      </c>
      <c r="C39" s="68"/>
      <c r="D39" s="68"/>
      <c r="E39" s="291">
        <v>3540</v>
      </c>
      <c r="G39" s="103"/>
      <c r="M39" s="127">
        <f t="shared" si="143"/>
        <v>1008000</v>
      </c>
      <c r="N39" s="280">
        <f t="shared" si="144"/>
        <v>8000</v>
      </c>
      <c r="O39" s="100">
        <v>1000000</v>
      </c>
      <c r="P39" s="25">
        <f t="shared" si="565"/>
        <v>1008000</v>
      </c>
      <c r="Q39" s="36">
        <f t="shared" si="200"/>
        <v>461907.53</v>
      </c>
      <c r="R39" s="82">
        <f t="shared" si="220"/>
        <v>0.45824159722222224</v>
      </c>
      <c r="S39" s="36">
        <f t="shared" si="201"/>
        <v>429895.06</v>
      </c>
      <c r="T39" s="82">
        <f t="shared" si="146"/>
        <v>0.42648319444444444</v>
      </c>
      <c r="U39" s="36">
        <f t="shared" si="202"/>
        <v>428395.06</v>
      </c>
      <c r="V39" s="76">
        <f t="shared" si="203"/>
        <v>0.4249950992063492</v>
      </c>
      <c r="W39" s="36">
        <f t="shared" si="204"/>
        <v>426895.06</v>
      </c>
      <c r="X39" s="76">
        <f t="shared" si="205"/>
        <v>0.42350700396825397</v>
      </c>
      <c r="Y39" s="36">
        <f t="shared" si="206"/>
        <v>423895.06</v>
      </c>
      <c r="Z39" s="76">
        <f t="shared" si="207"/>
        <v>0.4205308134920635</v>
      </c>
      <c r="AA39" s="6">
        <f t="shared" si="208"/>
        <v>420895.06</v>
      </c>
      <c r="AB39" s="76">
        <f t="shared" si="209"/>
        <v>0.41755462301587304</v>
      </c>
      <c r="AC39" s="6">
        <f t="shared" si="147"/>
        <v>458367.53</v>
      </c>
      <c r="AD39" s="76">
        <f t="shared" si="148"/>
        <v>0.45472969246031747</v>
      </c>
      <c r="AE39" s="36">
        <f t="shared" si="534"/>
        <v>456867.53</v>
      </c>
      <c r="AF39" s="76">
        <f>AE39/P39</f>
        <v>0.45324159722222224</v>
      </c>
      <c r="AG39" s="6">
        <f t="shared" si="149"/>
        <v>461010.53</v>
      </c>
      <c r="AH39" s="84">
        <f t="shared" si="150"/>
        <v>0.45735171626984128</v>
      </c>
      <c r="AI39" s="36">
        <f t="shared" si="666"/>
        <v>1008000</v>
      </c>
      <c r="AJ39" s="28">
        <f t="shared" si="754"/>
        <v>1</v>
      </c>
      <c r="AK39" s="3">
        <f t="shared" si="667"/>
        <v>1008000</v>
      </c>
      <c r="AL39" s="3">
        <f t="shared" si="668"/>
        <v>6011</v>
      </c>
      <c r="AM39" s="3">
        <f t="shared" si="669"/>
        <v>5980</v>
      </c>
      <c r="AN39" s="3">
        <f t="shared" si="670"/>
        <v>14640</v>
      </c>
      <c r="AO39" s="3">
        <f t="shared" si="671"/>
        <v>44766</v>
      </c>
      <c r="AP39" s="3">
        <f t="shared" si="672"/>
        <v>79803</v>
      </c>
      <c r="AQ39" s="3">
        <f t="shared" si="673"/>
        <v>856800</v>
      </c>
      <c r="AR39" s="3">
        <f t="shared" si="755"/>
        <v>0</v>
      </c>
      <c r="AS39" s="3">
        <f t="shared" si="470"/>
        <v>0</v>
      </c>
      <c r="AT39" s="3">
        <f t="shared" si="463"/>
        <v>0</v>
      </c>
      <c r="AU39" s="22">
        <f t="shared" si="674"/>
        <v>434087.53</v>
      </c>
      <c r="AV39" s="3">
        <f t="shared" si="152"/>
        <v>434087.53</v>
      </c>
      <c r="AW39" s="160">
        <f t="shared" si="153"/>
        <v>434087.53</v>
      </c>
      <c r="AX39" s="6">
        <f t="shared" si="210"/>
        <v>461907.53</v>
      </c>
      <c r="AY39" s="36">
        <f t="shared" si="675"/>
        <v>1008000</v>
      </c>
      <c r="AZ39" s="28">
        <f t="shared" si="756"/>
        <v>2</v>
      </c>
      <c r="BA39" s="3">
        <f t="shared" si="676"/>
        <v>504000</v>
      </c>
      <c r="BB39" s="3">
        <f t="shared" si="757"/>
        <v>6011</v>
      </c>
      <c r="BC39" s="3">
        <f t="shared" si="677"/>
        <v>5980</v>
      </c>
      <c r="BD39" s="3">
        <f t="shared" si="758"/>
        <v>14640</v>
      </c>
      <c r="BE39" s="3">
        <f t="shared" si="678"/>
        <v>44766</v>
      </c>
      <c r="BF39" s="3">
        <f t="shared" si="679"/>
        <v>79803</v>
      </c>
      <c r="BG39" s="3">
        <f t="shared" si="680"/>
        <v>352800</v>
      </c>
      <c r="BH39" s="3">
        <f t="shared" si="681"/>
        <v>0</v>
      </c>
      <c r="BI39" s="3">
        <f>IF(BA39&gt;=$AR$5,IF(BA39&lt;=$AS$5,BA39-$AR$5,$AS$5-$AR$5),0)</f>
        <v>0</v>
      </c>
      <c r="BJ39" s="3">
        <f t="shared" si="682"/>
        <v>0</v>
      </c>
      <c r="BK39" s="90">
        <f t="shared" si="312"/>
        <v>414575.06</v>
      </c>
      <c r="BL39" s="3">
        <f t="shared" si="154"/>
        <v>414575.06</v>
      </c>
      <c r="BM39" s="160">
        <f t="shared" si="35"/>
        <v>414575.06</v>
      </c>
      <c r="BN39" s="62">
        <f t="shared" si="211"/>
        <v>429895.06</v>
      </c>
      <c r="BO39" s="36">
        <f t="shared" si="683"/>
        <v>1008000</v>
      </c>
      <c r="BP39" s="28">
        <f t="shared" si="759"/>
        <v>2.5</v>
      </c>
      <c r="BQ39" s="3">
        <f t="shared" si="684"/>
        <v>403200</v>
      </c>
      <c r="BR39" s="3">
        <f t="shared" si="760"/>
        <v>6011</v>
      </c>
      <c r="BS39" s="3">
        <f t="shared" si="685"/>
        <v>5980</v>
      </c>
      <c r="BT39" s="3">
        <f t="shared" si="761"/>
        <v>14640</v>
      </c>
      <c r="BU39" s="3">
        <f t="shared" si="686"/>
        <v>44766</v>
      </c>
      <c r="BV39" s="3">
        <f t="shared" si="687"/>
        <v>79803</v>
      </c>
      <c r="BW39" s="3">
        <f t="shared" si="688"/>
        <v>252000</v>
      </c>
      <c r="BX39" s="3">
        <f t="shared" si="689"/>
        <v>0</v>
      </c>
      <c r="BY39" s="3">
        <f>IF(BQ39&gt;=$AR$5,IF(BQ39&lt;=$AS$5,BQ39-$AR$5,$AS$5-$AR$5),0)</f>
        <v>0</v>
      </c>
      <c r="BZ39" s="3">
        <f t="shared" si="690"/>
        <v>0</v>
      </c>
      <c r="CA39" s="90">
        <f t="shared" si="335"/>
        <v>404818.82500000001</v>
      </c>
      <c r="CB39" s="3">
        <f t="shared" si="340"/>
        <v>413075.06</v>
      </c>
      <c r="CC39" s="160">
        <f t="shared" si="49"/>
        <v>413075.06</v>
      </c>
      <c r="CD39" s="6">
        <f t="shared" si="212"/>
        <v>428395.06</v>
      </c>
      <c r="CE39" s="36">
        <f t="shared" si="691"/>
        <v>1008000</v>
      </c>
      <c r="CF39" s="28">
        <f t="shared" si="762"/>
        <v>3</v>
      </c>
      <c r="CG39" s="3">
        <f t="shared" si="692"/>
        <v>336000</v>
      </c>
      <c r="CH39" s="3">
        <f t="shared" si="763"/>
        <v>6011</v>
      </c>
      <c r="CI39" s="3">
        <f t="shared" si="693"/>
        <v>5980</v>
      </c>
      <c r="CJ39" s="3">
        <f t="shared" si="764"/>
        <v>14640</v>
      </c>
      <c r="CK39" s="3">
        <f t="shared" si="694"/>
        <v>44766</v>
      </c>
      <c r="CL39" s="3">
        <f t="shared" si="695"/>
        <v>79803</v>
      </c>
      <c r="CM39" s="3">
        <f t="shared" si="696"/>
        <v>184800</v>
      </c>
      <c r="CN39" s="3">
        <f t="shared" si="697"/>
        <v>0</v>
      </c>
      <c r="CO39" s="3">
        <f>IF(CG39&gt;=$AR$5,IF(CG39&lt;=$AS$5,CG39-$AR$5,$AS$5-$AR$5),0)</f>
        <v>0</v>
      </c>
      <c r="CP39" s="3">
        <f t="shared" si="698"/>
        <v>0</v>
      </c>
      <c r="CQ39" s="22">
        <f t="shared" si="319"/>
        <v>395062.58999999997</v>
      </c>
      <c r="CR39" s="3">
        <f t="shared" si="593"/>
        <v>411575.06</v>
      </c>
      <c r="CS39" s="160">
        <f t="shared" si="63"/>
        <v>411575.06</v>
      </c>
      <c r="CT39" s="6">
        <f t="shared" si="213"/>
        <v>426895.06</v>
      </c>
      <c r="CU39" s="36">
        <f t="shared" si="699"/>
        <v>1008000</v>
      </c>
      <c r="CV39" s="28">
        <f t="shared" si="765"/>
        <v>4</v>
      </c>
      <c r="CW39" s="3">
        <f t="shared" si="700"/>
        <v>252000</v>
      </c>
      <c r="CX39" s="3">
        <f t="shared" si="766"/>
        <v>6011</v>
      </c>
      <c r="CY39" s="3">
        <f t="shared" si="701"/>
        <v>5980</v>
      </c>
      <c r="CZ39" s="3">
        <f t="shared" si="767"/>
        <v>14640</v>
      </c>
      <c r="DA39" s="3">
        <f t="shared" si="702"/>
        <v>44766</v>
      </c>
      <c r="DB39" s="3">
        <f t="shared" si="703"/>
        <v>79803</v>
      </c>
      <c r="DC39" s="3">
        <f t="shared" si="704"/>
        <v>100800</v>
      </c>
      <c r="DD39" s="3">
        <f t="shared" si="705"/>
        <v>0</v>
      </c>
      <c r="DE39" s="3">
        <f>IF(CW39&gt;=$AR$5,IF(CW39&lt;=$AS$5,CW39-$AR$5,$AS$5-$AR$5),0)</f>
        <v>0</v>
      </c>
      <c r="DF39" s="3">
        <f t="shared" si="706"/>
        <v>0</v>
      </c>
      <c r="DG39" s="22">
        <f t="shared" si="383"/>
        <v>375550.12</v>
      </c>
      <c r="DH39" s="3">
        <f t="shared" si="155"/>
        <v>408575.06</v>
      </c>
      <c r="DI39" s="160">
        <f t="shared" si="178"/>
        <v>408575.06</v>
      </c>
      <c r="DJ39" s="6">
        <f t="shared" si="214"/>
        <v>423895.06</v>
      </c>
      <c r="DK39" s="36">
        <f t="shared" si="707"/>
        <v>1008000</v>
      </c>
      <c r="DL39" s="28">
        <f t="shared" si="768"/>
        <v>5</v>
      </c>
      <c r="DM39" s="3">
        <f t="shared" si="708"/>
        <v>201600</v>
      </c>
      <c r="DN39" s="3">
        <f t="shared" si="769"/>
        <v>6011</v>
      </c>
      <c r="DO39" s="3">
        <f t="shared" si="709"/>
        <v>5980</v>
      </c>
      <c r="DP39" s="3">
        <f t="shared" si="770"/>
        <v>14640</v>
      </c>
      <c r="DQ39" s="3">
        <f t="shared" si="710"/>
        <v>44766</v>
      </c>
      <c r="DR39" s="3">
        <f t="shared" si="711"/>
        <v>79803</v>
      </c>
      <c r="DS39" s="3">
        <f t="shared" si="712"/>
        <v>50400</v>
      </c>
      <c r="DT39" s="3">
        <f t="shared" si="713"/>
        <v>0</v>
      </c>
      <c r="DU39" s="3">
        <f>IF(DM39&gt;=$AR$5,IF(DM39&lt;=$AS$5,DM39-$AR$5,$AS$5-$AR$5),0)</f>
        <v>0</v>
      </c>
      <c r="DV39" s="3">
        <f t="shared" si="714"/>
        <v>0</v>
      </c>
      <c r="DW39" s="22">
        <f t="shared" si="448"/>
        <v>356037.65</v>
      </c>
      <c r="DX39" s="3">
        <f t="shared" si="336"/>
        <v>405575.06</v>
      </c>
      <c r="DY39" s="160">
        <f t="shared" si="91"/>
        <v>405575.06</v>
      </c>
      <c r="DZ39" s="6">
        <f t="shared" si="215"/>
        <v>420895.06</v>
      </c>
      <c r="EA39" s="36">
        <f t="shared" si="715"/>
        <v>1008000</v>
      </c>
      <c r="EB39" s="28">
        <f t="shared" si="771"/>
        <v>2</v>
      </c>
      <c r="EC39" s="3">
        <f t="shared" si="716"/>
        <v>504000</v>
      </c>
      <c r="ED39" s="3">
        <f t="shared" si="717"/>
        <v>6011</v>
      </c>
      <c r="EE39" s="3">
        <f t="shared" si="718"/>
        <v>5980</v>
      </c>
      <c r="EF39" s="3">
        <f t="shared" si="719"/>
        <v>14640</v>
      </c>
      <c r="EG39" s="3">
        <f t="shared" si="720"/>
        <v>44766</v>
      </c>
      <c r="EH39" s="3">
        <f t="shared" si="721"/>
        <v>79803</v>
      </c>
      <c r="EI39" s="3">
        <f t="shared" si="722"/>
        <v>352800</v>
      </c>
      <c r="EJ39" s="3">
        <f t="shared" si="772"/>
        <v>0</v>
      </c>
      <c r="EK39" s="3">
        <f t="shared" si="723"/>
        <v>0</v>
      </c>
      <c r="EL39" s="3">
        <f t="shared" si="724"/>
        <v>0</v>
      </c>
      <c r="EM39" s="22">
        <f t="shared" si="337"/>
        <v>414575.06</v>
      </c>
      <c r="EN39" s="3">
        <f t="shared" si="510"/>
        <v>430547.53</v>
      </c>
      <c r="EO39" s="160">
        <f t="shared" si="181"/>
        <v>430547.53</v>
      </c>
      <c r="EP39" s="36">
        <f t="shared" si="106"/>
        <v>458367.53</v>
      </c>
      <c r="EQ39" s="6">
        <f t="shared" si="156"/>
        <v>1008000</v>
      </c>
      <c r="ER39" s="3">
        <f t="shared" si="157"/>
        <v>250000</v>
      </c>
      <c r="ES39" s="3">
        <f t="shared" si="158"/>
        <v>250000</v>
      </c>
      <c r="ET39" s="3">
        <f t="shared" si="159"/>
        <v>508000</v>
      </c>
      <c r="EU39" s="3">
        <f t="shared" si="107"/>
        <v>0</v>
      </c>
      <c r="EV39" s="3">
        <f t="shared" ref="EV39:EV41" si="777">IF(EQ39&gt;=$EU$5,EQ39-ER39-ES39-ET39-EU39,0)</f>
        <v>0</v>
      </c>
      <c r="EW39" s="3">
        <f t="shared" si="160"/>
        <v>0</v>
      </c>
      <c r="EX39" s="6">
        <f t="shared" si="109"/>
        <v>27820</v>
      </c>
      <c r="EY39" s="3">
        <f t="shared" si="161"/>
        <v>500000</v>
      </c>
      <c r="EZ39" s="3">
        <f t="shared" si="665"/>
        <v>500000</v>
      </c>
      <c r="FA39" s="3">
        <f t="shared" si="216"/>
        <v>8000</v>
      </c>
      <c r="FB39" s="3">
        <f t="shared" si="112"/>
        <v>0</v>
      </c>
      <c r="FC39" s="3">
        <f t="shared" si="217"/>
        <v>0</v>
      </c>
      <c r="FD39" s="3">
        <f t="shared" si="218"/>
        <v>0</v>
      </c>
      <c r="FE39" s="6">
        <f t="shared" si="219"/>
        <v>15320</v>
      </c>
      <c r="FF39" s="36">
        <f t="shared" si="725"/>
        <v>1008000</v>
      </c>
      <c r="FG39" s="28">
        <f t="shared" si="773"/>
        <v>2.5</v>
      </c>
      <c r="FH39" s="3">
        <f t="shared" si="726"/>
        <v>403200</v>
      </c>
      <c r="FI39" s="3">
        <f t="shared" si="727"/>
        <v>6011</v>
      </c>
      <c r="FJ39" s="3">
        <f t="shared" si="728"/>
        <v>5980</v>
      </c>
      <c r="FK39" s="3">
        <f t="shared" si="729"/>
        <v>14640</v>
      </c>
      <c r="FL39" s="3">
        <f t="shared" si="730"/>
        <v>44766</v>
      </c>
      <c r="FM39" s="3">
        <f t="shared" si="731"/>
        <v>79803</v>
      </c>
      <c r="FN39" s="3">
        <f t="shared" si="732"/>
        <v>252000</v>
      </c>
      <c r="FO39" s="3">
        <f t="shared" si="774"/>
        <v>0</v>
      </c>
      <c r="FP39" s="3">
        <f t="shared" si="733"/>
        <v>0</v>
      </c>
      <c r="FQ39" s="3">
        <f t="shared" si="734"/>
        <v>0</v>
      </c>
      <c r="FR39" s="22">
        <f t="shared" si="735"/>
        <v>404818.82500000001</v>
      </c>
      <c r="FS39" s="3">
        <f t="shared" si="183"/>
        <v>429047.53</v>
      </c>
      <c r="FT39" s="160">
        <f t="shared" si="562"/>
        <v>429047.53</v>
      </c>
      <c r="FU39" s="36">
        <f t="shared" si="162"/>
        <v>456867.53</v>
      </c>
      <c r="FV39" s="36">
        <f t="shared" si="736"/>
        <v>1008000</v>
      </c>
      <c r="FW39" s="28">
        <f t="shared" si="775"/>
        <v>1.5</v>
      </c>
      <c r="FX39" s="3">
        <f t="shared" si="737"/>
        <v>672000</v>
      </c>
      <c r="FY39" s="3">
        <f t="shared" si="738"/>
        <v>6011</v>
      </c>
      <c r="FZ39" s="3">
        <f t="shared" si="739"/>
        <v>5980</v>
      </c>
      <c r="GA39" s="3">
        <f t="shared" si="740"/>
        <v>14640</v>
      </c>
      <c r="GB39" s="3">
        <f t="shared" si="741"/>
        <v>44766</v>
      </c>
      <c r="GC39" s="3">
        <f t="shared" si="742"/>
        <v>79803</v>
      </c>
      <c r="GD39" s="3">
        <f t="shared" si="743"/>
        <v>520800</v>
      </c>
      <c r="GE39" s="3">
        <f t="shared" si="776"/>
        <v>0</v>
      </c>
      <c r="GF39" s="3">
        <f t="shared" si="744"/>
        <v>0</v>
      </c>
      <c r="GG39" s="3">
        <f t="shared" si="745"/>
        <v>0</v>
      </c>
      <c r="GH39" s="22">
        <f t="shared" si="746"/>
        <v>424331.29500000004</v>
      </c>
      <c r="GI39" s="3">
        <f t="shared" si="163"/>
        <v>433190.53</v>
      </c>
      <c r="GJ39" s="160">
        <f t="shared" si="139"/>
        <v>433190.53</v>
      </c>
      <c r="GK39" s="36">
        <f t="shared" si="164"/>
        <v>461010.53</v>
      </c>
      <c r="GM39" s="11"/>
      <c r="GN39" s="22"/>
      <c r="GQ39" t="s">
        <v>148</v>
      </c>
      <c r="GU39" s="2"/>
      <c r="HH39" s="295">
        <f t="shared" si="169"/>
        <v>1008000</v>
      </c>
      <c r="HI39" s="25">
        <f t="shared" si="747"/>
        <v>1500</v>
      </c>
      <c r="HJ39" s="3">
        <f t="shared" si="748"/>
        <v>3000</v>
      </c>
      <c r="HK39" s="3">
        <f t="shared" si="749"/>
        <v>6000</v>
      </c>
      <c r="HL39" s="62">
        <f t="shared" si="750"/>
        <v>9000</v>
      </c>
      <c r="HM39" s="25">
        <f t="shared" si="751"/>
        <v>3540</v>
      </c>
      <c r="HN39" s="62">
        <f t="shared" si="752"/>
        <v>5040</v>
      </c>
      <c r="HO39" s="6">
        <f t="shared" si="753"/>
        <v>897</v>
      </c>
      <c r="IB39" t="s">
        <v>153</v>
      </c>
      <c r="II39" s="2"/>
      <c r="IJ39" s="2"/>
      <c r="IK39" s="2"/>
      <c r="IL39">
        <v>27</v>
      </c>
      <c r="IS39" s="141" t="s">
        <v>200</v>
      </c>
      <c r="IT39" s="141"/>
      <c r="IU39" s="141"/>
      <c r="IV39" s="141"/>
      <c r="IW39" s="141"/>
      <c r="IX39" s="141"/>
      <c r="IY39" s="141"/>
      <c r="IZ39" s="141"/>
      <c r="JA39" s="141"/>
      <c r="JB39" s="141"/>
    </row>
    <row r="40" spans="1:262">
      <c r="M40" s="127">
        <f t="shared" si="143"/>
        <v>2016000</v>
      </c>
      <c r="N40" s="280">
        <f t="shared" si="144"/>
        <v>16000</v>
      </c>
      <c r="O40" s="100">
        <v>2000000</v>
      </c>
      <c r="P40" s="25">
        <f t="shared" si="565"/>
        <v>2016000</v>
      </c>
      <c r="Q40" s="36">
        <f t="shared" si="200"/>
        <v>955827.53</v>
      </c>
      <c r="R40" s="82">
        <f t="shared" si="220"/>
        <v>0.47412079861111112</v>
      </c>
      <c r="S40" s="36">
        <f t="shared" si="201"/>
        <v>923815.06</v>
      </c>
      <c r="T40" s="82">
        <f t="shared" si="146"/>
        <v>0.45824159722222224</v>
      </c>
      <c r="U40" s="36">
        <f t="shared" si="202"/>
        <v>922315.06</v>
      </c>
      <c r="V40" s="76">
        <f t="shared" si="203"/>
        <v>0.45749754960317462</v>
      </c>
      <c r="W40" s="36">
        <f t="shared" si="204"/>
        <v>920815.06</v>
      </c>
      <c r="X40" s="76">
        <f t="shared" si="205"/>
        <v>0.45675350198412701</v>
      </c>
      <c r="Y40" s="36">
        <f t="shared" si="206"/>
        <v>917815.06</v>
      </c>
      <c r="Z40" s="76">
        <f t="shared" si="207"/>
        <v>0.45526540674603178</v>
      </c>
      <c r="AA40" s="6">
        <f t="shared" si="208"/>
        <v>914815.06</v>
      </c>
      <c r="AB40" s="76">
        <f t="shared" si="209"/>
        <v>0.45377731150793654</v>
      </c>
      <c r="AC40" s="6">
        <f t="shared" si="147"/>
        <v>952287.53</v>
      </c>
      <c r="AD40" s="76">
        <f t="shared" si="148"/>
        <v>0.47236484623015873</v>
      </c>
      <c r="AE40" s="36">
        <f t="shared" si="534"/>
        <v>950787.53</v>
      </c>
      <c r="AF40" s="76">
        <f t="shared" ref="AF40:AF41" si="778">AE40/P40</f>
        <v>0.47162079861111111</v>
      </c>
      <c r="AG40" s="6">
        <f t="shared" si="149"/>
        <v>954930.53</v>
      </c>
      <c r="AH40" s="84">
        <f t="shared" si="150"/>
        <v>0.47367585813492064</v>
      </c>
      <c r="AI40" s="36">
        <f t="shared" si="666"/>
        <v>2016000</v>
      </c>
      <c r="AJ40" s="28">
        <f t="shared" si="754"/>
        <v>1</v>
      </c>
      <c r="AK40" s="3">
        <f t="shared" si="667"/>
        <v>2016000</v>
      </c>
      <c r="AL40" s="3">
        <f t="shared" si="668"/>
        <v>6011</v>
      </c>
      <c r="AM40" s="3">
        <f t="shared" si="669"/>
        <v>5980</v>
      </c>
      <c r="AN40" s="3">
        <f t="shared" si="670"/>
        <v>14640</v>
      </c>
      <c r="AO40" s="3">
        <f t="shared" si="671"/>
        <v>44766</v>
      </c>
      <c r="AP40" s="3">
        <f t="shared" si="672"/>
        <v>79803</v>
      </c>
      <c r="AQ40" s="3">
        <f t="shared" si="673"/>
        <v>1864800</v>
      </c>
      <c r="AR40" s="3">
        <f t="shared" si="755"/>
        <v>0</v>
      </c>
      <c r="AS40" s="3">
        <f t="shared" si="470"/>
        <v>0</v>
      </c>
      <c r="AT40" s="3">
        <f t="shared" si="463"/>
        <v>0</v>
      </c>
      <c r="AU40" s="22">
        <f t="shared" si="674"/>
        <v>887687.53</v>
      </c>
      <c r="AV40" s="3">
        <f t="shared" si="152"/>
        <v>887687.53</v>
      </c>
      <c r="AW40" s="160">
        <f t="shared" si="153"/>
        <v>887687.53</v>
      </c>
      <c r="AX40" s="6">
        <f t="shared" si="210"/>
        <v>955827.53</v>
      </c>
      <c r="AY40" s="36">
        <f t="shared" si="675"/>
        <v>2016000</v>
      </c>
      <c r="AZ40" s="28">
        <f t="shared" si="756"/>
        <v>2</v>
      </c>
      <c r="BA40" s="3">
        <f t="shared" si="676"/>
        <v>1008000</v>
      </c>
      <c r="BB40" s="3">
        <f t="shared" si="757"/>
        <v>6011</v>
      </c>
      <c r="BC40" s="3">
        <f t="shared" si="677"/>
        <v>5980</v>
      </c>
      <c r="BD40" s="3">
        <f t="shared" si="758"/>
        <v>14640</v>
      </c>
      <c r="BE40" s="3">
        <f t="shared" si="678"/>
        <v>44766</v>
      </c>
      <c r="BF40" s="3">
        <f t="shared" si="679"/>
        <v>79803</v>
      </c>
      <c r="BG40" s="3">
        <f t="shared" si="680"/>
        <v>856800</v>
      </c>
      <c r="BH40" s="3">
        <f t="shared" si="681"/>
        <v>0</v>
      </c>
      <c r="BI40" s="3">
        <f>IF(BA40&gt;=$AR$5,IF(BA40&lt;=$AS$5,BA40-$AR$5,$AS$5-$AR$5),0)</f>
        <v>0</v>
      </c>
      <c r="BJ40" s="3">
        <f t="shared" si="682"/>
        <v>0</v>
      </c>
      <c r="BK40" s="90">
        <f t="shared" si="312"/>
        <v>868175.06</v>
      </c>
      <c r="BL40" s="3">
        <f t="shared" si="154"/>
        <v>868175.06</v>
      </c>
      <c r="BM40" s="160">
        <f t="shared" si="35"/>
        <v>868175.06</v>
      </c>
      <c r="BN40" s="62">
        <f t="shared" si="211"/>
        <v>923815.06</v>
      </c>
      <c r="BO40" s="36">
        <f t="shared" si="683"/>
        <v>2016000</v>
      </c>
      <c r="BP40" s="28">
        <f t="shared" si="759"/>
        <v>2.5</v>
      </c>
      <c r="BQ40" s="3">
        <f t="shared" si="684"/>
        <v>806400</v>
      </c>
      <c r="BR40" s="3">
        <f t="shared" si="760"/>
        <v>6011</v>
      </c>
      <c r="BS40" s="3">
        <f t="shared" si="685"/>
        <v>5980</v>
      </c>
      <c r="BT40" s="3">
        <f t="shared" si="761"/>
        <v>14640</v>
      </c>
      <c r="BU40" s="3">
        <f t="shared" si="686"/>
        <v>44766</v>
      </c>
      <c r="BV40" s="3">
        <f t="shared" si="687"/>
        <v>79803</v>
      </c>
      <c r="BW40" s="3">
        <f t="shared" si="688"/>
        <v>655200</v>
      </c>
      <c r="BX40" s="3">
        <f t="shared" si="689"/>
        <v>0</v>
      </c>
      <c r="BY40" s="3">
        <f>IF(BQ40&gt;=$AR$5,IF(BQ40&lt;=$AS$5,BQ40-$AR$5,$AS$5-$AR$5),0)</f>
        <v>0</v>
      </c>
      <c r="BZ40" s="3">
        <f t="shared" si="690"/>
        <v>0</v>
      </c>
      <c r="CA40" s="90">
        <f t="shared" si="335"/>
        <v>858418.82500000007</v>
      </c>
      <c r="CB40" s="3">
        <f t="shared" si="340"/>
        <v>866675.06</v>
      </c>
      <c r="CC40" s="160">
        <f t="shared" si="49"/>
        <v>866675.06</v>
      </c>
      <c r="CD40" s="6">
        <f t="shared" si="212"/>
        <v>922315.06</v>
      </c>
      <c r="CE40" s="36">
        <f t="shared" si="691"/>
        <v>2016000</v>
      </c>
      <c r="CF40" s="28">
        <f t="shared" si="762"/>
        <v>3</v>
      </c>
      <c r="CG40" s="3">
        <f t="shared" si="692"/>
        <v>672000</v>
      </c>
      <c r="CH40" s="3">
        <f t="shared" si="763"/>
        <v>6011</v>
      </c>
      <c r="CI40" s="3">
        <f t="shared" si="693"/>
        <v>5980</v>
      </c>
      <c r="CJ40" s="3">
        <f t="shared" si="764"/>
        <v>14640</v>
      </c>
      <c r="CK40" s="3">
        <f t="shared" si="694"/>
        <v>44766</v>
      </c>
      <c r="CL40" s="3">
        <f t="shared" si="695"/>
        <v>79803</v>
      </c>
      <c r="CM40" s="3">
        <f t="shared" si="696"/>
        <v>520800</v>
      </c>
      <c r="CN40" s="3">
        <f t="shared" si="697"/>
        <v>0</v>
      </c>
      <c r="CO40" s="3">
        <f>IF(CG40&gt;=$AR$5,IF(CG40&lt;=$AS$5,CG40-$AR$5,$AS$5-$AR$5),0)</f>
        <v>0</v>
      </c>
      <c r="CP40" s="3">
        <f t="shared" si="698"/>
        <v>0</v>
      </c>
      <c r="CQ40" s="22">
        <f t="shared" si="319"/>
        <v>848662.59000000008</v>
      </c>
      <c r="CR40" s="3">
        <f t="shared" si="593"/>
        <v>865175.06</v>
      </c>
      <c r="CS40" s="160">
        <f t="shared" ref="CS40" si="779">CR40-(IF(0&lt;=($E$25-(CR40)/2),IF(CR40&lt;=($E$25-(CR40)/2),CR40,($E$25-(CR40)/2)),0))</f>
        <v>865175.06</v>
      </c>
      <c r="CT40" s="6">
        <f t="shared" si="213"/>
        <v>920815.06</v>
      </c>
      <c r="CU40" s="36">
        <f t="shared" si="699"/>
        <v>2016000</v>
      </c>
      <c r="CV40" s="28">
        <f t="shared" si="765"/>
        <v>4</v>
      </c>
      <c r="CW40" s="3">
        <f t="shared" si="700"/>
        <v>504000</v>
      </c>
      <c r="CX40" s="3">
        <f t="shared" si="766"/>
        <v>6011</v>
      </c>
      <c r="CY40" s="3">
        <f t="shared" si="701"/>
        <v>5980</v>
      </c>
      <c r="CZ40" s="3">
        <f t="shared" si="767"/>
        <v>14640</v>
      </c>
      <c r="DA40" s="3">
        <f t="shared" si="702"/>
        <v>44766</v>
      </c>
      <c r="DB40" s="3">
        <f t="shared" si="703"/>
        <v>79803</v>
      </c>
      <c r="DC40" s="3">
        <f t="shared" si="704"/>
        <v>352800</v>
      </c>
      <c r="DD40" s="3">
        <f t="shared" si="705"/>
        <v>0</v>
      </c>
      <c r="DE40" s="3">
        <f>IF(CW40&gt;=$AR$5,IF(CW40&lt;=$AS$5,CW40-$AR$5,$AS$5-$AR$5),0)</f>
        <v>0</v>
      </c>
      <c r="DF40" s="3">
        <f t="shared" si="706"/>
        <v>0</v>
      </c>
      <c r="DG40" s="22">
        <f t="shared" si="383"/>
        <v>829150.12</v>
      </c>
      <c r="DH40" s="3">
        <f t="shared" si="155"/>
        <v>862175.06</v>
      </c>
      <c r="DI40" s="160">
        <f t="shared" si="178"/>
        <v>862175.06</v>
      </c>
      <c r="DJ40" s="6">
        <f t="shared" si="214"/>
        <v>917815.06</v>
      </c>
      <c r="DK40" s="36">
        <f t="shared" si="707"/>
        <v>2016000</v>
      </c>
      <c r="DL40" s="28">
        <f t="shared" si="768"/>
        <v>5</v>
      </c>
      <c r="DM40" s="3">
        <f t="shared" si="708"/>
        <v>403200</v>
      </c>
      <c r="DN40" s="3">
        <f t="shared" si="769"/>
        <v>6011</v>
      </c>
      <c r="DO40" s="3">
        <f t="shared" si="709"/>
        <v>5980</v>
      </c>
      <c r="DP40" s="3">
        <f t="shared" si="770"/>
        <v>14640</v>
      </c>
      <c r="DQ40" s="3">
        <f t="shared" si="710"/>
        <v>44766</v>
      </c>
      <c r="DR40" s="3">
        <f t="shared" si="711"/>
        <v>79803</v>
      </c>
      <c r="DS40" s="3">
        <f t="shared" si="712"/>
        <v>252000</v>
      </c>
      <c r="DT40" s="3">
        <f t="shared" si="713"/>
        <v>0</v>
      </c>
      <c r="DU40" s="3">
        <f>IF(DM40&gt;=$AR$5,IF(DM40&lt;=$AS$5,DM40-$AR$5,$AS$5-$AR$5),0)</f>
        <v>0</v>
      </c>
      <c r="DV40" s="3">
        <f t="shared" si="714"/>
        <v>0</v>
      </c>
      <c r="DW40" s="22">
        <f t="shared" si="448"/>
        <v>809637.65</v>
      </c>
      <c r="DX40" s="3">
        <f t="shared" si="336"/>
        <v>859175.06</v>
      </c>
      <c r="DY40" s="160">
        <f t="shared" si="91"/>
        <v>859175.06</v>
      </c>
      <c r="DZ40" s="6">
        <f t="shared" si="215"/>
        <v>914815.06</v>
      </c>
      <c r="EA40" s="36">
        <f t="shared" si="715"/>
        <v>2016000</v>
      </c>
      <c r="EB40" s="28">
        <f t="shared" si="771"/>
        <v>2</v>
      </c>
      <c r="EC40" s="3">
        <f t="shared" si="716"/>
        <v>1008000</v>
      </c>
      <c r="ED40" s="3">
        <f t="shared" si="717"/>
        <v>6011</v>
      </c>
      <c r="EE40" s="3">
        <f t="shared" si="718"/>
        <v>5980</v>
      </c>
      <c r="EF40" s="3">
        <f t="shared" si="719"/>
        <v>14640</v>
      </c>
      <c r="EG40" s="3">
        <f t="shared" si="720"/>
        <v>44766</v>
      </c>
      <c r="EH40" s="3">
        <f t="shared" si="721"/>
        <v>79803</v>
      </c>
      <c r="EI40" s="3">
        <f t="shared" si="722"/>
        <v>856800</v>
      </c>
      <c r="EJ40" s="3">
        <f t="shared" si="772"/>
        <v>0</v>
      </c>
      <c r="EK40" s="3">
        <f t="shared" si="723"/>
        <v>0</v>
      </c>
      <c r="EL40" s="3">
        <f t="shared" si="724"/>
        <v>0</v>
      </c>
      <c r="EM40" s="22">
        <f t="shared" si="337"/>
        <v>868175.06</v>
      </c>
      <c r="EN40" s="3">
        <f t="shared" si="510"/>
        <v>884147.53</v>
      </c>
      <c r="EO40" s="160">
        <f t="shared" si="181"/>
        <v>884147.53</v>
      </c>
      <c r="EP40" s="36">
        <f t="shared" si="106"/>
        <v>952287.53</v>
      </c>
      <c r="EQ40" s="6">
        <f t="shared" si="156"/>
        <v>2016000</v>
      </c>
      <c r="ER40" s="3">
        <f t="shared" si="157"/>
        <v>250000</v>
      </c>
      <c r="ES40" s="3">
        <f t="shared" si="158"/>
        <v>250000</v>
      </c>
      <c r="ET40" s="3">
        <f t="shared" si="159"/>
        <v>1516000</v>
      </c>
      <c r="EU40" s="3">
        <f t="shared" si="107"/>
        <v>0</v>
      </c>
      <c r="EV40" s="3">
        <f t="shared" si="777"/>
        <v>0</v>
      </c>
      <c r="EW40" s="3">
        <f t="shared" si="160"/>
        <v>0</v>
      </c>
      <c r="EX40" s="6">
        <f t="shared" si="109"/>
        <v>68140</v>
      </c>
      <c r="EY40" s="3">
        <f t="shared" si="161"/>
        <v>500000</v>
      </c>
      <c r="EZ40" s="3">
        <f t="shared" si="665"/>
        <v>500000</v>
      </c>
      <c r="FA40" s="3">
        <f t="shared" si="216"/>
        <v>1016000</v>
      </c>
      <c r="FB40" s="3">
        <f t="shared" si="112"/>
        <v>0</v>
      </c>
      <c r="FC40" s="3">
        <f t="shared" si="217"/>
        <v>0</v>
      </c>
      <c r="FD40" s="3">
        <f t="shared" si="218"/>
        <v>0</v>
      </c>
      <c r="FE40" s="6">
        <f t="shared" si="219"/>
        <v>55640</v>
      </c>
      <c r="FF40" s="36">
        <f t="shared" si="725"/>
        <v>2016000</v>
      </c>
      <c r="FG40" s="28">
        <f t="shared" si="773"/>
        <v>2.5</v>
      </c>
      <c r="FH40" s="3">
        <f t="shared" si="726"/>
        <v>806400</v>
      </c>
      <c r="FI40" s="3">
        <f t="shared" si="727"/>
        <v>6011</v>
      </c>
      <c r="FJ40" s="3">
        <f t="shared" si="728"/>
        <v>5980</v>
      </c>
      <c r="FK40" s="3">
        <f t="shared" si="729"/>
        <v>14640</v>
      </c>
      <c r="FL40" s="3">
        <f t="shared" si="730"/>
        <v>44766</v>
      </c>
      <c r="FM40" s="3">
        <f t="shared" si="731"/>
        <v>79803</v>
      </c>
      <c r="FN40" s="3">
        <f t="shared" si="732"/>
        <v>655200</v>
      </c>
      <c r="FO40" s="3">
        <f t="shared" si="774"/>
        <v>0</v>
      </c>
      <c r="FP40" s="3">
        <f t="shared" si="733"/>
        <v>0</v>
      </c>
      <c r="FQ40" s="3">
        <f t="shared" si="734"/>
        <v>0</v>
      </c>
      <c r="FR40" s="22">
        <f t="shared" si="735"/>
        <v>858418.82500000007</v>
      </c>
      <c r="FS40" s="3">
        <f t="shared" si="183"/>
        <v>882647.53</v>
      </c>
      <c r="FT40" s="160">
        <f t="shared" si="562"/>
        <v>882647.53</v>
      </c>
      <c r="FU40" s="36">
        <f t="shared" si="162"/>
        <v>950787.53</v>
      </c>
      <c r="FV40" s="36">
        <f t="shared" si="736"/>
        <v>2016000</v>
      </c>
      <c r="FW40" s="28">
        <f t="shared" si="775"/>
        <v>1.5</v>
      </c>
      <c r="FX40" s="3">
        <f t="shared" si="737"/>
        <v>1344000</v>
      </c>
      <c r="FY40" s="3">
        <f t="shared" si="738"/>
        <v>6011</v>
      </c>
      <c r="FZ40" s="3">
        <f t="shared" si="739"/>
        <v>5980</v>
      </c>
      <c r="GA40" s="3">
        <f t="shared" si="740"/>
        <v>14640</v>
      </c>
      <c r="GB40" s="3">
        <f t="shared" si="741"/>
        <v>44766</v>
      </c>
      <c r="GC40" s="3">
        <f t="shared" si="742"/>
        <v>79803</v>
      </c>
      <c r="GD40" s="3">
        <f t="shared" si="743"/>
        <v>1192800</v>
      </c>
      <c r="GE40" s="3">
        <f t="shared" si="776"/>
        <v>0</v>
      </c>
      <c r="GF40" s="3">
        <f t="shared" si="744"/>
        <v>0</v>
      </c>
      <c r="GG40" s="3">
        <f t="shared" si="745"/>
        <v>0</v>
      </c>
      <c r="GH40" s="22">
        <f t="shared" si="746"/>
        <v>877931.29500000004</v>
      </c>
      <c r="GI40" s="3">
        <f t="shared" si="163"/>
        <v>886790.53</v>
      </c>
      <c r="GJ40" s="160">
        <f t="shared" si="139"/>
        <v>886790.53</v>
      </c>
      <c r="GK40" s="36">
        <f t="shared" si="164"/>
        <v>954930.53</v>
      </c>
      <c r="GM40" s="11"/>
      <c r="GN40" s="11"/>
      <c r="GR40" t="s">
        <v>59</v>
      </c>
      <c r="GS40" t="s">
        <v>130</v>
      </c>
      <c r="GV40" s="155" t="s">
        <v>139</v>
      </c>
      <c r="GX40" s="154"/>
      <c r="GY40" s="154"/>
      <c r="HD40" s="155"/>
      <c r="HE40" s="155"/>
      <c r="HH40" s="295">
        <f t="shared" si="169"/>
        <v>2016000</v>
      </c>
      <c r="HI40" s="25">
        <f t="shared" si="747"/>
        <v>1500</v>
      </c>
      <c r="HJ40" s="3">
        <f t="shared" si="748"/>
        <v>3000</v>
      </c>
      <c r="HK40" s="3">
        <f t="shared" si="749"/>
        <v>6000</v>
      </c>
      <c r="HL40" s="62">
        <f t="shared" si="750"/>
        <v>9000</v>
      </c>
      <c r="HM40" s="25">
        <f t="shared" si="751"/>
        <v>3540</v>
      </c>
      <c r="HN40" s="62">
        <f t="shared" si="752"/>
        <v>5040</v>
      </c>
      <c r="HO40" s="6">
        <f t="shared" si="753"/>
        <v>897</v>
      </c>
      <c r="II40" s="2"/>
      <c r="IJ40" s="2"/>
      <c r="IK40" s="2"/>
      <c r="IS40" s="141"/>
      <c r="IT40" s="141" t="s">
        <v>206</v>
      </c>
      <c r="IU40" s="141"/>
      <c r="IV40" s="141"/>
      <c r="IW40" s="141"/>
      <c r="IX40" s="141"/>
      <c r="IY40" s="141"/>
      <c r="IZ40" s="141"/>
      <c r="JA40" s="141"/>
      <c r="JB40" s="141"/>
    </row>
    <row r="41" spans="1:262">
      <c r="A41" s="115" t="s">
        <v>105</v>
      </c>
      <c r="B41" t="s">
        <v>79</v>
      </c>
      <c r="M41" s="127">
        <f t="shared" si="143"/>
        <v>5040000</v>
      </c>
      <c r="N41" s="280">
        <f t="shared" si="144"/>
        <v>40000</v>
      </c>
      <c r="O41" s="100">
        <v>5000000</v>
      </c>
      <c r="P41" s="25">
        <f t="shared" si="565"/>
        <v>5040000</v>
      </c>
      <c r="Q41" s="36">
        <f t="shared" si="200"/>
        <v>2437587.5299999998</v>
      </c>
      <c r="R41" s="82">
        <f t="shared" si="220"/>
        <v>0.48364831944444442</v>
      </c>
      <c r="S41" s="36">
        <f t="shared" si="201"/>
        <v>2405575.06</v>
      </c>
      <c r="T41" s="82">
        <f t="shared" si="146"/>
        <v>0.4772966388888889</v>
      </c>
      <c r="U41" s="36">
        <f t="shared" si="202"/>
        <v>2404075.06</v>
      </c>
      <c r="V41" s="76">
        <f t="shared" si="203"/>
        <v>0.47699901984126986</v>
      </c>
      <c r="W41" s="36">
        <f t="shared" si="204"/>
        <v>2402575.06</v>
      </c>
      <c r="X41" s="76">
        <f t="shared" si="205"/>
        <v>0.47670140079365081</v>
      </c>
      <c r="Y41" s="36">
        <f t="shared" si="206"/>
        <v>2399575.06</v>
      </c>
      <c r="Z41" s="76">
        <f t="shared" si="207"/>
        <v>0.47610616269841272</v>
      </c>
      <c r="AA41" s="6">
        <f t="shared" si="208"/>
        <v>2396575.06</v>
      </c>
      <c r="AB41" s="76">
        <f t="shared" si="209"/>
        <v>0.47551092460317462</v>
      </c>
      <c r="AC41" s="6">
        <f t="shared" si="147"/>
        <v>2434047.5299999998</v>
      </c>
      <c r="AD41" s="76">
        <f t="shared" si="148"/>
        <v>0.48294593849206346</v>
      </c>
      <c r="AE41" s="36">
        <f t="shared" si="534"/>
        <v>2432547.5299999998</v>
      </c>
      <c r="AF41" s="76">
        <f t="shared" si="778"/>
        <v>0.48264831944444442</v>
      </c>
      <c r="AG41" s="6">
        <f t="shared" si="149"/>
        <v>2436690.5299999998</v>
      </c>
      <c r="AH41" s="84">
        <f t="shared" si="150"/>
        <v>0.4834703432539682</v>
      </c>
      <c r="AI41" s="36">
        <f t="shared" si="666"/>
        <v>5040000</v>
      </c>
      <c r="AJ41" s="28">
        <f t="shared" si="754"/>
        <v>1</v>
      </c>
      <c r="AK41" s="3">
        <f t="shared" si="667"/>
        <v>5040000</v>
      </c>
      <c r="AL41" s="3">
        <f t="shared" si="668"/>
        <v>6011</v>
      </c>
      <c r="AM41" s="3">
        <f t="shared" si="669"/>
        <v>5980</v>
      </c>
      <c r="AN41" s="3">
        <f t="shared" si="670"/>
        <v>14640</v>
      </c>
      <c r="AO41" s="3">
        <f t="shared" si="671"/>
        <v>44766</v>
      </c>
      <c r="AP41" s="3">
        <f t="shared" si="672"/>
        <v>79803</v>
      </c>
      <c r="AQ41" s="3">
        <f t="shared" si="673"/>
        <v>4888800</v>
      </c>
      <c r="AR41" s="3">
        <f t="shared" si="755"/>
        <v>0</v>
      </c>
      <c r="AS41" s="3">
        <f t="shared" si="470"/>
        <v>0</v>
      </c>
      <c r="AT41" s="3">
        <f t="shared" si="463"/>
        <v>0</v>
      </c>
      <c r="AU41" s="22">
        <f t="shared" si="674"/>
        <v>2248487.5299999998</v>
      </c>
      <c r="AV41" s="3">
        <f t="shared" si="152"/>
        <v>2248487.5299999998</v>
      </c>
      <c r="AW41" s="160">
        <f t="shared" si="153"/>
        <v>2248487.5299999998</v>
      </c>
      <c r="AX41" s="6">
        <f t="shared" si="210"/>
        <v>2437587.5299999998</v>
      </c>
      <c r="AY41" s="36">
        <f t="shared" si="675"/>
        <v>5040000</v>
      </c>
      <c r="AZ41" s="28">
        <f t="shared" si="756"/>
        <v>2</v>
      </c>
      <c r="BA41" s="3">
        <f t="shared" si="676"/>
        <v>2520000</v>
      </c>
      <c r="BB41" s="3">
        <f t="shared" si="757"/>
        <v>6011</v>
      </c>
      <c r="BC41" s="3">
        <f t="shared" si="677"/>
        <v>5980</v>
      </c>
      <c r="BD41" s="3">
        <f t="shared" si="758"/>
        <v>14640</v>
      </c>
      <c r="BE41" s="3">
        <f t="shared" si="678"/>
        <v>44766</v>
      </c>
      <c r="BF41" s="3">
        <f t="shared" si="679"/>
        <v>79803</v>
      </c>
      <c r="BG41" s="3">
        <f t="shared" si="680"/>
        <v>2368800</v>
      </c>
      <c r="BH41" s="3">
        <f t="shared" si="681"/>
        <v>0</v>
      </c>
      <c r="BI41" s="3">
        <f>IF(BA41&gt;=$AR$5,IF(BA41&lt;=$AS$5,BA41-$AR$5,$AS$5-$AR$5),0)</f>
        <v>0</v>
      </c>
      <c r="BJ41" s="3">
        <f t="shared" si="682"/>
        <v>0</v>
      </c>
      <c r="BK41" s="90">
        <f t="shared" si="312"/>
        <v>2228975.06</v>
      </c>
      <c r="BL41" s="3">
        <f t="shared" si="154"/>
        <v>2228975.06</v>
      </c>
      <c r="BM41" s="160">
        <f t="shared" si="35"/>
        <v>2228975.06</v>
      </c>
      <c r="BN41" s="62">
        <f t="shared" si="211"/>
        <v>2405575.06</v>
      </c>
      <c r="BO41" s="36">
        <f t="shared" si="683"/>
        <v>5040000</v>
      </c>
      <c r="BP41" s="28">
        <f t="shared" si="759"/>
        <v>2.5</v>
      </c>
      <c r="BQ41" s="3">
        <f t="shared" si="684"/>
        <v>2016000</v>
      </c>
      <c r="BR41" s="3">
        <f t="shared" si="760"/>
        <v>6011</v>
      </c>
      <c r="BS41" s="3">
        <f t="shared" si="685"/>
        <v>5980</v>
      </c>
      <c r="BT41" s="3">
        <f t="shared" si="761"/>
        <v>14640</v>
      </c>
      <c r="BU41" s="3">
        <f t="shared" si="686"/>
        <v>44766</v>
      </c>
      <c r="BV41" s="3">
        <f t="shared" si="687"/>
        <v>79803</v>
      </c>
      <c r="BW41" s="3">
        <f t="shared" si="688"/>
        <v>1864800</v>
      </c>
      <c r="BX41" s="3">
        <f t="shared" si="689"/>
        <v>0</v>
      </c>
      <c r="BY41" s="3">
        <f>IF(BQ41&gt;=$AR$5,IF(BQ41&lt;=$AS$5,BQ41-$AR$5,$AS$5-$AR$5),0)</f>
        <v>0</v>
      </c>
      <c r="BZ41" s="3">
        <f t="shared" si="690"/>
        <v>0</v>
      </c>
      <c r="CA41" s="90">
        <f t="shared" si="335"/>
        <v>2219218.8250000002</v>
      </c>
      <c r="CB41" s="3">
        <f t="shared" si="340"/>
        <v>2227475.06</v>
      </c>
      <c r="CC41" s="160">
        <f t="shared" si="49"/>
        <v>2227475.06</v>
      </c>
      <c r="CD41" s="6">
        <f t="shared" si="212"/>
        <v>2404075.06</v>
      </c>
      <c r="CE41" s="36">
        <f t="shared" si="691"/>
        <v>5040000</v>
      </c>
      <c r="CF41" s="28">
        <f t="shared" si="762"/>
        <v>3</v>
      </c>
      <c r="CG41" s="3">
        <f t="shared" si="692"/>
        <v>1680000</v>
      </c>
      <c r="CH41" s="3">
        <f t="shared" si="763"/>
        <v>6011</v>
      </c>
      <c r="CI41" s="3">
        <f t="shared" si="693"/>
        <v>5980</v>
      </c>
      <c r="CJ41" s="3">
        <f t="shared" si="764"/>
        <v>14640</v>
      </c>
      <c r="CK41" s="3">
        <f t="shared" si="694"/>
        <v>44766</v>
      </c>
      <c r="CL41" s="3">
        <f t="shared" si="695"/>
        <v>79803</v>
      </c>
      <c r="CM41" s="3">
        <f t="shared" si="696"/>
        <v>1528800</v>
      </c>
      <c r="CN41" s="3">
        <f t="shared" si="697"/>
        <v>0</v>
      </c>
      <c r="CO41" s="3">
        <f>IF(CG41&gt;=$AR$5,IF(CG41&lt;=$AS$5,CG41-$AR$5,$AS$5-$AR$5),0)</f>
        <v>0</v>
      </c>
      <c r="CP41" s="3">
        <f t="shared" si="698"/>
        <v>0</v>
      </c>
      <c r="CQ41" s="22">
        <f t="shared" si="319"/>
        <v>2209462.59</v>
      </c>
      <c r="CR41" s="3">
        <f t="shared" si="593"/>
        <v>2225975.06</v>
      </c>
      <c r="CS41" s="160">
        <f t="shared" si="63"/>
        <v>2225975.06</v>
      </c>
      <c r="CT41" s="6">
        <f t="shared" si="213"/>
        <v>2402575.06</v>
      </c>
      <c r="CU41" s="36">
        <f t="shared" si="699"/>
        <v>5040000</v>
      </c>
      <c r="CV41" s="28">
        <f t="shared" si="765"/>
        <v>4</v>
      </c>
      <c r="CW41" s="3">
        <f t="shared" si="700"/>
        <v>1260000</v>
      </c>
      <c r="CX41" s="3">
        <f t="shared" si="766"/>
        <v>6011</v>
      </c>
      <c r="CY41" s="3">
        <f t="shared" si="701"/>
        <v>5980</v>
      </c>
      <c r="CZ41" s="3">
        <f t="shared" si="767"/>
        <v>14640</v>
      </c>
      <c r="DA41" s="3">
        <f t="shared" si="702"/>
        <v>44766</v>
      </c>
      <c r="DB41" s="3">
        <f t="shared" si="703"/>
        <v>79803</v>
      </c>
      <c r="DC41" s="3">
        <f t="shared" si="704"/>
        <v>1108800</v>
      </c>
      <c r="DD41" s="3">
        <f t="shared" si="705"/>
        <v>0</v>
      </c>
      <c r="DE41" s="3">
        <f>IF(CW41&gt;=$AR$5,IF(CW41&lt;=$AS$5,CW41-$AR$5,$AS$5-$AR$5),0)</f>
        <v>0</v>
      </c>
      <c r="DF41" s="3">
        <f t="shared" si="706"/>
        <v>0</v>
      </c>
      <c r="DG41" s="22">
        <f t="shared" si="383"/>
        <v>2189950.12</v>
      </c>
      <c r="DH41" s="3">
        <f t="shared" si="155"/>
        <v>2222975.06</v>
      </c>
      <c r="DI41" s="160">
        <f t="shared" si="178"/>
        <v>2222975.06</v>
      </c>
      <c r="DJ41" s="6">
        <f t="shared" si="214"/>
        <v>2399575.06</v>
      </c>
      <c r="DK41" s="36">
        <f t="shared" si="707"/>
        <v>5040000</v>
      </c>
      <c r="DL41" s="28">
        <f t="shared" si="768"/>
        <v>5</v>
      </c>
      <c r="DM41" s="3">
        <f t="shared" si="708"/>
        <v>1008000</v>
      </c>
      <c r="DN41" s="3">
        <f t="shared" si="769"/>
        <v>6011</v>
      </c>
      <c r="DO41" s="3">
        <f t="shared" si="709"/>
        <v>5980</v>
      </c>
      <c r="DP41" s="3">
        <f t="shared" si="770"/>
        <v>14640</v>
      </c>
      <c r="DQ41" s="3">
        <f t="shared" si="710"/>
        <v>44766</v>
      </c>
      <c r="DR41" s="3">
        <f t="shared" si="711"/>
        <v>79803</v>
      </c>
      <c r="DS41" s="3">
        <f t="shared" si="712"/>
        <v>856800</v>
      </c>
      <c r="DT41" s="3">
        <f t="shared" si="713"/>
        <v>0</v>
      </c>
      <c r="DU41" s="3">
        <f>IF(DM41&gt;=$AR$5,IF(DM41&lt;=$AS$5,DM41-$AR$5,$AS$5-$AR$5),0)</f>
        <v>0</v>
      </c>
      <c r="DV41" s="3">
        <f t="shared" si="714"/>
        <v>0</v>
      </c>
      <c r="DW41" s="22">
        <f t="shared" si="448"/>
        <v>2170437.6500000004</v>
      </c>
      <c r="DX41" s="3">
        <f t="shared" si="336"/>
        <v>2219975.06</v>
      </c>
      <c r="DY41" s="160">
        <f t="shared" si="91"/>
        <v>2219975.06</v>
      </c>
      <c r="DZ41" s="6">
        <f t="shared" si="215"/>
        <v>2396575.06</v>
      </c>
      <c r="EA41" s="36">
        <f t="shared" si="715"/>
        <v>5040000</v>
      </c>
      <c r="EB41" s="28">
        <f t="shared" si="771"/>
        <v>2</v>
      </c>
      <c r="EC41" s="3">
        <f t="shared" si="716"/>
        <v>2520000</v>
      </c>
      <c r="ED41" s="3">
        <f t="shared" si="717"/>
        <v>6011</v>
      </c>
      <c r="EE41" s="3">
        <f t="shared" si="718"/>
        <v>5980</v>
      </c>
      <c r="EF41" s="3">
        <f t="shared" si="719"/>
        <v>14640</v>
      </c>
      <c r="EG41" s="3">
        <f t="shared" si="720"/>
        <v>44766</v>
      </c>
      <c r="EH41" s="3">
        <f t="shared" si="721"/>
        <v>79803</v>
      </c>
      <c r="EI41" s="3">
        <f t="shared" si="722"/>
        <v>2368800</v>
      </c>
      <c r="EJ41" s="3">
        <f t="shared" si="772"/>
        <v>0</v>
      </c>
      <c r="EK41" s="3">
        <f t="shared" si="723"/>
        <v>0</v>
      </c>
      <c r="EL41" s="3">
        <f t="shared" si="724"/>
        <v>0</v>
      </c>
      <c r="EM41" s="22">
        <f t="shared" si="337"/>
        <v>2228975.06</v>
      </c>
      <c r="EN41" s="3">
        <f t="shared" si="510"/>
        <v>2244947.5299999998</v>
      </c>
      <c r="EO41" s="160">
        <f t="shared" si="181"/>
        <v>2244947.5299999998</v>
      </c>
      <c r="EP41" s="36">
        <f t="shared" si="106"/>
        <v>2434047.5299999998</v>
      </c>
      <c r="EQ41" s="6">
        <f t="shared" si="156"/>
        <v>5040000</v>
      </c>
      <c r="ER41" s="3">
        <f t="shared" si="157"/>
        <v>250000</v>
      </c>
      <c r="ES41" s="3">
        <f t="shared" si="158"/>
        <v>250000</v>
      </c>
      <c r="ET41" s="3">
        <f t="shared" si="159"/>
        <v>4540000</v>
      </c>
      <c r="EU41" s="3">
        <f t="shared" si="107"/>
        <v>0</v>
      </c>
      <c r="EV41" s="3">
        <f t="shared" si="777"/>
        <v>0</v>
      </c>
      <c r="EW41" s="3">
        <f t="shared" si="160"/>
        <v>0</v>
      </c>
      <c r="EX41" s="6">
        <f t="shared" si="109"/>
        <v>189100</v>
      </c>
      <c r="EY41" s="3">
        <f t="shared" si="161"/>
        <v>500000</v>
      </c>
      <c r="EZ41" s="3">
        <f t="shared" si="665"/>
        <v>500000</v>
      </c>
      <c r="FA41" s="3">
        <f t="shared" si="216"/>
        <v>4040000</v>
      </c>
      <c r="FB41" s="3">
        <f t="shared" si="112"/>
        <v>0</v>
      </c>
      <c r="FC41" s="3">
        <f t="shared" si="217"/>
        <v>0</v>
      </c>
      <c r="FD41" s="3">
        <f t="shared" si="218"/>
        <v>0</v>
      </c>
      <c r="FE41" s="6">
        <f t="shared" si="219"/>
        <v>176600</v>
      </c>
      <c r="FF41" s="36">
        <f t="shared" si="725"/>
        <v>5040000</v>
      </c>
      <c r="FG41" s="28">
        <f t="shared" si="773"/>
        <v>2.5</v>
      </c>
      <c r="FH41" s="3">
        <f t="shared" si="726"/>
        <v>2016000</v>
      </c>
      <c r="FI41" s="3">
        <f t="shared" si="727"/>
        <v>6011</v>
      </c>
      <c r="FJ41" s="3">
        <f t="shared" si="728"/>
        <v>5980</v>
      </c>
      <c r="FK41" s="3">
        <f t="shared" si="729"/>
        <v>14640</v>
      </c>
      <c r="FL41" s="3">
        <f t="shared" si="730"/>
        <v>44766</v>
      </c>
      <c r="FM41" s="3">
        <f t="shared" si="731"/>
        <v>79803</v>
      </c>
      <c r="FN41" s="3">
        <f t="shared" si="732"/>
        <v>1864800</v>
      </c>
      <c r="FO41" s="3">
        <f t="shared" si="774"/>
        <v>0</v>
      </c>
      <c r="FP41" s="3">
        <f t="shared" si="733"/>
        <v>0</v>
      </c>
      <c r="FQ41" s="3">
        <f t="shared" si="734"/>
        <v>0</v>
      </c>
      <c r="FR41" s="22">
        <f t="shared" si="735"/>
        <v>2219218.8250000002</v>
      </c>
      <c r="FS41" s="3">
        <f t="shared" si="183"/>
        <v>2243447.5299999998</v>
      </c>
      <c r="FT41" s="160">
        <f t="shared" si="562"/>
        <v>2243447.5299999998</v>
      </c>
      <c r="FU41" s="36">
        <f t="shared" si="162"/>
        <v>2432547.5299999998</v>
      </c>
      <c r="FV41" s="36">
        <f t="shared" si="736"/>
        <v>5040000</v>
      </c>
      <c r="FW41" s="28">
        <f t="shared" si="775"/>
        <v>1.5</v>
      </c>
      <c r="FX41" s="3">
        <f t="shared" si="737"/>
        <v>3360000</v>
      </c>
      <c r="FY41" s="3">
        <f t="shared" si="738"/>
        <v>6011</v>
      </c>
      <c r="FZ41" s="3">
        <f t="shared" si="739"/>
        <v>5980</v>
      </c>
      <c r="GA41" s="3">
        <f t="shared" si="740"/>
        <v>14640</v>
      </c>
      <c r="GB41" s="3">
        <f t="shared" si="741"/>
        <v>44766</v>
      </c>
      <c r="GC41" s="3">
        <f t="shared" si="742"/>
        <v>79803</v>
      </c>
      <c r="GD41" s="3">
        <f t="shared" si="743"/>
        <v>3208800</v>
      </c>
      <c r="GE41" s="3">
        <f t="shared" si="776"/>
        <v>0</v>
      </c>
      <c r="GF41" s="3">
        <f t="shared" si="744"/>
        <v>0</v>
      </c>
      <c r="GG41" s="3">
        <f t="shared" si="745"/>
        <v>0</v>
      </c>
      <c r="GH41" s="22">
        <f t="shared" si="746"/>
        <v>2238731.2949999999</v>
      </c>
      <c r="GI41" s="3">
        <f t="shared" si="163"/>
        <v>2247590.5299999998</v>
      </c>
      <c r="GJ41" s="160">
        <f t="shared" si="139"/>
        <v>2247590.5299999998</v>
      </c>
      <c r="GK41" s="36">
        <f t="shared" si="164"/>
        <v>2436690.5299999998</v>
      </c>
      <c r="GR41" t="s">
        <v>59</v>
      </c>
      <c r="GS41" t="s">
        <v>140</v>
      </c>
      <c r="GU41" s="2"/>
      <c r="GV41" s="104" t="s">
        <v>132</v>
      </c>
      <c r="GW41" s="2"/>
      <c r="GY41" t="s">
        <v>133</v>
      </c>
      <c r="GZ41" s="1">
        <f>GY32*1</f>
        <v>508</v>
      </c>
      <c r="HB41" s="104"/>
      <c r="HC41" s="104" t="s">
        <v>134</v>
      </c>
      <c r="HD41" s="104">
        <f>GZ41*1</f>
        <v>508</v>
      </c>
      <c r="HE41" t="s">
        <v>135</v>
      </c>
      <c r="HH41" s="295">
        <f t="shared" si="169"/>
        <v>5040000</v>
      </c>
      <c r="HI41" s="25">
        <f t="shared" si="747"/>
        <v>1500</v>
      </c>
      <c r="HJ41" s="3">
        <f t="shared" si="748"/>
        <v>3000</v>
      </c>
      <c r="HK41" s="3">
        <f t="shared" si="749"/>
        <v>6000</v>
      </c>
      <c r="HL41" s="62">
        <f t="shared" si="750"/>
        <v>9000</v>
      </c>
      <c r="HM41" s="25">
        <f t="shared" si="751"/>
        <v>3540</v>
      </c>
      <c r="HN41" s="62">
        <f t="shared" si="752"/>
        <v>5040</v>
      </c>
      <c r="HO41" s="6">
        <f t="shared" si="753"/>
        <v>897</v>
      </c>
      <c r="IB41" t="s">
        <v>98</v>
      </c>
      <c r="IG41" s="148"/>
      <c r="II41" s="2"/>
      <c r="IJ41" s="2"/>
      <c r="IK41" s="2"/>
      <c r="IL41">
        <v>28</v>
      </c>
    </row>
    <row r="42" spans="1:262">
      <c r="B42" t="s">
        <v>92</v>
      </c>
      <c r="M42" s="127"/>
      <c r="N42" s="280"/>
      <c r="O42" s="102"/>
      <c r="P42" s="20"/>
      <c r="Q42" s="10"/>
      <c r="R42" s="77"/>
      <c r="S42" s="10"/>
      <c r="T42" s="77"/>
      <c r="U42" s="10"/>
      <c r="V42" s="23"/>
      <c r="W42" s="10"/>
      <c r="X42" s="23"/>
      <c r="Y42" s="10"/>
      <c r="Z42" s="23"/>
      <c r="AA42" s="10"/>
      <c r="AB42" s="76"/>
      <c r="AC42" s="10"/>
      <c r="AD42" s="78"/>
      <c r="AE42" s="10"/>
      <c r="AF42" s="11"/>
      <c r="AG42" s="10"/>
      <c r="AH42" s="19"/>
      <c r="AI42" s="36"/>
      <c r="AJ42" s="28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22"/>
      <c r="AV42" s="11"/>
      <c r="AW42" s="160"/>
      <c r="AX42" s="10"/>
      <c r="AY42" s="36"/>
      <c r="AZ42" s="28"/>
      <c r="BA42" s="3"/>
      <c r="BB42" s="11"/>
      <c r="BC42" s="11"/>
      <c r="BD42" s="11"/>
      <c r="BE42" s="11"/>
      <c r="BF42" s="11"/>
      <c r="BG42" s="11"/>
      <c r="BH42" s="24"/>
      <c r="BI42" s="11"/>
      <c r="BJ42" s="11"/>
      <c r="BK42" s="11"/>
      <c r="BL42" s="11"/>
      <c r="BM42" s="160"/>
      <c r="BN42" s="19"/>
      <c r="BO42" s="36"/>
      <c r="BP42" s="28"/>
      <c r="BQ42" s="3"/>
      <c r="BR42" s="11"/>
      <c r="BS42" s="11"/>
      <c r="BT42" s="11"/>
      <c r="BU42" s="11"/>
      <c r="BV42" s="11"/>
      <c r="BW42" s="11"/>
      <c r="BX42" s="24"/>
      <c r="BY42" s="11"/>
      <c r="BZ42" s="11"/>
      <c r="CA42" s="11"/>
      <c r="CB42" s="11"/>
      <c r="CC42" s="160"/>
      <c r="CD42" s="10"/>
      <c r="CE42" s="36"/>
      <c r="CF42" s="28"/>
      <c r="CG42" s="3"/>
      <c r="CH42" s="11"/>
      <c r="CI42" s="11"/>
      <c r="CJ42" s="11"/>
      <c r="CK42" s="11"/>
      <c r="CL42" s="11"/>
      <c r="CM42" s="11"/>
      <c r="CN42" s="24"/>
      <c r="CO42" s="11"/>
      <c r="CP42" s="11"/>
      <c r="CQ42" s="11"/>
      <c r="CR42" s="11"/>
      <c r="CS42" s="160"/>
      <c r="CT42" s="10"/>
      <c r="CU42" s="36"/>
      <c r="CV42" s="28"/>
      <c r="CW42" s="3"/>
      <c r="CX42" s="11"/>
      <c r="CY42" s="11"/>
      <c r="CZ42" s="11"/>
      <c r="DA42" s="11"/>
      <c r="DB42" s="11"/>
      <c r="DC42" s="11"/>
      <c r="DD42" s="24"/>
      <c r="DE42" s="11"/>
      <c r="DF42" s="11"/>
      <c r="DG42" s="11"/>
      <c r="DH42" s="11"/>
      <c r="DI42" s="160"/>
      <c r="DJ42" s="10"/>
      <c r="DK42" s="36"/>
      <c r="DL42" s="28"/>
      <c r="DM42" s="3"/>
      <c r="DN42" s="11"/>
      <c r="DO42" s="11"/>
      <c r="DP42" s="11"/>
      <c r="DQ42" s="11"/>
      <c r="DR42" s="11"/>
      <c r="DS42" s="11"/>
      <c r="DT42" s="24"/>
      <c r="DU42" s="11"/>
      <c r="DV42" s="11"/>
      <c r="DW42" s="11"/>
      <c r="DX42" s="11"/>
      <c r="DY42" s="160"/>
      <c r="DZ42" s="6"/>
      <c r="EA42" s="36"/>
      <c r="EB42" s="28"/>
      <c r="EC42" s="3"/>
      <c r="ED42" s="3"/>
      <c r="EE42" s="3"/>
      <c r="EF42" s="3"/>
      <c r="EG42" s="3"/>
      <c r="EH42" s="3"/>
      <c r="EI42" s="3"/>
      <c r="EJ42" s="3"/>
      <c r="EK42" s="3"/>
      <c r="EL42" s="3"/>
      <c r="EM42" s="22"/>
      <c r="EN42" s="11"/>
      <c r="EO42" s="160"/>
      <c r="EP42" s="10"/>
      <c r="EQ42" s="10"/>
      <c r="ER42" s="11"/>
      <c r="ES42" s="11"/>
      <c r="ET42" s="11"/>
      <c r="EU42" s="11"/>
      <c r="EV42" s="11"/>
      <c r="EW42" s="11"/>
      <c r="EX42" s="10"/>
      <c r="EY42" s="11"/>
      <c r="EZ42" s="11"/>
      <c r="FA42" s="11"/>
      <c r="FB42" s="3"/>
      <c r="FC42" s="11"/>
      <c r="FD42" s="11"/>
      <c r="FE42" s="10"/>
      <c r="FF42" s="36"/>
      <c r="FG42" s="28"/>
      <c r="FH42" s="3"/>
      <c r="FI42" s="3"/>
      <c r="FJ42" s="3"/>
      <c r="FK42" s="3"/>
      <c r="FL42" s="3"/>
      <c r="FM42" s="3"/>
      <c r="FN42" s="3"/>
      <c r="FO42" s="3"/>
      <c r="FP42" s="3"/>
      <c r="FQ42" s="3"/>
      <c r="FR42" s="22"/>
      <c r="FS42" s="11"/>
      <c r="FT42" s="160"/>
      <c r="FU42" s="36"/>
      <c r="FV42" s="36"/>
      <c r="FW42" s="28"/>
      <c r="FX42" s="3"/>
      <c r="FY42" s="3"/>
      <c r="FZ42" s="3"/>
      <c r="GA42" s="3"/>
      <c r="GB42" s="3"/>
      <c r="GC42" s="3"/>
      <c r="GD42" s="3"/>
      <c r="GE42" s="3"/>
      <c r="GF42" s="3"/>
      <c r="GG42" s="3"/>
      <c r="GH42" s="22"/>
      <c r="GI42" s="11"/>
      <c r="GJ42" s="160"/>
      <c r="GK42" s="10"/>
      <c r="GM42" s="103"/>
      <c r="GN42" s="103"/>
      <c r="GS42" s="115" t="s">
        <v>136</v>
      </c>
      <c r="GU42" s="156">
        <f>HD41*2/3</f>
        <v>338.66666666666669</v>
      </c>
      <c r="GV42" s="104" t="s">
        <v>63</v>
      </c>
      <c r="HH42" s="295"/>
      <c r="HI42" s="25"/>
      <c r="HJ42" s="3"/>
      <c r="HK42" s="3"/>
      <c r="HL42" s="62"/>
      <c r="HM42" s="25"/>
      <c r="HN42" s="62"/>
      <c r="HO42" s="6"/>
      <c r="II42" s="2"/>
      <c r="IJ42" s="2"/>
    </row>
    <row r="43" spans="1:262" ht="15.75" thickBot="1">
      <c r="B43" t="s">
        <v>76</v>
      </c>
      <c r="D43" s="2">
        <f>D38*1</f>
        <v>2014</v>
      </c>
      <c r="E43" s="290"/>
      <c r="M43" s="127"/>
      <c r="N43" s="280"/>
      <c r="O43" s="102"/>
      <c r="P43" s="20"/>
      <c r="Q43" s="10"/>
      <c r="R43" s="77"/>
      <c r="S43" s="10"/>
      <c r="T43" s="77"/>
      <c r="U43" s="10"/>
      <c r="V43" s="23"/>
      <c r="W43" s="10"/>
      <c r="X43" s="23"/>
      <c r="Y43" s="10"/>
      <c r="Z43" s="23"/>
      <c r="AA43" s="10"/>
      <c r="AB43" s="76"/>
      <c r="AC43" s="10"/>
      <c r="AD43" s="78"/>
      <c r="AE43" s="10"/>
      <c r="AF43" s="11"/>
      <c r="AG43" s="10"/>
      <c r="AH43" s="19"/>
      <c r="AI43" s="36"/>
      <c r="AJ43" s="28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22"/>
      <c r="AV43" s="11"/>
      <c r="AW43" s="160"/>
      <c r="AX43" s="10"/>
      <c r="AY43" s="36"/>
      <c r="AZ43" s="28"/>
      <c r="BA43" s="3"/>
      <c r="BB43" s="11"/>
      <c r="BC43" s="11"/>
      <c r="BD43" s="11"/>
      <c r="BE43" s="11"/>
      <c r="BF43" s="11"/>
      <c r="BG43" s="11"/>
      <c r="BH43" s="24"/>
      <c r="BI43" s="11"/>
      <c r="BJ43" s="11"/>
      <c r="BK43" s="11"/>
      <c r="BL43" s="11"/>
      <c r="BM43" s="160"/>
      <c r="BN43" s="19"/>
      <c r="BO43" s="36"/>
      <c r="BP43" s="28"/>
      <c r="BQ43" s="3"/>
      <c r="BR43" s="11"/>
      <c r="BS43" s="11"/>
      <c r="BT43" s="11"/>
      <c r="BU43" s="11"/>
      <c r="BV43" s="11"/>
      <c r="BW43" s="11"/>
      <c r="BX43" s="24"/>
      <c r="BY43" s="11"/>
      <c r="BZ43" s="11"/>
      <c r="CA43" s="11"/>
      <c r="CB43" s="11"/>
      <c r="CC43" s="160"/>
      <c r="CD43" s="10"/>
      <c r="CE43" s="36"/>
      <c r="CF43" s="28"/>
      <c r="CG43" s="3"/>
      <c r="CH43" s="11"/>
      <c r="CI43" s="11"/>
      <c r="CJ43" s="11"/>
      <c r="CK43" s="11"/>
      <c r="CL43" s="11"/>
      <c r="CM43" s="11"/>
      <c r="CN43" s="24"/>
      <c r="CO43" s="11"/>
      <c r="CP43" s="11"/>
      <c r="CQ43" s="11"/>
      <c r="CR43" s="11"/>
      <c r="CS43" s="160"/>
      <c r="CT43" s="10"/>
      <c r="CU43" s="36"/>
      <c r="CV43" s="28"/>
      <c r="CW43" s="3"/>
      <c r="CX43" s="11"/>
      <c r="CY43" s="11"/>
      <c r="CZ43" s="11"/>
      <c r="DA43" s="11"/>
      <c r="DB43" s="11"/>
      <c r="DC43" s="11"/>
      <c r="DD43" s="24"/>
      <c r="DE43" s="11"/>
      <c r="DF43" s="11"/>
      <c r="DG43" s="11"/>
      <c r="DH43" s="11"/>
      <c r="DI43" s="160"/>
      <c r="DJ43" s="10"/>
      <c r="DK43" s="36"/>
      <c r="DL43" s="28"/>
      <c r="DM43" s="3"/>
      <c r="DN43" s="11"/>
      <c r="DO43" s="11"/>
      <c r="DP43" s="11"/>
      <c r="DQ43" s="11"/>
      <c r="DR43" s="11"/>
      <c r="DS43" s="11"/>
      <c r="DT43" s="24"/>
      <c r="DU43" s="11"/>
      <c r="DV43" s="11"/>
      <c r="DW43" s="11"/>
      <c r="DX43" s="11"/>
      <c r="DY43" s="160"/>
      <c r="DZ43" s="6"/>
      <c r="EA43" s="36"/>
      <c r="EB43" s="28"/>
      <c r="EC43" s="3"/>
      <c r="ED43" s="3"/>
      <c r="EE43" s="3"/>
      <c r="EF43" s="3"/>
      <c r="EG43" s="3"/>
      <c r="EH43" s="3"/>
      <c r="EI43" s="3"/>
      <c r="EJ43" s="3"/>
      <c r="EK43" s="3"/>
      <c r="EL43" s="3"/>
      <c r="EM43" s="22"/>
      <c r="EN43" s="11"/>
      <c r="EO43" s="160"/>
      <c r="EP43" s="10"/>
      <c r="EQ43" s="10"/>
      <c r="ER43" s="11"/>
      <c r="ES43" s="11"/>
      <c r="ET43" s="11"/>
      <c r="EU43" s="11"/>
      <c r="EV43" s="11"/>
      <c r="EW43" s="11"/>
      <c r="EX43" s="10"/>
      <c r="EY43" s="11"/>
      <c r="EZ43" s="11"/>
      <c r="FA43" s="11"/>
      <c r="FB43" s="3"/>
      <c r="FC43" s="11"/>
      <c r="FD43" s="11"/>
      <c r="FE43" s="10"/>
      <c r="FF43" s="36"/>
      <c r="FG43" s="28"/>
      <c r="FH43" s="3"/>
      <c r="FI43" s="3"/>
      <c r="FJ43" s="3"/>
      <c r="FK43" s="3"/>
      <c r="FL43" s="3"/>
      <c r="FM43" s="3"/>
      <c r="FN43" s="3"/>
      <c r="FO43" s="3"/>
      <c r="FP43" s="3"/>
      <c r="FQ43" s="3"/>
      <c r="FR43" s="22"/>
      <c r="FS43" s="11"/>
      <c r="FT43" s="160"/>
      <c r="FU43" s="36"/>
      <c r="FV43" s="36"/>
      <c r="FW43" s="28"/>
      <c r="FX43" s="3"/>
      <c r="FY43" s="3"/>
      <c r="FZ43" s="3"/>
      <c r="GA43" s="3"/>
      <c r="GB43" s="3"/>
      <c r="GC43" s="3"/>
      <c r="GD43" s="3"/>
      <c r="GE43" s="3"/>
      <c r="GF43" s="3"/>
      <c r="GG43" s="3"/>
      <c r="GH43" s="22"/>
      <c r="GI43" s="11"/>
      <c r="GJ43" s="160"/>
      <c r="GK43" s="10"/>
      <c r="GL43" s="11"/>
      <c r="GM43" s="11"/>
      <c r="GN43" s="11"/>
      <c r="GO43" t="s">
        <v>64</v>
      </c>
      <c r="GR43" s="2">
        <f>GY2*1</f>
        <v>2013</v>
      </c>
      <c r="GS43" t="s">
        <v>122</v>
      </c>
      <c r="GZ43" s="2">
        <f>GR43+1</f>
        <v>2014</v>
      </c>
      <c r="HA43" t="s">
        <v>137</v>
      </c>
      <c r="HH43" s="295"/>
      <c r="HI43" s="25"/>
      <c r="HJ43" s="3"/>
      <c r="HK43" s="3"/>
      <c r="HL43" s="62"/>
      <c r="HM43" s="25"/>
      <c r="HN43" s="62"/>
      <c r="HO43" s="6"/>
      <c r="IB43" t="s">
        <v>94</v>
      </c>
      <c r="II43" s="2"/>
      <c r="IJ43" s="2"/>
      <c r="IL43">
        <v>29</v>
      </c>
      <c r="IS43" t="s">
        <v>207</v>
      </c>
    </row>
    <row r="44" spans="1:262" ht="15.75" thickBot="1">
      <c r="B44" s="67" t="s">
        <v>49</v>
      </c>
      <c r="C44" s="68"/>
      <c r="D44" s="68"/>
      <c r="E44" s="291">
        <v>897</v>
      </c>
      <c r="M44" s="127"/>
      <c r="N44" s="280"/>
      <c r="O44" s="102"/>
      <c r="P44" s="20"/>
      <c r="Q44" s="10"/>
      <c r="R44" s="77"/>
      <c r="S44" s="10"/>
      <c r="T44" s="77"/>
      <c r="U44" s="10"/>
      <c r="V44" s="23"/>
      <c r="W44" s="10"/>
      <c r="X44" s="23"/>
      <c r="Y44" s="10"/>
      <c r="Z44" s="23"/>
      <c r="AA44" s="10"/>
      <c r="AB44" s="76"/>
      <c r="AC44" s="10"/>
      <c r="AD44" s="78"/>
      <c r="AE44" s="10"/>
      <c r="AF44" s="11"/>
      <c r="AG44" s="10"/>
      <c r="AH44" s="19"/>
      <c r="AI44" s="36"/>
      <c r="AJ44" s="28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22"/>
      <c r="AV44" s="11"/>
      <c r="AW44" s="160"/>
      <c r="AX44" s="10"/>
      <c r="AY44" s="36"/>
      <c r="AZ44" s="28"/>
      <c r="BA44" s="3"/>
      <c r="BB44" s="11"/>
      <c r="BC44" s="11"/>
      <c r="BD44" s="11"/>
      <c r="BE44" s="11"/>
      <c r="BF44" s="11"/>
      <c r="BG44" s="11"/>
      <c r="BH44" s="24"/>
      <c r="BI44" s="11"/>
      <c r="BJ44" s="11"/>
      <c r="BK44" s="11"/>
      <c r="BL44" s="11"/>
      <c r="BM44" s="160"/>
      <c r="BN44" s="19"/>
      <c r="BO44" s="36"/>
      <c r="BP44" s="28"/>
      <c r="BQ44" s="3"/>
      <c r="BR44" s="11"/>
      <c r="BS44" s="11"/>
      <c r="BT44" s="11"/>
      <c r="BU44" s="11"/>
      <c r="BV44" s="11"/>
      <c r="BW44" s="11"/>
      <c r="BX44" s="24"/>
      <c r="BY44" s="11"/>
      <c r="BZ44" s="11"/>
      <c r="CA44" s="11"/>
      <c r="CB44" s="11"/>
      <c r="CC44" s="160"/>
      <c r="CD44" s="10"/>
      <c r="CE44" s="36"/>
      <c r="CF44" s="28"/>
      <c r="CG44" s="3"/>
      <c r="CH44" s="11"/>
      <c r="CI44" s="11"/>
      <c r="CJ44" s="11"/>
      <c r="CK44" s="11"/>
      <c r="CL44" s="11"/>
      <c r="CM44" s="11"/>
      <c r="CN44" s="24"/>
      <c r="CO44" s="11"/>
      <c r="CP44" s="11"/>
      <c r="CQ44" s="11"/>
      <c r="CR44" s="11"/>
      <c r="CS44" s="160"/>
      <c r="CT44" s="10"/>
      <c r="CU44" s="36"/>
      <c r="CV44" s="28"/>
      <c r="CW44" s="3"/>
      <c r="CX44" s="11"/>
      <c r="CY44" s="11"/>
      <c r="CZ44" s="11"/>
      <c r="DA44" s="11"/>
      <c r="DB44" s="11"/>
      <c r="DC44" s="11"/>
      <c r="DD44" s="24"/>
      <c r="DE44" s="11"/>
      <c r="DF44" s="11"/>
      <c r="DG44" s="11"/>
      <c r="DH44" s="11"/>
      <c r="DI44" s="160"/>
      <c r="DJ44" s="10"/>
      <c r="DK44" s="36"/>
      <c r="DL44" s="28"/>
      <c r="DM44" s="3"/>
      <c r="DN44" s="11"/>
      <c r="DO44" s="11"/>
      <c r="DP44" s="11"/>
      <c r="DQ44" s="11"/>
      <c r="DR44" s="11"/>
      <c r="DS44" s="11"/>
      <c r="DT44" s="24"/>
      <c r="DU44" s="11"/>
      <c r="DV44" s="11"/>
      <c r="DW44" s="11"/>
      <c r="DX44" s="11"/>
      <c r="DY44" s="160"/>
      <c r="DZ44" s="6"/>
      <c r="EA44" s="36"/>
      <c r="EB44" s="28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22"/>
      <c r="EN44" s="11"/>
      <c r="EO44" s="160"/>
      <c r="EP44" s="10"/>
      <c r="EQ44" s="10"/>
      <c r="ER44" s="11"/>
      <c r="ES44" s="11"/>
      <c r="ET44" s="11"/>
      <c r="EU44" s="11"/>
      <c r="EV44" s="11"/>
      <c r="EW44" s="11"/>
      <c r="EX44" s="10"/>
      <c r="EY44" s="11"/>
      <c r="EZ44" s="11"/>
      <c r="FA44" s="11"/>
      <c r="FB44" s="3"/>
      <c r="FC44" s="11"/>
      <c r="FD44" s="11"/>
      <c r="FE44" s="10"/>
      <c r="FF44" s="36"/>
      <c r="FG44" s="28"/>
      <c r="FH44" s="3"/>
      <c r="FI44" s="3"/>
      <c r="FJ44" s="3"/>
      <c r="FK44" s="3"/>
      <c r="FL44" s="3"/>
      <c r="FM44" s="3"/>
      <c r="FN44" s="3"/>
      <c r="FO44" s="3"/>
      <c r="FP44" s="3"/>
      <c r="FQ44" s="3"/>
      <c r="FR44" s="22"/>
      <c r="FS44" s="11"/>
      <c r="FT44" s="160"/>
      <c r="FU44" s="36"/>
      <c r="FV44" s="36"/>
      <c r="FW44" s="28"/>
      <c r="FX44" s="3"/>
      <c r="FY44" s="3"/>
      <c r="FZ44" s="3"/>
      <c r="GA44" s="3"/>
      <c r="GB44" s="3"/>
      <c r="GC44" s="3"/>
      <c r="GD44" s="3"/>
      <c r="GE44" s="3"/>
      <c r="GF44" s="3"/>
      <c r="GG44" s="3"/>
      <c r="GH44" s="22"/>
      <c r="GI44" s="11"/>
      <c r="GJ44" s="160"/>
      <c r="GK44" s="10"/>
      <c r="GL44" s="11"/>
      <c r="GM44" s="11"/>
      <c r="GN44" s="11"/>
      <c r="GO44" t="s">
        <v>124</v>
      </c>
      <c r="GR44" s="112">
        <f>GU42*1</f>
        <v>338.66666666666669</v>
      </c>
      <c r="GS44" t="s">
        <v>123</v>
      </c>
      <c r="HH44" s="295"/>
      <c r="HI44" s="25"/>
      <c r="HJ44" s="3"/>
      <c r="HK44" s="3"/>
      <c r="HL44" s="62"/>
      <c r="HM44" s="25"/>
      <c r="HN44" s="62"/>
      <c r="HO44" s="6"/>
    </row>
    <row r="45" spans="1:262">
      <c r="J45" s="168"/>
      <c r="K45" s="168"/>
      <c r="L45" s="168"/>
      <c r="M45" s="127"/>
      <c r="N45" s="280"/>
      <c r="O45" s="102"/>
      <c r="P45" s="20"/>
      <c r="Q45" s="10"/>
      <c r="R45" s="77"/>
      <c r="S45" s="10"/>
      <c r="T45" s="77"/>
      <c r="U45" s="10"/>
      <c r="V45" s="23"/>
      <c r="W45" s="10"/>
      <c r="X45" s="23"/>
      <c r="Y45" s="10"/>
      <c r="Z45" s="23"/>
      <c r="AA45" s="10"/>
      <c r="AB45" s="76"/>
      <c r="AC45" s="10"/>
      <c r="AD45" s="78"/>
      <c r="AE45" s="10"/>
      <c r="AF45" s="11"/>
      <c r="AG45" s="10"/>
      <c r="AH45" s="19"/>
      <c r="AI45" s="36"/>
      <c r="AJ45" s="28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22"/>
      <c r="AV45" s="11"/>
      <c r="AW45" s="160"/>
      <c r="AX45" s="10"/>
      <c r="AY45" s="36"/>
      <c r="AZ45" s="28"/>
      <c r="BA45" s="3"/>
      <c r="BB45" s="11"/>
      <c r="BC45" s="11"/>
      <c r="BD45" s="11"/>
      <c r="BE45" s="11"/>
      <c r="BF45" s="11"/>
      <c r="BG45" s="11"/>
      <c r="BH45" s="24"/>
      <c r="BI45" s="11"/>
      <c r="BJ45" s="11"/>
      <c r="BK45" s="11"/>
      <c r="BL45" s="11"/>
      <c r="BM45" s="160"/>
      <c r="BN45" s="19"/>
      <c r="BO45" s="36"/>
      <c r="BP45" s="28"/>
      <c r="BQ45" s="3"/>
      <c r="BR45" s="11"/>
      <c r="BS45" s="11"/>
      <c r="BT45" s="11"/>
      <c r="BU45" s="11"/>
      <c r="BV45" s="11"/>
      <c r="BW45" s="11"/>
      <c r="BX45" s="24"/>
      <c r="BY45" s="11"/>
      <c r="BZ45" s="11"/>
      <c r="CA45" s="11"/>
      <c r="CB45" s="11"/>
      <c r="CC45" s="160"/>
      <c r="CD45" s="10"/>
      <c r="CE45" s="36"/>
      <c r="CF45" s="28"/>
      <c r="CG45" s="3"/>
      <c r="CH45" s="11"/>
      <c r="CI45" s="11"/>
      <c r="CJ45" s="11"/>
      <c r="CK45" s="11"/>
      <c r="CL45" s="11"/>
      <c r="CM45" s="11"/>
      <c r="CN45" s="24"/>
      <c r="CO45" s="11"/>
      <c r="CP45" s="11"/>
      <c r="CQ45" s="11"/>
      <c r="CR45" s="11"/>
      <c r="CS45" s="160"/>
      <c r="CT45" s="10"/>
      <c r="CU45" s="36"/>
      <c r="CV45" s="28"/>
      <c r="CW45" s="3"/>
      <c r="CX45" s="11"/>
      <c r="CY45" s="11"/>
      <c r="CZ45" s="11"/>
      <c r="DA45" s="11"/>
      <c r="DB45" s="11"/>
      <c r="DC45" s="11"/>
      <c r="DD45" s="24"/>
      <c r="DE45" s="11"/>
      <c r="DF45" s="11"/>
      <c r="DG45" s="11"/>
      <c r="DH45" s="11"/>
      <c r="DI45" s="160"/>
      <c r="DJ45" s="10"/>
      <c r="DK45" s="36"/>
      <c r="DL45" s="28"/>
      <c r="DM45" s="3"/>
      <c r="DN45" s="11"/>
      <c r="DO45" s="11"/>
      <c r="DP45" s="11"/>
      <c r="DQ45" s="11"/>
      <c r="DR45" s="11"/>
      <c r="DS45" s="11"/>
      <c r="DT45" s="24"/>
      <c r="DU45" s="11"/>
      <c r="DV45" s="11"/>
      <c r="DW45" s="11"/>
      <c r="DX45" s="11"/>
      <c r="DY45" s="160"/>
      <c r="DZ45" s="6"/>
      <c r="EA45" s="36"/>
      <c r="EB45" s="28"/>
      <c r="EC45" s="3"/>
      <c r="ED45" s="3"/>
      <c r="EE45" s="3"/>
      <c r="EF45" s="3"/>
      <c r="EG45" s="3"/>
      <c r="EH45" s="3"/>
      <c r="EI45" s="3"/>
      <c r="EJ45" s="3"/>
      <c r="EK45" s="3"/>
      <c r="EL45" s="3"/>
      <c r="EM45" s="22"/>
      <c r="EN45" s="11"/>
      <c r="EO45" s="160"/>
      <c r="EP45" s="10"/>
      <c r="EQ45" s="10"/>
      <c r="ER45" s="11"/>
      <c r="ES45" s="11"/>
      <c r="ET45" s="11"/>
      <c r="EU45" s="11"/>
      <c r="EV45" s="11"/>
      <c r="EW45" s="11"/>
      <c r="EX45" s="10"/>
      <c r="EY45" s="11"/>
      <c r="EZ45" s="11"/>
      <c r="FA45" s="11"/>
      <c r="FB45" s="3"/>
      <c r="FC45" s="11"/>
      <c r="FD45" s="11"/>
      <c r="FE45" s="10"/>
      <c r="FF45" s="36"/>
      <c r="FG45" s="28"/>
      <c r="FH45" s="3"/>
      <c r="FI45" s="3"/>
      <c r="FJ45" s="3"/>
      <c r="FK45" s="3"/>
      <c r="FL45" s="3"/>
      <c r="FM45" s="3"/>
      <c r="FN45" s="3"/>
      <c r="FO45" s="3"/>
      <c r="FP45" s="3"/>
      <c r="FQ45" s="3"/>
      <c r="FR45" s="22"/>
      <c r="FS45" s="11"/>
      <c r="FT45" s="160"/>
      <c r="FU45" s="36"/>
      <c r="FV45" s="36"/>
      <c r="FW45" s="28"/>
      <c r="FX45" s="3"/>
      <c r="FY45" s="3"/>
      <c r="FZ45" s="3"/>
      <c r="GA45" s="3"/>
      <c r="GB45" s="3"/>
      <c r="GC45" s="3"/>
      <c r="GD45" s="3"/>
      <c r="GE45" s="3"/>
      <c r="GF45" s="3"/>
      <c r="GG45" s="3"/>
      <c r="GH45" s="22"/>
      <c r="GI45" s="11"/>
      <c r="GJ45" s="160"/>
      <c r="GK45" s="10"/>
      <c r="GO45" s="145" t="s">
        <v>138</v>
      </c>
      <c r="GR45" s="112"/>
      <c r="HH45" s="295"/>
      <c r="HI45" s="25"/>
      <c r="HJ45" s="3"/>
      <c r="HK45" s="3"/>
      <c r="HL45" s="62"/>
      <c r="HM45" s="25"/>
      <c r="HN45" s="62"/>
      <c r="HO45" s="6"/>
      <c r="IA45" t="s">
        <v>183</v>
      </c>
      <c r="IL45">
        <v>30</v>
      </c>
    </row>
    <row r="46" spans="1:262" ht="15.75" thickBot="1">
      <c r="A46" s="115" t="s">
        <v>171</v>
      </c>
      <c r="B46" t="s">
        <v>228</v>
      </c>
      <c r="J46" s="168"/>
      <c r="K46" s="198">
        <v>8.0000000000000002E-3</v>
      </c>
      <c r="L46" s="278"/>
      <c r="M46" s="127"/>
      <c r="N46" s="280"/>
      <c r="O46" s="102"/>
      <c r="P46" s="20"/>
      <c r="Q46" s="10"/>
      <c r="R46" s="77"/>
      <c r="S46" s="10"/>
      <c r="T46" s="77"/>
      <c r="U46" s="10"/>
      <c r="V46" s="23"/>
      <c r="W46" s="10"/>
      <c r="X46" s="23"/>
      <c r="Y46" s="10"/>
      <c r="Z46" s="23"/>
      <c r="AA46" s="10"/>
      <c r="AB46" s="76"/>
      <c r="AC46" s="10"/>
      <c r="AD46" s="78"/>
      <c r="AE46" s="10"/>
      <c r="AF46" s="11"/>
      <c r="AG46" s="10"/>
      <c r="AH46" s="19"/>
      <c r="AI46" s="36"/>
      <c r="AJ46" s="28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22"/>
      <c r="AV46" s="11"/>
      <c r="AW46" s="160"/>
      <c r="AX46" s="10"/>
      <c r="AY46" s="36"/>
      <c r="AZ46" s="28"/>
      <c r="BA46" s="3"/>
      <c r="BB46" s="11"/>
      <c r="BC46" s="11"/>
      <c r="BD46" s="11"/>
      <c r="BE46" s="11"/>
      <c r="BF46" s="11"/>
      <c r="BG46" s="11"/>
      <c r="BH46" s="24"/>
      <c r="BI46" s="11"/>
      <c r="BJ46" s="11"/>
      <c r="BK46" s="11"/>
      <c r="BL46" s="11"/>
      <c r="BM46" s="160"/>
      <c r="BN46" s="19"/>
      <c r="BO46" s="36"/>
      <c r="BP46" s="28"/>
      <c r="BQ46" s="3"/>
      <c r="BR46" s="11"/>
      <c r="BS46" s="11"/>
      <c r="BT46" s="11"/>
      <c r="BU46" s="11"/>
      <c r="BV46" s="11"/>
      <c r="BW46" s="11"/>
      <c r="BX46" s="24"/>
      <c r="BY46" s="11"/>
      <c r="BZ46" s="11"/>
      <c r="CA46" s="11"/>
      <c r="CB46" s="11"/>
      <c r="CC46" s="160"/>
      <c r="CD46" s="10"/>
      <c r="CE46" s="36"/>
      <c r="CF46" s="28"/>
      <c r="CG46" s="3"/>
      <c r="CH46" s="11"/>
      <c r="CI46" s="11"/>
      <c r="CJ46" s="11"/>
      <c r="CK46" s="11"/>
      <c r="CL46" s="11"/>
      <c r="CM46" s="11"/>
      <c r="CN46" s="24"/>
      <c r="CO46" s="11"/>
      <c r="CP46" s="11"/>
      <c r="CQ46" s="11"/>
      <c r="CR46" s="11"/>
      <c r="CS46" s="160"/>
      <c r="CT46" s="10"/>
      <c r="CU46" s="36"/>
      <c r="CV46" s="28"/>
      <c r="CW46" s="3"/>
      <c r="CX46" s="11"/>
      <c r="CY46" s="11"/>
      <c r="CZ46" s="11"/>
      <c r="DA46" s="11"/>
      <c r="DB46" s="11"/>
      <c r="DC46" s="11"/>
      <c r="DD46" s="24"/>
      <c r="DE46" s="11"/>
      <c r="DF46" s="11"/>
      <c r="DG46" s="11"/>
      <c r="DH46" s="11"/>
      <c r="DI46" s="160"/>
      <c r="DJ46" s="10"/>
      <c r="DK46" s="36"/>
      <c r="DL46" s="28"/>
      <c r="DM46" s="3"/>
      <c r="DN46" s="11"/>
      <c r="DO46" s="11"/>
      <c r="DP46" s="11"/>
      <c r="DQ46" s="11"/>
      <c r="DR46" s="11"/>
      <c r="DS46" s="11"/>
      <c r="DT46" s="24"/>
      <c r="DU46" s="11"/>
      <c r="DV46" s="11"/>
      <c r="DW46" s="11"/>
      <c r="DX46" s="11"/>
      <c r="DY46" s="160"/>
      <c r="DZ46" s="6"/>
      <c r="EA46" s="36"/>
      <c r="EB46" s="28"/>
      <c r="EC46" s="3"/>
      <c r="ED46" s="3"/>
      <c r="EE46" s="3"/>
      <c r="EF46" s="3"/>
      <c r="EG46" s="3"/>
      <c r="EH46" s="3"/>
      <c r="EI46" s="3"/>
      <c r="EJ46" s="3"/>
      <c r="EK46" s="3"/>
      <c r="EL46" s="3"/>
      <c r="EM46" s="22"/>
      <c r="EN46" s="11"/>
      <c r="EO46" s="160"/>
      <c r="EP46" s="10"/>
      <c r="EQ46" s="10"/>
      <c r="ER46" s="11"/>
      <c r="ES46" s="11"/>
      <c r="ET46" s="11"/>
      <c r="EU46" s="11"/>
      <c r="EV46" s="11"/>
      <c r="EW46" s="11"/>
      <c r="EX46" s="10"/>
      <c r="EY46" s="11"/>
      <c r="EZ46" s="11"/>
      <c r="FA46" s="11"/>
      <c r="FB46" s="3"/>
      <c r="FC46" s="11"/>
      <c r="FD46" s="11"/>
      <c r="FE46" s="10"/>
      <c r="FF46" s="36"/>
      <c r="FG46" s="28"/>
      <c r="FH46" s="3"/>
      <c r="FI46" s="3"/>
      <c r="FJ46" s="3"/>
      <c r="FK46" s="3"/>
      <c r="FL46" s="3"/>
      <c r="FM46" s="3"/>
      <c r="FN46" s="3"/>
      <c r="FO46" s="3"/>
      <c r="FP46" s="3"/>
      <c r="FQ46" s="3"/>
      <c r="FR46" s="22"/>
      <c r="FS46" s="11"/>
      <c r="FT46" s="160"/>
      <c r="FU46" s="36"/>
      <c r="FV46" s="36"/>
      <c r="FW46" s="28"/>
      <c r="FX46" s="3"/>
      <c r="FY46" s="3"/>
      <c r="FZ46" s="3"/>
      <c r="GA46" s="3"/>
      <c r="GB46" s="3"/>
      <c r="GC46" s="3"/>
      <c r="GD46" s="3"/>
      <c r="GE46" s="3"/>
      <c r="GF46" s="3"/>
      <c r="GG46" s="3"/>
      <c r="GH46" s="22"/>
      <c r="GI46" s="11"/>
      <c r="GJ46" s="160"/>
      <c r="GK46" s="10"/>
      <c r="GQ46" t="s">
        <v>149</v>
      </c>
      <c r="GR46" s="112"/>
      <c r="HH46" s="295"/>
      <c r="HI46" s="25"/>
      <c r="HJ46" s="3"/>
      <c r="HK46" s="3"/>
      <c r="HL46" s="62"/>
      <c r="HM46" s="25"/>
      <c r="HN46" s="62"/>
      <c r="HO46" s="6"/>
      <c r="IY46" t="s">
        <v>208</v>
      </c>
    </row>
    <row r="47" spans="1:262" ht="15.75" thickBot="1">
      <c r="B47" t="s">
        <v>164</v>
      </c>
      <c r="D47" s="155">
        <f>+K2*1</f>
        <v>2013</v>
      </c>
      <c r="E47" s="145" t="s">
        <v>170</v>
      </c>
      <c r="J47" s="168"/>
      <c r="K47" s="168"/>
      <c r="L47" s="168"/>
      <c r="M47" s="127"/>
      <c r="N47" s="280"/>
      <c r="O47" s="102"/>
      <c r="P47" s="20"/>
      <c r="Q47" s="10"/>
      <c r="R47" s="77"/>
      <c r="S47" s="10"/>
      <c r="T47" s="77"/>
      <c r="U47" s="10"/>
      <c r="V47" s="23"/>
      <c r="W47" s="10"/>
      <c r="X47" s="23"/>
      <c r="Y47" s="10"/>
      <c r="Z47" s="23"/>
      <c r="AA47" s="10"/>
      <c r="AB47" s="76"/>
      <c r="AC47" s="10"/>
      <c r="AD47" s="78"/>
      <c r="AE47" s="10"/>
      <c r="AF47" s="11"/>
      <c r="AG47" s="10"/>
      <c r="AH47" s="19"/>
      <c r="AI47" s="36"/>
      <c r="AJ47" s="28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22"/>
      <c r="AV47" s="11"/>
      <c r="AW47" s="160"/>
      <c r="AX47" s="10"/>
      <c r="AY47" s="36"/>
      <c r="AZ47" s="28"/>
      <c r="BA47" s="3"/>
      <c r="BB47" s="11"/>
      <c r="BC47" s="11"/>
      <c r="BD47" s="11"/>
      <c r="BE47" s="11"/>
      <c r="BF47" s="11"/>
      <c r="BG47" s="11"/>
      <c r="BH47" s="24"/>
      <c r="BI47" s="11"/>
      <c r="BJ47" s="11"/>
      <c r="BK47" s="11"/>
      <c r="BL47" s="11"/>
      <c r="BM47" s="160"/>
      <c r="BN47" s="19"/>
      <c r="BO47" s="36"/>
      <c r="BP47" s="28"/>
      <c r="BQ47" s="3"/>
      <c r="BR47" s="11"/>
      <c r="BS47" s="11"/>
      <c r="BT47" s="11"/>
      <c r="BU47" s="11"/>
      <c r="BV47" s="11"/>
      <c r="BW47" s="11"/>
      <c r="BX47" s="24"/>
      <c r="BY47" s="11"/>
      <c r="BZ47" s="11"/>
      <c r="CA47" s="11"/>
      <c r="CB47" s="11"/>
      <c r="CC47" s="160"/>
      <c r="CD47" s="10"/>
      <c r="CE47" s="36"/>
      <c r="CF47" s="28"/>
      <c r="CG47" s="3"/>
      <c r="CH47" s="11"/>
      <c r="CI47" s="11"/>
      <c r="CJ47" s="11"/>
      <c r="CK47" s="11"/>
      <c r="CL47" s="11"/>
      <c r="CM47" s="11"/>
      <c r="CN47" s="24"/>
      <c r="CO47" s="11"/>
      <c r="CP47" s="11"/>
      <c r="CQ47" s="11"/>
      <c r="CR47" s="11"/>
      <c r="CS47" s="160"/>
      <c r="CT47" s="10"/>
      <c r="CU47" s="36"/>
      <c r="CV47" s="28"/>
      <c r="CW47" s="3"/>
      <c r="CX47" s="11"/>
      <c r="CY47" s="11"/>
      <c r="CZ47" s="11"/>
      <c r="DA47" s="11"/>
      <c r="DB47" s="11"/>
      <c r="DC47" s="11"/>
      <c r="DD47" s="24"/>
      <c r="DE47" s="11"/>
      <c r="DF47" s="11"/>
      <c r="DG47" s="11"/>
      <c r="DH47" s="11"/>
      <c r="DI47" s="160"/>
      <c r="DJ47" s="10"/>
      <c r="DK47" s="36"/>
      <c r="DL47" s="28"/>
      <c r="DM47" s="3"/>
      <c r="DN47" s="11"/>
      <c r="DO47" s="11"/>
      <c r="DP47" s="11"/>
      <c r="DQ47" s="11"/>
      <c r="DR47" s="11"/>
      <c r="DS47" s="11"/>
      <c r="DT47" s="24"/>
      <c r="DU47" s="11"/>
      <c r="DV47" s="11"/>
      <c r="DW47" s="11"/>
      <c r="DX47" s="11"/>
      <c r="DY47" s="160"/>
      <c r="DZ47" s="6"/>
      <c r="EA47" s="36"/>
      <c r="EB47" s="28"/>
      <c r="EC47" s="3"/>
      <c r="ED47" s="3"/>
      <c r="EE47" s="3"/>
      <c r="EF47" s="3"/>
      <c r="EG47" s="3"/>
      <c r="EH47" s="3"/>
      <c r="EI47" s="3"/>
      <c r="EJ47" s="3"/>
      <c r="EK47" s="3"/>
      <c r="EL47" s="3"/>
      <c r="EM47" s="22"/>
      <c r="EN47" s="11"/>
      <c r="EO47" s="160"/>
      <c r="EP47" s="10"/>
      <c r="EQ47" s="10"/>
      <c r="ER47" s="11"/>
      <c r="ES47" s="11"/>
      <c r="ET47" s="11"/>
      <c r="EU47" s="11"/>
      <c r="EV47" s="11"/>
      <c r="EW47" s="11"/>
      <c r="EX47" s="10"/>
      <c r="EY47" s="11"/>
      <c r="EZ47" s="11"/>
      <c r="FA47" s="11"/>
      <c r="FB47" s="3"/>
      <c r="FC47" s="11"/>
      <c r="FD47" s="11"/>
      <c r="FE47" s="10"/>
      <c r="FF47" s="36"/>
      <c r="FG47" s="28"/>
      <c r="FH47" s="3"/>
      <c r="FI47" s="3"/>
      <c r="FJ47" s="3"/>
      <c r="FK47" s="3"/>
      <c r="FL47" s="3"/>
      <c r="FM47" s="3"/>
      <c r="FN47" s="3"/>
      <c r="FO47" s="3"/>
      <c r="FP47" s="3"/>
      <c r="FQ47" s="3"/>
      <c r="FR47" s="22"/>
      <c r="FS47" s="11"/>
      <c r="FT47" s="160"/>
      <c r="FU47" s="36"/>
      <c r="FV47" s="36"/>
      <c r="FW47" s="28"/>
      <c r="FX47" s="3"/>
      <c r="FY47" s="3"/>
      <c r="FZ47" s="3"/>
      <c r="GA47" s="3"/>
      <c r="GB47" s="3"/>
      <c r="GC47" s="3"/>
      <c r="GD47" s="3"/>
      <c r="GE47" s="3"/>
      <c r="GF47" s="3"/>
      <c r="GG47" s="3"/>
      <c r="GH47" s="22"/>
      <c r="GI47" s="11"/>
      <c r="GJ47" s="160"/>
      <c r="GK47" s="10"/>
      <c r="GR47" t="s">
        <v>154</v>
      </c>
      <c r="GW47" s="56" t="s">
        <v>141</v>
      </c>
      <c r="GY47" s="2" t="s">
        <v>142</v>
      </c>
      <c r="GZ47" s="2"/>
      <c r="HA47" t="s">
        <v>143</v>
      </c>
      <c r="HC47" s="155">
        <f>GY32*1</f>
        <v>508</v>
      </c>
      <c r="HD47" s="104" t="s">
        <v>147</v>
      </c>
      <c r="HE47" s="155">
        <f>HC47*2</f>
        <v>1016</v>
      </c>
      <c r="HF47" s="104"/>
      <c r="HH47" s="295"/>
      <c r="HI47" s="25"/>
      <c r="HJ47" s="3"/>
      <c r="HK47" s="3"/>
      <c r="HL47" s="62"/>
      <c r="HM47" s="25"/>
      <c r="HN47" s="62"/>
      <c r="HO47" s="6"/>
      <c r="IA47" t="s">
        <v>201</v>
      </c>
      <c r="IL47">
        <v>31</v>
      </c>
      <c r="IY47" t="s">
        <v>227</v>
      </c>
    </row>
    <row r="48" spans="1:262">
      <c r="M48" s="127"/>
      <c r="N48" s="280"/>
      <c r="O48" s="102"/>
      <c r="P48" s="20"/>
      <c r="Q48" s="10"/>
      <c r="R48" s="77"/>
      <c r="S48" s="10"/>
      <c r="T48" s="77"/>
      <c r="U48" s="10"/>
      <c r="V48" s="23"/>
      <c r="W48" s="10"/>
      <c r="X48" s="23"/>
      <c r="Y48" s="10"/>
      <c r="Z48" s="23"/>
      <c r="AA48" s="10"/>
      <c r="AB48" s="76"/>
      <c r="AC48" s="10"/>
      <c r="AD48" s="78"/>
      <c r="AE48" s="10"/>
      <c r="AF48" s="11"/>
      <c r="AG48" s="10"/>
      <c r="AH48" s="19"/>
      <c r="AI48" s="36"/>
      <c r="AJ48" s="28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22"/>
      <c r="AV48" s="11"/>
      <c r="AW48" s="160"/>
      <c r="AX48" s="10"/>
      <c r="AY48" s="36"/>
      <c r="AZ48" s="28"/>
      <c r="BA48" s="3"/>
      <c r="BB48" s="11"/>
      <c r="BC48" s="11"/>
      <c r="BD48" s="11"/>
      <c r="BE48" s="11"/>
      <c r="BF48" s="11"/>
      <c r="BG48" s="11"/>
      <c r="BH48" s="24"/>
      <c r="BI48" s="11"/>
      <c r="BJ48" s="11"/>
      <c r="BK48" s="11"/>
      <c r="BL48" s="11"/>
      <c r="BM48" s="160"/>
      <c r="BN48" s="19"/>
      <c r="BO48" s="36"/>
      <c r="BP48" s="28"/>
      <c r="BQ48" s="3"/>
      <c r="BR48" s="11"/>
      <c r="BS48" s="11"/>
      <c r="BT48" s="11"/>
      <c r="BU48" s="11"/>
      <c r="BV48" s="11"/>
      <c r="BW48" s="11"/>
      <c r="BX48" s="24"/>
      <c r="BY48" s="11"/>
      <c r="BZ48" s="11"/>
      <c r="CA48" s="11"/>
      <c r="CB48" s="11"/>
      <c r="CC48" s="160"/>
      <c r="CD48" s="10"/>
      <c r="CE48" s="36"/>
      <c r="CF48" s="28"/>
      <c r="CG48" s="3"/>
      <c r="CH48" s="11"/>
      <c r="CI48" s="11"/>
      <c r="CJ48" s="11"/>
      <c r="CK48" s="11"/>
      <c r="CL48" s="11"/>
      <c r="CM48" s="11"/>
      <c r="CN48" s="24"/>
      <c r="CO48" s="11"/>
      <c r="CP48" s="11"/>
      <c r="CQ48" s="11"/>
      <c r="CR48" s="11"/>
      <c r="CS48" s="160"/>
      <c r="CT48" s="10"/>
      <c r="CU48" s="36"/>
      <c r="CV48" s="28"/>
      <c r="CW48" s="3"/>
      <c r="CX48" s="11"/>
      <c r="CY48" s="11"/>
      <c r="CZ48" s="11"/>
      <c r="DA48" s="11"/>
      <c r="DB48" s="11"/>
      <c r="DC48" s="11"/>
      <c r="DD48" s="24"/>
      <c r="DE48" s="11"/>
      <c r="DF48" s="11"/>
      <c r="DG48" s="11"/>
      <c r="DH48" s="11"/>
      <c r="DI48" s="160"/>
      <c r="DJ48" s="10"/>
      <c r="DK48" s="36"/>
      <c r="DL48" s="28"/>
      <c r="DM48" s="3"/>
      <c r="DN48" s="11"/>
      <c r="DO48" s="11"/>
      <c r="DP48" s="11"/>
      <c r="DQ48" s="11"/>
      <c r="DR48" s="11"/>
      <c r="DS48" s="11"/>
      <c r="DT48" s="24"/>
      <c r="DU48" s="11"/>
      <c r="DV48" s="11"/>
      <c r="DW48" s="11"/>
      <c r="DX48" s="11"/>
      <c r="DY48" s="160"/>
      <c r="DZ48" s="6"/>
      <c r="EA48" s="36"/>
      <c r="EB48" s="28"/>
      <c r="EC48" s="3"/>
      <c r="ED48" s="3"/>
      <c r="EE48" s="3"/>
      <c r="EF48" s="3"/>
      <c r="EG48" s="3"/>
      <c r="EH48" s="3"/>
      <c r="EI48" s="3"/>
      <c r="EJ48" s="3"/>
      <c r="EK48" s="3"/>
      <c r="EL48" s="3"/>
      <c r="EM48" s="22"/>
      <c r="EN48" s="11"/>
      <c r="EO48" s="160"/>
      <c r="EP48" s="10"/>
      <c r="EQ48" s="10"/>
      <c r="ER48" s="11"/>
      <c r="ES48" s="11"/>
      <c r="ET48" s="11"/>
      <c r="EU48" s="11"/>
      <c r="EV48" s="11"/>
      <c r="EW48" s="11"/>
      <c r="EX48" s="10"/>
      <c r="EY48" s="11"/>
      <c r="EZ48" s="11"/>
      <c r="FA48" s="11"/>
      <c r="FB48" s="3"/>
      <c r="FC48" s="11"/>
      <c r="FD48" s="11"/>
      <c r="FE48" s="10"/>
      <c r="FF48" s="36"/>
      <c r="FG48" s="28"/>
      <c r="FH48" s="3"/>
      <c r="FI48" s="3"/>
      <c r="FJ48" s="3"/>
      <c r="FK48" s="3"/>
      <c r="FL48" s="3"/>
      <c r="FM48" s="3"/>
      <c r="FN48" s="3"/>
      <c r="FO48" s="3"/>
      <c r="FP48" s="3"/>
      <c r="FQ48" s="3"/>
      <c r="FR48" s="22"/>
      <c r="FS48" s="11"/>
      <c r="FT48" s="160"/>
      <c r="FU48" s="36"/>
      <c r="FV48" s="36"/>
      <c r="FW48" s="28"/>
      <c r="FX48" s="3"/>
      <c r="FY48" s="3"/>
      <c r="FZ48" s="3"/>
      <c r="GA48" s="3"/>
      <c r="GB48" s="3"/>
      <c r="GC48" s="3"/>
      <c r="GD48" s="3"/>
      <c r="GE48" s="3"/>
      <c r="GF48" s="3"/>
      <c r="GG48" s="3"/>
      <c r="GH48" s="22"/>
      <c r="GI48" s="11"/>
      <c r="GJ48" s="160"/>
      <c r="GK48" s="10"/>
      <c r="GO48" t="s">
        <v>64</v>
      </c>
      <c r="GR48" s="2">
        <f>GR43*1</f>
        <v>2013</v>
      </c>
      <c r="GS48" t="s">
        <v>122</v>
      </c>
      <c r="GZ48" s="2">
        <f>GR48+1</f>
        <v>2014</v>
      </c>
      <c r="HA48" t="s">
        <v>144</v>
      </c>
      <c r="HF48" s="104"/>
      <c r="HH48" s="295"/>
      <c r="HI48" s="25"/>
      <c r="HJ48" s="3"/>
      <c r="HK48" s="3"/>
      <c r="HL48" s="62"/>
      <c r="HM48" s="25"/>
      <c r="HN48" s="62"/>
      <c r="HO48" s="6"/>
    </row>
    <row r="49" spans="1:265" ht="15.75" thickBot="1">
      <c r="M49" s="173"/>
      <c r="N49" s="281"/>
      <c r="O49" s="281"/>
      <c r="P49" s="81"/>
      <c r="Q49" s="79"/>
      <c r="R49" s="83"/>
      <c r="S49" s="79"/>
      <c r="T49" s="83"/>
      <c r="U49" s="79"/>
      <c r="V49" s="80"/>
      <c r="W49" s="79"/>
      <c r="X49" s="80"/>
      <c r="Y49" s="79"/>
      <c r="Z49" s="80"/>
      <c r="AA49" s="43"/>
      <c r="AB49" s="80"/>
      <c r="AC49" s="43"/>
      <c r="AD49" s="80"/>
      <c r="AE49" s="79"/>
      <c r="AF49" s="80"/>
      <c r="AG49" s="43"/>
      <c r="AH49" s="85"/>
      <c r="AI49" s="79"/>
      <c r="AJ49" s="86"/>
      <c r="AK49" s="42"/>
      <c r="AL49" s="42"/>
      <c r="AM49" s="42"/>
      <c r="AN49" s="42"/>
      <c r="AO49" s="42"/>
      <c r="AP49" s="42"/>
      <c r="AQ49" s="42"/>
      <c r="AR49" s="42"/>
      <c r="AS49" s="42"/>
      <c r="AT49" s="42"/>
      <c r="AU49" s="61"/>
      <c r="AV49" s="42"/>
      <c r="AW49" s="161"/>
      <c r="AX49" s="43"/>
      <c r="AY49" s="79"/>
      <c r="AZ49" s="86"/>
      <c r="BA49" s="42"/>
      <c r="BB49" s="42"/>
      <c r="BC49" s="42"/>
      <c r="BD49" s="42"/>
      <c r="BE49" s="42"/>
      <c r="BF49" s="42"/>
      <c r="BG49" s="42"/>
      <c r="BH49" s="42"/>
      <c r="BI49" s="42"/>
      <c r="BJ49" s="42"/>
      <c r="BK49" s="91"/>
      <c r="BL49" s="42"/>
      <c r="BM49" s="161"/>
      <c r="BN49" s="87"/>
      <c r="BO49" s="79">
        <f t="shared" si="683"/>
        <v>0</v>
      </c>
      <c r="BP49" s="86"/>
      <c r="BQ49" s="42"/>
      <c r="BR49" s="42"/>
      <c r="BS49" s="42"/>
      <c r="BT49" s="42"/>
      <c r="BU49" s="42"/>
      <c r="BV49" s="42"/>
      <c r="BW49" s="42"/>
      <c r="BX49" s="42"/>
      <c r="BY49" s="42"/>
      <c r="BZ49" s="42"/>
      <c r="CA49" s="91"/>
      <c r="CB49" s="42"/>
      <c r="CC49" s="161"/>
      <c r="CD49" s="43"/>
      <c r="CE49" s="79"/>
      <c r="CF49" s="86"/>
      <c r="CG49" s="42"/>
      <c r="CH49" s="42"/>
      <c r="CI49" s="42"/>
      <c r="CJ49" s="42"/>
      <c r="CK49" s="42"/>
      <c r="CL49" s="42"/>
      <c r="CM49" s="42"/>
      <c r="CN49" s="42"/>
      <c r="CO49" s="42"/>
      <c r="CP49" s="42"/>
      <c r="CQ49" s="61"/>
      <c r="CR49" s="42"/>
      <c r="CS49" s="161"/>
      <c r="CT49" s="43"/>
      <c r="CU49" s="79"/>
      <c r="CV49" s="86"/>
      <c r="CW49" s="42"/>
      <c r="CX49" s="42"/>
      <c r="CY49" s="42"/>
      <c r="CZ49" s="42"/>
      <c r="DA49" s="42"/>
      <c r="DB49" s="42"/>
      <c r="DC49" s="42"/>
      <c r="DD49" s="42"/>
      <c r="DE49" s="42"/>
      <c r="DF49" s="42"/>
      <c r="DG49" s="61"/>
      <c r="DH49" s="42"/>
      <c r="DI49" s="161"/>
      <c r="DJ49" s="272"/>
      <c r="DK49" s="273"/>
      <c r="DL49" s="274"/>
      <c r="DM49" s="275"/>
      <c r="DN49" s="275"/>
      <c r="DO49" s="275"/>
      <c r="DP49" s="275"/>
      <c r="DQ49" s="275"/>
      <c r="DR49" s="275"/>
      <c r="DS49" s="275"/>
      <c r="DT49" s="275"/>
      <c r="DU49" s="275"/>
      <c r="DV49" s="275"/>
      <c r="DW49" s="276"/>
      <c r="DX49" s="275"/>
      <c r="DY49" s="161"/>
      <c r="DZ49" s="272"/>
      <c r="EA49" s="79"/>
      <c r="EB49" s="86"/>
      <c r="EC49" s="42"/>
      <c r="ED49" s="42"/>
      <c r="EE49" s="42"/>
      <c r="EF49" s="42"/>
      <c r="EG49" s="42"/>
      <c r="EH49" s="42"/>
      <c r="EI49" s="42"/>
      <c r="EJ49" s="42"/>
      <c r="EK49" s="42"/>
      <c r="EL49" s="42"/>
      <c r="EM49" s="61"/>
      <c r="EN49" s="42"/>
      <c r="EO49" s="161"/>
      <c r="EP49" s="79"/>
      <c r="EQ49" s="43"/>
      <c r="ER49" s="42"/>
      <c r="ES49" s="42"/>
      <c r="ET49" s="42"/>
      <c r="EU49" s="42"/>
      <c r="EV49" s="42"/>
      <c r="EW49" s="42"/>
      <c r="EX49" s="43"/>
      <c r="EY49" s="42"/>
      <c r="EZ49" s="42"/>
      <c r="FA49" s="42"/>
      <c r="FB49" s="42"/>
      <c r="FC49" s="42"/>
      <c r="FD49" s="42"/>
      <c r="FE49" s="43"/>
      <c r="FF49" s="79"/>
      <c r="FG49" s="86"/>
      <c r="FH49" s="42"/>
      <c r="FI49" s="42"/>
      <c r="FJ49" s="42"/>
      <c r="FK49" s="42"/>
      <c r="FL49" s="42"/>
      <c r="FM49" s="42"/>
      <c r="FN49" s="42"/>
      <c r="FO49" s="42"/>
      <c r="FP49" s="42"/>
      <c r="FQ49" s="42"/>
      <c r="FR49" s="61"/>
      <c r="FS49" s="42"/>
      <c r="FT49" s="161"/>
      <c r="FU49" s="79"/>
      <c r="FV49" s="79"/>
      <c r="FW49" s="86"/>
      <c r="FX49" s="42"/>
      <c r="FY49" s="42"/>
      <c r="FZ49" s="42"/>
      <c r="GA49" s="42"/>
      <c r="GB49" s="42"/>
      <c r="GC49" s="42"/>
      <c r="GD49" s="42"/>
      <c r="GE49" s="42"/>
      <c r="GF49" s="42"/>
      <c r="GG49" s="42"/>
      <c r="GH49" s="61"/>
      <c r="GI49" s="42"/>
      <c r="GJ49" s="161"/>
      <c r="GK49" s="79"/>
      <c r="GO49" t="s">
        <v>124</v>
      </c>
      <c r="GR49" s="112">
        <f>HE47*1</f>
        <v>1016</v>
      </c>
      <c r="GS49" t="s">
        <v>145</v>
      </c>
      <c r="HH49" s="296"/>
      <c r="HI49" s="81"/>
      <c r="HJ49" s="42"/>
      <c r="HK49" s="42"/>
      <c r="HL49" s="87"/>
      <c r="HM49" s="81"/>
      <c r="HN49" s="87"/>
      <c r="HO49" s="43"/>
    </row>
    <row r="50" spans="1:265" ht="15.75" thickBot="1">
      <c r="I50" s="12"/>
      <c r="M50" s="2"/>
      <c r="N50" t="s">
        <v>52</v>
      </c>
      <c r="O50" s="2">
        <v>16</v>
      </c>
      <c r="AG50" t="s">
        <v>52</v>
      </c>
      <c r="AH50" s="2">
        <f>+O50+1</f>
        <v>17</v>
      </c>
      <c r="AI50" s="15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 t="s">
        <v>52</v>
      </c>
      <c r="AX50" s="57">
        <f>+AH50+1</f>
        <v>18</v>
      </c>
      <c r="AY50" s="15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7" t="s">
        <v>52</v>
      </c>
      <c r="BN50" s="57">
        <f>+AX50+1</f>
        <v>19</v>
      </c>
      <c r="BO50" s="15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 t="s">
        <v>52</v>
      </c>
      <c r="CD50" s="57">
        <f>+BN50+1</f>
        <v>20</v>
      </c>
      <c r="CE50" s="15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 t="s">
        <v>52</v>
      </c>
      <c r="CT50" s="57">
        <f>+CD50+1</f>
        <v>21</v>
      </c>
      <c r="CU50" s="15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 t="s">
        <v>52</v>
      </c>
      <c r="DJ50" s="57">
        <f>+CT50+1</f>
        <v>22</v>
      </c>
      <c r="DK50" s="15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 t="s">
        <v>52</v>
      </c>
      <c r="DZ50" s="57">
        <f>+DJ50+1</f>
        <v>23</v>
      </c>
      <c r="EA50" s="15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 t="s">
        <v>52</v>
      </c>
      <c r="EP50" s="57">
        <f>+DZ50+1</f>
        <v>24</v>
      </c>
      <c r="EQ50" s="15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 t="s">
        <v>52</v>
      </c>
      <c r="FE50" s="57">
        <f>+EP50+4</f>
        <v>28</v>
      </c>
      <c r="FF50" s="15"/>
      <c r="FG50" s="16"/>
      <c r="FH50" s="16"/>
      <c r="FI50" s="16"/>
      <c r="FJ50" s="16"/>
      <c r="FK50" s="16"/>
      <c r="FL50" s="16"/>
      <c r="FM50" s="16"/>
      <c r="FN50" s="16"/>
      <c r="FO50" s="16"/>
      <c r="FP50" s="16"/>
      <c r="FQ50" s="16"/>
      <c r="FR50" s="16"/>
      <c r="FS50" s="16"/>
      <c r="FT50" s="16" t="s">
        <v>52</v>
      </c>
      <c r="FU50" s="57">
        <f>+FE50-3</f>
        <v>25</v>
      </c>
      <c r="FV50" s="15"/>
      <c r="FW50" s="16"/>
      <c r="FX50" s="16"/>
      <c r="FY50" s="16"/>
      <c r="FZ50" s="16"/>
      <c r="GA50" s="16"/>
      <c r="GB50" s="16"/>
      <c r="GC50" s="16"/>
      <c r="GD50" s="16"/>
      <c r="GE50" s="16"/>
      <c r="GF50" s="16"/>
      <c r="GG50" s="16"/>
      <c r="GH50" s="16"/>
      <c r="GI50" s="16"/>
      <c r="GJ50" s="16" t="s">
        <v>52</v>
      </c>
      <c r="GK50" s="57">
        <f>+FU50+1</f>
        <v>26</v>
      </c>
      <c r="HD50" t="s">
        <v>52</v>
      </c>
      <c r="HE50" s="2">
        <f>GK50+1</f>
        <v>27</v>
      </c>
      <c r="HF50" s="2"/>
      <c r="HI50" s="116" t="s">
        <v>90</v>
      </c>
      <c r="HJ50" s="117"/>
      <c r="HK50" s="117"/>
      <c r="HL50" s="117"/>
      <c r="HM50" s="117"/>
      <c r="HN50" s="118"/>
      <c r="HO50" s="119"/>
      <c r="HP50" s="12"/>
      <c r="HQ50" s="121">
        <f>+GY51*1</f>
        <v>2012</v>
      </c>
      <c r="HR50" s="109" t="s">
        <v>51</v>
      </c>
      <c r="HS50" s="119"/>
      <c r="HT50" s="120">
        <f>+HQ50+1</f>
        <v>2013</v>
      </c>
      <c r="HU50" s="120"/>
      <c r="HV50" s="120"/>
      <c r="HW50" s="120"/>
      <c r="IO50" t="s">
        <v>52</v>
      </c>
      <c r="IP50" s="2">
        <f>HT51+1</f>
        <v>30</v>
      </c>
      <c r="IQ50" s="2"/>
      <c r="IR50" s="2"/>
      <c r="JD50" t="s">
        <v>52</v>
      </c>
      <c r="JE50" s="2">
        <f>+IP50+1</f>
        <v>31</v>
      </c>
    </row>
    <row r="51" spans="1:265" ht="27" thickBot="1">
      <c r="B51" s="72" t="s">
        <v>50</v>
      </c>
      <c r="C51" s="38"/>
      <c r="D51" s="38"/>
      <c r="E51" s="38"/>
      <c r="F51" s="38"/>
      <c r="G51" s="46"/>
      <c r="I51" s="12"/>
      <c r="K51" s="208">
        <f>K2-1</f>
        <v>2012</v>
      </c>
      <c r="L51" s="73" t="s">
        <v>51</v>
      </c>
      <c r="O51" s="75">
        <f>+K51+1</f>
        <v>2013</v>
      </c>
      <c r="P51" s="72" t="s">
        <v>60</v>
      </c>
      <c r="Q51" s="38"/>
      <c r="R51" s="38"/>
      <c r="S51" s="38"/>
      <c r="T51" s="38"/>
      <c r="U51" s="46"/>
      <c r="W51" s="12"/>
      <c r="Y51" s="74"/>
      <c r="Z51" s="73"/>
      <c r="AA51" s="75">
        <f>+K51*1</f>
        <v>2012</v>
      </c>
      <c r="AB51" s="73"/>
      <c r="AC51" s="73" t="s">
        <v>45</v>
      </c>
      <c r="AE51" s="75"/>
      <c r="AG51" s="75">
        <f>O51*1</f>
        <v>2013</v>
      </c>
      <c r="AI51" s="18" t="s">
        <v>119</v>
      </c>
      <c r="AJ51" s="11"/>
      <c r="AK51" s="18"/>
      <c r="AL51" s="18"/>
      <c r="AM51" s="18"/>
      <c r="AN51" s="18"/>
      <c r="AO51" s="11"/>
      <c r="AP51" s="11"/>
      <c r="AQ51" s="11"/>
      <c r="AR51" s="11"/>
      <c r="AS51" s="11"/>
      <c r="AT51" s="11"/>
      <c r="AU51" s="11"/>
      <c r="AV51" s="11"/>
      <c r="AW51" s="11"/>
      <c r="AX51" s="19"/>
      <c r="AY51" s="20"/>
      <c r="AZ51" s="11"/>
      <c r="BA51" s="18" t="s">
        <v>118</v>
      </c>
      <c r="BB51" s="18"/>
      <c r="BC51" s="18"/>
      <c r="BD51" s="18"/>
      <c r="BE51" s="11"/>
      <c r="BF51" s="11"/>
      <c r="BG51" s="11"/>
      <c r="BH51" s="11"/>
      <c r="BI51" s="11"/>
      <c r="BJ51" s="11"/>
      <c r="BK51" s="11"/>
      <c r="BL51" s="11"/>
      <c r="BM51" s="19"/>
      <c r="BN51" s="19"/>
      <c r="BO51" s="20"/>
      <c r="BP51" s="11"/>
      <c r="BQ51" s="18" t="s">
        <v>15</v>
      </c>
      <c r="BR51" s="18"/>
      <c r="BS51" s="18"/>
      <c r="BT51" s="18"/>
      <c r="BU51" s="11"/>
      <c r="BV51" s="11"/>
      <c r="BW51" s="11"/>
      <c r="BX51" s="11"/>
      <c r="BY51" s="11"/>
      <c r="BZ51" s="11"/>
      <c r="CA51" s="11"/>
      <c r="CB51" s="11"/>
      <c r="CC51" s="11"/>
      <c r="CD51" s="19"/>
      <c r="CE51" s="20"/>
      <c r="CF51" s="11"/>
      <c r="CG51" s="18" t="s">
        <v>16</v>
      </c>
      <c r="CH51" s="18"/>
      <c r="CI51" s="18"/>
      <c r="CJ51" s="18"/>
      <c r="CK51" s="11"/>
      <c r="CL51" s="11"/>
      <c r="CM51" s="11"/>
      <c r="CN51" s="11"/>
      <c r="CO51" s="11"/>
      <c r="CP51" s="11"/>
      <c r="CQ51" s="11"/>
      <c r="CR51" s="11"/>
      <c r="CS51" s="11"/>
      <c r="CT51" s="19"/>
      <c r="CU51" s="20"/>
      <c r="CV51" s="11"/>
      <c r="CW51" s="18" t="s">
        <v>18</v>
      </c>
      <c r="CX51" s="18"/>
      <c r="CY51" s="18"/>
      <c r="CZ51" s="18"/>
      <c r="DA51" s="11"/>
      <c r="DB51" s="11"/>
      <c r="DC51" s="11"/>
      <c r="DD51" s="11"/>
      <c r="DE51" s="11"/>
      <c r="DF51" s="11"/>
      <c r="DG51" s="11"/>
      <c r="DH51" s="11"/>
      <c r="DI51" s="11"/>
      <c r="DJ51" s="19"/>
      <c r="DK51" s="20"/>
      <c r="DL51" s="11"/>
      <c r="DM51" s="18" t="s">
        <v>22</v>
      </c>
      <c r="DN51" s="18"/>
      <c r="DO51" s="18"/>
      <c r="DP51" s="18"/>
      <c r="DQ51" s="11"/>
      <c r="DR51" s="11"/>
      <c r="DS51" s="11"/>
      <c r="DT51" s="11"/>
      <c r="DU51" s="11"/>
      <c r="DV51" s="11"/>
      <c r="DW51" s="11"/>
      <c r="DX51" s="11"/>
      <c r="DY51" s="11"/>
      <c r="DZ51" s="19"/>
      <c r="EA51" s="20"/>
      <c r="EB51" s="11"/>
      <c r="EC51" s="18" t="s">
        <v>99</v>
      </c>
      <c r="ED51" s="18"/>
      <c r="EE51" s="18"/>
      <c r="EF51" s="18"/>
      <c r="EG51" s="11"/>
      <c r="EH51" s="11"/>
      <c r="EI51" s="11"/>
      <c r="EJ51" s="11"/>
      <c r="EK51" s="11"/>
      <c r="EL51" s="11"/>
      <c r="EM51" s="11"/>
      <c r="EN51" s="11"/>
      <c r="EO51" s="11"/>
      <c r="EP51" s="19"/>
      <c r="EQ51" s="123"/>
      <c r="ER51" s="124"/>
      <c r="ES51" s="124"/>
      <c r="ET51" s="124"/>
      <c r="EU51" s="124" t="s">
        <v>93</v>
      </c>
      <c r="EV51" s="124"/>
      <c r="EW51" s="124"/>
      <c r="EX51" s="4"/>
      <c r="EY51" s="4"/>
      <c r="EZ51" s="4"/>
      <c r="FA51" s="4"/>
      <c r="FB51" s="4"/>
      <c r="FC51" s="4"/>
      <c r="FD51" s="4"/>
      <c r="FE51" s="27"/>
      <c r="FF51" s="26"/>
      <c r="FG51" s="4"/>
      <c r="FH51" s="124" t="s">
        <v>100</v>
      </c>
      <c r="FI51" s="124"/>
      <c r="FJ51" s="124"/>
      <c r="FK51" s="124"/>
      <c r="FL51" s="4"/>
      <c r="FM51" s="4"/>
      <c r="FN51" s="4"/>
      <c r="FO51" s="4"/>
      <c r="FP51" s="4"/>
      <c r="FQ51" s="4"/>
      <c r="FR51" s="4"/>
      <c r="FS51" s="4"/>
      <c r="FT51" s="4"/>
      <c r="FU51" s="27"/>
      <c r="FV51" s="114" t="s">
        <v>48</v>
      </c>
      <c r="FW51" s="18"/>
      <c r="FX51" s="18"/>
      <c r="FY51" s="18"/>
      <c r="FZ51" s="18"/>
      <c r="GA51" s="18"/>
      <c r="GB51" s="11"/>
      <c r="GC51" s="11"/>
      <c r="GD51" s="11"/>
      <c r="GE51" s="11"/>
      <c r="GF51" s="11"/>
      <c r="GG51" s="11"/>
      <c r="GH51" s="11"/>
      <c r="GI51" s="11"/>
      <c r="GJ51" s="11"/>
      <c r="GK51" s="19"/>
      <c r="GM51" s="8" t="s">
        <v>56</v>
      </c>
      <c r="GN51" s="8"/>
      <c r="GY51" s="75">
        <f>K2-1</f>
        <v>2012</v>
      </c>
      <c r="GZ51" s="8" t="s">
        <v>66</v>
      </c>
      <c r="HC51" s="8">
        <f>GY51+1</f>
        <v>2013</v>
      </c>
      <c r="HH51" s="35"/>
      <c r="HI51" s="68" t="s">
        <v>85</v>
      </c>
      <c r="HJ51" s="68"/>
      <c r="HK51" s="68"/>
      <c r="HL51" s="69"/>
      <c r="HM51" s="67" t="s">
        <v>83</v>
      </c>
      <c r="HN51" s="69"/>
      <c r="HO51" s="125" t="s">
        <v>84</v>
      </c>
      <c r="HS51" s="67" t="s">
        <v>52</v>
      </c>
      <c r="HT51" s="34">
        <f>HE50+2</f>
        <v>29</v>
      </c>
      <c r="HU51" s="23"/>
      <c r="HV51" s="23"/>
      <c r="HX51" s="72" t="s">
        <v>165</v>
      </c>
      <c r="HY51" s="38"/>
      <c r="HZ51" s="179" t="s">
        <v>166</v>
      </c>
      <c r="IA51" s="179"/>
      <c r="IB51" s="179"/>
      <c r="IC51" s="176">
        <v>2012</v>
      </c>
      <c r="ID51" s="177" t="s">
        <v>167</v>
      </c>
      <c r="IE51" s="12"/>
      <c r="IG51" s="74">
        <v>2013</v>
      </c>
      <c r="IH51" s="178"/>
      <c r="II51" s="120" t="s">
        <v>169</v>
      </c>
      <c r="IJ51" s="177"/>
      <c r="IK51" s="174">
        <f>+K46*1</f>
        <v>8.0000000000000002E-3</v>
      </c>
      <c r="IM51" s="175" t="s">
        <v>168</v>
      </c>
      <c r="IO51" s="75"/>
    </row>
    <row r="52" spans="1:265" ht="15.75" thickBot="1">
      <c r="B52" s="128" t="s">
        <v>101</v>
      </c>
      <c r="C52" s="137"/>
      <c r="D52" s="138"/>
      <c r="E52" s="137"/>
      <c r="F52" s="137"/>
      <c r="G52" s="139"/>
      <c r="H52" s="140"/>
      <c r="I52" s="140"/>
      <c r="J52" s="140"/>
      <c r="K52" s="140"/>
      <c r="L52" s="13"/>
      <c r="M52" s="9">
        <f>+K51*1</f>
        <v>2012</v>
      </c>
      <c r="N52" s="181"/>
      <c r="O52" s="23"/>
      <c r="P52" s="9" t="s">
        <v>113</v>
      </c>
      <c r="Q52" s="105" t="s">
        <v>120</v>
      </c>
      <c r="R52" s="53"/>
      <c r="S52" s="32"/>
      <c r="T52" s="33"/>
      <c r="U52" s="33"/>
      <c r="V52" s="33"/>
      <c r="W52" s="33" t="s">
        <v>23</v>
      </c>
      <c r="X52" s="33"/>
      <c r="Y52" s="33"/>
      <c r="Z52" s="33"/>
      <c r="AA52" s="33"/>
      <c r="AB52" s="34"/>
      <c r="AC52" s="67" t="s">
        <v>44</v>
      </c>
      <c r="AD52" s="68"/>
      <c r="AE52" s="68"/>
      <c r="AF52" s="68"/>
      <c r="AG52" s="15" t="s">
        <v>46</v>
      </c>
      <c r="AH52" s="17"/>
      <c r="AI52" s="67" t="s">
        <v>9</v>
      </c>
      <c r="AJ52" s="68"/>
      <c r="AK52" s="68"/>
      <c r="AL52" s="34">
        <v>0</v>
      </c>
      <c r="AM52" s="67" t="s">
        <v>0</v>
      </c>
      <c r="AN52" s="68"/>
      <c r="AO52" s="68"/>
      <c r="AP52" s="68"/>
      <c r="AQ52" s="68"/>
      <c r="AR52" s="68"/>
      <c r="AS52" s="68"/>
      <c r="AT52" s="33">
        <f>+AA51*1</f>
        <v>2012</v>
      </c>
      <c r="AU52" s="68" t="s">
        <v>65</v>
      </c>
      <c r="AV52" s="68">
        <f>+AT52+1</f>
        <v>2013</v>
      </c>
      <c r="AW52" s="33"/>
      <c r="AX52" s="69"/>
      <c r="AY52" s="67" t="s">
        <v>9</v>
      </c>
      <c r="AZ52" s="68"/>
      <c r="BA52" s="68"/>
      <c r="BB52" s="34">
        <v>0</v>
      </c>
      <c r="BC52" s="67" t="s">
        <v>0</v>
      </c>
      <c r="BD52" s="68"/>
      <c r="BE52" s="68"/>
      <c r="BF52" s="68"/>
      <c r="BG52" s="68"/>
      <c r="BH52" s="68"/>
      <c r="BI52" s="68"/>
      <c r="BJ52" s="33">
        <f>AT52*1</f>
        <v>2012</v>
      </c>
      <c r="BK52" s="68" t="s">
        <v>65</v>
      </c>
      <c r="BL52" s="68">
        <f>+BJ52+1</f>
        <v>2013</v>
      </c>
      <c r="BM52" s="34"/>
      <c r="BN52" s="69"/>
      <c r="BO52" s="67" t="s">
        <v>24</v>
      </c>
      <c r="BP52" s="68"/>
      <c r="BQ52" s="68"/>
      <c r="BR52" s="34">
        <v>1</v>
      </c>
      <c r="BS52" s="67" t="s">
        <v>0</v>
      </c>
      <c r="BT52" s="68"/>
      <c r="BU52" s="68"/>
      <c r="BV52" s="68"/>
      <c r="BW52" s="68"/>
      <c r="BX52" s="68"/>
      <c r="BY52" s="68"/>
      <c r="BZ52" s="33">
        <f>BJ52*1</f>
        <v>2012</v>
      </c>
      <c r="CA52" s="68" t="s">
        <v>65</v>
      </c>
      <c r="CB52" s="68">
        <f>+BZ52+1</f>
        <v>2013</v>
      </c>
      <c r="CC52" s="33"/>
      <c r="CD52" s="69"/>
      <c r="CE52" s="67" t="s">
        <v>24</v>
      </c>
      <c r="CF52" s="68"/>
      <c r="CG52" s="16"/>
      <c r="CH52" s="34">
        <v>2</v>
      </c>
      <c r="CI52" s="67" t="s">
        <v>0</v>
      </c>
      <c r="CJ52" s="68"/>
      <c r="CK52" s="68"/>
      <c r="CL52" s="68"/>
      <c r="CM52" s="68"/>
      <c r="CN52" s="68"/>
      <c r="CO52" s="68"/>
      <c r="CP52" s="33">
        <f>BZ52*1</f>
        <v>2012</v>
      </c>
      <c r="CQ52" s="68" t="s">
        <v>65</v>
      </c>
      <c r="CR52" s="68">
        <f>+CP52+1</f>
        <v>2013</v>
      </c>
      <c r="CS52" s="33"/>
      <c r="CT52" s="69"/>
      <c r="CU52" s="67" t="s">
        <v>24</v>
      </c>
      <c r="CV52" s="68"/>
      <c r="CW52" s="68"/>
      <c r="CX52" s="34">
        <v>3</v>
      </c>
      <c r="CY52" s="67" t="s">
        <v>0</v>
      </c>
      <c r="CZ52" s="68"/>
      <c r="DA52" s="68"/>
      <c r="DB52" s="68"/>
      <c r="DC52" s="68"/>
      <c r="DD52" s="68"/>
      <c r="DE52" s="68"/>
      <c r="DF52" s="33">
        <f>CP52*1</f>
        <v>2012</v>
      </c>
      <c r="DG52" s="68" t="s">
        <v>65</v>
      </c>
      <c r="DH52" s="68">
        <f>+DF52+1</f>
        <v>2013</v>
      </c>
      <c r="DI52" s="33"/>
      <c r="DJ52" s="69"/>
      <c r="DK52" s="67" t="s">
        <v>24</v>
      </c>
      <c r="DL52" s="68"/>
      <c r="DM52" s="68"/>
      <c r="DN52" s="34">
        <v>4</v>
      </c>
      <c r="DO52" s="67" t="s">
        <v>0</v>
      </c>
      <c r="DP52" s="68"/>
      <c r="DQ52" s="68"/>
      <c r="DR52" s="68"/>
      <c r="DS52" s="68"/>
      <c r="DT52" s="68"/>
      <c r="DU52" s="68"/>
      <c r="DV52" s="33">
        <f>DF52*1</f>
        <v>2012</v>
      </c>
      <c r="DW52" s="68" t="s">
        <v>65</v>
      </c>
      <c r="DX52" s="68">
        <f>+DV52+1</f>
        <v>2013</v>
      </c>
      <c r="DY52" s="33"/>
      <c r="DZ52" s="69"/>
      <c r="EA52" s="67" t="s">
        <v>24</v>
      </c>
      <c r="EB52" s="68"/>
      <c r="EC52" s="68"/>
      <c r="ED52" s="34">
        <v>1</v>
      </c>
      <c r="EE52" s="67" t="s">
        <v>0</v>
      </c>
      <c r="EF52" s="68"/>
      <c r="EG52" s="68"/>
      <c r="EH52" s="68"/>
      <c r="EI52" s="68"/>
      <c r="EJ52" s="68"/>
      <c r="EK52" s="68"/>
      <c r="EL52" s="33">
        <f>DV52*1</f>
        <v>2012</v>
      </c>
      <c r="EM52" s="68" t="s">
        <v>65</v>
      </c>
      <c r="EN52" s="68">
        <f>+EL52+1</f>
        <v>2013</v>
      </c>
      <c r="EO52" s="33"/>
      <c r="EP52" s="69"/>
      <c r="EQ52" s="67" t="s">
        <v>24</v>
      </c>
      <c r="ER52" s="68"/>
      <c r="ES52" s="68"/>
      <c r="ET52" s="33"/>
      <c r="EU52" s="67" t="s">
        <v>0</v>
      </c>
      <c r="EV52" s="68"/>
      <c r="EW52" s="68"/>
      <c r="EX52" s="68"/>
      <c r="EY52" s="68"/>
      <c r="EZ52" s="68"/>
      <c r="FA52" s="68"/>
      <c r="FB52" s="33">
        <f>EL52*1</f>
        <v>2012</v>
      </c>
      <c r="FC52" s="68" t="s">
        <v>65</v>
      </c>
      <c r="FD52" s="68">
        <f>+FB52+1</f>
        <v>2013</v>
      </c>
      <c r="FE52" s="34"/>
      <c r="FF52" s="67" t="s">
        <v>24</v>
      </c>
      <c r="FG52" s="68"/>
      <c r="FH52" s="68"/>
      <c r="FI52" s="34">
        <v>2</v>
      </c>
      <c r="FJ52" s="67" t="s">
        <v>0</v>
      </c>
      <c r="FK52" s="68"/>
      <c r="FL52" s="68"/>
      <c r="FM52" s="68"/>
      <c r="FN52" s="68"/>
      <c r="FO52" s="68"/>
      <c r="FP52" s="68"/>
      <c r="FQ52" s="33">
        <f>FB52*1</f>
        <v>2012</v>
      </c>
      <c r="FR52" s="68" t="s">
        <v>65</v>
      </c>
      <c r="FS52" s="68">
        <f>+FQ52+1</f>
        <v>2013</v>
      </c>
      <c r="FT52" s="33"/>
      <c r="FU52" s="69"/>
      <c r="FV52" s="67" t="s">
        <v>24</v>
      </c>
      <c r="FW52" s="68"/>
      <c r="FX52" s="68"/>
      <c r="FY52" s="34">
        <v>0</v>
      </c>
      <c r="FZ52" s="67" t="s">
        <v>0</v>
      </c>
      <c r="GA52" s="68"/>
      <c r="GB52" s="68"/>
      <c r="GC52" s="68"/>
      <c r="GD52" s="68"/>
      <c r="GE52" s="68"/>
      <c r="GF52" s="68"/>
      <c r="GG52" s="33">
        <f>FQ52*1</f>
        <v>2012</v>
      </c>
      <c r="GH52" s="68" t="s">
        <v>65</v>
      </c>
      <c r="GI52" s="68">
        <f>+GG52+1</f>
        <v>2013</v>
      </c>
      <c r="GJ52" s="33"/>
      <c r="GK52" s="69"/>
      <c r="GM52" s="67"/>
      <c r="GN52" s="68" t="s">
        <v>159</v>
      </c>
      <c r="GO52" s="68"/>
      <c r="GP52" s="68"/>
      <c r="GQ52" s="68"/>
      <c r="GR52" s="68"/>
      <c r="GS52" s="68"/>
      <c r="GT52" s="68"/>
      <c r="GU52" s="157">
        <f>E74*1</f>
        <v>480</v>
      </c>
      <c r="HH52" s="99" t="s">
        <v>113</v>
      </c>
      <c r="HI52" s="63" t="s">
        <v>42</v>
      </c>
      <c r="HJ52" s="63" t="s">
        <v>80</v>
      </c>
      <c r="HK52" s="63" t="s">
        <v>81</v>
      </c>
      <c r="HL52" s="63" t="s">
        <v>82</v>
      </c>
      <c r="HM52" s="52" t="s">
        <v>42</v>
      </c>
      <c r="HN52" s="57" t="s">
        <v>80</v>
      </c>
      <c r="HO52" s="99" t="s">
        <v>86</v>
      </c>
      <c r="HT52" t="s">
        <v>172</v>
      </c>
      <c r="HV52" s="52" t="s">
        <v>113</v>
      </c>
      <c r="HW52" s="9" t="s">
        <v>113</v>
      </c>
      <c r="HX52" s="196" t="s">
        <v>174</v>
      </c>
      <c r="HY52" s="195" t="s">
        <v>120</v>
      </c>
      <c r="HZ52" s="194"/>
      <c r="IA52" s="32" t="s">
        <v>173</v>
      </c>
      <c r="IB52" s="33"/>
      <c r="IC52" s="33"/>
      <c r="ID52" s="33"/>
      <c r="IE52" s="33" t="s">
        <v>23</v>
      </c>
      <c r="IF52" s="33"/>
      <c r="IG52" s="33"/>
      <c r="IH52" s="33"/>
      <c r="II52" s="33"/>
      <c r="IJ52" s="34"/>
      <c r="IK52" s="67" t="s">
        <v>44</v>
      </c>
      <c r="IL52" s="68"/>
      <c r="IM52" s="68"/>
      <c r="IN52" s="68"/>
      <c r="IO52" s="203" t="s">
        <v>46</v>
      </c>
      <c r="IP52" s="204"/>
      <c r="IQ52" s="11"/>
      <c r="IR52" s="11"/>
      <c r="IS52" t="s">
        <v>209</v>
      </c>
      <c r="IY52" s="2"/>
      <c r="JB52" s="23"/>
    </row>
    <row r="53" spans="1:265" ht="15.75" thickBot="1">
      <c r="A53" s="115" t="s">
        <v>67</v>
      </c>
      <c r="B53" s="37" t="s">
        <v>114</v>
      </c>
      <c r="C53" s="14"/>
      <c r="D53" s="14"/>
      <c r="E53" s="14"/>
      <c r="F53" s="14"/>
      <c r="G53" s="37"/>
      <c r="H53" s="37"/>
      <c r="I53" s="37"/>
      <c r="J53" s="37"/>
      <c r="K53" s="13"/>
      <c r="L53" s="277" t="s">
        <v>202</v>
      </c>
      <c r="M53" s="99" t="s">
        <v>113</v>
      </c>
      <c r="N53" s="182"/>
      <c r="O53" s="23"/>
      <c r="P53" s="99"/>
      <c r="Q53" s="54" t="s">
        <v>33</v>
      </c>
      <c r="R53" s="55"/>
      <c r="S53" s="67" t="s">
        <v>35</v>
      </c>
      <c r="T53" s="59"/>
      <c r="U53" s="67" t="s">
        <v>39</v>
      </c>
      <c r="V53" s="59"/>
      <c r="W53" s="67" t="s">
        <v>38</v>
      </c>
      <c r="X53" s="59"/>
      <c r="Y53" s="29" t="s">
        <v>36</v>
      </c>
      <c r="Z53" s="30"/>
      <c r="AA53" s="106" t="s">
        <v>37</v>
      </c>
      <c r="AB53" s="31"/>
      <c r="AC53" s="48" t="s">
        <v>42</v>
      </c>
      <c r="AD53" s="17"/>
      <c r="AE53" s="107" t="s">
        <v>43</v>
      </c>
      <c r="AF53" s="68"/>
      <c r="AG53" s="26" t="s">
        <v>47</v>
      </c>
      <c r="AH53" s="27"/>
      <c r="AI53" s="9" t="s">
        <v>113</v>
      </c>
      <c r="AJ53" s="11" t="s">
        <v>10</v>
      </c>
      <c r="AK53" s="99" t="s">
        <v>8</v>
      </c>
      <c r="AL53" s="26" t="s">
        <v>11</v>
      </c>
      <c r="AM53" s="4"/>
      <c r="AN53" s="4"/>
      <c r="AO53" s="4"/>
      <c r="AP53" s="61" t="s">
        <v>12</v>
      </c>
      <c r="AQ53" s="61"/>
      <c r="AR53" s="61"/>
      <c r="AS53" s="4"/>
      <c r="AT53" s="58"/>
      <c r="AU53" s="23" t="s">
        <v>19</v>
      </c>
      <c r="AV53" s="99" t="s">
        <v>14</v>
      </c>
      <c r="AW53" s="23" t="s">
        <v>14</v>
      </c>
      <c r="AX53" s="9" t="s">
        <v>27</v>
      </c>
      <c r="AY53" s="9" t="s">
        <v>113</v>
      </c>
      <c r="AZ53" s="16" t="s">
        <v>10</v>
      </c>
      <c r="BA53" s="99" t="s">
        <v>8</v>
      </c>
      <c r="BB53" s="26" t="s">
        <v>11</v>
      </c>
      <c r="BC53" s="4"/>
      <c r="BD53" s="4"/>
      <c r="BE53" s="4"/>
      <c r="BF53" s="61" t="s">
        <v>12</v>
      </c>
      <c r="BG53" s="61"/>
      <c r="BH53" s="61"/>
      <c r="BI53" s="4"/>
      <c r="BJ53" s="58"/>
      <c r="BK53" s="99" t="s">
        <v>19</v>
      </c>
      <c r="BL53" s="63" t="s">
        <v>14</v>
      </c>
      <c r="BM53" s="9" t="s">
        <v>14</v>
      </c>
      <c r="BN53" s="57" t="s">
        <v>27</v>
      </c>
      <c r="BO53" s="9" t="s">
        <v>113</v>
      </c>
      <c r="BP53" s="35" t="s">
        <v>10</v>
      </c>
      <c r="BQ53" s="99" t="s">
        <v>8</v>
      </c>
      <c r="BR53" s="26" t="s">
        <v>11</v>
      </c>
      <c r="BS53" s="4"/>
      <c r="BT53" s="4"/>
      <c r="BU53" s="4"/>
      <c r="BV53" s="61" t="s">
        <v>12</v>
      </c>
      <c r="BW53" s="61"/>
      <c r="BX53" s="61"/>
      <c r="BY53" s="4"/>
      <c r="BZ53" s="65"/>
      <c r="CA53" s="99" t="s">
        <v>19</v>
      </c>
      <c r="CB53" s="23" t="s">
        <v>14</v>
      </c>
      <c r="CC53" s="21" t="s">
        <v>14</v>
      </c>
      <c r="CD53" s="9" t="s">
        <v>27</v>
      </c>
      <c r="CE53" s="9" t="s">
        <v>113</v>
      </c>
      <c r="CF53" s="16" t="s">
        <v>10</v>
      </c>
      <c r="CG53" s="9" t="s">
        <v>8</v>
      </c>
      <c r="CH53" s="4" t="s">
        <v>11</v>
      </c>
      <c r="CI53" s="4"/>
      <c r="CJ53" s="4"/>
      <c r="CK53" s="4"/>
      <c r="CL53" s="61" t="s">
        <v>12</v>
      </c>
      <c r="CM53" s="61"/>
      <c r="CN53" s="61"/>
      <c r="CO53" s="4"/>
      <c r="CP53" s="65"/>
      <c r="CQ53" s="99" t="s">
        <v>19</v>
      </c>
      <c r="CR53" s="63" t="s">
        <v>14</v>
      </c>
      <c r="CS53" s="52" t="s">
        <v>14</v>
      </c>
      <c r="CT53" s="9" t="s">
        <v>27</v>
      </c>
      <c r="CU53" s="9" t="s">
        <v>113</v>
      </c>
      <c r="CV53" s="16" t="s">
        <v>10</v>
      </c>
      <c r="CW53" s="99" t="s">
        <v>8</v>
      </c>
      <c r="CX53" s="26" t="s">
        <v>11</v>
      </c>
      <c r="CY53" s="4"/>
      <c r="CZ53" s="4"/>
      <c r="DA53" s="4"/>
      <c r="DB53" s="61" t="s">
        <v>12</v>
      </c>
      <c r="DC53" s="61"/>
      <c r="DD53" s="61"/>
      <c r="DE53" s="4"/>
      <c r="DF53" s="65"/>
      <c r="DG53" s="99" t="s">
        <v>19</v>
      </c>
      <c r="DH53" s="63" t="s">
        <v>14</v>
      </c>
      <c r="DI53" s="52" t="s">
        <v>14</v>
      </c>
      <c r="DJ53" s="9" t="s">
        <v>27</v>
      </c>
      <c r="DK53" s="9" t="s">
        <v>113</v>
      </c>
      <c r="DL53" s="63" t="s">
        <v>10</v>
      </c>
      <c r="DM53" s="9" t="s">
        <v>8</v>
      </c>
      <c r="DN53" s="67" t="s">
        <v>11</v>
      </c>
      <c r="DO53" s="68"/>
      <c r="DP53" s="68"/>
      <c r="DQ53" s="68"/>
      <c r="DR53" s="88" t="s">
        <v>12</v>
      </c>
      <c r="DS53" s="88"/>
      <c r="DT53" s="88"/>
      <c r="DU53" s="68"/>
      <c r="DV53" s="33"/>
      <c r="DW53" s="9" t="s">
        <v>19</v>
      </c>
      <c r="DX53" s="63" t="s">
        <v>14</v>
      </c>
      <c r="DY53" s="9" t="s">
        <v>14</v>
      </c>
      <c r="DZ53" s="9" t="s">
        <v>27</v>
      </c>
      <c r="EA53" s="9" t="s">
        <v>113</v>
      </c>
      <c r="EB53" s="57" t="s">
        <v>10</v>
      </c>
      <c r="EC53" s="99" t="s">
        <v>8</v>
      </c>
      <c r="ED53" s="26" t="s">
        <v>11</v>
      </c>
      <c r="EE53" s="4"/>
      <c r="EF53" s="4"/>
      <c r="EG53" s="4"/>
      <c r="EH53" s="61" t="s">
        <v>12</v>
      </c>
      <c r="EI53" s="61"/>
      <c r="EJ53" s="61"/>
      <c r="EK53" s="4"/>
      <c r="EL53" s="65"/>
      <c r="EM53" s="99" t="s">
        <v>19</v>
      </c>
      <c r="EN53" s="23" t="s">
        <v>14</v>
      </c>
      <c r="EO53" s="21" t="s">
        <v>14</v>
      </c>
      <c r="EP53" s="9" t="s">
        <v>27</v>
      </c>
      <c r="EQ53" s="9" t="s">
        <v>113</v>
      </c>
      <c r="ER53" s="68" t="s">
        <v>40</v>
      </c>
      <c r="ES53" s="68"/>
      <c r="ET53" s="68"/>
      <c r="EU53" s="4"/>
      <c r="EV53" s="4"/>
      <c r="EW53" s="4"/>
      <c r="EX53" s="27"/>
      <c r="EY53" s="26" t="s">
        <v>41</v>
      </c>
      <c r="EZ53" s="4"/>
      <c r="FA53" s="4"/>
      <c r="FB53" s="4"/>
      <c r="FC53" s="4"/>
      <c r="FD53" s="4"/>
      <c r="FE53" s="27"/>
      <c r="FF53" s="9" t="s">
        <v>113</v>
      </c>
      <c r="FG53" s="17" t="s">
        <v>10</v>
      </c>
      <c r="FH53" s="99" t="s">
        <v>8</v>
      </c>
      <c r="FI53" s="26" t="s">
        <v>11</v>
      </c>
      <c r="FJ53" s="4"/>
      <c r="FK53" s="4"/>
      <c r="FL53" s="4"/>
      <c r="FM53" s="61" t="s">
        <v>12</v>
      </c>
      <c r="FN53" s="61"/>
      <c r="FO53" s="61"/>
      <c r="FP53" s="4"/>
      <c r="FQ53" s="65"/>
      <c r="FR53" s="99" t="s">
        <v>19</v>
      </c>
      <c r="FS53" s="23" t="s">
        <v>14</v>
      </c>
      <c r="FT53" s="21" t="s">
        <v>14</v>
      </c>
      <c r="FU53" s="9" t="s">
        <v>27</v>
      </c>
      <c r="FV53" s="9" t="s">
        <v>113</v>
      </c>
      <c r="FW53" s="63" t="s">
        <v>10</v>
      </c>
      <c r="FX53" s="99" t="s">
        <v>8</v>
      </c>
      <c r="FY53" s="4" t="s">
        <v>11</v>
      </c>
      <c r="FZ53" s="4"/>
      <c r="GA53" s="4"/>
      <c r="GB53" s="4"/>
      <c r="GC53" s="61" t="s">
        <v>12</v>
      </c>
      <c r="GD53" s="61"/>
      <c r="GE53" s="61"/>
      <c r="GF53" s="4"/>
      <c r="GG53" s="65"/>
      <c r="GH53" s="99" t="s">
        <v>19</v>
      </c>
      <c r="GI53" s="23" t="s">
        <v>14</v>
      </c>
      <c r="GJ53" s="21" t="s">
        <v>14</v>
      </c>
      <c r="GK53" s="9" t="s">
        <v>27</v>
      </c>
      <c r="GM53" s="98" t="s">
        <v>19</v>
      </c>
      <c r="GN53" s="98" t="s">
        <v>49</v>
      </c>
      <c r="GO53" s="98" t="s">
        <v>19</v>
      </c>
      <c r="GQ53" s="95" t="s">
        <v>19</v>
      </c>
      <c r="GR53" s="98" t="s">
        <v>49</v>
      </c>
      <c r="GS53" s="96" t="s">
        <v>19</v>
      </c>
      <c r="GU53" s="95" t="s">
        <v>19</v>
      </c>
      <c r="GV53" s="97" t="s">
        <v>49</v>
      </c>
      <c r="GW53" s="94" t="s">
        <v>19</v>
      </c>
      <c r="GY53" s="48" t="s">
        <v>19</v>
      </c>
      <c r="GZ53" s="97" t="s">
        <v>49</v>
      </c>
      <c r="HA53" s="94" t="s">
        <v>19</v>
      </c>
      <c r="HC53" s="48" t="s">
        <v>19</v>
      </c>
      <c r="HD53" s="97" t="s">
        <v>49</v>
      </c>
      <c r="HE53" s="94" t="s">
        <v>19</v>
      </c>
      <c r="HF53" s="14"/>
      <c r="HH53" s="99"/>
      <c r="HI53" s="129" t="s">
        <v>103</v>
      </c>
      <c r="HJ53" s="129" t="s">
        <v>103</v>
      </c>
      <c r="HK53" s="129" t="s">
        <v>103</v>
      </c>
      <c r="HL53" s="129" t="s">
        <v>103</v>
      </c>
      <c r="HM53" s="130" t="s">
        <v>103</v>
      </c>
      <c r="HN53" s="131" t="s">
        <v>103</v>
      </c>
      <c r="HO53" s="132" t="s">
        <v>103</v>
      </c>
      <c r="HV53" s="21"/>
      <c r="HW53" s="99"/>
      <c r="HX53" s="21"/>
      <c r="HY53" s="54" t="s">
        <v>33</v>
      </c>
      <c r="HZ53" s="55"/>
      <c r="IA53" s="67" t="s">
        <v>35</v>
      </c>
      <c r="IB53" s="59"/>
      <c r="IC53" s="67" t="s">
        <v>39</v>
      </c>
      <c r="ID53" s="59"/>
      <c r="IE53" s="67" t="s">
        <v>38</v>
      </c>
      <c r="IF53" s="59"/>
      <c r="IG53" s="29" t="s">
        <v>36</v>
      </c>
      <c r="IH53" s="30"/>
      <c r="II53" s="106" t="s">
        <v>37</v>
      </c>
      <c r="IJ53" s="31"/>
      <c r="IK53" s="48" t="s">
        <v>42</v>
      </c>
      <c r="IL53" s="17"/>
      <c r="IM53" s="107" t="s">
        <v>43</v>
      </c>
      <c r="IN53" s="68"/>
      <c r="IO53" s="205" t="s">
        <v>47</v>
      </c>
      <c r="IP53" s="206"/>
      <c r="IQ53" s="11"/>
      <c r="IR53" s="11"/>
    </row>
    <row r="54" spans="1:265" ht="15.75" thickBot="1">
      <c r="A54" s="115" t="s">
        <v>68</v>
      </c>
      <c r="B54" s="46" t="s">
        <v>115</v>
      </c>
      <c r="C54" s="14"/>
      <c r="D54" s="14"/>
      <c r="E54" s="14"/>
      <c r="F54" s="14"/>
      <c r="G54" s="121"/>
      <c r="J54" s="13"/>
      <c r="K54" s="13"/>
      <c r="L54" s="277" t="s">
        <v>203</v>
      </c>
      <c r="M54" s="5" t="s">
        <v>6</v>
      </c>
      <c r="N54" s="183"/>
      <c r="O54" s="23"/>
      <c r="P54" s="5" t="s">
        <v>6</v>
      </c>
      <c r="Q54" s="166" t="s">
        <v>32</v>
      </c>
      <c r="R54" s="167" t="s">
        <v>31</v>
      </c>
      <c r="S54" s="166" t="s">
        <v>32</v>
      </c>
      <c r="T54" s="167" t="s">
        <v>31</v>
      </c>
      <c r="U54" s="166" t="s">
        <v>32</v>
      </c>
      <c r="V54" s="167" t="s">
        <v>31</v>
      </c>
      <c r="W54" s="166" t="s">
        <v>32</v>
      </c>
      <c r="X54" s="167" t="s">
        <v>31</v>
      </c>
      <c r="Y54" s="166" t="s">
        <v>32</v>
      </c>
      <c r="Z54" s="167" t="s">
        <v>31</v>
      </c>
      <c r="AA54" s="166" t="s">
        <v>32</v>
      </c>
      <c r="AB54" s="65" t="s">
        <v>31</v>
      </c>
      <c r="AC54" s="56" t="s">
        <v>32</v>
      </c>
      <c r="AD54" s="33" t="s">
        <v>31</v>
      </c>
      <c r="AE54" s="56" t="s">
        <v>32</v>
      </c>
      <c r="AF54" s="33" t="s">
        <v>31</v>
      </c>
      <c r="AG54" s="56" t="s">
        <v>32</v>
      </c>
      <c r="AH54" s="34" t="s">
        <v>31</v>
      </c>
      <c r="AI54" s="5" t="s">
        <v>6</v>
      </c>
      <c r="AJ54" s="64">
        <v>1</v>
      </c>
      <c r="AK54" s="5" t="s">
        <v>7</v>
      </c>
      <c r="AL54" s="60">
        <f>$D61*1</f>
        <v>5963</v>
      </c>
      <c r="AM54" s="61">
        <f>$D62*1</f>
        <v>11896</v>
      </c>
      <c r="AN54" s="61">
        <f>$D63*1</f>
        <v>26420</v>
      </c>
      <c r="AO54" s="61">
        <f>$D64*1</f>
        <v>70830</v>
      </c>
      <c r="AP54" s="61">
        <f>$D65*1</f>
        <v>150000</v>
      </c>
      <c r="AQ54" s="61">
        <f>$D66*1</f>
        <v>9999999</v>
      </c>
      <c r="AR54" s="42">
        <f>$D67*1</f>
        <v>9999999</v>
      </c>
      <c r="AS54" s="61">
        <f>$D68*1</f>
        <v>9999999</v>
      </c>
      <c r="AT54" s="58" t="s">
        <v>34</v>
      </c>
      <c r="AU54" s="65" t="s">
        <v>20</v>
      </c>
      <c r="AV54" s="89" t="s">
        <v>21</v>
      </c>
      <c r="AW54" s="65" t="s">
        <v>13</v>
      </c>
      <c r="AX54" s="5" t="s">
        <v>28</v>
      </c>
      <c r="AY54" s="5" t="s">
        <v>6</v>
      </c>
      <c r="AZ54" s="64">
        <v>2</v>
      </c>
      <c r="BA54" s="5" t="s">
        <v>7</v>
      </c>
      <c r="BB54" s="61">
        <f>$D61*1</f>
        <v>5963</v>
      </c>
      <c r="BC54" s="61">
        <f>$D62*1</f>
        <v>11896</v>
      </c>
      <c r="BD54" s="61">
        <f>$D63*1</f>
        <v>26420</v>
      </c>
      <c r="BE54" s="61">
        <f>$D64*1</f>
        <v>70830</v>
      </c>
      <c r="BF54" s="61">
        <f>$D65*1</f>
        <v>150000</v>
      </c>
      <c r="BG54" s="61">
        <f>$D66*1</f>
        <v>9999999</v>
      </c>
      <c r="BH54" s="42">
        <f>$D67*1</f>
        <v>9999999</v>
      </c>
      <c r="BI54" s="61">
        <f>$D68*1</f>
        <v>9999999</v>
      </c>
      <c r="BJ54" s="65" t="s">
        <v>34</v>
      </c>
      <c r="BK54" s="5" t="s">
        <v>20</v>
      </c>
      <c r="BL54" s="66" t="s">
        <v>21</v>
      </c>
      <c r="BM54" s="5" t="s">
        <v>13</v>
      </c>
      <c r="BN54" s="58" t="s">
        <v>28</v>
      </c>
      <c r="BO54" s="51" t="s">
        <v>6</v>
      </c>
      <c r="BP54" s="92">
        <v>2.5</v>
      </c>
      <c r="BQ54" s="5" t="s">
        <v>7</v>
      </c>
      <c r="BR54" s="61">
        <f>$D61*1</f>
        <v>5963</v>
      </c>
      <c r="BS54" s="61">
        <f>$D62*1</f>
        <v>11896</v>
      </c>
      <c r="BT54" s="61">
        <f>$D63*1</f>
        <v>26420</v>
      </c>
      <c r="BU54" s="61">
        <f>$D64*1</f>
        <v>70830</v>
      </c>
      <c r="BV54" s="61">
        <f>$D65*1</f>
        <v>150000</v>
      </c>
      <c r="BW54" s="61">
        <f>$D66*1</f>
        <v>9999999</v>
      </c>
      <c r="BX54" s="42">
        <f>$D67*1</f>
        <v>9999999</v>
      </c>
      <c r="BY54" s="61">
        <f>$D68*1</f>
        <v>9999999</v>
      </c>
      <c r="BZ54" s="65" t="s">
        <v>34</v>
      </c>
      <c r="CA54" s="5" t="s">
        <v>20</v>
      </c>
      <c r="CB54" s="66" t="s">
        <v>21</v>
      </c>
      <c r="CC54" s="51" t="s">
        <v>13</v>
      </c>
      <c r="CD54" s="5" t="s">
        <v>28</v>
      </c>
      <c r="CE54" s="5" t="s">
        <v>6</v>
      </c>
      <c r="CF54" s="64">
        <v>3</v>
      </c>
      <c r="CG54" s="5" t="s">
        <v>7</v>
      </c>
      <c r="CH54" s="61">
        <f>$D61*1</f>
        <v>5963</v>
      </c>
      <c r="CI54" s="61">
        <f>$D62*1</f>
        <v>11896</v>
      </c>
      <c r="CJ54" s="61">
        <f>$D63*1</f>
        <v>26420</v>
      </c>
      <c r="CK54" s="61">
        <f>$D64*1</f>
        <v>70830</v>
      </c>
      <c r="CL54" s="61">
        <f>$D65*1</f>
        <v>150000</v>
      </c>
      <c r="CM54" s="61">
        <f>$D66*1</f>
        <v>9999999</v>
      </c>
      <c r="CN54" s="42">
        <f>$D67*1</f>
        <v>9999999</v>
      </c>
      <c r="CO54" s="61">
        <f>$D68*1</f>
        <v>9999999</v>
      </c>
      <c r="CP54" s="65" t="s">
        <v>34</v>
      </c>
      <c r="CQ54" s="5" t="s">
        <v>20</v>
      </c>
      <c r="CR54" s="66" t="s">
        <v>21</v>
      </c>
      <c r="CS54" s="51" t="s">
        <v>13</v>
      </c>
      <c r="CT54" s="5" t="s">
        <v>28</v>
      </c>
      <c r="CU54" s="5" t="s">
        <v>6</v>
      </c>
      <c r="CV54" s="64">
        <v>4</v>
      </c>
      <c r="CW54" s="5" t="s">
        <v>7</v>
      </c>
      <c r="CX54" s="61">
        <f>$D61*1</f>
        <v>5963</v>
      </c>
      <c r="CY54" s="61">
        <f>$D62*1</f>
        <v>11896</v>
      </c>
      <c r="CZ54" s="61">
        <f>$D63*1</f>
        <v>26420</v>
      </c>
      <c r="DA54" s="61">
        <f>$D64*1</f>
        <v>70830</v>
      </c>
      <c r="DB54" s="61">
        <f>$D65*1</f>
        <v>150000</v>
      </c>
      <c r="DC54" s="61">
        <f>$D66*1</f>
        <v>9999999</v>
      </c>
      <c r="DD54" s="42">
        <f>$D67*1</f>
        <v>9999999</v>
      </c>
      <c r="DE54" s="61">
        <f>$D68*1</f>
        <v>9999999</v>
      </c>
      <c r="DF54" s="65" t="s">
        <v>34</v>
      </c>
      <c r="DG54" s="5" t="s">
        <v>20</v>
      </c>
      <c r="DH54" s="66" t="s">
        <v>21</v>
      </c>
      <c r="DI54" s="51" t="s">
        <v>13</v>
      </c>
      <c r="DJ54" s="5" t="s">
        <v>28</v>
      </c>
      <c r="DK54" s="5" t="s">
        <v>6</v>
      </c>
      <c r="DL54" s="64">
        <v>5</v>
      </c>
      <c r="DM54" s="5" t="s">
        <v>7</v>
      </c>
      <c r="DN54" s="61">
        <f>$D61*1</f>
        <v>5963</v>
      </c>
      <c r="DO54" s="61">
        <f>$D62*1</f>
        <v>11896</v>
      </c>
      <c r="DP54" s="61">
        <f>$D63*1</f>
        <v>26420</v>
      </c>
      <c r="DQ54" s="61">
        <f>$D64*1</f>
        <v>70830</v>
      </c>
      <c r="DR54" s="61">
        <f>$D65*1</f>
        <v>150000</v>
      </c>
      <c r="DS54" s="61">
        <f>$D66*1</f>
        <v>9999999</v>
      </c>
      <c r="DT54" s="42">
        <f>$D67*1</f>
        <v>9999999</v>
      </c>
      <c r="DU54" s="61">
        <f>$D68*1</f>
        <v>9999999</v>
      </c>
      <c r="DV54" s="65" t="s">
        <v>34</v>
      </c>
      <c r="DW54" s="5" t="s">
        <v>20</v>
      </c>
      <c r="DX54" s="66" t="s">
        <v>21</v>
      </c>
      <c r="DY54" s="5" t="s">
        <v>13</v>
      </c>
      <c r="DZ54" s="5" t="s">
        <v>28</v>
      </c>
      <c r="EA54" s="5" t="s">
        <v>6</v>
      </c>
      <c r="EB54" s="126">
        <v>2</v>
      </c>
      <c r="EC54" s="5" t="s">
        <v>7</v>
      </c>
      <c r="ED54" s="61">
        <f>$D61*1</f>
        <v>5963</v>
      </c>
      <c r="EE54" s="61">
        <f>$D62*1</f>
        <v>11896</v>
      </c>
      <c r="EF54" s="61">
        <f>$D63*1</f>
        <v>26420</v>
      </c>
      <c r="EG54" s="61">
        <f>$D64*1</f>
        <v>70830</v>
      </c>
      <c r="EH54" s="61">
        <f>$D65*1</f>
        <v>150000</v>
      </c>
      <c r="EI54" s="61">
        <f>$D66*1</f>
        <v>9999999</v>
      </c>
      <c r="EJ54" s="42">
        <f>$D67*1</f>
        <v>9999999</v>
      </c>
      <c r="EK54" s="61">
        <f>$D68*1</f>
        <v>9999999</v>
      </c>
      <c r="EL54" s="65" t="s">
        <v>34</v>
      </c>
      <c r="EM54" s="5" t="s">
        <v>20</v>
      </c>
      <c r="EN54" s="66" t="s">
        <v>21</v>
      </c>
      <c r="EO54" s="51" t="s">
        <v>13</v>
      </c>
      <c r="EP54" s="5" t="s">
        <v>28</v>
      </c>
      <c r="EQ54" s="5" t="s">
        <v>6</v>
      </c>
      <c r="ER54" s="61">
        <f>I62*1</f>
        <v>250000</v>
      </c>
      <c r="ES54" s="61">
        <f>I63*1</f>
        <v>500000</v>
      </c>
      <c r="ET54" s="61">
        <f>I64*1</f>
        <v>9999999</v>
      </c>
      <c r="EU54" s="61">
        <f>I65*1</f>
        <v>9999999</v>
      </c>
      <c r="EV54" s="61">
        <f>I66*1</f>
        <v>9999999</v>
      </c>
      <c r="EW54" s="4" t="s">
        <v>34</v>
      </c>
      <c r="EX54" s="93" t="s">
        <v>28</v>
      </c>
      <c r="EY54" s="61">
        <f>+I72*1</f>
        <v>500000</v>
      </c>
      <c r="EZ54" s="61">
        <f>+I73*1</f>
        <v>1000000</v>
      </c>
      <c r="FA54" s="61">
        <f>+I74*1</f>
        <v>9999999</v>
      </c>
      <c r="FB54" s="61">
        <f>+I75*1</f>
        <v>9999999</v>
      </c>
      <c r="FC54" s="61">
        <f>+I76*1</f>
        <v>9999999</v>
      </c>
      <c r="FD54" s="4" t="s">
        <v>34</v>
      </c>
      <c r="FE54" s="93" t="s">
        <v>28</v>
      </c>
      <c r="FF54" s="5" t="s">
        <v>6</v>
      </c>
      <c r="FG54" s="126">
        <v>2.5</v>
      </c>
      <c r="FH54" s="5" t="s">
        <v>7</v>
      </c>
      <c r="FI54" s="61">
        <f>$D61*1</f>
        <v>5963</v>
      </c>
      <c r="FJ54" s="61">
        <f>$D62*1</f>
        <v>11896</v>
      </c>
      <c r="FK54" s="61">
        <f>$D63*1</f>
        <v>26420</v>
      </c>
      <c r="FL54" s="61">
        <f>$D64*1</f>
        <v>70830</v>
      </c>
      <c r="FM54" s="61">
        <f>$D65*1</f>
        <v>150000</v>
      </c>
      <c r="FN54" s="61">
        <f>$D66*1</f>
        <v>9999999</v>
      </c>
      <c r="FO54" s="42">
        <f>$D67*1</f>
        <v>9999999</v>
      </c>
      <c r="FP54" s="61">
        <f>$D68*1</f>
        <v>9999999</v>
      </c>
      <c r="FQ54" s="65" t="s">
        <v>34</v>
      </c>
      <c r="FR54" s="5" t="s">
        <v>20</v>
      </c>
      <c r="FS54" s="66" t="s">
        <v>21</v>
      </c>
      <c r="FT54" s="51" t="s">
        <v>13</v>
      </c>
      <c r="FU54" s="5" t="s">
        <v>28</v>
      </c>
      <c r="FV54" s="5" t="s">
        <v>6</v>
      </c>
      <c r="FW54" s="64">
        <v>1.5</v>
      </c>
      <c r="FX54" s="5" t="s">
        <v>7</v>
      </c>
      <c r="FY54" s="61">
        <f>$D61*1</f>
        <v>5963</v>
      </c>
      <c r="FZ54" s="61">
        <f>$D62*1</f>
        <v>11896</v>
      </c>
      <c r="GA54" s="61">
        <f>$D63*1</f>
        <v>26420</v>
      </c>
      <c r="GB54" s="61">
        <f>$D64*1</f>
        <v>70830</v>
      </c>
      <c r="GC54" s="61">
        <f>$D65*1</f>
        <v>150000</v>
      </c>
      <c r="GD54" s="61">
        <f>$D66*1</f>
        <v>9999999</v>
      </c>
      <c r="GE54" s="42">
        <f>$D67*1</f>
        <v>9999999</v>
      </c>
      <c r="GF54" s="61">
        <f>$D68*1</f>
        <v>9999999</v>
      </c>
      <c r="GG54" s="65" t="s">
        <v>34</v>
      </c>
      <c r="GH54" s="5" t="s">
        <v>20</v>
      </c>
      <c r="GI54" s="66" t="s">
        <v>21</v>
      </c>
      <c r="GJ54" s="51" t="s">
        <v>13</v>
      </c>
      <c r="GK54" s="5" t="s">
        <v>28</v>
      </c>
      <c r="GM54" s="98" t="s">
        <v>53</v>
      </c>
      <c r="GN54" s="99"/>
      <c r="GO54" s="98" t="s">
        <v>55</v>
      </c>
      <c r="GQ54" s="95" t="s">
        <v>53</v>
      </c>
      <c r="GR54" s="99"/>
      <c r="GS54" s="96" t="s">
        <v>55</v>
      </c>
      <c r="GU54" s="95" t="s">
        <v>53</v>
      </c>
      <c r="GV54" s="99"/>
      <c r="GW54" s="96" t="s">
        <v>55</v>
      </c>
      <c r="GY54" s="95" t="s">
        <v>53</v>
      </c>
      <c r="GZ54" s="99"/>
      <c r="HA54" s="96" t="s">
        <v>55</v>
      </c>
      <c r="HC54" s="95" t="s">
        <v>53</v>
      </c>
      <c r="HD54" s="99"/>
      <c r="HE54" s="96" t="s">
        <v>55</v>
      </c>
      <c r="HF54" s="14"/>
      <c r="HH54" s="99" t="s">
        <v>6</v>
      </c>
      <c r="HI54" s="129" t="s">
        <v>104</v>
      </c>
      <c r="HJ54" s="129" t="s">
        <v>104</v>
      </c>
      <c r="HK54" s="129" t="s">
        <v>104</v>
      </c>
      <c r="HL54" s="129" t="s">
        <v>104</v>
      </c>
      <c r="HM54" s="130" t="s">
        <v>104</v>
      </c>
      <c r="HN54" s="131" t="s">
        <v>104</v>
      </c>
      <c r="HO54" s="132" t="s">
        <v>104</v>
      </c>
      <c r="HV54" s="51">
        <f>+IC51*1</f>
        <v>2012</v>
      </c>
      <c r="HW54" s="5">
        <f>+HV54+1</f>
        <v>2013</v>
      </c>
      <c r="HX54" s="197" t="s">
        <v>6</v>
      </c>
      <c r="HY54" s="166" t="s">
        <v>32</v>
      </c>
      <c r="HZ54" s="167" t="s">
        <v>31</v>
      </c>
      <c r="IA54" s="166" t="s">
        <v>32</v>
      </c>
      <c r="IB54" s="167" t="s">
        <v>31</v>
      </c>
      <c r="IC54" s="166" t="s">
        <v>32</v>
      </c>
      <c r="ID54" s="167" t="s">
        <v>31</v>
      </c>
      <c r="IE54" s="166" t="s">
        <v>32</v>
      </c>
      <c r="IF54" s="167" t="s">
        <v>31</v>
      </c>
      <c r="IG54" s="166" t="s">
        <v>32</v>
      </c>
      <c r="IH54" s="167" t="s">
        <v>31</v>
      </c>
      <c r="II54" s="166" t="s">
        <v>32</v>
      </c>
      <c r="IJ54" s="65" t="s">
        <v>31</v>
      </c>
      <c r="IK54" s="56" t="s">
        <v>32</v>
      </c>
      <c r="IL54" s="33" t="s">
        <v>31</v>
      </c>
      <c r="IM54" s="56" t="s">
        <v>32</v>
      </c>
      <c r="IN54" s="33" t="s">
        <v>31</v>
      </c>
      <c r="IO54" s="56" t="s">
        <v>32</v>
      </c>
      <c r="IP54" s="34" t="s">
        <v>31</v>
      </c>
      <c r="IQ54" s="23"/>
      <c r="IR54" s="23"/>
      <c r="IY54" s="178"/>
    </row>
    <row r="55" spans="1:265" ht="15.75" thickBot="1">
      <c r="B55" s="46"/>
      <c r="C55" s="40"/>
      <c r="D55" s="40"/>
      <c r="E55" s="39"/>
      <c r="F55" s="113"/>
      <c r="G55" s="47"/>
      <c r="M55" s="171"/>
      <c r="N55" s="180"/>
      <c r="O55" s="184"/>
      <c r="P55" s="35"/>
      <c r="Q55" s="10"/>
      <c r="R55" s="11"/>
      <c r="S55" s="35"/>
      <c r="T55" s="16"/>
      <c r="U55" s="35"/>
      <c r="V55" s="11"/>
      <c r="W55" s="35"/>
      <c r="X55" s="11"/>
      <c r="Y55" s="35"/>
      <c r="Z55" s="11"/>
      <c r="AA55" s="35"/>
      <c r="AB55" s="16"/>
      <c r="AC55" s="10"/>
      <c r="AD55" s="11"/>
      <c r="AE55" s="35"/>
      <c r="AF55" s="16"/>
      <c r="AG55" s="10"/>
      <c r="AH55" s="19"/>
      <c r="AI55" s="35"/>
      <c r="AJ55" s="158"/>
      <c r="AK55" s="16"/>
      <c r="AL55" s="16"/>
      <c r="AM55" s="16"/>
      <c r="AN55" s="16"/>
      <c r="AO55" s="16"/>
      <c r="AP55" s="16"/>
      <c r="AQ55" s="16"/>
      <c r="AR55" s="159"/>
      <c r="AS55" s="16"/>
      <c r="AT55" s="16"/>
      <c r="AU55" s="16"/>
      <c r="AV55" s="16"/>
      <c r="AW55" s="17"/>
      <c r="AX55" s="10"/>
      <c r="AY55" s="35"/>
      <c r="AZ55" s="158"/>
      <c r="BA55" s="16"/>
      <c r="BB55" s="16"/>
      <c r="BC55" s="16"/>
      <c r="BD55" s="16"/>
      <c r="BE55" s="16"/>
      <c r="BF55" s="16"/>
      <c r="BG55" s="16"/>
      <c r="BH55" s="159"/>
      <c r="BI55" s="16"/>
      <c r="BJ55" s="16"/>
      <c r="BK55" s="16"/>
      <c r="BL55" s="16"/>
      <c r="BM55" s="17"/>
      <c r="BN55" s="17"/>
      <c r="BO55" s="35"/>
      <c r="BP55" s="158"/>
      <c r="BQ55" s="16"/>
      <c r="BR55" s="16"/>
      <c r="BS55" s="16"/>
      <c r="BT55" s="16"/>
      <c r="BU55" s="16"/>
      <c r="BV55" s="16"/>
      <c r="BW55" s="16"/>
      <c r="BX55" s="159"/>
      <c r="BY55" s="16"/>
      <c r="BZ55" s="16"/>
      <c r="CA55" s="16"/>
      <c r="CB55" s="153"/>
      <c r="CC55" s="201"/>
      <c r="CD55" s="10"/>
      <c r="CE55" s="35"/>
      <c r="CF55" s="158"/>
      <c r="CG55" s="16"/>
      <c r="CH55" s="16"/>
      <c r="CI55" s="16"/>
      <c r="CJ55" s="16"/>
      <c r="CK55" s="16"/>
      <c r="CL55" s="16"/>
      <c r="CM55" s="16"/>
      <c r="CN55" s="159"/>
      <c r="CO55" s="16"/>
      <c r="CP55" s="16"/>
      <c r="CQ55" s="16"/>
      <c r="CR55" s="162"/>
      <c r="CS55" s="17"/>
      <c r="CT55" s="10"/>
      <c r="CU55" s="35"/>
      <c r="CV55" s="158"/>
      <c r="CW55" s="16"/>
      <c r="CX55" s="16"/>
      <c r="CY55" s="16"/>
      <c r="CZ55" s="16"/>
      <c r="DA55" s="16"/>
      <c r="DB55" s="16"/>
      <c r="DC55" s="16"/>
      <c r="DD55" s="159"/>
      <c r="DE55" s="16"/>
      <c r="DF55" s="16"/>
      <c r="DG55" s="16"/>
      <c r="DH55" s="153"/>
      <c r="DI55" s="201"/>
      <c r="DJ55" s="10"/>
      <c r="DK55" s="35"/>
      <c r="DL55" s="158"/>
      <c r="DM55" s="16"/>
      <c r="DN55" s="16"/>
      <c r="DO55" s="16"/>
      <c r="DP55" s="16"/>
      <c r="DQ55" s="16"/>
      <c r="DR55" s="16"/>
      <c r="DS55" s="16"/>
      <c r="DT55" s="159"/>
      <c r="DU55" s="16"/>
      <c r="DV55" s="16"/>
      <c r="DW55" s="16"/>
      <c r="DX55" s="16"/>
      <c r="DY55" s="17"/>
      <c r="DZ55" s="10"/>
      <c r="EA55" s="35"/>
      <c r="EB55" s="158"/>
      <c r="EC55" s="16"/>
      <c r="ED55" s="16"/>
      <c r="EE55" s="16"/>
      <c r="EF55" s="16"/>
      <c r="EG55" s="16"/>
      <c r="EH55" s="16"/>
      <c r="EI55" s="16"/>
      <c r="EJ55" s="159"/>
      <c r="EK55" s="16"/>
      <c r="EL55" s="16"/>
      <c r="EM55" s="16"/>
      <c r="EN55" s="153"/>
      <c r="EO55" s="201"/>
      <c r="EP55" s="10"/>
      <c r="EQ55" s="10"/>
      <c r="ER55" s="11"/>
      <c r="ES55" s="11"/>
      <c r="ET55" s="11"/>
      <c r="EU55" s="11"/>
      <c r="EV55" s="11"/>
      <c r="EW55" s="11"/>
      <c r="EX55" s="10"/>
      <c r="EY55" s="11"/>
      <c r="EZ55" s="11"/>
      <c r="FA55" s="11"/>
      <c r="FB55" s="11"/>
      <c r="FC55" s="11"/>
      <c r="FD55" s="11"/>
      <c r="FE55" s="10"/>
      <c r="FF55" s="35"/>
      <c r="FG55" s="158"/>
      <c r="FH55" s="16"/>
      <c r="FI55" s="16"/>
      <c r="FJ55" s="16"/>
      <c r="FK55" s="16"/>
      <c r="FL55" s="16"/>
      <c r="FM55" s="16"/>
      <c r="FN55" s="16"/>
      <c r="FO55" s="159"/>
      <c r="FP55" s="16"/>
      <c r="FQ55" s="16"/>
      <c r="FR55" s="16"/>
      <c r="FS55" s="153"/>
      <c r="FT55" s="201"/>
      <c r="FU55" s="10"/>
      <c r="FV55" s="35"/>
      <c r="FW55" s="158"/>
      <c r="FX55" s="16"/>
      <c r="FY55" s="16"/>
      <c r="FZ55" s="16"/>
      <c r="GA55" s="16"/>
      <c r="GB55" s="16"/>
      <c r="GC55" s="16"/>
      <c r="GD55" s="16"/>
      <c r="GE55" s="159"/>
      <c r="GF55" s="16"/>
      <c r="GG55" s="16"/>
      <c r="GH55" s="16"/>
      <c r="GI55" s="153"/>
      <c r="GJ55" s="201"/>
      <c r="GK55" s="10"/>
      <c r="GM55" s="5" t="s">
        <v>13</v>
      </c>
      <c r="GN55" s="5" t="s">
        <v>13</v>
      </c>
      <c r="GO55" s="5" t="s">
        <v>54</v>
      </c>
      <c r="GQ55" s="51" t="s">
        <v>13</v>
      </c>
      <c r="GR55" s="152" t="s">
        <v>13</v>
      </c>
      <c r="GS55" s="58" t="s">
        <v>54</v>
      </c>
      <c r="GU55" s="51" t="s">
        <v>13</v>
      </c>
      <c r="GV55" s="5" t="s">
        <v>13</v>
      </c>
      <c r="GW55" s="58" t="s">
        <v>54</v>
      </c>
      <c r="GY55" s="51" t="s">
        <v>13</v>
      </c>
      <c r="GZ55" s="5" t="s">
        <v>13</v>
      </c>
      <c r="HA55" s="58" t="s">
        <v>54</v>
      </c>
      <c r="HC55" s="51" t="s">
        <v>13</v>
      </c>
      <c r="HD55" s="5" t="s">
        <v>13</v>
      </c>
      <c r="HE55" s="58" t="s">
        <v>54</v>
      </c>
      <c r="HF55" s="23"/>
      <c r="HH55" s="7"/>
      <c r="HI55" s="133">
        <f>+E82*1</f>
        <v>2000</v>
      </c>
      <c r="HJ55" s="133">
        <f>+HI55*2</f>
        <v>4000</v>
      </c>
      <c r="HK55" s="133">
        <f>+HI55*4</f>
        <v>8000</v>
      </c>
      <c r="HL55" s="133">
        <f>HI55*6</f>
        <v>12000</v>
      </c>
      <c r="HM55" s="134">
        <f>E88*1</f>
        <v>4040</v>
      </c>
      <c r="HN55" s="135">
        <f>HM55+HI55</f>
        <v>6040</v>
      </c>
      <c r="HO55" s="136">
        <f>E93*1</f>
        <v>897</v>
      </c>
      <c r="HV55" s="35"/>
      <c r="HW55" s="11"/>
      <c r="HX55" s="15"/>
      <c r="HY55" s="10"/>
      <c r="HZ55" s="193"/>
      <c r="IA55" s="35"/>
      <c r="IB55" s="16"/>
      <c r="IC55" s="35"/>
      <c r="ID55" s="11"/>
      <c r="IE55" s="35"/>
      <c r="IF55" s="11"/>
      <c r="IG55" s="35"/>
      <c r="IH55" s="11"/>
      <c r="II55" s="35"/>
      <c r="IJ55" s="16"/>
      <c r="IK55" s="10"/>
      <c r="IL55" s="11"/>
      <c r="IM55" s="35"/>
      <c r="IN55" s="16"/>
      <c r="IO55" s="10"/>
      <c r="IP55" s="19"/>
      <c r="IQ55" s="11"/>
      <c r="IR55" s="11"/>
      <c r="IT55" s="164" t="s">
        <v>210</v>
      </c>
      <c r="IW55" s="164" t="s">
        <v>211</v>
      </c>
      <c r="IY55" s="177" t="s">
        <v>163</v>
      </c>
    </row>
    <row r="56" spans="1:265">
      <c r="A56" s="115" t="s">
        <v>69</v>
      </c>
      <c r="B56" s="46" t="s">
        <v>102</v>
      </c>
      <c r="C56" s="40"/>
      <c r="D56" s="40"/>
      <c r="E56" s="39"/>
      <c r="F56" s="41"/>
      <c r="G56" s="46"/>
      <c r="L56" s="277" t="s">
        <v>202</v>
      </c>
      <c r="M56" s="127">
        <f>+O7*1</f>
        <v>6000</v>
      </c>
      <c r="N56" s="172"/>
      <c r="O56" s="185"/>
      <c r="P56" s="6">
        <f>+M56*1</f>
        <v>6000</v>
      </c>
      <c r="Q56" s="36">
        <f t="shared" ref="Q56:Q58" si="780">AX56*1</f>
        <v>0</v>
      </c>
      <c r="R56" s="82">
        <f t="shared" ref="R56:R59" si="781">Q56/P56</f>
        <v>0</v>
      </c>
      <c r="S56" s="36">
        <f t="shared" ref="S56:S58" si="782">BN56*1</f>
        <v>0</v>
      </c>
      <c r="T56" s="82">
        <f>S56/P56</f>
        <v>0</v>
      </c>
      <c r="U56" s="36">
        <f t="shared" ref="U56:U58" si="783">CD56*1</f>
        <v>0</v>
      </c>
      <c r="V56" s="76">
        <f t="shared" ref="V56:V58" si="784">U56/P56</f>
        <v>0</v>
      </c>
      <c r="W56" s="36">
        <f t="shared" ref="W56:W58" si="785">CT56*1</f>
        <v>0</v>
      </c>
      <c r="X56" s="76">
        <f t="shared" ref="X56:X58" si="786">W56/P56</f>
        <v>0</v>
      </c>
      <c r="Y56" s="36">
        <f t="shared" ref="Y56:Y58" si="787">DJ56*1</f>
        <v>0</v>
      </c>
      <c r="Z56" s="76">
        <f t="shared" ref="Z56:Z58" si="788">Y56/P56</f>
        <v>0</v>
      </c>
      <c r="AA56" s="6">
        <f t="shared" ref="AA56:AA58" si="789">+DZ56*1</f>
        <v>0</v>
      </c>
      <c r="AB56" s="76">
        <f t="shared" ref="AB56:AB58" si="790">AA56/P56</f>
        <v>0</v>
      </c>
      <c r="AC56" s="6">
        <f>+EP56*1</f>
        <v>0</v>
      </c>
      <c r="AD56" s="76">
        <f>+AC56/P56</f>
        <v>0</v>
      </c>
      <c r="AE56" s="36">
        <f t="shared" ref="AE56:AE60" si="791">FU56*1</f>
        <v>0</v>
      </c>
      <c r="AF56" s="76">
        <f t="shared" ref="AF56:AF60" si="792">AE56/P56</f>
        <v>0</v>
      </c>
      <c r="AG56" s="6">
        <f>+GK56*1</f>
        <v>0</v>
      </c>
      <c r="AH56" s="84">
        <f>+AG56/P56</f>
        <v>0</v>
      </c>
      <c r="AI56" s="36">
        <f>$M56*1</f>
        <v>6000</v>
      </c>
      <c r="AJ56" s="28">
        <f>AJ54*1</f>
        <v>1</v>
      </c>
      <c r="AK56" s="3">
        <f t="shared" ref="AK56:AK60" si="793">AI56/AJ56</f>
        <v>6000</v>
      </c>
      <c r="AL56" s="3">
        <f t="shared" ref="AL56:AL60" si="794">IF(AK56&lt;=$AL$5,AK56,$AL$5)</f>
        <v>6000</v>
      </c>
      <c r="AM56" s="3">
        <f t="shared" ref="AM56:AM60" si="795">IF(AL56&gt;=$AL$5,IF(AK56&lt;=$AM$5,AK56-$AL$5,$AM$5-$AL$5),0)</f>
        <v>0</v>
      </c>
      <c r="AN56" s="3">
        <f t="shared" ref="AN56:AN60" si="796">IF(AK56&gt;=11991,IF(AK56&lt;=$AN$5,AK56-$AM$5,$AN$5-$AM$5),0)</f>
        <v>0</v>
      </c>
      <c r="AO56" s="3">
        <f t="shared" ref="AO56:AO60" si="797">IF(AK56&gt;=$AN$5,IF(AK56&lt;=$AO$5,AK56-$AN$5,$AO$5-$AN$5),0)</f>
        <v>0</v>
      </c>
      <c r="AP56" s="3">
        <f t="shared" ref="AP56:AP60" si="798">IF(AK56&gt;=71397,IF(AK56&lt;=151200,AK56-71397,79803),0)</f>
        <v>0</v>
      </c>
      <c r="AQ56" s="3">
        <f t="shared" ref="AQ56:AQ60" si="799">IF(AK56&gt;=$AP$5,IF(AK56&lt;=$AQ$5,AK56-$AP$5,$AQ$5-$AP$5),0)</f>
        <v>0</v>
      </c>
      <c r="AR56" s="3">
        <f t="shared" ref="AR56:AR60" si="800">IF(AK56&gt;=$AQ$5,IF(AK56&lt;=$AR$5,AK56-$AQ$5,$AR$5-$AQ$5),0)</f>
        <v>0</v>
      </c>
      <c r="AS56" s="3">
        <f t="shared" ref="AS56:AS60" si="801">IF(AK56&gt;=$AR$5,IF(AK56&lt;=$AS$5,AK56-$AR$5,$AS$5-$AR$5),0)</f>
        <v>0</v>
      </c>
      <c r="AT56" s="3">
        <f t="shared" ref="AT56:AT60" si="802">AK56-AL56-AM56-AN56-AO56-AP56-AQ56-AR56-AS56</f>
        <v>0</v>
      </c>
      <c r="AU56" s="22">
        <f>(AL56*$E$12)+(AM56*$E$13)+(AN56*$E$14)+(AO56*$E$15)+(AP56*$E$16)+(AQ56*$E$17)+(AR56*$E$18)+(AS56*$E$19)</f>
        <v>0</v>
      </c>
      <c r="AV56" s="3">
        <f>AU56*1</f>
        <v>0</v>
      </c>
      <c r="AW56" s="160">
        <f>AV56-(IF(0&lt;=($E$74-(AV56)/2),IF(AV56&lt;=($E$74-(AV56)/2),AV56,($E$74-(AV56)/2)),0))</f>
        <v>0</v>
      </c>
      <c r="AX56" s="6">
        <f t="shared" ref="AX56:AX58" si="803">AW56+EX56</f>
        <v>0</v>
      </c>
      <c r="AY56" s="36">
        <f>$M56*1</f>
        <v>6000</v>
      </c>
      <c r="AZ56" s="28">
        <f>AZ54*1</f>
        <v>2</v>
      </c>
      <c r="BA56" s="3">
        <f t="shared" ref="BA56:BA60" si="804">AY56/AZ56</f>
        <v>3000</v>
      </c>
      <c r="BB56" s="3">
        <f t="shared" ref="BB56:BB60" si="805">IF(BA56&lt;=$AL$5,BA56,$AL$5)</f>
        <v>3000</v>
      </c>
      <c r="BC56" s="3">
        <f t="shared" ref="BC56:BC60" si="806">IF(BB56&gt;=$AL$5,IF(BA56&lt;=$AM$5,BA56-$AL$5,$AM$5-$AL$5),0)</f>
        <v>0</v>
      </c>
      <c r="BD56" s="3">
        <f t="shared" ref="BD56:BD60" si="807">IF(BA56&gt;=11991,IF(BA56&lt;=$AN$5,BA56-$AM$5,$AN$5-$AM$5),0)</f>
        <v>0</v>
      </c>
      <c r="BE56" s="3">
        <f t="shared" ref="BE56:BE60" si="808">IF(BA56&gt;=$AN$5,IF(BA56&lt;=$AO$5,BA56-$AN$5,$AO$5-$AN$5),0)</f>
        <v>0</v>
      </c>
      <c r="BF56" s="3">
        <f t="shared" ref="BF56:BF60" si="809">IF(BA56&gt;=71397,IF(BA56&lt;=151200,BA56-71397,79803),0)</f>
        <v>0</v>
      </c>
      <c r="BG56" s="3">
        <f t="shared" ref="BG56:BG60" si="810">IF(BA56&gt;=$AP$5,IF(BA56&lt;=$AQ$5,BA56-$AP$5,$AQ$5-$AP$5),0)</f>
        <v>0</v>
      </c>
      <c r="BH56" s="3">
        <f t="shared" ref="BH56:BH60" si="811">IF(BA56&gt;=$AQ$5,IF(BA56&lt;=$AR$5,BA56-$AQ$5,$AR$5-$AQ$5),0)</f>
        <v>0</v>
      </c>
      <c r="BI56" s="3">
        <f t="shared" ref="BI56:BI60" si="812">IF(BA56&gt;=$AR$5,IF(BA56&lt;=$AS$5,BA56-$AR$5,$AS$5-$AR$5),0)</f>
        <v>0</v>
      </c>
      <c r="BJ56" s="3">
        <f t="shared" ref="BJ56:BJ57" si="813">BA56-BB56-BC56-BD56-BE56-BF56-BG56-BH56-BI56</f>
        <v>0</v>
      </c>
      <c r="BK56" s="90">
        <f t="shared" ref="BK56:BK60" si="814">((BB56*$E$12)+(BC56*$E$13)+(BD56*$E$14)+(BE56*$E$15)+(BF56*$E$16)+(BG56*$E$17)+(BH56*$E$18)+(BI56*$E$19))*AZ56</f>
        <v>0</v>
      </c>
      <c r="BL56" s="3">
        <f>BK56*1</f>
        <v>0</v>
      </c>
      <c r="BM56" s="160">
        <f>BL56-(IF(0&lt;=($E$74-(BL56)/2),IF(BL56&lt;=($E$74-(BL56)/2),BL56,($E$74-(BL56)/2)),0))</f>
        <v>0</v>
      </c>
      <c r="BN56" s="62">
        <f t="shared" ref="BN56:BN58" si="815">BM56+FE56</f>
        <v>0</v>
      </c>
      <c r="BO56" s="36">
        <f>$M56*1</f>
        <v>6000</v>
      </c>
      <c r="BP56" s="28">
        <f>BP54*1</f>
        <v>2.5</v>
      </c>
      <c r="BQ56" s="3">
        <f t="shared" ref="BQ56:BQ60" si="816">BO56/BP56</f>
        <v>2400</v>
      </c>
      <c r="BR56" s="3">
        <f t="shared" ref="BR56:BR60" si="817">IF(BQ56&lt;=$AL$5,BQ56,$AL$5)</f>
        <v>2400</v>
      </c>
      <c r="BS56" s="3">
        <f t="shared" ref="BS56:BS60" si="818">IF(BR56&gt;=$AL$5,IF(BQ56&lt;=$AM$5,BQ56-$AL$5,$AM$5-$AL$5),0)</f>
        <v>0</v>
      </c>
      <c r="BT56" s="3">
        <f t="shared" ref="BT56:BT60" si="819">IF(BQ56&gt;=11991,IF(BQ56&lt;=$AN$5,BQ56-$AM$5,$AN$5-$AM$5),0)</f>
        <v>0</v>
      </c>
      <c r="BU56" s="3">
        <f t="shared" ref="BU56:BU60" si="820">IF(BQ56&gt;=$AN$5,IF(BQ56&lt;=$AO$5,BQ56-$AN$5,$AO$5-$AN$5),0)</f>
        <v>0</v>
      </c>
      <c r="BV56" s="3">
        <f t="shared" ref="BV56:BV60" si="821">IF(BQ56&gt;=71397,IF(BQ56&lt;=151200,BQ56-71397,79803),0)</f>
        <v>0</v>
      </c>
      <c r="BW56" s="3">
        <f t="shared" ref="BW56:BW60" si="822">IF(BQ56&gt;=$AP$5,IF(BQ56&lt;=$AQ$5,BQ56-$AP$5,$AQ$5-$AP$5),0)</f>
        <v>0</v>
      </c>
      <c r="BX56" s="3">
        <f t="shared" ref="BX56:BX60" si="823">IF(BQ56&gt;=$AQ$5,IF(BQ56&lt;=$AR$5,BQ56-$AQ$5,$AR$5-$AQ$5),0)</f>
        <v>0</v>
      </c>
      <c r="BY56" s="3">
        <f t="shared" ref="BY56:BY60" si="824">IF(BQ56&gt;=$AR$5,IF(BQ56&lt;=$AS$5,BQ56-$AR$5,$AS$5-$AR$5),0)</f>
        <v>0</v>
      </c>
      <c r="BZ56" s="3">
        <f t="shared" ref="BZ56:BZ60" si="825">BQ56-BR56-BS56-BT56-BU56-BV56-BW56-BX56-BY56</f>
        <v>0</v>
      </c>
      <c r="CA56" s="90">
        <f t="shared" ref="CA56:CA60" si="826">((BR56*$E$12)+(BS56*$E$13)+(BT56*$E$14)+(BU56*$E$15)+(BV56*$E$16)+(BW56*$E$17)+(BX56*$E$18)+(BY56*$E$19))*BP56</f>
        <v>0</v>
      </c>
      <c r="CB56" s="149">
        <f>IF(BK56-($E$82*1)&gt;=CA56,IF(BK56&gt;=CA56-($E$82*1),BK56-($E$82*1),CA56),IF(CA56&lt;=($E$82*1),CA56,IF(BK56-($E$82*1)&lt;=(CA56),CA56,BK56-($E$82*1))))</f>
        <v>0</v>
      </c>
      <c r="CC56" s="160">
        <f>CB56-(IF(0&lt;=($E$74-(CB56)/2),IF(CB56&lt;=($E$74-(CB56)/2),CB56,($E$74-(CB56)/2)),0))</f>
        <v>0</v>
      </c>
      <c r="CD56" s="6">
        <f t="shared" ref="CD56:CD58" si="827">CC56+FE56</f>
        <v>0</v>
      </c>
      <c r="CE56" s="36">
        <f>$M56*1</f>
        <v>6000</v>
      </c>
      <c r="CF56" s="28">
        <f>CF54*1</f>
        <v>3</v>
      </c>
      <c r="CG56" s="3">
        <f t="shared" ref="CG56:CG60" si="828">CE56/CF56</f>
        <v>2000</v>
      </c>
      <c r="CH56" s="3">
        <f t="shared" ref="CH56:CH60" si="829">IF(CG56&lt;=$AL$5,CG56,$AL$5)</f>
        <v>2000</v>
      </c>
      <c r="CI56" s="3">
        <f t="shared" ref="CI56:CI60" si="830">IF(CH56&gt;=$AL$5,IF(CG56&lt;=$AM$5,CG56-$AL$5,$AM$5-$AL$5),0)</f>
        <v>0</v>
      </c>
      <c r="CJ56" s="3">
        <f t="shared" ref="CJ56:CJ60" si="831">IF(CG56&gt;=11991,IF(CG56&lt;=$AN$5,CG56-$AM$5,$AN$5-$AM$5),0)</f>
        <v>0</v>
      </c>
      <c r="CK56" s="3">
        <f t="shared" ref="CK56:CK60" si="832">IF(CG56&gt;=$AN$5,IF(CG56&lt;=$AO$5,CG56-$AN$5,$AO$5-$AN$5),0)</f>
        <v>0</v>
      </c>
      <c r="CL56" s="3">
        <f t="shared" ref="CL56:CL60" si="833">IF(CG56&gt;=71397,IF(CG56&lt;=151200,CG56-71397,79803),0)</f>
        <v>0</v>
      </c>
      <c r="CM56" s="3">
        <f t="shared" ref="CM56:CM60" si="834">IF(CG56&gt;=$AP$5,IF(CG56&lt;=$AQ$5,CG56-$AP$5,$AQ$5-$AP$5),0)</f>
        <v>0</v>
      </c>
      <c r="CN56" s="3">
        <f t="shared" ref="CN56:CN60" si="835">IF(CG56&gt;=$AQ$5,IF(CG56&lt;=$AR$5,CG56-$AQ$5,$AR$5-$AQ$5),0)</f>
        <v>0</v>
      </c>
      <c r="CO56" s="3">
        <f t="shared" ref="CO56:CO60" si="836">IF(CG56&gt;=$AR$5,IF(CG56&lt;=$AS$5,CG56-$AR$5,$AS$5-$AR$5),0)</f>
        <v>0</v>
      </c>
      <c r="CP56" s="3">
        <f t="shared" ref="CP56:CP60" si="837">CG56-CH56-CI56-CJ56-CK56-CL56-CM56-CN56-CO56</f>
        <v>0</v>
      </c>
      <c r="CQ56" s="22">
        <f t="shared" ref="CQ56:CQ60" si="838">((CH56*$E$12)+(CI56*$E$13)+(CJ56*$E$14)+(CK56*$E$15)+(CL56*$E$16)+(CM56*$E$17)+(CN56*$E$18)+(CO56*$E$19))*CF56</f>
        <v>0</v>
      </c>
      <c r="CR56" s="149">
        <f>IF(BL56-($E$82*2)&gt;=CQ56,IF(BL56&gt;=CQ56-($E$82*2),BL56-($E$82*2),CQ56),IF(CQ56&lt;=($E$82*2),CQ56,IF(BL56-($E$82*2)&lt;=(CQ56),CQ56,BL56-($E$82*2))))</f>
        <v>0</v>
      </c>
      <c r="CS56" s="160">
        <f>CR56-(IF(0&lt;=($E$74-(CR56)/2),IF(CR56&lt;=($E$74-(CR56)/2),CR56,($E$74-(CR56)/2)),0))</f>
        <v>0</v>
      </c>
      <c r="CT56" s="6">
        <f t="shared" ref="CT56:CT58" si="839">CS56+FE56</f>
        <v>0</v>
      </c>
      <c r="CU56" s="36">
        <f>$M56*1</f>
        <v>6000</v>
      </c>
      <c r="CV56" s="28">
        <f>CV54*1</f>
        <v>4</v>
      </c>
      <c r="CW56" s="3">
        <f t="shared" ref="CW56:CW60" si="840">CU56/CV56</f>
        <v>1500</v>
      </c>
      <c r="CX56" s="3">
        <f t="shared" ref="CX56:CX60" si="841">IF(CW56&lt;=$AL$5,CW56,$AL$5)</f>
        <v>1500</v>
      </c>
      <c r="CY56" s="3">
        <f t="shared" ref="CY56:CY60" si="842">IF(CX56&gt;=$AL$5,IF(CW56&lt;=$AM$5,CW56-$AL$5,$AM$5-$AL$5),0)</f>
        <v>0</v>
      </c>
      <c r="CZ56" s="3">
        <f t="shared" ref="CZ56:CZ60" si="843">IF(CW56&gt;=11991,IF(CW56&lt;=$AN$5,CW56-$AM$5,$AN$5-$AM$5),0)</f>
        <v>0</v>
      </c>
      <c r="DA56" s="3">
        <f t="shared" ref="DA56:DA60" si="844">IF(CW56&gt;=$AN$5,IF(CW56&lt;=$AO$5,CW56-$AN$5,$AO$5-$AN$5),0)</f>
        <v>0</v>
      </c>
      <c r="DB56" s="3">
        <f t="shared" ref="DB56:DB60" si="845">IF(CW56&gt;=71397,IF(CW56&lt;=151200,CW56-71397,79803),0)</f>
        <v>0</v>
      </c>
      <c r="DC56" s="3">
        <f t="shared" ref="DC56:DC60" si="846">IF(CW56&gt;=$AP$5,IF(CW56&lt;=$AQ$5,CW56-$AP$5,$AQ$5-$AP$5),0)</f>
        <v>0</v>
      </c>
      <c r="DD56" s="3">
        <f t="shared" ref="DD56:DD60" si="847">IF(CW56&gt;=$AQ$5,IF(CW56&lt;=$AR$5,CW56-$AQ$5,$AR$5-$AQ$5),0)</f>
        <v>0</v>
      </c>
      <c r="DE56" s="3">
        <f t="shared" ref="DE56:DE60" si="848">IF(CW56&gt;=$AR$5,IF(CW56&lt;=$AS$5,CW56-$AR$5,$AS$5-$AR$5),0)</f>
        <v>0</v>
      </c>
      <c r="DF56" s="3">
        <f t="shared" ref="DF56:DF60" si="849">CW56-CX56-CY56-CZ56-DA56-DB56-DC56-DD56-DE56</f>
        <v>0</v>
      </c>
      <c r="DG56" s="22">
        <f t="shared" ref="DG56:DG60" si="850">((CX56*$E$12)+(CY56*$E$13)+(CZ56*$E$14)+(DA56*$E$15)+(DB56*$E$16)+(DC56*$E$17)+(DD56*$E$18)+(DE56*$E$19))*CV56</f>
        <v>0</v>
      </c>
      <c r="DH56" s="149">
        <f>IF(BK56-($E$82*4)&gt;=DG56,IF(BK56&gt;=DG56-($E$82*4),BK56-($E$82*4),DG56),IF(DG56&lt;=($E$82*4),DG56,IF(BK56-($E$82*4)&lt;=(DG56),DG56,BK56-($E$82*4))))</f>
        <v>0</v>
      </c>
      <c r="DI56" s="160">
        <f>DH56-(IF(0&lt;=($E$74-(DH56)/2),IF(DH56&lt;=($E$74-(DH56)/2),DH56,($E$74-(DH56)/2)),0))</f>
        <v>0</v>
      </c>
      <c r="DJ56" s="6">
        <f t="shared" ref="DJ56:DJ58" si="851">DI56+FE56</f>
        <v>0</v>
      </c>
      <c r="DK56" s="36">
        <f>$M56*1</f>
        <v>6000</v>
      </c>
      <c r="DL56" s="28">
        <f>DL54*1</f>
        <v>5</v>
      </c>
      <c r="DM56" s="3">
        <f t="shared" ref="DM56:DM60" si="852">DK56/DL56</f>
        <v>1200</v>
      </c>
      <c r="DN56" s="3">
        <f t="shared" ref="DN56:DN60" si="853">IF(DM56&lt;=$AL$5,DM56,$AL$5)</f>
        <v>1200</v>
      </c>
      <c r="DO56" s="3">
        <f t="shared" ref="DO56:DO60" si="854">IF(DN56&gt;=$AL$5,IF(DM56&lt;=$AM$5,DM56-$AL$5,$AM$5-$AL$5),0)</f>
        <v>0</v>
      </c>
      <c r="DP56" s="3">
        <f t="shared" ref="DP56:DP60" si="855">IF(DM56&gt;=11991,IF(DM56&lt;=$AN$5,DM56-$AM$5,$AN$5-$AM$5),0)</f>
        <v>0</v>
      </c>
      <c r="DQ56" s="3">
        <f t="shared" ref="DQ56:DQ60" si="856">IF(DM56&gt;=$AN$5,IF(DM56&lt;=$AO$5,DM56-$AN$5,$AO$5-$AN$5),0)</f>
        <v>0</v>
      </c>
      <c r="DR56" s="3">
        <f t="shared" ref="DR56:DR60" si="857">IF(DM56&gt;=71397,IF(DM56&lt;=151200,DM56-71397,79803),0)</f>
        <v>0</v>
      </c>
      <c r="DS56" s="3">
        <f t="shared" ref="DS56:DS60" si="858">IF(DM56&gt;=$AP$5,IF(DM56&lt;=$AQ$5,DM56-$AP$5,$AQ$5-$AP$5),0)</f>
        <v>0</v>
      </c>
      <c r="DT56" s="3">
        <f t="shared" ref="DT56:DT60" si="859">IF(DM56&gt;=$AQ$5,IF(DM56&lt;=$AR$5,DM56-$AQ$5,$AR$5-$AQ$5),0)</f>
        <v>0</v>
      </c>
      <c r="DU56" s="3">
        <f t="shared" ref="DU56:DU60" si="860">IF(DM56&gt;=$AR$5,IF(DM56&lt;=$AS$5,DM56-$AR$5,$AS$5-$AR$5),0)</f>
        <v>0</v>
      </c>
      <c r="DV56" s="3">
        <f t="shared" ref="DV56:DV60" si="861">DM56-DN56-DO56-DP56-DQ56-DR56-DS56-DT56-DU56</f>
        <v>0</v>
      </c>
      <c r="DW56" s="22">
        <f t="shared" ref="DW56:DW60" si="862">((DN56*$E$12)+(DO56*$E$13)+(DP56*$E$14)+(DQ56*$E$15)+(DR56*$E$16)+(DS56*$E$17)+(DT56*$E$18)+(DU56*$E$19))*DL56</f>
        <v>0</v>
      </c>
      <c r="DX56" s="149">
        <f>IF(BK56-($E$82*6)&gt;=DW56,IF(BK56&gt;=DW56-($E$82*6),BK56-($E$82*6),DW56),IF(DW56&lt;=($E$82*6),DW56,IF(BK56-($E$82*6)&lt;=(DW56),DW56,BK56-($E$82*6))))</f>
        <v>0</v>
      </c>
      <c r="DY56" s="160">
        <f>DX56-(IF(0&lt;=($E$74-(DX56)/2),IF(DX56&lt;=($E$74-(DX56)/2),DX56,($E$74-(DX56)/2)),0))</f>
        <v>0</v>
      </c>
      <c r="DZ56" s="6">
        <f t="shared" ref="DZ56:DZ58" si="863">DY56+FE56</f>
        <v>0</v>
      </c>
      <c r="EA56" s="36">
        <f>$M56*1</f>
        <v>6000</v>
      </c>
      <c r="EB56" s="28">
        <f>EB54*1</f>
        <v>2</v>
      </c>
      <c r="EC56" s="3">
        <f t="shared" ref="EC56:EC60" si="864">EA56/EB56</f>
        <v>3000</v>
      </c>
      <c r="ED56" s="3">
        <f t="shared" ref="ED56:ED60" si="865">IF(EC56&lt;=$AL$5,EC56,$AL$5)</f>
        <v>3000</v>
      </c>
      <c r="EE56" s="3">
        <f t="shared" ref="EE56:EE60" si="866">IF(ED56&gt;=$AL$5,IF(EC56&lt;=$AM$5,EC56-$AL$5,$AM$5-$AL$5),0)</f>
        <v>0</v>
      </c>
      <c r="EF56" s="3">
        <f t="shared" ref="EF56:EF60" si="867">IF(EC56&gt;=11991,IF(EC56&lt;=$AN$5,EC56-$AM$5,$AN$5-$AM$5),0)</f>
        <v>0</v>
      </c>
      <c r="EG56" s="3">
        <f t="shared" ref="EG56:EG60" si="868">IF(EC56&gt;=$AN$5,IF(EC56&lt;=$AO$5,EC56-$AN$5,$AO$5-$AN$5),0)</f>
        <v>0</v>
      </c>
      <c r="EH56" s="3">
        <f t="shared" ref="EH56:EH60" si="869">IF(EC56&gt;=71397,IF(EC56&lt;=151200,EC56-71397,79803),0)</f>
        <v>0</v>
      </c>
      <c r="EI56" s="3">
        <f t="shared" ref="EI56:EI60" si="870">IF(EC56&gt;=$AP$5,IF(EC56&lt;=$AQ$5,EC56-$AP$5,$AQ$5-$AP$5),0)</f>
        <v>0</v>
      </c>
      <c r="EJ56" s="3">
        <f t="shared" ref="EJ56:EJ60" si="871">IF(EC56&gt;=$AQ$5,IF(EC56&lt;=$AR$5,EC56-$AQ$5,$AR$5-$AQ$5),0)</f>
        <v>0</v>
      </c>
      <c r="EK56" s="3">
        <f t="shared" ref="EK56:EK60" si="872">IF(EC56&gt;=$AR$5,IF(EC56&lt;=$AS$5,EC56-$AR$5,$AS$5-$AR$5),0)</f>
        <v>0</v>
      </c>
      <c r="EL56" s="3">
        <f t="shared" ref="EL56:EL60" si="873">EC56-ED56-EE56-EF56-EG56-EH56-EI56-EJ56-EK56</f>
        <v>0</v>
      </c>
      <c r="EM56" s="22">
        <f t="shared" ref="EM56:EM60" si="874">((ED56*$E$12)+(EE56*$E$13)+(EF56*$E$14)+(EG56*$E$15)+(EH56*$E$16)+(EI56*$E$17)+(EJ56*$E$18)+(EK56*$E$19))*EB56</f>
        <v>0</v>
      </c>
      <c r="EN56" s="149">
        <f>IF(AU56-($E$88*1)&lt;=EM56,(EM56),AU56-($E$88*1))</f>
        <v>0</v>
      </c>
      <c r="EO56" s="160">
        <f>EN56-(IF(0&lt;=($E$74-(EN56)/2),IF(EN56&lt;=($E$74-(EN56)/2),EN56,($E$74-(EN56)/2)),0))</f>
        <v>0</v>
      </c>
      <c r="EP56" s="36">
        <f t="shared" ref="EP56:EP78" si="875">+EO56+EX56</f>
        <v>0</v>
      </c>
      <c r="EQ56" s="6">
        <f>M56*1</f>
        <v>6000</v>
      </c>
      <c r="ER56" s="3">
        <f>IF(EQ56&lt;=$ER$5,EQ56,$ER$5)</f>
        <v>6000</v>
      </c>
      <c r="ES56" s="3">
        <f>IF(EQ56&lt;=$ER$5,0,IF(EQ56&lt;=$ES$5,EQ56-ER56,$ES$5-$ER$5))</f>
        <v>0</v>
      </c>
      <c r="ET56" s="3">
        <f>IF(EQ56&lt;=$ES$5,0,IF(EQ56&lt;=$ET$5,EQ56-ER56-ES56,$ET$5-$ES$5))</f>
        <v>0</v>
      </c>
      <c r="EU56" s="3">
        <f t="shared" ref="EU56:EU60" si="876">IF(EQ56&lt;=$ET$5,0,IF(EQ56&lt;=$EU$5,EQ56-ER56-ES56-ET56,$EU$5-$ET$5))</f>
        <v>0</v>
      </c>
      <c r="EV56" s="3">
        <f t="shared" ref="EV56:EV60" si="877">IF(EQ56&gt;=$EU$5,EQ56-ER56-ES56-ET56-EU56,0)</f>
        <v>0</v>
      </c>
      <c r="EW56" s="3">
        <f>EQ56-ER56-ES56-ET56-EU56-EV56</f>
        <v>0</v>
      </c>
      <c r="EX56" s="6">
        <f t="shared" ref="EX56:EX60" si="878">((ER56*$J$13)+(ES56*$J$14)+(ET56*$J$15)+(EU56*$J$16)+(EV56*$J$17))</f>
        <v>0</v>
      </c>
      <c r="EY56" s="3">
        <f>IF(EQ56&lt;=$EY$5,EQ56,$EY$5)</f>
        <v>6000</v>
      </c>
      <c r="EZ56" s="3">
        <f t="shared" ref="EZ56:EZ60" si="879">IF(EQ56&lt;=$EY$5,0,IF(EQ56&lt;=$EZ$5,EQ56-EY56,$EZ$5-$EY$5))</f>
        <v>0</v>
      </c>
      <c r="FA56" s="3">
        <f t="shared" ref="FA56:FA58" si="880">IF(EQ56&lt;=$EZ$5,0,IF(EQ56&lt;=$FA$5,EQ56-EY56-EZ56,$FA$5-$EZ$5))</f>
        <v>0</v>
      </c>
      <c r="FB56" s="3">
        <f t="shared" ref="FB56:FB60" si="881">IF(EQ56&lt;=$FA$5,0,IF(EQ56&lt;=$FB$5,EQ56-EY56-EZ56-FA56,$FB$5-$FA$5))</f>
        <v>0</v>
      </c>
      <c r="FC56" s="3">
        <f t="shared" ref="FC56:FC58" si="882">IF(EQ56&lt;=$FB$5,0,EQ56-EY56-EZ56-FA56-FB56)</f>
        <v>0</v>
      </c>
      <c r="FD56" s="3">
        <f t="shared" ref="FD56:FD58" si="883">EQ56-EY56-EZ56-FA56-FB56-FC56</f>
        <v>0</v>
      </c>
      <c r="FE56" s="6">
        <f t="shared" ref="FE56:FE58" si="884">(EY56*$J$23)+(EZ56*$J$24)+(FA56*$J$25)+(FB56*$J$26)+(FC56*$J$27)</f>
        <v>0</v>
      </c>
      <c r="FF56" s="36">
        <f>$M56*1</f>
        <v>6000</v>
      </c>
      <c r="FG56" s="28">
        <f>FG54*1</f>
        <v>2.5</v>
      </c>
      <c r="FH56" s="3">
        <f t="shared" ref="FH56:FH60" si="885">FF56/FG56</f>
        <v>2400</v>
      </c>
      <c r="FI56" s="3">
        <f t="shared" ref="FI56:FI60" si="886">IF(FH56&lt;=$AL$5,FH56,$AL$5)</f>
        <v>2400</v>
      </c>
      <c r="FJ56" s="3">
        <f t="shared" ref="FJ56:FJ60" si="887">IF(FI56&gt;=$AL$5,IF(FH56&lt;=$AM$5,FH56-$AL$5,$AM$5-$AL$5),0)</f>
        <v>0</v>
      </c>
      <c r="FK56" s="3">
        <f t="shared" ref="FK56:FK60" si="888">IF(FH56&gt;=11991,IF(FH56&lt;=$AN$5,FH56-$AM$5,$AN$5-$AM$5),0)</f>
        <v>0</v>
      </c>
      <c r="FL56" s="3">
        <f t="shared" ref="FL56:FL60" si="889">IF(FH56&gt;=$AN$5,IF(FH56&lt;=$AO$5,FH56-$AN$5,$AO$5-$AN$5),0)</f>
        <v>0</v>
      </c>
      <c r="FM56" s="3">
        <f t="shared" ref="FM56:FM60" si="890">IF(FH56&gt;=71397,IF(FH56&lt;=151200,FH56-71397,79803),0)</f>
        <v>0</v>
      </c>
      <c r="FN56" s="3">
        <f t="shared" ref="FN56:FN60" si="891">IF(FH56&gt;=$AP$5,IF(FH56&lt;=$AQ$5,FH56-$AP$5,$AQ$5-$AP$5),0)</f>
        <v>0</v>
      </c>
      <c r="FO56" s="3">
        <f t="shared" ref="FO56:FO60" si="892">IF(FH56&gt;=$AQ$5,IF(FH56&lt;=$AR$5,FH56-$AQ$5,$AR$5-$AQ$5),0)</f>
        <v>0</v>
      </c>
      <c r="FP56" s="3">
        <f t="shared" ref="FP56:FP60" si="893">IF(FH56&gt;=$AR$5,IF(FH56&lt;=$AS$5,FH56-$AR$5,$AS$5-$AR$5),0)</f>
        <v>0</v>
      </c>
      <c r="FQ56" s="3">
        <f t="shared" ref="FQ56:FQ60" si="894">FH56-FI56-FJ56-FK56-FL56-FM56-FN56-FO56-FP56</f>
        <v>0</v>
      </c>
      <c r="FR56" s="22">
        <f t="shared" ref="FR56:FR60" si="895">((FI56*$E$12)+(FJ56*$E$13)+(FK56*$E$14)+(FL56*$E$15)+(FM56*$E$16)+(FN56*$E$17)+(FO56*$E$18)+(FP56*$E$19))*FG56</f>
        <v>0</v>
      </c>
      <c r="FS56" s="149">
        <f>IF(AU56-(($E$82*1)+($E$88*1))&gt;=FR56,AU56-(($E$82*1)+($E$88*1)),FR56)</f>
        <v>0</v>
      </c>
      <c r="FT56" s="160">
        <f>FS56-(IF(0&lt;=($E$74-(FS56)/2),IF(FS56&lt;=($E$74-(FS56)/2),FS56,($E$74-(FS56)/2)),0))</f>
        <v>0</v>
      </c>
      <c r="FU56" s="36">
        <f>FT56+EX56</f>
        <v>0</v>
      </c>
      <c r="FV56" s="36">
        <f>$M56*1</f>
        <v>6000</v>
      </c>
      <c r="FW56" s="28">
        <f>FW54*1</f>
        <v>1.5</v>
      </c>
      <c r="FX56" s="3">
        <f t="shared" ref="FX56:FX60" si="896">FV56/FW56</f>
        <v>4000</v>
      </c>
      <c r="FY56" s="3">
        <f t="shared" ref="FY56:FY60" si="897">IF(FX56&lt;=$AL$5,FX56,$AL$5)</f>
        <v>4000</v>
      </c>
      <c r="FZ56" s="3">
        <f t="shared" ref="FZ56:FZ60" si="898">IF(FY56&gt;=$AL$5,IF(FX56&lt;=$AM$5,FX56-$AL$5,$AM$5-$AL$5),0)</f>
        <v>0</v>
      </c>
      <c r="GA56" s="3">
        <f t="shared" ref="GA56:GA60" si="899">IF(FX56&gt;=11991,IF(FX56&lt;=$AN$5,FX56-$AM$5,$AN$5-$AM$5),0)</f>
        <v>0</v>
      </c>
      <c r="GB56" s="3">
        <f t="shared" ref="GB56:GB60" si="900">IF(FX56&gt;=$AN$5,IF(FX56&lt;=$AO$5,FX56-$AN$5,$AO$5-$AN$5),0)</f>
        <v>0</v>
      </c>
      <c r="GC56" s="3">
        <f t="shared" ref="GC56:GC60" si="901">IF(FX56&gt;=71397,IF(FX56&lt;=151200,FX56-71397,79803),0)</f>
        <v>0</v>
      </c>
      <c r="GD56" s="3">
        <f t="shared" ref="GD56:GD60" si="902">IF(FX56&gt;=$AP$5,IF(FX56&lt;=$AQ$5,FX56-$AP$5,$AQ$5-$AP$5),0)</f>
        <v>0</v>
      </c>
      <c r="GE56" s="3">
        <f t="shared" ref="GE56:GE60" si="903">IF(FX56&gt;=$AQ$5,IF(FX56&lt;=$AR$5,FX56-$AQ$5,$AR$5-$AQ$5),0)</f>
        <v>0</v>
      </c>
      <c r="GF56" s="3">
        <f t="shared" ref="GF56:GF60" si="904">IF(FX56&gt;=$AR$5,IF(FX56&lt;=$AS$5,FX56-$AR$5,$AS$5-$AR$5),0)</f>
        <v>0</v>
      </c>
      <c r="GG56" s="3">
        <f t="shared" ref="GG56:GG60" si="905">FX56-FY56-FZ56-GA56-GB56-GC56-GD56-GE56-GF56</f>
        <v>0</v>
      </c>
      <c r="GH56" s="22">
        <f t="shared" ref="GH56:GH60" si="906">((FY56*$E$12)+(FZ56*$E$13)+(GA56*$E$14)+(GB56*$E$15)+(GC56*$E$16)+(GD56*$E$17)+(GE56*$E$18)+(GF56*$E$19))*FW56</f>
        <v>0</v>
      </c>
      <c r="GI56" s="149">
        <f>IF(AV56-($E$93*1)&gt;=GH56,AV56-($E$93*1),GH56)</f>
        <v>0</v>
      </c>
      <c r="GJ56" s="160">
        <f>GI56-(IF(0&lt;=($E$74-(GI56)/2),IF(GI56&lt;=($E$74-(GI56)/2),GI56,($E$74-(GI56)/2)),0))</f>
        <v>0</v>
      </c>
      <c r="GK56" s="36">
        <f>+GJ56+EX56</f>
        <v>0</v>
      </c>
      <c r="GM56" s="15"/>
      <c r="GN56" s="151"/>
      <c r="GO56" s="17"/>
      <c r="GQ56" s="15"/>
      <c r="GR56" s="153"/>
      <c r="GS56" s="17"/>
      <c r="GU56" s="15"/>
      <c r="GV56" s="151"/>
      <c r="GW56" s="17"/>
      <c r="GY56" s="15"/>
      <c r="GZ56" s="149">
        <f t="shared" ref="GZ56:GZ77" si="907">IF(0&lt;=($GU$52-(GY56)/2),IF(GY56&lt;=($GU$52-(GY56)/2),GY56,($GU$52-(GY56)/2)),0)</f>
        <v>0</v>
      </c>
      <c r="HA56" s="17"/>
      <c r="HC56" s="15"/>
      <c r="HD56" s="153"/>
      <c r="HE56" s="17"/>
      <c r="HF56" s="11"/>
      <c r="HH56" s="189">
        <f>M56*1</f>
        <v>6000</v>
      </c>
      <c r="HI56" s="189">
        <f>BL56-CB56</f>
        <v>0</v>
      </c>
      <c r="HJ56" s="162">
        <f>BL56-CR56</f>
        <v>0</v>
      </c>
      <c r="HK56" s="162">
        <f>BL56-DH56</f>
        <v>0</v>
      </c>
      <c r="HL56" s="190">
        <f>BL56-DX56</f>
        <v>0</v>
      </c>
      <c r="HM56" s="189">
        <f t="shared" ref="HM56:HM60" si="908">AV56-EN56</f>
        <v>0</v>
      </c>
      <c r="HN56" s="162">
        <f t="shared" ref="HN56:HN60" si="909">AV56-FS56</f>
        <v>0</v>
      </c>
      <c r="HO56" s="191">
        <f t="shared" ref="HO56:HO60" si="910">AV56-GI56</f>
        <v>0</v>
      </c>
      <c r="HV56" s="6">
        <f>+O7*1</f>
        <v>6000</v>
      </c>
      <c r="HW56" s="3">
        <f>+M7*1</f>
        <v>6048</v>
      </c>
      <c r="HX56" s="36">
        <f>P7-P56</f>
        <v>48</v>
      </c>
      <c r="HY56" s="36">
        <f>Q7-Q56</f>
        <v>0</v>
      </c>
      <c r="HZ56" s="210">
        <f t="shared" ref="HZ56:HZ59" si="911">HY56/HX56</f>
        <v>0</v>
      </c>
      <c r="IA56" s="36">
        <f>S7-S56</f>
        <v>0</v>
      </c>
      <c r="IB56" s="213">
        <f>IA56/HX56</f>
        <v>0</v>
      </c>
      <c r="IC56" s="36">
        <f>U7-U56</f>
        <v>0</v>
      </c>
      <c r="ID56" s="210">
        <f t="shared" ref="ID56:ID58" si="912">IC56/HX56</f>
        <v>0</v>
      </c>
      <c r="IE56" s="36">
        <f>+W7-W56</f>
        <v>0</v>
      </c>
      <c r="IF56" s="210">
        <f t="shared" ref="IF56:IF58" si="913">IE56/HX56</f>
        <v>0</v>
      </c>
      <c r="IG56" s="36">
        <f>+Y7-Y56</f>
        <v>0</v>
      </c>
      <c r="IH56" s="210">
        <f t="shared" ref="IH56:IH58" si="914">IG56/HX56</f>
        <v>0</v>
      </c>
      <c r="II56" s="6">
        <f>AA7-AA56</f>
        <v>0</v>
      </c>
      <c r="IJ56" s="210">
        <f t="shared" ref="IJ56:IJ58" si="915">II56/HX56</f>
        <v>0</v>
      </c>
      <c r="IK56" s="6">
        <f>AC7-AC56</f>
        <v>0</v>
      </c>
      <c r="IL56" s="210">
        <f>+IK56/HX56</f>
        <v>0</v>
      </c>
      <c r="IM56" s="6">
        <f>AE7-AE56</f>
        <v>0</v>
      </c>
      <c r="IN56" s="210">
        <f t="shared" ref="IN56:IN60" si="916">IM56/HX56</f>
        <v>0</v>
      </c>
      <c r="IO56" s="6">
        <f>AG7-AG56</f>
        <v>0</v>
      </c>
      <c r="IP56" s="218">
        <f>+IO56/HX56</f>
        <v>0</v>
      </c>
      <c r="IQ56" s="192"/>
      <c r="IR56" s="192"/>
      <c r="IS56" s="109"/>
    </row>
    <row r="57" spans="1:265" ht="15.75" thickBot="1">
      <c r="B57" s="46"/>
      <c r="C57" s="40"/>
      <c r="D57" s="40"/>
      <c r="E57" s="39"/>
      <c r="F57" s="41"/>
      <c r="G57" s="46"/>
      <c r="M57" s="127">
        <f t="shared" ref="M57:M90" si="917">+O8*1</f>
        <v>9000</v>
      </c>
      <c r="N57" s="172"/>
      <c r="O57" s="185"/>
      <c r="P57" s="6">
        <f t="shared" ref="P57:P60" si="918">+M57*1</f>
        <v>9000</v>
      </c>
      <c r="Q57" s="36">
        <f t="shared" si="780"/>
        <v>0</v>
      </c>
      <c r="R57" s="82">
        <f t="shared" si="781"/>
        <v>0</v>
      </c>
      <c r="S57" s="36">
        <f t="shared" si="782"/>
        <v>0</v>
      </c>
      <c r="T57" s="82">
        <f t="shared" ref="T57:T60" si="919">S57/P57</f>
        <v>0</v>
      </c>
      <c r="U57" s="36">
        <f t="shared" si="783"/>
        <v>0</v>
      </c>
      <c r="V57" s="76">
        <f t="shared" si="784"/>
        <v>0</v>
      </c>
      <c r="W57" s="36">
        <f t="shared" si="785"/>
        <v>0</v>
      </c>
      <c r="X57" s="76">
        <f t="shared" si="786"/>
        <v>0</v>
      </c>
      <c r="Y57" s="36">
        <f t="shared" si="787"/>
        <v>0</v>
      </c>
      <c r="Z57" s="76">
        <f t="shared" si="788"/>
        <v>0</v>
      </c>
      <c r="AA57" s="6">
        <f t="shared" si="789"/>
        <v>0</v>
      </c>
      <c r="AB57" s="76">
        <f t="shared" si="790"/>
        <v>0</v>
      </c>
      <c r="AC57" s="6">
        <f t="shared" ref="AC57:AC60" si="920">+EP57*1</f>
        <v>0</v>
      </c>
      <c r="AD57" s="76">
        <f t="shared" ref="AD57:AD60" si="921">+AC57/P57</f>
        <v>0</v>
      </c>
      <c r="AE57" s="36">
        <f t="shared" si="791"/>
        <v>0</v>
      </c>
      <c r="AF57" s="76">
        <f t="shared" si="792"/>
        <v>0</v>
      </c>
      <c r="AG57" s="6">
        <f t="shared" ref="AG57:AG60" si="922">+GK57*1</f>
        <v>0</v>
      </c>
      <c r="AH57" s="84">
        <f t="shared" ref="AH57:AH60" si="923">+AG57/P57</f>
        <v>0</v>
      </c>
      <c r="AI57" s="36">
        <f>$M57*1</f>
        <v>9000</v>
      </c>
      <c r="AJ57" s="28">
        <f>AJ56*1</f>
        <v>1</v>
      </c>
      <c r="AK57" s="3">
        <f t="shared" si="793"/>
        <v>9000</v>
      </c>
      <c r="AL57" s="3">
        <f t="shared" si="794"/>
        <v>6011</v>
      </c>
      <c r="AM57" s="3">
        <f t="shared" si="795"/>
        <v>2989</v>
      </c>
      <c r="AN57" s="3">
        <f t="shared" si="796"/>
        <v>0</v>
      </c>
      <c r="AO57" s="3">
        <f t="shared" si="797"/>
        <v>0</v>
      </c>
      <c r="AP57" s="3">
        <f t="shared" si="798"/>
        <v>0</v>
      </c>
      <c r="AQ57" s="3">
        <f t="shared" si="799"/>
        <v>0</v>
      </c>
      <c r="AR57" s="3">
        <f t="shared" si="800"/>
        <v>0</v>
      </c>
      <c r="AS57" s="3">
        <f t="shared" si="801"/>
        <v>0</v>
      </c>
      <c r="AT57" s="3">
        <f t="shared" si="802"/>
        <v>0</v>
      </c>
      <c r="AU57" s="22">
        <f t="shared" ref="AU57:AU60" si="924">(AL57*$E$12)+(AM57*$E$13)+(AN57*$E$14)+(AO57*$E$15)+(AP57*$E$16)+(AQ57*$E$17)+(AR57*$E$18)+(AS57*$E$19)</f>
        <v>164.39500000000001</v>
      </c>
      <c r="AV57" s="3">
        <f t="shared" ref="AV57:AV60" si="925">AU57*1</f>
        <v>164.39500000000001</v>
      </c>
      <c r="AW57" s="160">
        <f t="shared" ref="AW57:AW90" si="926">AV57-(IF(0&lt;=($E$74-(AV57)/2),IF(AV57&lt;=($E$74-(AV57)/2),AV57,($E$74-(AV57)/2)),0))</f>
        <v>0</v>
      </c>
      <c r="AX57" s="6">
        <f t="shared" si="803"/>
        <v>0</v>
      </c>
      <c r="AY57" s="36">
        <f>$M57*1</f>
        <v>9000</v>
      </c>
      <c r="AZ57" s="28">
        <f>AZ56*1</f>
        <v>2</v>
      </c>
      <c r="BA57" s="3">
        <f t="shared" si="804"/>
        <v>4500</v>
      </c>
      <c r="BB57" s="3">
        <f t="shared" si="805"/>
        <v>4500</v>
      </c>
      <c r="BC57" s="3">
        <f t="shared" si="806"/>
        <v>0</v>
      </c>
      <c r="BD57" s="3">
        <f t="shared" si="807"/>
        <v>0</v>
      </c>
      <c r="BE57" s="3">
        <f t="shared" si="808"/>
        <v>0</v>
      </c>
      <c r="BF57" s="3">
        <f t="shared" si="809"/>
        <v>0</v>
      </c>
      <c r="BG57" s="3">
        <f t="shared" si="810"/>
        <v>0</v>
      </c>
      <c r="BH57" s="3">
        <f t="shared" si="811"/>
        <v>0</v>
      </c>
      <c r="BI57" s="3">
        <f t="shared" si="812"/>
        <v>0</v>
      </c>
      <c r="BJ57" s="3">
        <f t="shared" si="813"/>
        <v>0</v>
      </c>
      <c r="BK57" s="90">
        <f t="shared" si="814"/>
        <v>0</v>
      </c>
      <c r="BL57" s="3">
        <f t="shared" ref="BL57:BL60" si="927">BK57*1</f>
        <v>0</v>
      </c>
      <c r="BM57" s="160">
        <f t="shared" ref="BM57:BM90" si="928">BL57-(IF(0&lt;=($E$74-(BL57)/2),IF(BL57&lt;=($E$74-(BL57)/2),BL57,($E$74-(BL57)/2)),0))</f>
        <v>0</v>
      </c>
      <c r="BN57" s="62">
        <f t="shared" si="815"/>
        <v>0</v>
      </c>
      <c r="BO57" s="36">
        <f>$M57*1</f>
        <v>9000</v>
      </c>
      <c r="BP57" s="28">
        <f>BP56*1</f>
        <v>2.5</v>
      </c>
      <c r="BQ57" s="3">
        <f t="shared" si="816"/>
        <v>3600</v>
      </c>
      <c r="BR57" s="3">
        <f t="shared" si="817"/>
        <v>3600</v>
      </c>
      <c r="BS57" s="3">
        <f t="shared" si="818"/>
        <v>0</v>
      </c>
      <c r="BT57" s="3">
        <f t="shared" si="819"/>
        <v>0</v>
      </c>
      <c r="BU57" s="3">
        <f t="shared" si="820"/>
        <v>0</v>
      </c>
      <c r="BV57" s="3">
        <f t="shared" si="821"/>
        <v>0</v>
      </c>
      <c r="BW57" s="3">
        <f t="shared" si="822"/>
        <v>0</v>
      </c>
      <c r="BX57" s="3">
        <f t="shared" si="823"/>
        <v>0</v>
      </c>
      <c r="BY57" s="3">
        <f t="shared" si="824"/>
        <v>0</v>
      </c>
      <c r="BZ57" s="3">
        <f t="shared" si="825"/>
        <v>0</v>
      </c>
      <c r="CA57" s="90">
        <f t="shared" si="826"/>
        <v>0</v>
      </c>
      <c r="CB57" s="149">
        <f t="shared" ref="CB57:CB90" si="929">IF(BK57-($E$82*1)&gt;=CA57,IF(BK57&gt;=CA57-($E$82*1),BK57-($E$82*1),CA57),IF(CA57&lt;=($E$82*1),CA57,IF(BK57-($E$82*1)&lt;=(CA57),CA57,BK57-($E$82*1))))</f>
        <v>0</v>
      </c>
      <c r="CC57" s="160">
        <f t="shared" ref="CC57:CC90" si="930">CB57-(IF(0&lt;=($E$74-(CB57)/2),IF(CB57&lt;=($E$74-(CB57)/2),CB57,($E$74-(CB57)/2)),0))</f>
        <v>0</v>
      </c>
      <c r="CD57" s="6">
        <f t="shared" si="827"/>
        <v>0</v>
      </c>
      <c r="CE57" s="36">
        <f>$M57*1</f>
        <v>9000</v>
      </c>
      <c r="CF57" s="28">
        <f>CF56*1</f>
        <v>3</v>
      </c>
      <c r="CG57" s="3">
        <f t="shared" si="828"/>
        <v>3000</v>
      </c>
      <c r="CH57" s="3">
        <f t="shared" si="829"/>
        <v>3000</v>
      </c>
      <c r="CI57" s="3">
        <f t="shared" si="830"/>
        <v>0</v>
      </c>
      <c r="CJ57" s="3">
        <f t="shared" si="831"/>
        <v>0</v>
      </c>
      <c r="CK57" s="3">
        <f t="shared" si="832"/>
        <v>0</v>
      </c>
      <c r="CL57" s="3">
        <f t="shared" si="833"/>
        <v>0</v>
      </c>
      <c r="CM57" s="3">
        <f t="shared" si="834"/>
        <v>0</v>
      </c>
      <c r="CN57" s="3">
        <f t="shared" si="835"/>
        <v>0</v>
      </c>
      <c r="CO57" s="3">
        <f t="shared" si="836"/>
        <v>0</v>
      </c>
      <c r="CP57" s="3">
        <f t="shared" si="837"/>
        <v>0</v>
      </c>
      <c r="CQ57" s="22">
        <f t="shared" si="838"/>
        <v>0</v>
      </c>
      <c r="CR57" s="149">
        <f t="shared" ref="CR57:CR90" si="931">IF(BL57-($E$82*2)&gt;=CQ57,IF(BL57&gt;=CQ57-($E$82*2),BL57-($E$82*2),CQ57),IF(CQ57&lt;=($E$82*2),CQ57,IF(BL57-($E$82*2)&lt;=(CQ57),CQ57,BL57-($E$82*2))))</f>
        <v>0</v>
      </c>
      <c r="CS57" s="160">
        <f t="shared" ref="CS57:CS90" si="932">CR57-(IF(0&lt;=($E$74-(CR57)/2),IF(CR57&lt;=($E$74-(CR57)/2),CR57,($E$74-(CR57)/2)),0))</f>
        <v>0</v>
      </c>
      <c r="CT57" s="6">
        <f t="shared" si="839"/>
        <v>0</v>
      </c>
      <c r="CU57" s="36">
        <f>$M57*1</f>
        <v>9000</v>
      </c>
      <c r="CV57" s="28">
        <f>CV56*1</f>
        <v>4</v>
      </c>
      <c r="CW57" s="3">
        <f t="shared" si="840"/>
        <v>2250</v>
      </c>
      <c r="CX57" s="3">
        <f t="shared" si="841"/>
        <v>2250</v>
      </c>
      <c r="CY57" s="3">
        <f t="shared" si="842"/>
        <v>0</v>
      </c>
      <c r="CZ57" s="3">
        <f t="shared" si="843"/>
        <v>0</v>
      </c>
      <c r="DA57" s="3">
        <f t="shared" si="844"/>
        <v>0</v>
      </c>
      <c r="DB57" s="3">
        <f t="shared" si="845"/>
        <v>0</v>
      </c>
      <c r="DC57" s="3">
        <f t="shared" si="846"/>
        <v>0</v>
      </c>
      <c r="DD57" s="3">
        <f t="shared" si="847"/>
        <v>0</v>
      </c>
      <c r="DE57" s="3">
        <f t="shared" si="848"/>
        <v>0</v>
      </c>
      <c r="DF57" s="3">
        <f t="shared" si="849"/>
        <v>0</v>
      </c>
      <c r="DG57" s="22">
        <f t="shared" si="850"/>
        <v>0</v>
      </c>
      <c r="DH57" s="149">
        <f t="shared" ref="DH57:DH90" si="933">IF(BK57-($E$82*4)&gt;=DG57,IF(BK57&gt;=DG57-($E$82*4),BK57-($E$82*4),DG57),IF(DG57&lt;=($E$82*4),DG57,IF(BK57-($E$82*4)&lt;=(DG57),DG57,BK57-($E$82*4))))</f>
        <v>0</v>
      </c>
      <c r="DI57" s="160">
        <f t="shared" ref="DI57:DI90" si="934">DH57-(IF(0&lt;=($E$74-(DH57)/2),IF(DH57&lt;=($E$74-(DH57)/2),DH57,($E$74-(DH57)/2)),0))</f>
        <v>0</v>
      </c>
      <c r="DJ57" s="6">
        <f t="shared" si="851"/>
        <v>0</v>
      </c>
      <c r="DK57" s="36">
        <f>$M57*1</f>
        <v>9000</v>
      </c>
      <c r="DL57" s="28">
        <f>DL56*1</f>
        <v>5</v>
      </c>
      <c r="DM57" s="3">
        <f t="shared" si="852"/>
        <v>1800</v>
      </c>
      <c r="DN57" s="3">
        <f t="shared" si="853"/>
        <v>1800</v>
      </c>
      <c r="DO57" s="3">
        <f t="shared" si="854"/>
        <v>0</v>
      </c>
      <c r="DP57" s="3">
        <f t="shared" si="855"/>
        <v>0</v>
      </c>
      <c r="DQ57" s="3">
        <f t="shared" si="856"/>
        <v>0</v>
      </c>
      <c r="DR57" s="3">
        <f t="shared" si="857"/>
        <v>0</v>
      </c>
      <c r="DS57" s="3">
        <f t="shared" si="858"/>
        <v>0</v>
      </c>
      <c r="DT57" s="3">
        <f t="shared" si="859"/>
        <v>0</v>
      </c>
      <c r="DU57" s="3">
        <f t="shared" si="860"/>
        <v>0</v>
      </c>
      <c r="DV57" s="3">
        <f t="shared" si="861"/>
        <v>0</v>
      </c>
      <c r="DW57" s="22">
        <f t="shared" si="862"/>
        <v>0</v>
      </c>
      <c r="DX57" s="149">
        <f t="shared" ref="DX57:DX90" si="935">IF(BK57-($E$82*6)&gt;=DW57,IF(BK57&gt;=DW57-($E$82*6),BK57-($E$82*6),DW57),IF(DW57&lt;=($E$82*6),DW57,IF(BK57-($E$82*6)&lt;=(DW57),DW57,BK57-($E$82*6))))</f>
        <v>0</v>
      </c>
      <c r="DY57" s="160">
        <f t="shared" ref="DY57:DY90" si="936">DX57-(IF(0&lt;=($E$74-(DX57)/2),IF(DX57&lt;=($E$74-(DX57)/2),DX57,($E$74-(DX57)/2)),0))</f>
        <v>0</v>
      </c>
      <c r="DZ57" s="6">
        <f t="shared" si="863"/>
        <v>0</v>
      </c>
      <c r="EA57" s="36">
        <f>$M57*1</f>
        <v>9000</v>
      </c>
      <c r="EB57" s="28">
        <f>EB56*1</f>
        <v>2</v>
      </c>
      <c r="EC57" s="3">
        <f t="shared" si="864"/>
        <v>4500</v>
      </c>
      <c r="ED57" s="3">
        <f t="shared" si="865"/>
        <v>4500</v>
      </c>
      <c r="EE57" s="3">
        <f t="shared" si="866"/>
        <v>0</v>
      </c>
      <c r="EF57" s="3">
        <f t="shared" si="867"/>
        <v>0</v>
      </c>
      <c r="EG57" s="3">
        <f t="shared" si="868"/>
        <v>0</v>
      </c>
      <c r="EH57" s="3">
        <f t="shared" si="869"/>
        <v>0</v>
      </c>
      <c r="EI57" s="3">
        <f t="shared" si="870"/>
        <v>0</v>
      </c>
      <c r="EJ57" s="3">
        <f t="shared" si="871"/>
        <v>0</v>
      </c>
      <c r="EK57" s="3">
        <f t="shared" si="872"/>
        <v>0</v>
      </c>
      <c r="EL57" s="3">
        <f t="shared" si="873"/>
        <v>0</v>
      </c>
      <c r="EM57" s="22">
        <f t="shared" si="874"/>
        <v>0</v>
      </c>
      <c r="EN57" s="149">
        <f t="shared" ref="EN57:EN90" si="937">IF(AU57-($E$88*1)&lt;=EM57,(EM57),AU57-($E$88*1))</f>
        <v>0</v>
      </c>
      <c r="EO57" s="160">
        <f t="shared" ref="EO57:EO90" si="938">EN57-(IF(0&lt;=($E$74-(EN57)/2),IF(EN57&lt;=($E$74-(EN57)/2),EN57,($E$74-(EN57)/2)),0))</f>
        <v>0</v>
      </c>
      <c r="EP57" s="36">
        <f t="shared" si="875"/>
        <v>0</v>
      </c>
      <c r="EQ57" s="6">
        <f t="shared" ref="EQ57:EQ60" si="939">M57*1</f>
        <v>9000</v>
      </c>
      <c r="ER57" s="3">
        <f t="shared" ref="ER57:ER60" si="940">IF(EQ57&lt;=$ER$5,EQ57,$ER$5)</f>
        <v>9000</v>
      </c>
      <c r="ES57" s="3">
        <f t="shared" ref="ES57:ES60" si="941">IF(EQ57&lt;=$ER$5,0,IF(EQ57&lt;=$ES$5,EQ57-ER57,$ES$5-$ER$5))</f>
        <v>0</v>
      </c>
      <c r="ET57" s="3">
        <f t="shared" ref="ET57:ET60" si="942">IF(EQ57&lt;=$ES$5,0,IF(EQ57&lt;=$ET$5,EQ57-ER57-ES57,$ET$5-$ES$5))</f>
        <v>0</v>
      </c>
      <c r="EU57" s="3">
        <f t="shared" si="876"/>
        <v>0</v>
      </c>
      <c r="EV57" s="3">
        <f t="shared" si="877"/>
        <v>0</v>
      </c>
      <c r="EW57" s="3">
        <f t="shared" ref="EW57:EW60" si="943">EQ57-ER57-ES57-ET57-EU57-EV57</f>
        <v>0</v>
      </c>
      <c r="EX57" s="6">
        <f t="shared" si="878"/>
        <v>0</v>
      </c>
      <c r="EY57" s="3">
        <f t="shared" ref="EY57:EY60" si="944">IF(EQ57&lt;=$EY$5,EQ57,$EY$5)</f>
        <v>9000</v>
      </c>
      <c r="EZ57" s="3">
        <f t="shared" si="879"/>
        <v>0</v>
      </c>
      <c r="FA57" s="3">
        <f t="shared" si="880"/>
        <v>0</v>
      </c>
      <c r="FB57" s="3">
        <f t="shared" si="881"/>
        <v>0</v>
      </c>
      <c r="FC57" s="3">
        <f t="shared" si="882"/>
        <v>0</v>
      </c>
      <c r="FD57" s="3">
        <f t="shared" si="883"/>
        <v>0</v>
      </c>
      <c r="FE57" s="6">
        <f t="shared" si="884"/>
        <v>0</v>
      </c>
      <c r="FF57" s="36">
        <f>$M57*1</f>
        <v>9000</v>
      </c>
      <c r="FG57" s="28">
        <f>FG56*1</f>
        <v>2.5</v>
      </c>
      <c r="FH57" s="3">
        <f t="shared" si="885"/>
        <v>3600</v>
      </c>
      <c r="FI57" s="3">
        <f t="shared" si="886"/>
        <v>3600</v>
      </c>
      <c r="FJ57" s="3">
        <f t="shared" si="887"/>
        <v>0</v>
      </c>
      <c r="FK57" s="3">
        <f t="shared" si="888"/>
        <v>0</v>
      </c>
      <c r="FL57" s="3">
        <f t="shared" si="889"/>
        <v>0</v>
      </c>
      <c r="FM57" s="3">
        <f t="shared" si="890"/>
        <v>0</v>
      </c>
      <c r="FN57" s="3">
        <f t="shared" si="891"/>
        <v>0</v>
      </c>
      <c r="FO57" s="3">
        <f t="shared" si="892"/>
        <v>0</v>
      </c>
      <c r="FP57" s="3">
        <f t="shared" si="893"/>
        <v>0</v>
      </c>
      <c r="FQ57" s="3">
        <f t="shared" si="894"/>
        <v>0</v>
      </c>
      <c r="FR57" s="22">
        <f t="shared" si="895"/>
        <v>0</v>
      </c>
      <c r="FS57" s="149">
        <f t="shared" ref="FS57:FS90" si="945">IF(AU57-(($E$82*1)+($E$88*1))&gt;=FR57,AU57-(($E$82*1)+($E$88*1)),FR57)</f>
        <v>0</v>
      </c>
      <c r="FT57" s="160">
        <f t="shared" ref="FT57:FT90" si="946">FS57-(IF(0&lt;=($E$74-(FS57)/2),IF(FS57&lt;=($E$74-(FS57)/2),FS57,($E$74-(FS57)/2)),0))</f>
        <v>0</v>
      </c>
      <c r="FU57" s="36">
        <f t="shared" ref="FU57:FU60" si="947">FT57+EX57</f>
        <v>0</v>
      </c>
      <c r="FV57" s="36">
        <f>$M57*1</f>
        <v>9000</v>
      </c>
      <c r="FW57" s="28">
        <f>FW56*1</f>
        <v>1.5</v>
      </c>
      <c r="FX57" s="3">
        <f t="shared" si="896"/>
        <v>6000</v>
      </c>
      <c r="FY57" s="3">
        <f t="shared" si="897"/>
        <v>6000</v>
      </c>
      <c r="FZ57" s="3">
        <f t="shared" si="898"/>
        <v>0</v>
      </c>
      <c r="GA57" s="3">
        <f t="shared" si="899"/>
        <v>0</v>
      </c>
      <c r="GB57" s="3">
        <f t="shared" si="900"/>
        <v>0</v>
      </c>
      <c r="GC57" s="3">
        <f t="shared" si="901"/>
        <v>0</v>
      </c>
      <c r="GD57" s="3">
        <f t="shared" si="902"/>
        <v>0</v>
      </c>
      <c r="GE57" s="3">
        <f t="shared" si="903"/>
        <v>0</v>
      </c>
      <c r="GF57" s="3">
        <f t="shared" si="904"/>
        <v>0</v>
      </c>
      <c r="GG57" s="3">
        <f t="shared" si="905"/>
        <v>0</v>
      </c>
      <c r="GH57" s="22">
        <f t="shared" si="906"/>
        <v>0</v>
      </c>
      <c r="GI57" s="149">
        <f t="shared" ref="GI57:GI90" si="948">IF(AV57-($E$93*1)&gt;=GH57,AV57-($E$93*1),GH57)</f>
        <v>0</v>
      </c>
      <c r="GJ57" s="160">
        <f t="shared" ref="GJ57:GJ90" si="949">GI57-(IF(0&lt;=($E$74-(GI57)/2),IF(GI57&lt;=($E$74-(GI57)/2),GI57,($E$74-(GI57)/2)),0))</f>
        <v>0</v>
      </c>
      <c r="GK57" s="36">
        <f t="shared" ref="GK57:GK60" si="950">+GJ57+EX57</f>
        <v>0</v>
      </c>
      <c r="GM57" s="25">
        <v>10</v>
      </c>
      <c r="GN57" s="149">
        <f t="shared" ref="GN57:GN77" si="951">IF(0&lt;=($GU$52-(GM57)/2),IF(GM57&lt;=($GU$52-(GM57)/2),GM57,($GU$52-(GM57)/2)),0)</f>
        <v>10</v>
      </c>
      <c r="GO57" s="62">
        <f>GM57-GN57</f>
        <v>0</v>
      </c>
      <c r="GP57" s="1"/>
      <c r="GQ57" s="25">
        <f>GM77+20</f>
        <v>410</v>
      </c>
      <c r="GR57" s="149">
        <f>IF(0&lt;=($GU$52-(GQ57)/2),IF(GQ57&lt;=($GU$52-(GQ57)/2),GQ57,($GU$52-(GQ57)/2)),0)</f>
        <v>275</v>
      </c>
      <c r="GS57" s="62">
        <f>GQ57-GR57</f>
        <v>135</v>
      </c>
      <c r="GT57" s="1"/>
      <c r="GU57" s="25">
        <f>GQ77+20</f>
        <v>810</v>
      </c>
      <c r="GV57" s="149">
        <f t="shared" ref="GV57:GV77" si="952">IF(0&lt;=($GU$52-(GU57)/2),IF(GU57&lt;=($GU$52-(GU57)/2),GU57,($GU$52-(GU57)/2)),0)</f>
        <v>75</v>
      </c>
      <c r="GW57" s="62">
        <f>GU57-GV57</f>
        <v>735</v>
      </c>
      <c r="GX57" s="1"/>
      <c r="GY57" s="25">
        <f>GU77+20</f>
        <v>1210</v>
      </c>
      <c r="GZ57" s="149">
        <f t="shared" si="907"/>
        <v>0</v>
      </c>
      <c r="HA57" s="62">
        <f>GY57-GZ57</f>
        <v>1210</v>
      </c>
      <c r="HB57" s="1"/>
      <c r="HC57" s="25">
        <f>GY77+20</f>
        <v>1610</v>
      </c>
      <c r="HD57" s="149">
        <f t="shared" ref="HD57:HD77" si="953">IF(0&lt;=($GU$52-(HC57)/2),IF(HC57&lt;=($GU$52-(HC57)/2),HC57,($GU$52-(HC57)/2)),0)</f>
        <v>0</v>
      </c>
      <c r="HE57" s="62">
        <f>HC57-HD57</f>
        <v>1610</v>
      </c>
      <c r="HF57" s="3"/>
      <c r="HH57" s="25">
        <f t="shared" ref="HH57:HH60" si="954">M57*1</f>
        <v>9000</v>
      </c>
      <c r="HI57" s="25">
        <f>BL57-CB57</f>
        <v>0</v>
      </c>
      <c r="HJ57" s="3">
        <f>BL57-CR57</f>
        <v>0</v>
      </c>
      <c r="HK57" s="3">
        <f>BL57-DH57</f>
        <v>0</v>
      </c>
      <c r="HL57" s="62">
        <f>BL57-DX57</f>
        <v>0</v>
      </c>
      <c r="HM57" s="25">
        <f t="shared" si="908"/>
        <v>164.39500000000001</v>
      </c>
      <c r="HN57" s="3">
        <f t="shared" si="909"/>
        <v>164.39500000000001</v>
      </c>
      <c r="HO57" s="6">
        <f t="shared" si="910"/>
        <v>164.39500000000001</v>
      </c>
      <c r="HV57" s="6">
        <f t="shared" ref="HV57:HV90" si="955">+O8*1</f>
        <v>9000</v>
      </c>
      <c r="HW57" s="3">
        <f t="shared" ref="HW57:HW90" si="956">+M8*1</f>
        <v>9072</v>
      </c>
      <c r="HX57" s="36">
        <f t="shared" ref="HX57:HX90" si="957">P8-P57</f>
        <v>72</v>
      </c>
      <c r="HY57" s="36">
        <f t="shared" ref="HY57:HY90" si="958">Q8-Q57</f>
        <v>0</v>
      </c>
      <c r="HZ57" s="210">
        <f t="shared" si="911"/>
        <v>0</v>
      </c>
      <c r="IA57" s="36">
        <f t="shared" ref="IA57:IA90" si="959">S8-S57</f>
        <v>0</v>
      </c>
      <c r="IB57" s="213">
        <f t="shared" ref="IB57:IB60" si="960">IA57/HX57</f>
        <v>0</v>
      </c>
      <c r="IC57" s="36">
        <f t="shared" ref="IC57:IC90" si="961">U8-U57</f>
        <v>0</v>
      </c>
      <c r="ID57" s="210">
        <f t="shared" si="912"/>
        <v>0</v>
      </c>
      <c r="IE57" s="36">
        <f t="shared" ref="IE57:IE90" si="962">+W8-W57</f>
        <v>0</v>
      </c>
      <c r="IF57" s="210">
        <f t="shared" si="913"/>
        <v>0</v>
      </c>
      <c r="IG57" s="36">
        <f t="shared" ref="IG57:IG90" si="963">+Y8-Y57</f>
        <v>0</v>
      </c>
      <c r="IH57" s="210">
        <f t="shared" si="914"/>
        <v>0</v>
      </c>
      <c r="II57" s="6">
        <f t="shared" ref="II57:II90" si="964">AA8-AA57</f>
        <v>0</v>
      </c>
      <c r="IJ57" s="210">
        <f t="shared" si="915"/>
        <v>0</v>
      </c>
      <c r="IK57" s="6">
        <f t="shared" ref="IK57:IK90" si="965">AC8-AC57</f>
        <v>0</v>
      </c>
      <c r="IL57" s="210">
        <f t="shared" ref="IL57:IL60" si="966">+IK57/HX57</f>
        <v>0</v>
      </c>
      <c r="IM57" s="6">
        <f t="shared" ref="IM57:IM90" si="967">AE8-AE57</f>
        <v>0</v>
      </c>
      <c r="IN57" s="210">
        <f t="shared" si="916"/>
        <v>0</v>
      </c>
      <c r="IO57" s="6">
        <f t="shared" ref="IO57:IO90" si="968">AG8-AG57</f>
        <v>0</v>
      </c>
      <c r="IP57" s="218">
        <f t="shared" ref="IP57:IP60" si="969">+IO57/HX57</f>
        <v>0</v>
      </c>
      <c r="IQ57" s="192"/>
      <c r="IR57" s="192"/>
      <c r="IS57" s="109" t="s">
        <v>184</v>
      </c>
    </row>
    <row r="58" spans="1:265" ht="15.75" thickBot="1">
      <c r="B58" s="142" t="s">
        <v>116</v>
      </c>
      <c r="C58" s="143"/>
      <c r="D58" s="143"/>
      <c r="E58" s="144"/>
      <c r="F58" s="41"/>
      <c r="G58" s="44" t="s">
        <v>26</v>
      </c>
      <c r="H58" s="16"/>
      <c r="I58" s="16"/>
      <c r="J58" s="17"/>
      <c r="M58" s="127">
        <f t="shared" si="917"/>
        <v>13000</v>
      </c>
      <c r="N58" s="172"/>
      <c r="O58" s="185"/>
      <c r="P58" s="6">
        <f t="shared" si="918"/>
        <v>13000</v>
      </c>
      <c r="Q58" s="36">
        <f t="shared" si="780"/>
        <v>225.23999999999995</v>
      </c>
      <c r="R58" s="82">
        <f t="shared" si="781"/>
        <v>1.7326153846153842E-2</v>
      </c>
      <c r="S58" s="36">
        <f t="shared" si="782"/>
        <v>0</v>
      </c>
      <c r="T58" s="82">
        <f t="shared" si="919"/>
        <v>0</v>
      </c>
      <c r="U58" s="36">
        <f t="shared" si="783"/>
        <v>0</v>
      </c>
      <c r="V58" s="76">
        <f t="shared" si="784"/>
        <v>0</v>
      </c>
      <c r="W58" s="36">
        <f t="shared" si="785"/>
        <v>0</v>
      </c>
      <c r="X58" s="76">
        <f t="shared" si="786"/>
        <v>0</v>
      </c>
      <c r="Y58" s="36">
        <f t="shared" si="787"/>
        <v>0</v>
      </c>
      <c r="Z58" s="76">
        <f t="shared" si="788"/>
        <v>0</v>
      </c>
      <c r="AA58" s="6">
        <f t="shared" si="789"/>
        <v>0</v>
      </c>
      <c r="AB58" s="76">
        <f t="shared" si="790"/>
        <v>0</v>
      </c>
      <c r="AC58" s="6">
        <f t="shared" si="920"/>
        <v>0</v>
      </c>
      <c r="AD58" s="76">
        <f t="shared" si="921"/>
        <v>0</v>
      </c>
      <c r="AE58" s="36">
        <f t="shared" si="791"/>
        <v>0</v>
      </c>
      <c r="AF58" s="76">
        <f t="shared" si="792"/>
        <v>0</v>
      </c>
      <c r="AG58" s="6">
        <f t="shared" si="922"/>
        <v>0</v>
      </c>
      <c r="AH58" s="84">
        <f t="shared" si="923"/>
        <v>0</v>
      </c>
      <c r="AI58" s="36">
        <f>$M58*1</f>
        <v>13000</v>
      </c>
      <c r="AJ58" s="28">
        <f t="shared" ref="AJ58:AJ60" si="970">AJ57*1</f>
        <v>1</v>
      </c>
      <c r="AK58" s="3">
        <f t="shared" si="793"/>
        <v>13000</v>
      </c>
      <c r="AL58" s="3">
        <f t="shared" si="794"/>
        <v>6011</v>
      </c>
      <c r="AM58" s="3">
        <f t="shared" si="795"/>
        <v>5980</v>
      </c>
      <c r="AN58" s="3">
        <f t="shared" si="796"/>
        <v>1009</v>
      </c>
      <c r="AO58" s="3">
        <f t="shared" si="797"/>
        <v>0</v>
      </c>
      <c r="AP58" s="3">
        <f t="shared" si="798"/>
        <v>0</v>
      </c>
      <c r="AQ58" s="3">
        <f t="shared" si="799"/>
        <v>0</v>
      </c>
      <c r="AR58" s="3">
        <f t="shared" si="800"/>
        <v>0</v>
      </c>
      <c r="AS58" s="3">
        <f t="shared" si="801"/>
        <v>0</v>
      </c>
      <c r="AT58" s="3">
        <f t="shared" si="802"/>
        <v>0</v>
      </c>
      <c r="AU58" s="22">
        <f t="shared" si="924"/>
        <v>470.15999999999997</v>
      </c>
      <c r="AV58" s="3">
        <f t="shared" si="925"/>
        <v>470.15999999999997</v>
      </c>
      <c r="AW58" s="160">
        <f t="shared" si="926"/>
        <v>225.23999999999995</v>
      </c>
      <c r="AX58" s="6">
        <f t="shared" si="803"/>
        <v>225.23999999999995</v>
      </c>
      <c r="AY58" s="36">
        <f>$M58*1</f>
        <v>13000</v>
      </c>
      <c r="AZ58" s="28">
        <f t="shared" ref="AZ58:AZ60" si="971">AZ57*1</f>
        <v>2</v>
      </c>
      <c r="BA58" s="3">
        <f t="shared" si="804"/>
        <v>6500</v>
      </c>
      <c r="BB58" s="3">
        <f t="shared" si="805"/>
        <v>6011</v>
      </c>
      <c r="BC58" s="3">
        <f t="shared" si="806"/>
        <v>489</v>
      </c>
      <c r="BD58" s="3">
        <f t="shared" si="807"/>
        <v>0</v>
      </c>
      <c r="BE58" s="3">
        <f t="shared" si="808"/>
        <v>0</v>
      </c>
      <c r="BF58" s="3">
        <f t="shared" si="809"/>
        <v>0</v>
      </c>
      <c r="BG58" s="3">
        <f t="shared" si="810"/>
        <v>0</v>
      </c>
      <c r="BH58" s="3">
        <f t="shared" si="811"/>
        <v>0</v>
      </c>
      <c r="BI58" s="3">
        <f t="shared" si="812"/>
        <v>0</v>
      </c>
      <c r="BJ58" s="3">
        <f>BA58-BB58-BC58-BD58-BE58-BF58-BG58-BH58-BI58</f>
        <v>0</v>
      </c>
      <c r="BK58" s="90">
        <f t="shared" si="814"/>
        <v>53.79</v>
      </c>
      <c r="BL58" s="3">
        <f t="shared" si="927"/>
        <v>53.79</v>
      </c>
      <c r="BM58" s="160">
        <f t="shared" si="928"/>
        <v>0</v>
      </c>
      <c r="BN58" s="62">
        <f t="shared" si="815"/>
        <v>0</v>
      </c>
      <c r="BO58" s="36">
        <f>$M58*1</f>
        <v>13000</v>
      </c>
      <c r="BP58" s="28">
        <f t="shared" ref="BP58:BP60" si="972">BP57*1</f>
        <v>2.5</v>
      </c>
      <c r="BQ58" s="3">
        <f t="shared" si="816"/>
        <v>5200</v>
      </c>
      <c r="BR58" s="3">
        <f t="shared" si="817"/>
        <v>5200</v>
      </c>
      <c r="BS58" s="3">
        <f t="shared" si="818"/>
        <v>0</v>
      </c>
      <c r="BT58" s="3">
        <f t="shared" si="819"/>
        <v>0</v>
      </c>
      <c r="BU58" s="3">
        <f t="shared" si="820"/>
        <v>0</v>
      </c>
      <c r="BV58" s="3">
        <f t="shared" si="821"/>
        <v>0</v>
      </c>
      <c r="BW58" s="3">
        <f t="shared" si="822"/>
        <v>0</v>
      </c>
      <c r="BX58" s="3">
        <f t="shared" si="823"/>
        <v>0</v>
      </c>
      <c r="BY58" s="3">
        <f t="shared" si="824"/>
        <v>0</v>
      </c>
      <c r="BZ58" s="3">
        <f t="shared" si="825"/>
        <v>0</v>
      </c>
      <c r="CA58" s="90">
        <f t="shared" si="826"/>
        <v>0</v>
      </c>
      <c r="CB58" s="149">
        <f t="shared" si="929"/>
        <v>0</v>
      </c>
      <c r="CC58" s="160">
        <f t="shared" si="930"/>
        <v>0</v>
      </c>
      <c r="CD58" s="6">
        <f t="shared" si="827"/>
        <v>0</v>
      </c>
      <c r="CE58" s="36">
        <f>$M58*1</f>
        <v>13000</v>
      </c>
      <c r="CF58" s="28">
        <f t="shared" ref="CF58:CF60" si="973">CF57*1</f>
        <v>3</v>
      </c>
      <c r="CG58" s="3">
        <f t="shared" si="828"/>
        <v>4333.333333333333</v>
      </c>
      <c r="CH58" s="3">
        <f t="shared" si="829"/>
        <v>4333.333333333333</v>
      </c>
      <c r="CI58" s="3">
        <f t="shared" si="830"/>
        <v>0</v>
      </c>
      <c r="CJ58" s="3">
        <f t="shared" si="831"/>
        <v>0</v>
      </c>
      <c r="CK58" s="3">
        <f t="shared" si="832"/>
        <v>0</v>
      </c>
      <c r="CL58" s="3">
        <f t="shared" si="833"/>
        <v>0</v>
      </c>
      <c r="CM58" s="3">
        <f t="shared" si="834"/>
        <v>0</v>
      </c>
      <c r="CN58" s="3">
        <f t="shared" si="835"/>
        <v>0</v>
      </c>
      <c r="CO58" s="3">
        <f t="shared" si="836"/>
        <v>0</v>
      </c>
      <c r="CP58" s="3">
        <f t="shared" si="837"/>
        <v>0</v>
      </c>
      <c r="CQ58" s="22">
        <f t="shared" si="838"/>
        <v>0</v>
      </c>
      <c r="CR58" s="149">
        <f t="shared" si="931"/>
        <v>0</v>
      </c>
      <c r="CS58" s="160">
        <f t="shared" si="932"/>
        <v>0</v>
      </c>
      <c r="CT58" s="6">
        <f t="shared" si="839"/>
        <v>0</v>
      </c>
      <c r="CU58" s="36">
        <f>$M58*1</f>
        <v>13000</v>
      </c>
      <c r="CV58" s="28">
        <f t="shared" ref="CV58:CV60" si="974">CV57*1</f>
        <v>4</v>
      </c>
      <c r="CW58" s="3">
        <f t="shared" si="840"/>
        <v>3250</v>
      </c>
      <c r="CX58" s="3">
        <f t="shared" si="841"/>
        <v>3250</v>
      </c>
      <c r="CY58" s="3">
        <f t="shared" si="842"/>
        <v>0</v>
      </c>
      <c r="CZ58" s="3">
        <f t="shared" si="843"/>
        <v>0</v>
      </c>
      <c r="DA58" s="3">
        <f t="shared" si="844"/>
        <v>0</v>
      </c>
      <c r="DB58" s="3">
        <f t="shared" si="845"/>
        <v>0</v>
      </c>
      <c r="DC58" s="3">
        <f t="shared" si="846"/>
        <v>0</v>
      </c>
      <c r="DD58" s="3">
        <f t="shared" si="847"/>
        <v>0</v>
      </c>
      <c r="DE58" s="3">
        <f t="shared" si="848"/>
        <v>0</v>
      </c>
      <c r="DF58" s="3">
        <f t="shared" si="849"/>
        <v>0</v>
      </c>
      <c r="DG58" s="22">
        <f t="shared" si="850"/>
        <v>0</v>
      </c>
      <c r="DH58" s="149">
        <f t="shared" si="933"/>
        <v>0</v>
      </c>
      <c r="DI58" s="160">
        <f t="shared" si="934"/>
        <v>0</v>
      </c>
      <c r="DJ58" s="6">
        <f t="shared" si="851"/>
        <v>0</v>
      </c>
      <c r="DK58" s="36">
        <f>$M58*1</f>
        <v>13000</v>
      </c>
      <c r="DL58" s="28">
        <f t="shared" ref="DL58:DL60" si="975">DL57*1</f>
        <v>5</v>
      </c>
      <c r="DM58" s="3">
        <f t="shared" si="852"/>
        <v>2600</v>
      </c>
      <c r="DN58" s="3">
        <f t="shared" si="853"/>
        <v>2600</v>
      </c>
      <c r="DO58" s="3">
        <f t="shared" si="854"/>
        <v>0</v>
      </c>
      <c r="DP58" s="3">
        <f t="shared" si="855"/>
        <v>0</v>
      </c>
      <c r="DQ58" s="3">
        <f t="shared" si="856"/>
        <v>0</v>
      </c>
      <c r="DR58" s="3">
        <f t="shared" si="857"/>
        <v>0</v>
      </c>
      <c r="DS58" s="3">
        <f t="shared" si="858"/>
        <v>0</v>
      </c>
      <c r="DT58" s="3">
        <f t="shared" si="859"/>
        <v>0</v>
      </c>
      <c r="DU58" s="3">
        <f t="shared" si="860"/>
        <v>0</v>
      </c>
      <c r="DV58" s="3">
        <f t="shared" si="861"/>
        <v>0</v>
      </c>
      <c r="DW58" s="22">
        <f t="shared" si="862"/>
        <v>0</v>
      </c>
      <c r="DX58" s="149">
        <f t="shared" si="935"/>
        <v>0</v>
      </c>
      <c r="DY58" s="160">
        <f t="shared" si="936"/>
        <v>0</v>
      </c>
      <c r="DZ58" s="6">
        <f t="shared" si="863"/>
        <v>0</v>
      </c>
      <c r="EA58" s="36">
        <f>$M58*1</f>
        <v>13000</v>
      </c>
      <c r="EB58" s="28">
        <f t="shared" ref="EB58:EB60" si="976">EB57*1</f>
        <v>2</v>
      </c>
      <c r="EC58" s="3">
        <f t="shared" si="864"/>
        <v>6500</v>
      </c>
      <c r="ED58" s="3">
        <f t="shared" si="865"/>
        <v>6011</v>
      </c>
      <c r="EE58" s="3">
        <f t="shared" si="866"/>
        <v>489</v>
      </c>
      <c r="EF58" s="3">
        <f t="shared" si="867"/>
        <v>0</v>
      </c>
      <c r="EG58" s="3">
        <f t="shared" si="868"/>
        <v>0</v>
      </c>
      <c r="EH58" s="3">
        <f t="shared" si="869"/>
        <v>0</v>
      </c>
      <c r="EI58" s="3">
        <f t="shared" si="870"/>
        <v>0</v>
      </c>
      <c r="EJ58" s="3">
        <f t="shared" si="871"/>
        <v>0</v>
      </c>
      <c r="EK58" s="3">
        <f t="shared" si="872"/>
        <v>0</v>
      </c>
      <c r="EL58" s="3">
        <f t="shared" si="873"/>
        <v>0</v>
      </c>
      <c r="EM58" s="22">
        <f t="shared" si="874"/>
        <v>53.79</v>
      </c>
      <c r="EN58" s="149">
        <f t="shared" si="937"/>
        <v>53.79</v>
      </c>
      <c r="EO58" s="160">
        <f t="shared" si="938"/>
        <v>0</v>
      </c>
      <c r="EP58" s="36">
        <f t="shared" si="875"/>
        <v>0</v>
      </c>
      <c r="EQ58" s="6">
        <f t="shared" si="939"/>
        <v>13000</v>
      </c>
      <c r="ER58" s="3">
        <f t="shared" si="940"/>
        <v>13000</v>
      </c>
      <c r="ES58" s="3">
        <f t="shared" si="941"/>
        <v>0</v>
      </c>
      <c r="ET58" s="3">
        <f t="shared" si="942"/>
        <v>0</v>
      </c>
      <c r="EU58" s="3">
        <f t="shared" si="876"/>
        <v>0</v>
      </c>
      <c r="EV58" s="3">
        <f t="shared" si="877"/>
        <v>0</v>
      </c>
      <c r="EW58" s="3">
        <f t="shared" si="943"/>
        <v>0</v>
      </c>
      <c r="EX58" s="6">
        <f t="shared" si="878"/>
        <v>0</v>
      </c>
      <c r="EY58" s="3">
        <f t="shared" si="944"/>
        <v>13000</v>
      </c>
      <c r="EZ58" s="3">
        <f t="shared" si="879"/>
        <v>0</v>
      </c>
      <c r="FA58" s="3">
        <f t="shared" si="880"/>
        <v>0</v>
      </c>
      <c r="FB58" s="3">
        <f t="shared" si="881"/>
        <v>0</v>
      </c>
      <c r="FC58" s="3">
        <f t="shared" si="882"/>
        <v>0</v>
      </c>
      <c r="FD58" s="3">
        <f t="shared" si="883"/>
        <v>0</v>
      </c>
      <c r="FE58" s="6">
        <f t="shared" si="884"/>
        <v>0</v>
      </c>
      <c r="FF58" s="36">
        <f>$M58*1</f>
        <v>13000</v>
      </c>
      <c r="FG58" s="28">
        <f t="shared" ref="FG58:FG60" si="977">FG57*1</f>
        <v>2.5</v>
      </c>
      <c r="FH58" s="3">
        <f t="shared" si="885"/>
        <v>5200</v>
      </c>
      <c r="FI58" s="3">
        <f t="shared" si="886"/>
        <v>5200</v>
      </c>
      <c r="FJ58" s="3">
        <f t="shared" si="887"/>
        <v>0</v>
      </c>
      <c r="FK58" s="3">
        <f t="shared" si="888"/>
        <v>0</v>
      </c>
      <c r="FL58" s="3">
        <f t="shared" si="889"/>
        <v>0</v>
      </c>
      <c r="FM58" s="3">
        <f t="shared" si="890"/>
        <v>0</v>
      </c>
      <c r="FN58" s="3">
        <f t="shared" si="891"/>
        <v>0</v>
      </c>
      <c r="FO58" s="3">
        <f t="shared" si="892"/>
        <v>0</v>
      </c>
      <c r="FP58" s="3">
        <f t="shared" si="893"/>
        <v>0</v>
      </c>
      <c r="FQ58" s="3">
        <f t="shared" si="894"/>
        <v>0</v>
      </c>
      <c r="FR58" s="22">
        <f t="shared" si="895"/>
        <v>0</v>
      </c>
      <c r="FS58" s="149">
        <f t="shared" si="945"/>
        <v>0</v>
      </c>
      <c r="FT58" s="160">
        <f t="shared" si="946"/>
        <v>0</v>
      </c>
      <c r="FU58" s="36">
        <f t="shared" si="947"/>
        <v>0</v>
      </c>
      <c r="FV58" s="36">
        <f>$M58*1</f>
        <v>13000</v>
      </c>
      <c r="FW58" s="28">
        <f t="shared" ref="FW58:FW60" si="978">FW57*1</f>
        <v>1.5</v>
      </c>
      <c r="FX58" s="3">
        <f t="shared" si="896"/>
        <v>8666.6666666666661</v>
      </c>
      <c r="FY58" s="3">
        <f t="shared" si="897"/>
        <v>6011</v>
      </c>
      <c r="FZ58" s="3">
        <f t="shared" si="898"/>
        <v>2655.6666666666661</v>
      </c>
      <c r="GA58" s="3">
        <f t="shared" si="899"/>
        <v>0</v>
      </c>
      <c r="GB58" s="3">
        <f t="shared" si="900"/>
        <v>0</v>
      </c>
      <c r="GC58" s="3">
        <f t="shared" si="901"/>
        <v>0</v>
      </c>
      <c r="GD58" s="3">
        <f t="shared" si="902"/>
        <v>0</v>
      </c>
      <c r="GE58" s="3">
        <f t="shared" si="903"/>
        <v>0</v>
      </c>
      <c r="GF58" s="3">
        <f t="shared" si="904"/>
        <v>0</v>
      </c>
      <c r="GG58" s="3">
        <f t="shared" si="905"/>
        <v>0</v>
      </c>
      <c r="GH58" s="22">
        <f t="shared" si="906"/>
        <v>219.09249999999997</v>
      </c>
      <c r="GI58" s="149">
        <f t="shared" si="948"/>
        <v>219.09249999999997</v>
      </c>
      <c r="GJ58" s="160">
        <f t="shared" si="949"/>
        <v>0</v>
      </c>
      <c r="GK58" s="36">
        <f t="shared" si="950"/>
        <v>0</v>
      </c>
      <c r="GM58" s="25">
        <f>GM57+20</f>
        <v>30</v>
      </c>
      <c r="GN58" s="149">
        <f t="shared" si="951"/>
        <v>30</v>
      </c>
      <c r="GO58" s="62">
        <f t="shared" ref="GO58:GO66" si="979">GM58-GN58</f>
        <v>0</v>
      </c>
      <c r="GP58" s="1"/>
      <c r="GQ58" s="25">
        <f>GQ57+20</f>
        <v>430</v>
      </c>
      <c r="GR58" s="149">
        <f t="shared" ref="GR58:GR77" si="980">IF(0&lt;=($GU$52-(GQ58)/2),IF(GQ58&lt;=($GU$52-(GQ58)/2),GQ58,($GU$52-(GQ58)/2)),0)</f>
        <v>265</v>
      </c>
      <c r="GS58" s="62">
        <f t="shared" ref="GS58:GS66" si="981">GQ58-GR58</f>
        <v>165</v>
      </c>
      <c r="GT58" s="1"/>
      <c r="GU58" s="25">
        <f>GU57+20</f>
        <v>830</v>
      </c>
      <c r="GV58" s="149">
        <f t="shared" si="952"/>
        <v>65</v>
      </c>
      <c r="GW58" s="62">
        <f t="shared" ref="GW58:GW66" si="982">GU58-GV58</f>
        <v>765</v>
      </c>
      <c r="GX58" s="1"/>
      <c r="GY58" s="25">
        <f>GY57+20</f>
        <v>1230</v>
      </c>
      <c r="GZ58" s="149">
        <f t="shared" si="907"/>
        <v>0</v>
      </c>
      <c r="HA58" s="62">
        <f t="shared" ref="HA58:HA66" si="983">GY58-GZ58</f>
        <v>1230</v>
      </c>
      <c r="HB58" s="1"/>
      <c r="HC58" s="25">
        <f>HC57+20</f>
        <v>1630</v>
      </c>
      <c r="HD58" s="149">
        <f t="shared" si="953"/>
        <v>0</v>
      </c>
      <c r="HE58" s="62">
        <f t="shared" ref="HE58:HE66" si="984">HC58-HD58</f>
        <v>1630</v>
      </c>
      <c r="HF58" s="3"/>
      <c r="HH58" s="25">
        <f t="shared" si="954"/>
        <v>13000</v>
      </c>
      <c r="HI58" s="25">
        <f t="shared" ref="HI58:HI60" si="985">BL58-CB58</f>
        <v>53.79</v>
      </c>
      <c r="HJ58" s="3">
        <f t="shared" ref="HJ58:HJ60" si="986">BL58-CR58</f>
        <v>53.79</v>
      </c>
      <c r="HK58" s="3">
        <f t="shared" ref="HK58:HK60" si="987">BL58-DH58</f>
        <v>53.79</v>
      </c>
      <c r="HL58" s="62">
        <f t="shared" ref="HL58:HL59" si="988">BL58-DX58</f>
        <v>53.79</v>
      </c>
      <c r="HM58" s="25">
        <f t="shared" si="908"/>
        <v>416.36999999999995</v>
      </c>
      <c r="HN58" s="3">
        <f t="shared" si="909"/>
        <v>470.15999999999997</v>
      </c>
      <c r="HO58" s="6">
        <f t="shared" si="910"/>
        <v>251.0675</v>
      </c>
      <c r="HV58" s="6">
        <f t="shared" si="955"/>
        <v>13000</v>
      </c>
      <c r="HW58" s="3">
        <f t="shared" si="956"/>
        <v>13104</v>
      </c>
      <c r="HX58" s="36">
        <f t="shared" si="957"/>
        <v>104</v>
      </c>
      <c r="HY58" s="36">
        <f t="shared" si="958"/>
        <v>-6.1599999999999113</v>
      </c>
      <c r="HZ58" s="210">
        <f t="shared" si="911"/>
        <v>-5.9230769230768379E-2</v>
      </c>
      <c r="IA58" s="36">
        <f t="shared" si="959"/>
        <v>0</v>
      </c>
      <c r="IB58" s="213">
        <f t="shared" si="960"/>
        <v>0</v>
      </c>
      <c r="IC58" s="36">
        <f t="shared" si="961"/>
        <v>0</v>
      </c>
      <c r="ID58" s="210">
        <f t="shared" si="912"/>
        <v>0</v>
      </c>
      <c r="IE58" s="36">
        <f t="shared" si="962"/>
        <v>0</v>
      </c>
      <c r="IF58" s="210">
        <f t="shared" si="913"/>
        <v>0</v>
      </c>
      <c r="IG58" s="36">
        <f t="shared" si="963"/>
        <v>0</v>
      </c>
      <c r="IH58" s="210">
        <f t="shared" si="914"/>
        <v>0</v>
      </c>
      <c r="II58" s="6">
        <f t="shared" si="964"/>
        <v>0</v>
      </c>
      <c r="IJ58" s="210">
        <f t="shared" si="915"/>
        <v>0</v>
      </c>
      <c r="IK58" s="6">
        <f t="shared" si="965"/>
        <v>0</v>
      </c>
      <c r="IL58" s="210">
        <f t="shared" si="966"/>
        <v>0</v>
      </c>
      <c r="IM58" s="6">
        <f t="shared" si="967"/>
        <v>0</v>
      </c>
      <c r="IN58" s="210">
        <f t="shared" si="916"/>
        <v>0</v>
      </c>
      <c r="IO58" s="6">
        <f t="shared" si="968"/>
        <v>0</v>
      </c>
      <c r="IP58" s="218">
        <f t="shared" si="969"/>
        <v>0</v>
      </c>
      <c r="IQ58" s="192"/>
      <c r="IR58" s="192"/>
      <c r="IT58" s="2"/>
      <c r="IW58" s="2"/>
      <c r="IY58" s="178"/>
    </row>
    <row r="59" spans="1:265" ht="15.75" thickBot="1">
      <c r="B59" s="48" t="s">
        <v>1</v>
      </c>
      <c r="C59" s="49"/>
      <c r="D59" s="50"/>
      <c r="E59" s="9" t="s">
        <v>4</v>
      </c>
      <c r="F59" s="41"/>
      <c r="G59" s="45"/>
      <c r="H59" s="14" t="s">
        <v>117</v>
      </c>
      <c r="I59" s="11"/>
      <c r="J59" s="19"/>
      <c r="M59" s="127">
        <f t="shared" si="917"/>
        <v>15000</v>
      </c>
      <c r="N59" s="172"/>
      <c r="O59" s="185"/>
      <c r="P59" s="6">
        <f t="shared" si="918"/>
        <v>15000</v>
      </c>
      <c r="Q59" s="36">
        <f>AX59*1</f>
        <v>645.24000000000012</v>
      </c>
      <c r="R59" s="82">
        <f t="shared" si="781"/>
        <v>4.3016000000000006E-2</v>
      </c>
      <c r="S59" s="36">
        <f>BN59*1</f>
        <v>0</v>
      </c>
      <c r="T59" s="82">
        <f t="shared" si="919"/>
        <v>0</v>
      </c>
      <c r="U59" s="36">
        <f>CD59*1</f>
        <v>0</v>
      </c>
      <c r="V59" s="76">
        <f>U59/P59</f>
        <v>0</v>
      </c>
      <c r="W59" s="36">
        <f>CT59*1</f>
        <v>0</v>
      </c>
      <c r="X59" s="76">
        <f>W59/P59</f>
        <v>0</v>
      </c>
      <c r="Y59" s="36">
        <f>DJ59*1</f>
        <v>0</v>
      </c>
      <c r="Z59" s="76">
        <f>Y59/P59</f>
        <v>0</v>
      </c>
      <c r="AA59" s="6">
        <f>+DZ59*1</f>
        <v>0</v>
      </c>
      <c r="AB59" s="76">
        <f>AA59/P59</f>
        <v>0</v>
      </c>
      <c r="AC59" s="6">
        <f t="shared" si="920"/>
        <v>0</v>
      </c>
      <c r="AD59" s="76">
        <f t="shared" si="921"/>
        <v>0</v>
      </c>
      <c r="AE59" s="36">
        <f t="shared" si="791"/>
        <v>0</v>
      </c>
      <c r="AF59" s="76">
        <f t="shared" si="792"/>
        <v>0</v>
      </c>
      <c r="AG59" s="6">
        <f t="shared" si="922"/>
        <v>13.638750000000016</v>
      </c>
      <c r="AH59" s="84">
        <f t="shared" si="923"/>
        <v>9.0925000000000109E-4</v>
      </c>
      <c r="AI59" s="36">
        <f>$M59*1</f>
        <v>15000</v>
      </c>
      <c r="AJ59" s="28">
        <f t="shared" si="970"/>
        <v>1</v>
      </c>
      <c r="AK59" s="3">
        <f t="shared" si="793"/>
        <v>15000</v>
      </c>
      <c r="AL59" s="3">
        <f t="shared" si="794"/>
        <v>6011</v>
      </c>
      <c r="AM59" s="3">
        <f t="shared" si="795"/>
        <v>5980</v>
      </c>
      <c r="AN59" s="3">
        <f t="shared" si="796"/>
        <v>3009</v>
      </c>
      <c r="AO59" s="3">
        <f t="shared" si="797"/>
        <v>0</v>
      </c>
      <c r="AP59" s="3">
        <f t="shared" si="798"/>
        <v>0</v>
      </c>
      <c r="AQ59" s="3">
        <f t="shared" si="799"/>
        <v>0</v>
      </c>
      <c r="AR59" s="3">
        <f t="shared" si="800"/>
        <v>0</v>
      </c>
      <c r="AS59" s="3">
        <f t="shared" si="801"/>
        <v>0</v>
      </c>
      <c r="AT59" s="3">
        <f t="shared" si="802"/>
        <v>0</v>
      </c>
      <c r="AU59" s="22">
        <f t="shared" si="924"/>
        <v>750.16000000000008</v>
      </c>
      <c r="AV59" s="3">
        <f t="shared" si="925"/>
        <v>750.16000000000008</v>
      </c>
      <c r="AW59" s="160">
        <f t="shared" si="926"/>
        <v>645.24000000000012</v>
      </c>
      <c r="AX59" s="6">
        <f>AW59+EX59</f>
        <v>645.24000000000012</v>
      </c>
      <c r="AY59" s="36">
        <f>$M59*1</f>
        <v>15000</v>
      </c>
      <c r="AZ59" s="28">
        <f t="shared" si="971"/>
        <v>2</v>
      </c>
      <c r="BA59" s="3">
        <f t="shared" si="804"/>
        <v>7500</v>
      </c>
      <c r="BB59" s="3">
        <f t="shared" si="805"/>
        <v>6011</v>
      </c>
      <c r="BC59" s="3">
        <f t="shared" si="806"/>
        <v>1489</v>
      </c>
      <c r="BD59" s="3">
        <f t="shared" si="807"/>
        <v>0</v>
      </c>
      <c r="BE59" s="3">
        <f t="shared" si="808"/>
        <v>0</v>
      </c>
      <c r="BF59" s="3">
        <f t="shared" si="809"/>
        <v>0</v>
      </c>
      <c r="BG59" s="3">
        <f t="shared" si="810"/>
        <v>0</v>
      </c>
      <c r="BH59" s="3">
        <f t="shared" si="811"/>
        <v>0</v>
      </c>
      <c r="BI59" s="3">
        <f t="shared" si="812"/>
        <v>0</v>
      </c>
      <c r="BJ59" s="3">
        <f t="shared" ref="BJ59:BJ60" si="989">BA59-BB59-BC59-BD59-BE59-BF59-BG59-BH59-BI59</f>
        <v>0</v>
      </c>
      <c r="BK59" s="90">
        <f t="shared" si="814"/>
        <v>163.79</v>
      </c>
      <c r="BL59" s="3">
        <f t="shared" si="927"/>
        <v>163.79</v>
      </c>
      <c r="BM59" s="160">
        <f t="shared" si="928"/>
        <v>0</v>
      </c>
      <c r="BN59" s="62">
        <f>BM59+FE59</f>
        <v>0</v>
      </c>
      <c r="BO59" s="36">
        <f>$M59*1</f>
        <v>15000</v>
      </c>
      <c r="BP59" s="28">
        <f t="shared" si="972"/>
        <v>2.5</v>
      </c>
      <c r="BQ59" s="3">
        <f t="shared" si="816"/>
        <v>6000</v>
      </c>
      <c r="BR59" s="3">
        <f t="shared" si="817"/>
        <v>6000</v>
      </c>
      <c r="BS59" s="3">
        <f t="shared" si="818"/>
        <v>0</v>
      </c>
      <c r="BT59" s="3">
        <f t="shared" si="819"/>
        <v>0</v>
      </c>
      <c r="BU59" s="3">
        <f t="shared" si="820"/>
        <v>0</v>
      </c>
      <c r="BV59" s="3">
        <f t="shared" si="821"/>
        <v>0</v>
      </c>
      <c r="BW59" s="3">
        <f t="shared" si="822"/>
        <v>0</v>
      </c>
      <c r="BX59" s="3">
        <f t="shared" si="823"/>
        <v>0</v>
      </c>
      <c r="BY59" s="3">
        <f t="shared" si="824"/>
        <v>0</v>
      </c>
      <c r="BZ59" s="3">
        <f t="shared" si="825"/>
        <v>0</v>
      </c>
      <c r="CA59" s="90">
        <f t="shared" si="826"/>
        <v>0</v>
      </c>
      <c r="CB59" s="149">
        <f t="shared" si="929"/>
        <v>0</v>
      </c>
      <c r="CC59" s="160">
        <f t="shared" si="930"/>
        <v>0</v>
      </c>
      <c r="CD59" s="6">
        <f>CC59+FE59</f>
        <v>0</v>
      </c>
      <c r="CE59" s="36">
        <f>$M59*1</f>
        <v>15000</v>
      </c>
      <c r="CF59" s="28">
        <f t="shared" si="973"/>
        <v>3</v>
      </c>
      <c r="CG59" s="3">
        <f t="shared" si="828"/>
        <v>5000</v>
      </c>
      <c r="CH59" s="3">
        <f t="shared" si="829"/>
        <v>5000</v>
      </c>
      <c r="CI59" s="3">
        <f t="shared" si="830"/>
        <v>0</v>
      </c>
      <c r="CJ59" s="3">
        <f t="shared" si="831"/>
        <v>0</v>
      </c>
      <c r="CK59" s="3">
        <f t="shared" si="832"/>
        <v>0</v>
      </c>
      <c r="CL59" s="3">
        <f t="shared" si="833"/>
        <v>0</v>
      </c>
      <c r="CM59" s="3">
        <f t="shared" si="834"/>
        <v>0</v>
      </c>
      <c r="CN59" s="3">
        <f t="shared" si="835"/>
        <v>0</v>
      </c>
      <c r="CO59" s="3">
        <f t="shared" si="836"/>
        <v>0</v>
      </c>
      <c r="CP59" s="3">
        <f t="shared" si="837"/>
        <v>0</v>
      </c>
      <c r="CQ59" s="22">
        <f t="shared" si="838"/>
        <v>0</v>
      </c>
      <c r="CR59" s="149">
        <f t="shared" si="931"/>
        <v>0</v>
      </c>
      <c r="CS59" s="160">
        <f t="shared" si="932"/>
        <v>0</v>
      </c>
      <c r="CT59" s="6">
        <f>CS59+FE59</f>
        <v>0</v>
      </c>
      <c r="CU59" s="36">
        <f>$M59*1</f>
        <v>15000</v>
      </c>
      <c r="CV59" s="28">
        <f t="shared" si="974"/>
        <v>4</v>
      </c>
      <c r="CW59" s="3">
        <f t="shared" si="840"/>
        <v>3750</v>
      </c>
      <c r="CX59" s="3">
        <f t="shared" si="841"/>
        <v>3750</v>
      </c>
      <c r="CY59" s="3">
        <f t="shared" si="842"/>
        <v>0</v>
      </c>
      <c r="CZ59" s="3">
        <f t="shared" si="843"/>
        <v>0</v>
      </c>
      <c r="DA59" s="3">
        <f t="shared" si="844"/>
        <v>0</v>
      </c>
      <c r="DB59" s="3">
        <f t="shared" si="845"/>
        <v>0</v>
      </c>
      <c r="DC59" s="3">
        <f t="shared" si="846"/>
        <v>0</v>
      </c>
      <c r="DD59" s="3">
        <f t="shared" si="847"/>
        <v>0</v>
      </c>
      <c r="DE59" s="3">
        <f t="shared" si="848"/>
        <v>0</v>
      </c>
      <c r="DF59" s="3">
        <f t="shared" si="849"/>
        <v>0</v>
      </c>
      <c r="DG59" s="22">
        <f t="shared" si="850"/>
        <v>0</v>
      </c>
      <c r="DH59" s="149">
        <f t="shared" si="933"/>
        <v>0</v>
      </c>
      <c r="DI59" s="160">
        <f t="shared" si="934"/>
        <v>0</v>
      </c>
      <c r="DJ59" s="6">
        <f>DI59+FE59</f>
        <v>0</v>
      </c>
      <c r="DK59" s="36">
        <f>$M59*1</f>
        <v>15000</v>
      </c>
      <c r="DL59" s="28">
        <f t="shared" si="975"/>
        <v>5</v>
      </c>
      <c r="DM59" s="3">
        <f t="shared" si="852"/>
        <v>3000</v>
      </c>
      <c r="DN59" s="3">
        <f t="shared" si="853"/>
        <v>3000</v>
      </c>
      <c r="DO59" s="3">
        <f t="shared" si="854"/>
        <v>0</v>
      </c>
      <c r="DP59" s="3">
        <f t="shared" si="855"/>
        <v>0</v>
      </c>
      <c r="DQ59" s="3">
        <f t="shared" si="856"/>
        <v>0</v>
      </c>
      <c r="DR59" s="3">
        <f t="shared" si="857"/>
        <v>0</v>
      </c>
      <c r="DS59" s="3">
        <f t="shared" si="858"/>
        <v>0</v>
      </c>
      <c r="DT59" s="3">
        <f t="shared" si="859"/>
        <v>0</v>
      </c>
      <c r="DU59" s="3">
        <f t="shared" si="860"/>
        <v>0</v>
      </c>
      <c r="DV59" s="3">
        <f t="shared" si="861"/>
        <v>0</v>
      </c>
      <c r="DW59" s="22">
        <f t="shared" si="862"/>
        <v>0</v>
      </c>
      <c r="DX59" s="149">
        <f t="shared" si="935"/>
        <v>0</v>
      </c>
      <c r="DY59" s="160">
        <f t="shared" si="936"/>
        <v>0</v>
      </c>
      <c r="DZ59" s="6">
        <f>DY59+FE59</f>
        <v>0</v>
      </c>
      <c r="EA59" s="36">
        <f>$M59*1</f>
        <v>15000</v>
      </c>
      <c r="EB59" s="28">
        <f t="shared" si="976"/>
        <v>2</v>
      </c>
      <c r="EC59" s="3">
        <f t="shared" si="864"/>
        <v>7500</v>
      </c>
      <c r="ED59" s="3">
        <f t="shared" si="865"/>
        <v>6011</v>
      </c>
      <c r="EE59" s="3">
        <f t="shared" si="866"/>
        <v>1489</v>
      </c>
      <c r="EF59" s="3">
        <f t="shared" si="867"/>
        <v>0</v>
      </c>
      <c r="EG59" s="3">
        <f t="shared" si="868"/>
        <v>0</v>
      </c>
      <c r="EH59" s="3">
        <f t="shared" si="869"/>
        <v>0</v>
      </c>
      <c r="EI59" s="3">
        <f t="shared" si="870"/>
        <v>0</v>
      </c>
      <c r="EJ59" s="3">
        <f t="shared" si="871"/>
        <v>0</v>
      </c>
      <c r="EK59" s="3">
        <f t="shared" si="872"/>
        <v>0</v>
      </c>
      <c r="EL59" s="3">
        <f t="shared" si="873"/>
        <v>0</v>
      </c>
      <c r="EM59" s="22">
        <f t="shared" si="874"/>
        <v>163.79</v>
      </c>
      <c r="EN59" s="149">
        <f t="shared" si="937"/>
        <v>163.79</v>
      </c>
      <c r="EO59" s="160">
        <f t="shared" si="938"/>
        <v>0</v>
      </c>
      <c r="EP59" s="36">
        <f t="shared" si="875"/>
        <v>0</v>
      </c>
      <c r="EQ59" s="6">
        <f t="shared" si="939"/>
        <v>15000</v>
      </c>
      <c r="ER59" s="3">
        <f t="shared" si="940"/>
        <v>15000</v>
      </c>
      <c r="ES59" s="3">
        <f t="shared" si="941"/>
        <v>0</v>
      </c>
      <c r="ET59" s="3">
        <f t="shared" si="942"/>
        <v>0</v>
      </c>
      <c r="EU59" s="3">
        <f t="shared" si="876"/>
        <v>0</v>
      </c>
      <c r="EV59" s="3">
        <f t="shared" si="877"/>
        <v>0</v>
      </c>
      <c r="EW59" s="3">
        <f t="shared" si="943"/>
        <v>0</v>
      </c>
      <c r="EX59" s="6">
        <f t="shared" si="878"/>
        <v>0</v>
      </c>
      <c r="EY59" s="3">
        <f t="shared" si="944"/>
        <v>15000</v>
      </c>
      <c r="EZ59" s="3">
        <f t="shared" si="879"/>
        <v>0</v>
      </c>
      <c r="FA59" s="3">
        <f>IF(EQ59&lt;=$EZ$5,0,IF(EQ59&lt;=$FA$5,EQ59-EY59-EZ59,$FA$5-$EZ$5))</f>
        <v>0</v>
      </c>
      <c r="FB59" s="3">
        <f t="shared" si="881"/>
        <v>0</v>
      </c>
      <c r="FC59" s="3">
        <f>IF(EQ59&lt;=$FB$5,0,EQ59-EY59-EZ59-FA59-FB59)</f>
        <v>0</v>
      </c>
      <c r="FD59" s="3">
        <f>EQ59-EY59-EZ59-FA59-FB59-FC59</f>
        <v>0</v>
      </c>
      <c r="FE59" s="6">
        <f>(EY59*$J$23)+(EZ59*$J$24)+(FA59*$J$25)+(FB59*$J$26)+(FC59*$J$27)</f>
        <v>0</v>
      </c>
      <c r="FF59" s="36">
        <f>$M59*1</f>
        <v>15000</v>
      </c>
      <c r="FG59" s="28">
        <f t="shared" si="977"/>
        <v>2.5</v>
      </c>
      <c r="FH59" s="3">
        <f t="shared" si="885"/>
        <v>6000</v>
      </c>
      <c r="FI59" s="3">
        <f t="shared" si="886"/>
        <v>6000</v>
      </c>
      <c r="FJ59" s="3">
        <f t="shared" si="887"/>
        <v>0</v>
      </c>
      <c r="FK59" s="3">
        <f t="shared" si="888"/>
        <v>0</v>
      </c>
      <c r="FL59" s="3">
        <f t="shared" si="889"/>
        <v>0</v>
      </c>
      <c r="FM59" s="3">
        <f t="shared" si="890"/>
        <v>0</v>
      </c>
      <c r="FN59" s="3">
        <f t="shared" si="891"/>
        <v>0</v>
      </c>
      <c r="FO59" s="3">
        <f t="shared" si="892"/>
        <v>0</v>
      </c>
      <c r="FP59" s="3">
        <f t="shared" si="893"/>
        <v>0</v>
      </c>
      <c r="FQ59" s="3">
        <f t="shared" si="894"/>
        <v>0</v>
      </c>
      <c r="FR59" s="22">
        <f t="shared" si="895"/>
        <v>0</v>
      </c>
      <c r="FS59" s="149">
        <f t="shared" si="945"/>
        <v>0</v>
      </c>
      <c r="FT59" s="160">
        <f t="shared" si="946"/>
        <v>0</v>
      </c>
      <c r="FU59" s="36">
        <f t="shared" si="947"/>
        <v>0</v>
      </c>
      <c r="FV59" s="36">
        <f>$M59*1</f>
        <v>15000</v>
      </c>
      <c r="FW59" s="28">
        <f t="shared" si="978"/>
        <v>1.5</v>
      </c>
      <c r="FX59" s="3">
        <f t="shared" si="896"/>
        <v>10000</v>
      </c>
      <c r="FY59" s="3">
        <f t="shared" si="897"/>
        <v>6011</v>
      </c>
      <c r="FZ59" s="3">
        <f t="shared" si="898"/>
        <v>3989</v>
      </c>
      <c r="GA59" s="3">
        <f t="shared" si="899"/>
        <v>0</v>
      </c>
      <c r="GB59" s="3">
        <f t="shared" si="900"/>
        <v>0</v>
      </c>
      <c r="GC59" s="3">
        <f t="shared" si="901"/>
        <v>0</v>
      </c>
      <c r="GD59" s="3">
        <f t="shared" si="902"/>
        <v>0</v>
      </c>
      <c r="GE59" s="3">
        <f t="shared" si="903"/>
        <v>0</v>
      </c>
      <c r="GF59" s="3">
        <f t="shared" si="904"/>
        <v>0</v>
      </c>
      <c r="GG59" s="3">
        <f t="shared" si="905"/>
        <v>0</v>
      </c>
      <c r="GH59" s="22">
        <f t="shared" si="906"/>
        <v>329.09250000000003</v>
      </c>
      <c r="GI59" s="149">
        <f t="shared" si="948"/>
        <v>329.09250000000003</v>
      </c>
      <c r="GJ59" s="160">
        <f t="shared" si="949"/>
        <v>13.638750000000016</v>
      </c>
      <c r="GK59" s="36">
        <f t="shared" si="950"/>
        <v>13.638750000000016</v>
      </c>
      <c r="GM59" s="25">
        <f t="shared" ref="GM59:GM66" si="990">GM58+20</f>
        <v>50</v>
      </c>
      <c r="GN59" s="149">
        <f t="shared" si="951"/>
        <v>50</v>
      </c>
      <c r="GO59" s="62">
        <f t="shared" si="979"/>
        <v>0</v>
      </c>
      <c r="GP59" s="1"/>
      <c r="GQ59" s="25">
        <f t="shared" ref="GQ59:GQ66" si="991">GQ58+20</f>
        <v>450</v>
      </c>
      <c r="GR59" s="149">
        <f t="shared" si="980"/>
        <v>255</v>
      </c>
      <c r="GS59" s="62">
        <f t="shared" si="981"/>
        <v>195</v>
      </c>
      <c r="GT59" s="1"/>
      <c r="GU59" s="25">
        <f t="shared" ref="GU59:GU66" si="992">GU58+20</f>
        <v>850</v>
      </c>
      <c r="GV59" s="149">
        <f t="shared" si="952"/>
        <v>55</v>
      </c>
      <c r="GW59" s="62">
        <f t="shared" si="982"/>
        <v>795</v>
      </c>
      <c r="GX59" s="1"/>
      <c r="GY59" s="25">
        <f t="shared" ref="GY59:GY66" si="993">GY58+20</f>
        <v>1250</v>
      </c>
      <c r="GZ59" s="149">
        <f t="shared" si="907"/>
        <v>0</v>
      </c>
      <c r="HA59" s="62">
        <f t="shared" si="983"/>
        <v>1250</v>
      </c>
      <c r="HB59" s="1"/>
      <c r="HC59" s="25">
        <f t="shared" ref="HC59:HC66" si="994">HC58+20</f>
        <v>1650</v>
      </c>
      <c r="HD59" s="149">
        <f t="shared" si="953"/>
        <v>0</v>
      </c>
      <c r="HE59" s="62">
        <f t="shared" si="984"/>
        <v>1650</v>
      </c>
      <c r="HF59" s="3"/>
      <c r="HH59" s="25">
        <f t="shared" si="954"/>
        <v>15000</v>
      </c>
      <c r="HI59" s="25">
        <f t="shared" si="985"/>
        <v>163.79</v>
      </c>
      <c r="HJ59" s="3">
        <f t="shared" si="986"/>
        <v>163.79</v>
      </c>
      <c r="HK59" s="3">
        <f t="shared" si="987"/>
        <v>163.79</v>
      </c>
      <c r="HL59" s="62">
        <f t="shared" si="988"/>
        <v>163.79</v>
      </c>
      <c r="HM59" s="25">
        <f t="shared" si="908"/>
        <v>586.37000000000012</v>
      </c>
      <c r="HN59" s="3">
        <f t="shared" si="909"/>
        <v>750.16000000000008</v>
      </c>
      <c r="HO59" s="6">
        <f t="shared" si="910"/>
        <v>421.06750000000005</v>
      </c>
      <c r="HV59" s="6">
        <f t="shared" si="955"/>
        <v>15000</v>
      </c>
      <c r="HW59" s="3">
        <f t="shared" si="956"/>
        <v>15120</v>
      </c>
      <c r="HX59" s="36">
        <f t="shared" si="957"/>
        <v>120</v>
      </c>
      <c r="HY59" s="36">
        <f t="shared" si="958"/>
        <v>-2.8000000000000682</v>
      </c>
      <c r="HZ59" s="210">
        <f t="shared" si="911"/>
        <v>-2.3333333333333903E-2</v>
      </c>
      <c r="IA59" s="36">
        <f t="shared" si="959"/>
        <v>0</v>
      </c>
      <c r="IB59" s="213">
        <f t="shared" si="960"/>
        <v>0</v>
      </c>
      <c r="IC59" s="36">
        <f t="shared" si="961"/>
        <v>0</v>
      </c>
      <c r="ID59" s="210">
        <f>IC59/HX59</f>
        <v>0</v>
      </c>
      <c r="IE59" s="36">
        <f t="shared" si="962"/>
        <v>0</v>
      </c>
      <c r="IF59" s="210">
        <f>IE59/HX59</f>
        <v>0</v>
      </c>
      <c r="IG59" s="36">
        <f t="shared" si="963"/>
        <v>0</v>
      </c>
      <c r="IH59" s="210">
        <f>IG59/HX59</f>
        <v>0</v>
      </c>
      <c r="II59" s="6">
        <f t="shared" si="964"/>
        <v>0</v>
      </c>
      <c r="IJ59" s="210">
        <f>II59/HX59</f>
        <v>0</v>
      </c>
      <c r="IK59" s="6">
        <f t="shared" si="965"/>
        <v>0</v>
      </c>
      <c r="IL59" s="210">
        <f t="shared" si="966"/>
        <v>0</v>
      </c>
      <c r="IM59" s="6">
        <f t="shared" si="967"/>
        <v>0</v>
      </c>
      <c r="IN59" s="210">
        <f t="shared" si="916"/>
        <v>0</v>
      </c>
      <c r="IO59" s="6">
        <f t="shared" si="968"/>
        <v>-13.638750000000016</v>
      </c>
      <c r="IP59" s="218">
        <f t="shared" si="969"/>
        <v>-0.11365625000000014</v>
      </c>
      <c r="IQ59" s="192"/>
      <c r="IR59" s="192"/>
      <c r="IT59" s="207">
        <v>5963</v>
      </c>
      <c r="IU59" t="s">
        <v>190</v>
      </c>
      <c r="IW59" s="207">
        <v>6011</v>
      </c>
      <c r="IY59" s="200">
        <f>((IW59/IT59)-1)</f>
        <v>8.0496394432332252E-3</v>
      </c>
    </row>
    <row r="60" spans="1:265" ht="15.75" thickBot="1">
      <c r="B60" s="29" t="s">
        <v>25</v>
      </c>
      <c r="C60" s="29" t="s">
        <v>2</v>
      </c>
      <c r="D60" s="31" t="s">
        <v>3</v>
      </c>
      <c r="E60" s="5" t="s">
        <v>5</v>
      </c>
      <c r="F60" s="46"/>
      <c r="G60" s="48" t="s">
        <v>1</v>
      </c>
      <c r="H60" s="52"/>
      <c r="I60" s="57"/>
      <c r="J60" s="57" t="s">
        <v>4</v>
      </c>
      <c r="M60" s="127">
        <f t="shared" si="917"/>
        <v>19000</v>
      </c>
      <c r="N60" s="172"/>
      <c r="O60" s="185"/>
      <c r="P60" s="6">
        <f t="shared" si="918"/>
        <v>19000</v>
      </c>
      <c r="Q60" s="36">
        <f t="shared" ref="Q60" si="995">AX60*1</f>
        <v>1310.1600000000001</v>
      </c>
      <c r="R60" s="82">
        <f>Q60/P60</f>
        <v>6.895578947368422E-2</v>
      </c>
      <c r="S60" s="36">
        <f t="shared" ref="S60" si="996">BN60*1</f>
        <v>95.685000000000002</v>
      </c>
      <c r="T60" s="82">
        <f t="shared" si="919"/>
        <v>5.0360526315789472E-3</v>
      </c>
      <c r="U60" s="36">
        <f t="shared" ref="U60" si="997">CD60*1</f>
        <v>0</v>
      </c>
      <c r="V60" s="76">
        <f t="shared" ref="V60" si="998">U60/P60</f>
        <v>0</v>
      </c>
      <c r="W60" s="36">
        <f t="shared" ref="W60" si="999">CT60*1</f>
        <v>0</v>
      </c>
      <c r="X60" s="76">
        <f t="shared" ref="X60" si="1000">W60/P60</f>
        <v>0</v>
      </c>
      <c r="Y60" s="36">
        <f t="shared" ref="Y60" si="1001">DJ60*1</f>
        <v>0</v>
      </c>
      <c r="Z60" s="76">
        <f t="shared" ref="Z60" si="1002">Y60/P60</f>
        <v>0</v>
      </c>
      <c r="AA60" s="6">
        <f t="shared" ref="AA60" si="1003">+DZ60*1</f>
        <v>0</v>
      </c>
      <c r="AB60" s="76">
        <f t="shared" ref="AB60" si="1004">AA60/P60</f>
        <v>0</v>
      </c>
      <c r="AC60" s="6">
        <f t="shared" si="920"/>
        <v>95.685000000000002</v>
      </c>
      <c r="AD60" s="76">
        <f t="shared" si="921"/>
        <v>5.0360526315789472E-3</v>
      </c>
      <c r="AE60" s="36">
        <f t="shared" si="791"/>
        <v>0</v>
      </c>
      <c r="AF60" s="76">
        <f t="shared" si="792"/>
        <v>0</v>
      </c>
      <c r="AG60" s="6">
        <f t="shared" si="922"/>
        <v>472.85999999999967</v>
      </c>
      <c r="AH60" s="84">
        <f t="shared" si="923"/>
        <v>2.4887368421052613E-2</v>
      </c>
      <c r="AI60" s="36">
        <f>$M60*1</f>
        <v>19000</v>
      </c>
      <c r="AJ60" s="28">
        <f t="shared" si="970"/>
        <v>1</v>
      </c>
      <c r="AK60" s="3">
        <f t="shared" si="793"/>
        <v>19000</v>
      </c>
      <c r="AL60" s="3">
        <f t="shared" si="794"/>
        <v>6011</v>
      </c>
      <c r="AM60" s="3">
        <f t="shared" si="795"/>
        <v>5980</v>
      </c>
      <c r="AN60" s="3">
        <f t="shared" si="796"/>
        <v>7009</v>
      </c>
      <c r="AO60" s="3">
        <f t="shared" si="797"/>
        <v>0</v>
      </c>
      <c r="AP60" s="3">
        <f t="shared" si="798"/>
        <v>0</v>
      </c>
      <c r="AQ60" s="3">
        <f t="shared" si="799"/>
        <v>0</v>
      </c>
      <c r="AR60" s="3">
        <f t="shared" si="800"/>
        <v>0</v>
      </c>
      <c r="AS60" s="3">
        <f t="shared" si="801"/>
        <v>0</v>
      </c>
      <c r="AT60" s="3">
        <f t="shared" si="802"/>
        <v>0</v>
      </c>
      <c r="AU60" s="22">
        <f t="shared" si="924"/>
        <v>1310.1600000000001</v>
      </c>
      <c r="AV60" s="3">
        <f t="shared" si="925"/>
        <v>1310.1600000000001</v>
      </c>
      <c r="AW60" s="160">
        <f t="shared" si="926"/>
        <v>1310.1600000000001</v>
      </c>
      <c r="AX60" s="6">
        <f t="shared" ref="AX60" si="1005">AW60+EX60</f>
        <v>1310.1600000000001</v>
      </c>
      <c r="AY60" s="36">
        <f>$M60*1</f>
        <v>19000</v>
      </c>
      <c r="AZ60" s="28">
        <f t="shared" si="971"/>
        <v>2</v>
      </c>
      <c r="BA60" s="3">
        <f t="shared" si="804"/>
        <v>9500</v>
      </c>
      <c r="BB60" s="3">
        <f t="shared" si="805"/>
        <v>6011</v>
      </c>
      <c r="BC60" s="3">
        <f t="shared" si="806"/>
        <v>3489</v>
      </c>
      <c r="BD60" s="3">
        <f t="shared" si="807"/>
        <v>0</v>
      </c>
      <c r="BE60" s="3">
        <f t="shared" si="808"/>
        <v>0</v>
      </c>
      <c r="BF60" s="3">
        <f t="shared" si="809"/>
        <v>0</v>
      </c>
      <c r="BG60" s="3">
        <f t="shared" si="810"/>
        <v>0</v>
      </c>
      <c r="BH60" s="3">
        <f t="shared" si="811"/>
        <v>0</v>
      </c>
      <c r="BI60" s="3">
        <f t="shared" si="812"/>
        <v>0</v>
      </c>
      <c r="BJ60" s="3">
        <f t="shared" si="989"/>
        <v>0</v>
      </c>
      <c r="BK60" s="90">
        <f t="shared" si="814"/>
        <v>383.79</v>
      </c>
      <c r="BL60" s="3">
        <f t="shared" si="927"/>
        <v>383.79</v>
      </c>
      <c r="BM60" s="160">
        <f t="shared" si="928"/>
        <v>95.685000000000002</v>
      </c>
      <c r="BN60" s="62">
        <f t="shared" ref="BN60" si="1006">BM60+FE60</f>
        <v>95.685000000000002</v>
      </c>
      <c r="BO60" s="36">
        <f>$M60*1</f>
        <v>19000</v>
      </c>
      <c r="BP60" s="28">
        <f t="shared" si="972"/>
        <v>2.5</v>
      </c>
      <c r="BQ60" s="3">
        <f t="shared" si="816"/>
        <v>7600</v>
      </c>
      <c r="BR60" s="3">
        <f t="shared" si="817"/>
        <v>6011</v>
      </c>
      <c r="BS60" s="3">
        <f t="shared" si="818"/>
        <v>1589</v>
      </c>
      <c r="BT60" s="3">
        <f t="shared" si="819"/>
        <v>0</v>
      </c>
      <c r="BU60" s="3">
        <f t="shared" si="820"/>
        <v>0</v>
      </c>
      <c r="BV60" s="3">
        <f t="shared" si="821"/>
        <v>0</v>
      </c>
      <c r="BW60" s="3">
        <f t="shared" si="822"/>
        <v>0</v>
      </c>
      <c r="BX60" s="3">
        <f t="shared" si="823"/>
        <v>0</v>
      </c>
      <c r="BY60" s="3">
        <f t="shared" si="824"/>
        <v>0</v>
      </c>
      <c r="BZ60" s="3">
        <f t="shared" si="825"/>
        <v>0</v>
      </c>
      <c r="CA60" s="90">
        <f t="shared" si="826"/>
        <v>218.48749999999998</v>
      </c>
      <c r="CB60" s="149">
        <f t="shared" si="929"/>
        <v>218.48749999999998</v>
      </c>
      <c r="CC60" s="160">
        <f t="shared" si="930"/>
        <v>0</v>
      </c>
      <c r="CD60" s="6">
        <f t="shared" ref="CD60" si="1007">CC60+FE60</f>
        <v>0</v>
      </c>
      <c r="CE60" s="36">
        <f>$M60*1</f>
        <v>19000</v>
      </c>
      <c r="CF60" s="28">
        <f t="shared" si="973"/>
        <v>3</v>
      </c>
      <c r="CG60" s="3">
        <f t="shared" si="828"/>
        <v>6333.333333333333</v>
      </c>
      <c r="CH60" s="3">
        <f t="shared" si="829"/>
        <v>6011</v>
      </c>
      <c r="CI60" s="3">
        <f t="shared" si="830"/>
        <v>322.33333333333303</v>
      </c>
      <c r="CJ60" s="3">
        <f t="shared" si="831"/>
        <v>0</v>
      </c>
      <c r="CK60" s="3">
        <f t="shared" si="832"/>
        <v>0</v>
      </c>
      <c r="CL60" s="3">
        <f t="shared" si="833"/>
        <v>0</v>
      </c>
      <c r="CM60" s="3">
        <f t="shared" si="834"/>
        <v>0</v>
      </c>
      <c r="CN60" s="3">
        <f t="shared" si="835"/>
        <v>0</v>
      </c>
      <c r="CO60" s="3">
        <f t="shared" si="836"/>
        <v>0</v>
      </c>
      <c r="CP60" s="3">
        <f t="shared" si="837"/>
        <v>0</v>
      </c>
      <c r="CQ60" s="22">
        <f t="shared" si="838"/>
        <v>53.184999999999953</v>
      </c>
      <c r="CR60" s="149">
        <f t="shared" si="931"/>
        <v>53.184999999999953</v>
      </c>
      <c r="CS60" s="160">
        <f t="shared" si="932"/>
        <v>0</v>
      </c>
      <c r="CT60" s="6">
        <f t="shared" ref="CT60" si="1008">CS60+FE60</f>
        <v>0</v>
      </c>
      <c r="CU60" s="36">
        <f>$M60*1</f>
        <v>19000</v>
      </c>
      <c r="CV60" s="28">
        <f t="shared" si="974"/>
        <v>4</v>
      </c>
      <c r="CW60" s="3">
        <f t="shared" si="840"/>
        <v>4750</v>
      </c>
      <c r="CX60" s="3">
        <f t="shared" si="841"/>
        <v>4750</v>
      </c>
      <c r="CY60" s="3">
        <f t="shared" si="842"/>
        <v>0</v>
      </c>
      <c r="CZ60" s="3">
        <f t="shared" si="843"/>
        <v>0</v>
      </c>
      <c r="DA60" s="3">
        <f t="shared" si="844"/>
        <v>0</v>
      </c>
      <c r="DB60" s="3">
        <f t="shared" si="845"/>
        <v>0</v>
      </c>
      <c r="DC60" s="3">
        <f t="shared" si="846"/>
        <v>0</v>
      </c>
      <c r="DD60" s="3">
        <f t="shared" si="847"/>
        <v>0</v>
      </c>
      <c r="DE60" s="3">
        <f t="shared" si="848"/>
        <v>0</v>
      </c>
      <c r="DF60" s="3">
        <f t="shared" si="849"/>
        <v>0</v>
      </c>
      <c r="DG60" s="22">
        <f t="shared" si="850"/>
        <v>0</v>
      </c>
      <c r="DH60" s="149">
        <f t="shared" si="933"/>
        <v>0</v>
      </c>
      <c r="DI60" s="160">
        <f t="shared" si="934"/>
        <v>0</v>
      </c>
      <c r="DJ60" s="6">
        <f t="shared" ref="DJ60" si="1009">DI60+FE60</f>
        <v>0</v>
      </c>
      <c r="DK60" s="36">
        <f>$M60*1</f>
        <v>19000</v>
      </c>
      <c r="DL60" s="28">
        <f t="shared" si="975"/>
        <v>5</v>
      </c>
      <c r="DM60" s="3">
        <f t="shared" si="852"/>
        <v>3800</v>
      </c>
      <c r="DN60" s="3">
        <f t="shared" si="853"/>
        <v>3800</v>
      </c>
      <c r="DO60" s="3">
        <f t="shared" si="854"/>
        <v>0</v>
      </c>
      <c r="DP60" s="3">
        <f t="shared" si="855"/>
        <v>0</v>
      </c>
      <c r="DQ60" s="3">
        <f t="shared" si="856"/>
        <v>0</v>
      </c>
      <c r="DR60" s="3">
        <f t="shared" si="857"/>
        <v>0</v>
      </c>
      <c r="DS60" s="3">
        <f t="shared" si="858"/>
        <v>0</v>
      </c>
      <c r="DT60" s="3">
        <f t="shared" si="859"/>
        <v>0</v>
      </c>
      <c r="DU60" s="3">
        <f t="shared" si="860"/>
        <v>0</v>
      </c>
      <c r="DV60" s="3">
        <f t="shared" si="861"/>
        <v>0</v>
      </c>
      <c r="DW60" s="22">
        <f t="shared" si="862"/>
        <v>0</v>
      </c>
      <c r="DX60" s="149">
        <f t="shared" si="935"/>
        <v>0</v>
      </c>
      <c r="DY60" s="160">
        <f t="shared" si="936"/>
        <v>0</v>
      </c>
      <c r="DZ60" s="6">
        <f t="shared" ref="DZ60:DZ90" si="1010">DY60+FE60</f>
        <v>0</v>
      </c>
      <c r="EA60" s="36">
        <f>$M60*1</f>
        <v>19000</v>
      </c>
      <c r="EB60" s="28">
        <f t="shared" si="976"/>
        <v>2</v>
      </c>
      <c r="EC60" s="3">
        <f t="shared" si="864"/>
        <v>9500</v>
      </c>
      <c r="ED60" s="3">
        <f t="shared" si="865"/>
        <v>6011</v>
      </c>
      <c r="EE60" s="3">
        <f t="shared" si="866"/>
        <v>3489</v>
      </c>
      <c r="EF60" s="3">
        <f t="shared" si="867"/>
        <v>0</v>
      </c>
      <c r="EG60" s="3">
        <f t="shared" si="868"/>
        <v>0</v>
      </c>
      <c r="EH60" s="3">
        <f t="shared" si="869"/>
        <v>0</v>
      </c>
      <c r="EI60" s="3">
        <f t="shared" si="870"/>
        <v>0</v>
      </c>
      <c r="EJ60" s="3">
        <f t="shared" si="871"/>
        <v>0</v>
      </c>
      <c r="EK60" s="3">
        <f t="shared" si="872"/>
        <v>0</v>
      </c>
      <c r="EL60" s="3">
        <f t="shared" si="873"/>
        <v>0</v>
      </c>
      <c r="EM60" s="22">
        <f t="shared" si="874"/>
        <v>383.79</v>
      </c>
      <c r="EN60" s="149">
        <f t="shared" si="937"/>
        <v>383.79</v>
      </c>
      <c r="EO60" s="160">
        <f t="shared" si="938"/>
        <v>95.685000000000002</v>
      </c>
      <c r="EP60" s="36">
        <f t="shared" si="875"/>
        <v>95.685000000000002</v>
      </c>
      <c r="EQ60" s="6">
        <f t="shared" si="939"/>
        <v>19000</v>
      </c>
      <c r="ER60" s="3">
        <f t="shared" si="940"/>
        <v>19000</v>
      </c>
      <c r="ES60" s="3">
        <f t="shared" si="941"/>
        <v>0</v>
      </c>
      <c r="ET60" s="3">
        <f t="shared" si="942"/>
        <v>0</v>
      </c>
      <c r="EU60" s="3">
        <f t="shared" si="876"/>
        <v>0</v>
      </c>
      <c r="EV60" s="3">
        <f t="shared" si="877"/>
        <v>0</v>
      </c>
      <c r="EW60" s="3">
        <f t="shared" si="943"/>
        <v>0</v>
      </c>
      <c r="EX60" s="6">
        <f t="shared" si="878"/>
        <v>0</v>
      </c>
      <c r="EY60" s="3">
        <f t="shared" si="944"/>
        <v>19000</v>
      </c>
      <c r="EZ60" s="3">
        <f t="shared" si="879"/>
        <v>0</v>
      </c>
      <c r="FA60" s="3">
        <f t="shared" ref="FA60" si="1011">IF(EQ60&lt;=$EZ$5,0,IF(EQ60&lt;=$FA$5,EQ60-EY60-EZ60,$FA$5-$EZ$5))</f>
        <v>0</v>
      </c>
      <c r="FB60" s="3">
        <f t="shared" si="881"/>
        <v>0</v>
      </c>
      <c r="FC60" s="3">
        <f t="shared" ref="FC60" si="1012">IF(EQ60&lt;=$FB$5,0,EQ60-EY60-EZ60-FA60-FB60)</f>
        <v>0</v>
      </c>
      <c r="FD60" s="3">
        <f t="shared" ref="FD60" si="1013">EQ60-EY60-EZ60-FA60-FB60-FC60</f>
        <v>0</v>
      </c>
      <c r="FE60" s="6">
        <f t="shared" ref="FE60" si="1014">(EY60*$J$23)+(EZ60*$J$24)+(FA60*$J$25)+(FB60*$J$26)+(FC60*$J$27)</f>
        <v>0</v>
      </c>
      <c r="FF60" s="36">
        <f>$M60*1</f>
        <v>19000</v>
      </c>
      <c r="FG60" s="28">
        <f t="shared" si="977"/>
        <v>2.5</v>
      </c>
      <c r="FH60" s="3">
        <f t="shared" si="885"/>
        <v>7600</v>
      </c>
      <c r="FI60" s="3">
        <f t="shared" si="886"/>
        <v>6011</v>
      </c>
      <c r="FJ60" s="3">
        <f t="shared" si="887"/>
        <v>1589</v>
      </c>
      <c r="FK60" s="3">
        <f t="shared" si="888"/>
        <v>0</v>
      </c>
      <c r="FL60" s="3">
        <f t="shared" si="889"/>
        <v>0</v>
      </c>
      <c r="FM60" s="3">
        <f t="shared" si="890"/>
        <v>0</v>
      </c>
      <c r="FN60" s="3">
        <f t="shared" si="891"/>
        <v>0</v>
      </c>
      <c r="FO60" s="3">
        <f t="shared" si="892"/>
        <v>0</v>
      </c>
      <c r="FP60" s="3">
        <f t="shared" si="893"/>
        <v>0</v>
      </c>
      <c r="FQ60" s="3">
        <f t="shared" si="894"/>
        <v>0</v>
      </c>
      <c r="FR60" s="22">
        <f t="shared" si="895"/>
        <v>218.48749999999998</v>
      </c>
      <c r="FS60" s="149">
        <f t="shared" si="945"/>
        <v>218.48749999999998</v>
      </c>
      <c r="FT60" s="160">
        <f t="shared" si="946"/>
        <v>0</v>
      </c>
      <c r="FU60" s="36">
        <f t="shared" si="947"/>
        <v>0</v>
      </c>
      <c r="FV60" s="36">
        <f>$M60*1</f>
        <v>19000</v>
      </c>
      <c r="FW60" s="28">
        <f t="shared" si="978"/>
        <v>1.5</v>
      </c>
      <c r="FX60" s="3">
        <f t="shared" si="896"/>
        <v>12666.666666666666</v>
      </c>
      <c r="FY60" s="3">
        <f t="shared" si="897"/>
        <v>6011</v>
      </c>
      <c r="FZ60" s="3">
        <f t="shared" si="898"/>
        <v>5980</v>
      </c>
      <c r="GA60" s="3">
        <f t="shared" si="899"/>
        <v>675.66666666666606</v>
      </c>
      <c r="GB60" s="3">
        <f t="shared" si="900"/>
        <v>0</v>
      </c>
      <c r="GC60" s="3">
        <f t="shared" si="901"/>
        <v>0</v>
      </c>
      <c r="GD60" s="3">
        <f t="shared" si="902"/>
        <v>0</v>
      </c>
      <c r="GE60" s="3">
        <f t="shared" si="903"/>
        <v>0</v>
      </c>
      <c r="GF60" s="3">
        <f t="shared" si="904"/>
        <v>0</v>
      </c>
      <c r="GG60" s="3">
        <f t="shared" si="905"/>
        <v>0</v>
      </c>
      <c r="GH60" s="22">
        <f t="shared" si="906"/>
        <v>635.23999999999978</v>
      </c>
      <c r="GI60" s="149">
        <f t="shared" si="948"/>
        <v>635.23999999999978</v>
      </c>
      <c r="GJ60" s="160">
        <f t="shared" si="949"/>
        <v>472.85999999999967</v>
      </c>
      <c r="GK60" s="36">
        <f t="shared" si="950"/>
        <v>472.85999999999967</v>
      </c>
      <c r="GM60" s="25">
        <f t="shared" si="990"/>
        <v>70</v>
      </c>
      <c r="GN60" s="149">
        <f t="shared" si="951"/>
        <v>70</v>
      </c>
      <c r="GO60" s="62">
        <f t="shared" si="979"/>
        <v>0</v>
      </c>
      <c r="GP60" s="1"/>
      <c r="GQ60" s="25">
        <f t="shared" si="991"/>
        <v>470</v>
      </c>
      <c r="GR60" s="149">
        <f t="shared" si="980"/>
        <v>245</v>
      </c>
      <c r="GS60" s="62">
        <f t="shared" si="981"/>
        <v>225</v>
      </c>
      <c r="GT60" s="1"/>
      <c r="GU60" s="25">
        <f t="shared" si="992"/>
        <v>870</v>
      </c>
      <c r="GV60" s="149">
        <f t="shared" si="952"/>
        <v>45</v>
      </c>
      <c r="GW60" s="62">
        <f t="shared" si="982"/>
        <v>825</v>
      </c>
      <c r="GX60" s="1"/>
      <c r="GY60" s="25">
        <f t="shared" si="993"/>
        <v>1270</v>
      </c>
      <c r="GZ60" s="149">
        <f t="shared" si="907"/>
        <v>0</v>
      </c>
      <c r="HA60" s="62">
        <f t="shared" si="983"/>
        <v>1270</v>
      </c>
      <c r="HB60" s="1"/>
      <c r="HC60" s="25">
        <f t="shared" si="994"/>
        <v>1670</v>
      </c>
      <c r="HD60" s="149">
        <f t="shared" si="953"/>
        <v>0</v>
      </c>
      <c r="HE60" s="62">
        <f t="shared" si="984"/>
        <v>1670</v>
      </c>
      <c r="HF60" s="3"/>
      <c r="HH60" s="25">
        <f t="shared" si="954"/>
        <v>19000</v>
      </c>
      <c r="HI60" s="25">
        <f t="shared" si="985"/>
        <v>165.30250000000004</v>
      </c>
      <c r="HJ60" s="3">
        <f t="shared" si="986"/>
        <v>330.60500000000008</v>
      </c>
      <c r="HK60" s="3">
        <f t="shared" si="987"/>
        <v>383.79</v>
      </c>
      <c r="HL60" s="62">
        <f t="shared" ref="HL60" si="1015">BL60-DX60</f>
        <v>383.79</v>
      </c>
      <c r="HM60" s="25">
        <f t="shared" si="908"/>
        <v>926.37000000000012</v>
      </c>
      <c r="HN60" s="3">
        <f t="shared" si="909"/>
        <v>1091.6725000000001</v>
      </c>
      <c r="HO60" s="6">
        <f t="shared" si="910"/>
        <v>674.9200000000003</v>
      </c>
      <c r="HV60" s="6">
        <f t="shared" si="955"/>
        <v>19000</v>
      </c>
      <c r="HW60" s="3">
        <f t="shared" si="956"/>
        <v>19152</v>
      </c>
      <c r="HX60" s="36">
        <f t="shared" si="957"/>
        <v>152</v>
      </c>
      <c r="HY60" s="36">
        <f t="shared" si="958"/>
        <v>21.279999999999973</v>
      </c>
      <c r="HZ60" s="210">
        <f>HY60/HX60</f>
        <v>0.13999999999999982</v>
      </c>
      <c r="IA60" s="36">
        <f t="shared" si="959"/>
        <v>-15.460000000000036</v>
      </c>
      <c r="IB60" s="213">
        <f t="shared" si="960"/>
        <v>-0.10171052631578971</v>
      </c>
      <c r="IC60" s="36">
        <f t="shared" si="961"/>
        <v>0</v>
      </c>
      <c r="ID60" s="210">
        <f t="shared" ref="ID60" si="1016">IC60/HX60</f>
        <v>0</v>
      </c>
      <c r="IE60" s="36">
        <f t="shared" si="962"/>
        <v>0</v>
      </c>
      <c r="IF60" s="210">
        <f t="shared" ref="IF60" si="1017">IE60/HX60</f>
        <v>0</v>
      </c>
      <c r="IG60" s="36">
        <f t="shared" si="963"/>
        <v>0</v>
      </c>
      <c r="IH60" s="210">
        <f t="shared" ref="IH60" si="1018">IG60/HX60</f>
        <v>0</v>
      </c>
      <c r="II60" s="6">
        <f t="shared" si="964"/>
        <v>0</v>
      </c>
      <c r="IJ60" s="210">
        <f t="shared" ref="IJ60" si="1019">II60/HX60</f>
        <v>0</v>
      </c>
      <c r="IK60" s="6">
        <f t="shared" si="965"/>
        <v>-15.460000000000036</v>
      </c>
      <c r="IL60" s="210">
        <f t="shared" si="966"/>
        <v>-0.10171052631578971</v>
      </c>
      <c r="IM60" s="6">
        <f t="shared" si="967"/>
        <v>0</v>
      </c>
      <c r="IN60" s="210">
        <f t="shared" si="916"/>
        <v>0</v>
      </c>
      <c r="IO60" s="6">
        <f t="shared" si="968"/>
        <v>3.9200000000003001</v>
      </c>
      <c r="IP60" s="218">
        <f t="shared" si="969"/>
        <v>2.5789473684212499E-2</v>
      </c>
      <c r="IQ60" s="192"/>
      <c r="IR60" s="192"/>
      <c r="IT60" s="207">
        <v>11896</v>
      </c>
      <c r="IU60" t="s">
        <v>191</v>
      </c>
      <c r="IW60" s="207">
        <v>11991</v>
      </c>
      <c r="IY60" s="200">
        <f t="shared" ref="IY60:IY63" si="1020">((IW60/IT60)-1)</f>
        <v>7.985877605917846E-3</v>
      </c>
    </row>
    <row r="61" spans="1:265" ht="15.75" thickBot="1">
      <c r="B61" s="221">
        <v>1</v>
      </c>
      <c r="C61" s="222">
        <v>0</v>
      </c>
      <c r="D61" s="185">
        <v>5963</v>
      </c>
      <c r="E61" s="241">
        <v>0</v>
      </c>
      <c r="F61" s="46"/>
      <c r="G61" s="29" t="s">
        <v>30</v>
      </c>
      <c r="H61" s="51" t="s">
        <v>2</v>
      </c>
      <c r="I61" s="58" t="s">
        <v>3</v>
      </c>
      <c r="J61" s="58" t="s">
        <v>5</v>
      </c>
      <c r="M61" s="127"/>
      <c r="N61" s="172"/>
      <c r="O61" s="185"/>
      <c r="P61" s="6"/>
      <c r="Q61" s="36"/>
      <c r="R61" s="82"/>
      <c r="S61" s="36"/>
      <c r="T61" s="82"/>
      <c r="U61" s="36"/>
      <c r="V61" s="76"/>
      <c r="W61" s="36"/>
      <c r="X61" s="76"/>
      <c r="Y61" s="36"/>
      <c r="Z61" s="76"/>
      <c r="AA61" s="6"/>
      <c r="AB61" s="76"/>
      <c r="AC61" s="6"/>
      <c r="AD61" s="76"/>
      <c r="AE61" s="36"/>
      <c r="AF61" s="76"/>
      <c r="AG61" s="6"/>
      <c r="AH61" s="84"/>
      <c r="AI61" s="36"/>
      <c r="AJ61" s="28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22"/>
      <c r="AV61" s="3"/>
      <c r="AW61" s="160"/>
      <c r="AX61" s="6"/>
      <c r="AY61" s="6"/>
      <c r="AZ61" s="28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90"/>
      <c r="BL61" s="3"/>
      <c r="BM61" s="160"/>
      <c r="BN61" s="62"/>
      <c r="BO61" s="6"/>
      <c r="BP61" s="28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90"/>
      <c r="CB61" s="149"/>
      <c r="CC61" s="160"/>
      <c r="CD61" s="6"/>
      <c r="CE61" s="6"/>
      <c r="CF61" s="28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22"/>
      <c r="CR61" s="149"/>
      <c r="CS61" s="160">
        <f t="shared" si="932"/>
        <v>0</v>
      </c>
      <c r="CT61" s="6"/>
      <c r="CU61" s="6"/>
      <c r="CV61" s="28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22"/>
      <c r="DH61" s="149"/>
      <c r="DI61" s="160"/>
      <c r="DJ61" s="6"/>
      <c r="DK61" s="6"/>
      <c r="DL61" s="28"/>
      <c r="DM61" s="3"/>
      <c r="DN61" s="3"/>
      <c r="DO61" s="3"/>
      <c r="DP61" s="3"/>
      <c r="DQ61" s="3"/>
      <c r="DR61" s="3"/>
      <c r="DS61" s="3"/>
      <c r="DT61" s="3"/>
      <c r="DU61" s="3"/>
      <c r="DV61" s="3"/>
      <c r="DW61" s="22"/>
      <c r="DX61" s="149"/>
      <c r="DY61" s="160"/>
      <c r="DZ61" s="6"/>
      <c r="EA61" s="36"/>
      <c r="EB61" s="28"/>
      <c r="EC61" s="3"/>
      <c r="ED61" s="3"/>
      <c r="EE61" s="3"/>
      <c r="EF61" s="3"/>
      <c r="EG61" s="3"/>
      <c r="EH61" s="3"/>
      <c r="EI61" s="3"/>
      <c r="EJ61" s="3"/>
      <c r="EK61" s="3"/>
      <c r="EL61" s="3"/>
      <c r="EM61" s="22"/>
      <c r="EN61" s="149"/>
      <c r="EO61" s="160">
        <f t="shared" si="938"/>
        <v>0</v>
      </c>
      <c r="EP61" s="36">
        <f t="shared" si="875"/>
        <v>0</v>
      </c>
      <c r="EQ61" s="6"/>
      <c r="ER61" s="3"/>
      <c r="ES61" s="3"/>
      <c r="ET61" s="3"/>
      <c r="EU61" s="3"/>
      <c r="EV61" s="3"/>
      <c r="EW61" s="3"/>
      <c r="EX61" s="6"/>
      <c r="EY61" s="3"/>
      <c r="EZ61" s="3"/>
      <c r="FA61" s="3"/>
      <c r="FB61" s="3"/>
      <c r="FC61" s="3"/>
      <c r="FD61" s="3"/>
      <c r="FE61" s="6"/>
      <c r="FF61" s="36"/>
      <c r="FG61" s="28"/>
      <c r="FH61" s="3"/>
      <c r="FI61" s="3"/>
      <c r="FJ61" s="3"/>
      <c r="FK61" s="3"/>
      <c r="FL61" s="3"/>
      <c r="FM61" s="3"/>
      <c r="FN61" s="3"/>
      <c r="FO61" s="3"/>
      <c r="FP61" s="3"/>
      <c r="FQ61" s="3"/>
      <c r="FR61" s="22"/>
      <c r="FS61" s="149"/>
      <c r="FT61" s="160"/>
      <c r="FU61" s="36"/>
      <c r="FV61" s="36"/>
      <c r="FW61" s="28"/>
      <c r="FX61" s="3"/>
      <c r="FY61" s="3"/>
      <c r="FZ61" s="3"/>
      <c r="GA61" s="3"/>
      <c r="GB61" s="3"/>
      <c r="GC61" s="3"/>
      <c r="GD61" s="3"/>
      <c r="GE61" s="3"/>
      <c r="GF61" s="3"/>
      <c r="GG61" s="3"/>
      <c r="GH61" s="22"/>
      <c r="GI61" s="149"/>
      <c r="GJ61" s="160"/>
      <c r="GK61" s="36"/>
      <c r="GM61" s="25">
        <f t="shared" si="990"/>
        <v>90</v>
      </c>
      <c r="GN61" s="149">
        <f t="shared" si="951"/>
        <v>90</v>
      </c>
      <c r="GO61" s="62">
        <f t="shared" si="979"/>
        <v>0</v>
      </c>
      <c r="GP61" s="1"/>
      <c r="GQ61" s="25">
        <f t="shared" si="991"/>
        <v>490</v>
      </c>
      <c r="GR61" s="149">
        <f t="shared" si="980"/>
        <v>235</v>
      </c>
      <c r="GS61" s="62">
        <f t="shared" si="981"/>
        <v>255</v>
      </c>
      <c r="GT61" s="1"/>
      <c r="GU61" s="25">
        <f t="shared" si="992"/>
        <v>890</v>
      </c>
      <c r="GV61" s="149">
        <f t="shared" si="952"/>
        <v>35</v>
      </c>
      <c r="GW61" s="62">
        <f t="shared" si="982"/>
        <v>855</v>
      </c>
      <c r="GX61" s="1"/>
      <c r="GY61" s="25">
        <f t="shared" si="993"/>
        <v>1290</v>
      </c>
      <c r="GZ61" s="149">
        <f t="shared" si="907"/>
        <v>0</v>
      </c>
      <c r="HA61" s="62">
        <f t="shared" si="983"/>
        <v>1290</v>
      </c>
      <c r="HB61" s="1"/>
      <c r="HC61" s="25">
        <f t="shared" si="994"/>
        <v>1690</v>
      </c>
      <c r="HD61" s="149">
        <f t="shared" si="953"/>
        <v>0</v>
      </c>
      <c r="HE61" s="62">
        <f t="shared" si="984"/>
        <v>1690</v>
      </c>
      <c r="HF61" s="3"/>
      <c r="HH61" s="25"/>
      <c r="HI61" s="25"/>
      <c r="HJ61" s="3"/>
      <c r="HK61" s="3"/>
      <c r="HL61" s="62"/>
      <c r="HM61" s="25"/>
      <c r="HN61" s="3"/>
      <c r="HO61" s="6"/>
      <c r="HV61" s="6">
        <f t="shared" si="955"/>
        <v>0</v>
      </c>
      <c r="HW61" s="3">
        <f t="shared" si="956"/>
        <v>0</v>
      </c>
      <c r="HX61" s="36"/>
      <c r="HY61" s="36"/>
      <c r="HZ61" s="210"/>
      <c r="IA61" s="36"/>
      <c r="IB61" s="213"/>
      <c r="IC61" s="36"/>
      <c r="ID61" s="210"/>
      <c r="IE61" s="36"/>
      <c r="IF61" s="210"/>
      <c r="IG61" s="36"/>
      <c r="IH61" s="210"/>
      <c r="II61" s="6"/>
      <c r="IJ61" s="210"/>
      <c r="IK61" s="6"/>
      <c r="IL61" s="210"/>
      <c r="IM61" s="6"/>
      <c r="IN61" s="210"/>
      <c r="IO61" s="6"/>
      <c r="IP61" s="218"/>
      <c r="IQ61" s="192"/>
      <c r="IR61" s="192"/>
      <c r="IT61" s="207">
        <v>26420</v>
      </c>
      <c r="IU61" t="s">
        <v>192</v>
      </c>
      <c r="IW61" s="207">
        <v>26631</v>
      </c>
      <c r="IY61" s="200">
        <f t="shared" si="1020"/>
        <v>7.9863739591219396E-3</v>
      </c>
    </row>
    <row r="62" spans="1:265">
      <c r="B62" s="221">
        <f>B61+1</f>
        <v>2</v>
      </c>
      <c r="C62" s="223">
        <f>D61*1</f>
        <v>5963</v>
      </c>
      <c r="D62" s="185">
        <v>11896</v>
      </c>
      <c r="E62" s="241">
        <v>5.5E-2</v>
      </c>
      <c r="F62" s="46"/>
      <c r="G62" s="221">
        <v>1</v>
      </c>
      <c r="H62" s="222">
        <v>0</v>
      </c>
      <c r="I62" s="185">
        <v>250000</v>
      </c>
      <c r="J62" s="241">
        <v>0</v>
      </c>
      <c r="M62" s="127">
        <f t="shared" si="917"/>
        <v>25000</v>
      </c>
      <c r="N62" s="172"/>
      <c r="O62" s="185"/>
      <c r="P62" s="6">
        <f t="shared" ref="P62:P66" si="1021">+M62*1</f>
        <v>25000</v>
      </c>
      <c r="Q62" s="36">
        <f t="shared" ref="Q62:Q66" si="1022">AX62*1</f>
        <v>2150.1600000000003</v>
      </c>
      <c r="R62" s="82">
        <f t="shared" ref="R62:R66" si="1023">Q62/P62</f>
        <v>8.6006400000000011E-2</v>
      </c>
      <c r="S62" s="36">
        <f t="shared" ref="S62:S66" si="1024">BN62*1</f>
        <v>720.4799999999999</v>
      </c>
      <c r="T62" s="82">
        <f t="shared" ref="T62:T66" si="1025">S62/P62</f>
        <v>2.8819199999999996E-2</v>
      </c>
      <c r="U62" s="36">
        <f t="shared" ref="U62:U66" si="1026">CD62*1</f>
        <v>342.7312500000001</v>
      </c>
      <c r="V62" s="76">
        <f t="shared" ref="V62:V66" si="1027">U62/P62</f>
        <v>1.3709250000000004E-2</v>
      </c>
      <c r="W62" s="36">
        <f t="shared" ref="W62:W66" si="1028">CT62*1</f>
        <v>94.777500000000202</v>
      </c>
      <c r="X62" s="76">
        <f t="shared" ref="X62:X66" si="1029">W62/P62</f>
        <v>3.7911000000000082E-3</v>
      </c>
      <c r="Y62" s="36">
        <f t="shared" ref="Y62:Y66" si="1030">DJ62*1</f>
        <v>0</v>
      </c>
      <c r="Z62" s="76">
        <f t="shared" ref="Z62:Z66" si="1031">Y62/P62</f>
        <v>0</v>
      </c>
      <c r="AA62" s="6">
        <f t="shared" ref="AA62:AA66" si="1032">+DZ62*1</f>
        <v>0</v>
      </c>
      <c r="AB62" s="76">
        <f t="shared" ref="AB62:AB66" si="1033">AA62/P62</f>
        <v>0</v>
      </c>
      <c r="AC62" s="6">
        <f t="shared" ref="AC62:AC66" si="1034">+EP62*1</f>
        <v>720.4799999999999</v>
      </c>
      <c r="AD62" s="76">
        <f t="shared" ref="AD62:AD66" si="1035">+AC62/P62</f>
        <v>2.8819199999999996E-2</v>
      </c>
      <c r="AE62" s="36">
        <f t="shared" ref="AE62:AE66" si="1036">FU62*1</f>
        <v>342.7312500000001</v>
      </c>
      <c r="AF62" s="76">
        <f>AE62/P62</f>
        <v>1.3709250000000004E-2</v>
      </c>
      <c r="AG62" s="6">
        <f t="shared" ref="AG62:AG66" si="1037">+GK62*1</f>
        <v>1475.2400000000002</v>
      </c>
      <c r="AH62" s="84">
        <f t="shared" ref="AH62:AH66" si="1038">+AG62/P62</f>
        <v>5.9009600000000009E-2</v>
      </c>
      <c r="AI62" s="36">
        <f>$M62*1</f>
        <v>25000</v>
      </c>
      <c r="AJ62" s="28">
        <f>AJ60*1</f>
        <v>1</v>
      </c>
      <c r="AK62" s="3">
        <f t="shared" ref="AK62:AK66" si="1039">AI62/AJ62</f>
        <v>25000</v>
      </c>
      <c r="AL62" s="3">
        <f>IF(AK62&lt;=$AL$5,AK62,$AL$5)</f>
        <v>6011</v>
      </c>
      <c r="AM62" s="3">
        <f t="shared" ref="AM62:AM66" si="1040">IF(AL62&gt;=$AL$5,IF(AK62&lt;=$AM$5,AK62-$AL$5,$AM$5-$AL$5),0)</f>
        <v>5980</v>
      </c>
      <c r="AN62" s="3">
        <f>IF(AK62&gt;=11991,IF(AK62&lt;=$AN$5,AK62-$AM$5,$AN$5-$AM$5),0)</f>
        <v>13009</v>
      </c>
      <c r="AO62" s="3">
        <f t="shared" ref="AO62:AO66" si="1041">IF(AK62&gt;=$AN$5,IF(AK62&lt;=$AO$5,AK62-$AN$5,$AO$5-$AN$5),0)</f>
        <v>0</v>
      </c>
      <c r="AP62" s="3">
        <f t="shared" ref="AP62:AP66" si="1042">IF(AK62&gt;=71397,IF(AK62&lt;=151200,AK62-71397,79803),0)</f>
        <v>0</v>
      </c>
      <c r="AQ62" s="3">
        <f t="shared" ref="AQ62:AQ66" si="1043">IF(AK62&gt;=$AP$5,IF(AK62&lt;=$AQ$5,AK62-$AP$5,$AQ$5-$AP$5),0)</f>
        <v>0</v>
      </c>
      <c r="AR62" s="3">
        <f t="shared" ref="AR62:AR66" si="1044">IF(AK62&gt;=$AQ$5,IF(AK62&lt;=$AR$5,AK62-$AQ$5,$AR$5-$AQ$5),0)</f>
        <v>0</v>
      </c>
      <c r="AS62" s="3">
        <f t="shared" ref="AS62:AS66" si="1045">IF(AK62&gt;=$AR$5,IF(AK62&lt;=$AS$5,AK62-$AR$5,$AS$5-$AR$5),0)</f>
        <v>0</v>
      </c>
      <c r="AT62" s="3">
        <f t="shared" ref="AT62:AT66" si="1046">AK62-AL62-AM62-AN62-AO62-AP62-AQ62-AR62-AS62</f>
        <v>0</v>
      </c>
      <c r="AU62" s="22">
        <f t="shared" ref="AU62:AU66" si="1047">(AL62*$E$12)+(AM62*$E$13)+(AN62*$E$14)+(AO62*$E$15)+(AP62*$E$16)+(AQ62*$E$17)+(AR62*$E$18)+(AS62*$E$19)</f>
        <v>2150.1600000000003</v>
      </c>
      <c r="AV62" s="3">
        <f t="shared" ref="AV62:AV66" si="1048">AU62*1</f>
        <v>2150.1600000000003</v>
      </c>
      <c r="AW62" s="160">
        <f t="shared" si="926"/>
        <v>2150.1600000000003</v>
      </c>
      <c r="AX62" s="6">
        <f t="shared" ref="AX62:AX66" si="1049">AW62+EX62</f>
        <v>2150.1600000000003</v>
      </c>
      <c r="AY62" s="36">
        <f>$M62*1</f>
        <v>25000</v>
      </c>
      <c r="AZ62" s="28">
        <f>AZ60*1</f>
        <v>2</v>
      </c>
      <c r="BA62" s="3">
        <f t="shared" ref="BA62:BA66" si="1050">AY62/AZ62</f>
        <v>12500</v>
      </c>
      <c r="BB62" s="3">
        <f>IF(BA62&lt;=$AL$5,BA62,$AL$5)</f>
        <v>6011</v>
      </c>
      <c r="BC62" s="3">
        <f t="shared" ref="BC62:BC66" si="1051">IF(BB62&gt;=$AL$5,IF(BA62&lt;=$AM$5,BA62-$AL$5,$AM$5-$AL$5),0)</f>
        <v>5980</v>
      </c>
      <c r="BD62" s="3">
        <f>IF(BA62&gt;=11991,IF(BA62&lt;=$AN$5,BA62-$AM$5,$AN$5-$AM$5),0)</f>
        <v>509</v>
      </c>
      <c r="BE62" s="3">
        <f t="shared" ref="BE62:BE66" si="1052">IF(BA62&gt;=$AN$5,IF(BA62&lt;=$AO$5,BA62-$AN$5,$AO$5-$AN$5),0)</f>
        <v>0</v>
      </c>
      <c r="BF62" s="3">
        <f t="shared" ref="BF62:BF66" si="1053">IF(BA62&gt;=71397,IF(BA62&lt;=151200,BA62-71397,79803),0)</f>
        <v>0</v>
      </c>
      <c r="BG62" s="3">
        <f t="shared" ref="BG62:BG66" si="1054">IF(BA62&gt;=$AP$5,IF(BA62&lt;=$AQ$5,BA62-$AP$5,$AQ$5-$AP$5),0)</f>
        <v>0</v>
      </c>
      <c r="BH62" s="3">
        <f t="shared" ref="BH62:BH66" si="1055">IF(BA62&gt;=$AQ$5,IF(BA62&lt;=$AR$5,BA62-$AQ$5,$AR$5-$AQ$5),0)</f>
        <v>0</v>
      </c>
      <c r="BI62" s="3">
        <f t="shared" ref="BI62:BI66" si="1056">IF(BA62&gt;=$AR$5,IF(BA62&lt;=$AS$5,BA62-$AR$5,$AS$5-$AR$5),0)</f>
        <v>0</v>
      </c>
      <c r="BJ62" s="3">
        <f t="shared" ref="BJ62:BJ66" si="1057">BA62-BB62-BC62-BD62-BE62-BF62-BG62-BH62-BI62</f>
        <v>0</v>
      </c>
      <c r="BK62" s="90">
        <f>((BB62*$E$12)+(BC62*$E$13)+(BD62*$E$14)+(BE62*$E$15)+(BF62*$E$16)+(BG62*$E$17)+(BH62*$E$18)+(BI62*$E$19))*AZ62</f>
        <v>800.31999999999994</v>
      </c>
      <c r="BL62" s="3">
        <f t="shared" ref="BL62:BL66" si="1058">BK62*1</f>
        <v>800.31999999999994</v>
      </c>
      <c r="BM62" s="160">
        <f t="shared" si="928"/>
        <v>720.4799999999999</v>
      </c>
      <c r="BN62" s="62">
        <f t="shared" ref="BN62:BN66" si="1059">BM62+FE62</f>
        <v>720.4799999999999</v>
      </c>
      <c r="BO62" s="36">
        <f>$M62*1</f>
        <v>25000</v>
      </c>
      <c r="BP62" s="28">
        <f>BP60*1</f>
        <v>2.5</v>
      </c>
      <c r="BQ62" s="3">
        <f t="shared" ref="BQ62:BQ66" si="1060">BO62/BP62</f>
        <v>10000</v>
      </c>
      <c r="BR62" s="3">
        <f>IF(BQ62&lt;=$AL$5,BQ62,$AL$5)</f>
        <v>6011</v>
      </c>
      <c r="BS62" s="3">
        <f t="shared" ref="BS62:BS66" si="1061">IF(BR62&gt;=$AL$5,IF(BQ62&lt;=$AM$5,BQ62-$AL$5,$AM$5-$AL$5),0)</f>
        <v>3989</v>
      </c>
      <c r="BT62" s="3">
        <f>IF(BQ62&gt;=11991,IF(BQ62&lt;=$AN$5,BQ62-$AM$5,$AN$5-$AM$5),0)</f>
        <v>0</v>
      </c>
      <c r="BU62" s="3">
        <f t="shared" ref="BU62:BU66" si="1062">IF(BQ62&gt;=$AN$5,IF(BQ62&lt;=$AO$5,BQ62-$AN$5,$AO$5-$AN$5),0)</f>
        <v>0</v>
      </c>
      <c r="BV62" s="3">
        <f t="shared" ref="BV62:BV66" si="1063">IF(BQ62&gt;=71397,IF(BQ62&lt;=151200,BQ62-71397,79803),0)</f>
        <v>0</v>
      </c>
      <c r="BW62" s="3">
        <f t="shared" ref="BW62:BW66" si="1064">IF(BQ62&gt;=$AP$5,IF(BQ62&lt;=$AQ$5,BQ62-$AP$5,$AQ$5-$AP$5),0)</f>
        <v>0</v>
      </c>
      <c r="BX62" s="3">
        <f t="shared" ref="BX62:BX66" si="1065">IF(BQ62&gt;=$AQ$5,IF(BQ62&lt;=$AR$5,BQ62-$AQ$5,$AR$5-$AQ$5),0)</f>
        <v>0</v>
      </c>
      <c r="BY62" s="3">
        <f t="shared" ref="BY62:BY66" si="1066">IF(BQ62&gt;=$AR$5,IF(BQ62&lt;=$AS$5,BQ62-$AR$5,$AS$5-$AR$5),0)</f>
        <v>0</v>
      </c>
      <c r="BZ62" s="3">
        <f t="shared" ref="BZ62:BZ66" si="1067">BQ62-BR62-BS62-BT62-BU62-BV62-BW62-BX62-BY62</f>
        <v>0</v>
      </c>
      <c r="CA62" s="90">
        <f t="shared" ref="CA62" si="1068">((BR62*$E$12)+(BS62*$E$13)+(BT62*$E$14)+(BU62*$E$15)+(BV62*$E$16)+(BW62*$E$17)+(BX62*$E$18)+(BY62*$E$19))*BP62</f>
        <v>548.48750000000007</v>
      </c>
      <c r="CB62" s="149">
        <f t="shared" si="929"/>
        <v>548.48750000000007</v>
      </c>
      <c r="CC62" s="160">
        <f t="shared" si="930"/>
        <v>342.7312500000001</v>
      </c>
      <c r="CD62" s="6">
        <f t="shared" ref="CD62:CD66" si="1069">CC62+FE62</f>
        <v>342.7312500000001</v>
      </c>
      <c r="CE62" s="36">
        <f>$M62*1</f>
        <v>25000</v>
      </c>
      <c r="CF62" s="28">
        <f>CF60*1</f>
        <v>3</v>
      </c>
      <c r="CG62" s="3">
        <f t="shared" ref="CG62:CG66" si="1070">CE62/CF62</f>
        <v>8333.3333333333339</v>
      </c>
      <c r="CH62" s="3">
        <f>IF(CG62&lt;=$AL$5,CG62,$AL$5)</f>
        <v>6011</v>
      </c>
      <c r="CI62" s="3">
        <f t="shared" ref="CI62:CI66" si="1071">IF(CH62&gt;=$AL$5,IF(CG62&lt;=$AM$5,CG62-$AL$5,$AM$5-$AL$5),0)</f>
        <v>2322.3333333333339</v>
      </c>
      <c r="CJ62" s="3">
        <f>IF(CG62&gt;=11991,IF(CG62&lt;=$AN$5,CG62-$AM$5,$AN$5-$AM$5),0)</f>
        <v>0</v>
      </c>
      <c r="CK62" s="3">
        <f t="shared" ref="CK62:CK66" si="1072">IF(CG62&gt;=$AN$5,IF(CG62&lt;=$AO$5,CG62-$AN$5,$AO$5-$AN$5),0)</f>
        <v>0</v>
      </c>
      <c r="CL62" s="3">
        <f t="shared" ref="CL62:CL66" si="1073">IF(CG62&gt;=71397,IF(CG62&lt;=151200,CG62-71397,79803),0)</f>
        <v>0</v>
      </c>
      <c r="CM62" s="3">
        <f t="shared" ref="CM62:CM66" si="1074">IF(CG62&gt;=$AP$5,IF(CG62&lt;=$AQ$5,CG62-$AP$5,$AQ$5-$AP$5),0)</f>
        <v>0</v>
      </c>
      <c r="CN62" s="3">
        <f t="shared" ref="CN62:CN66" si="1075">IF(CG62&gt;=$AQ$5,IF(CG62&lt;=$AR$5,CG62-$AQ$5,$AR$5-$AQ$5),0)</f>
        <v>0</v>
      </c>
      <c r="CO62" s="3">
        <f t="shared" ref="CO62:CO66" si="1076">IF(CG62&gt;=$AR$5,IF(CG62&lt;=$AS$5,CG62-$AR$5,$AS$5-$AR$5),0)</f>
        <v>0</v>
      </c>
      <c r="CP62" s="3">
        <f t="shared" ref="CP62:CP66" si="1077">CG62-CH62-CI62-CJ62-CK62-CL62-CM62-CN62-CO62</f>
        <v>0</v>
      </c>
      <c r="CQ62" s="22">
        <f>((CH62*$E$12)+(CI62*$E$13)+(CJ62*$E$14)+(CK62*$E$15)+(CL62*$E$16)+(CM62*$E$17)+(CN62*$E$18)+(CO62*$E$19))*CF62</f>
        <v>383.18500000000012</v>
      </c>
      <c r="CR62" s="149">
        <f t="shared" si="931"/>
        <v>383.18500000000012</v>
      </c>
      <c r="CS62" s="160">
        <f t="shared" si="932"/>
        <v>94.777500000000202</v>
      </c>
      <c r="CT62" s="6">
        <f t="shared" ref="CT62:CT66" si="1078">CS62+FE62</f>
        <v>94.777500000000202</v>
      </c>
      <c r="CU62" s="36">
        <f>$M62*1</f>
        <v>25000</v>
      </c>
      <c r="CV62" s="28">
        <f>CV60*1</f>
        <v>4</v>
      </c>
      <c r="CW62" s="3">
        <f t="shared" ref="CW62:CW66" si="1079">CU62/CV62</f>
        <v>6250</v>
      </c>
      <c r="CX62" s="3">
        <f>IF(CW62&lt;=$AL$5,CW62,$AL$5)</f>
        <v>6011</v>
      </c>
      <c r="CY62" s="3">
        <f t="shared" ref="CY62:CY66" si="1080">IF(CX62&gt;=$AL$5,IF(CW62&lt;=$AM$5,CW62-$AL$5,$AM$5-$AL$5),0)</f>
        <v>239</v>
      </c>
      <c r="CZ62" s="3">
        <f>IF(CW62&gt;=11991,IF(CW62&lt;=$AN$5,CW62-$AM$5,$AN$5-$AM$5),0)</f>
        <v>0</v>
      </c>
      <c r="DA62" s="3">
        <f t="shared" ref="DA62:DA66" si="1081">IF(CW62&gt;=$AN$5,IF(CW62&lt;=$AO$5,CW62-$AN$5,$AO$5-$AN$5),0)</f>
        <v>0</v>
      </c>
      <c r="DB62" s="3">
        <f t="shared" ref="DB62:DB66" si="1082">IF(CW62&gt;=71397,IF(CW62&lt;=151200,CW62-71397,79803),0)</f>
        <v>0</v>
      </c>
      <c r="DC62" s="3">
        <f t="shared" ref="DC62:DC66" si="1083">IF(CW62&gt;=$AP$5,IF(CW62&lt;=$AQ$5,CW62-$AP$5,$AQ$5-$AP$5),0)</f>
        <v>0</v>
      </c>
      <c r="DD62" s="3">
        <f t="shared" ref="DD62:DD66" si="1084">IF(CW62&gt;=$AQ$5,IF(CW62&lt;=$AR$5,CW62-$AQ$5,$AR$5-$AQ$5),0)</f>
        <v>0</v>
      </c>
      <c r="DE62" s="3">
        <f t="shared" ref="DE62:DE66" si="1085">IF(CW62&gt;=$AR$5,IF(CW62&lt;=$AS$5,CW62-$AR$5,$AS$5-$AR$5),0)</f>
        <v>0</v>
      </c>
      <c r="DF62" s="3">
        <f t="shared" ref="DF62:DF66" si="1086">CW62-CX62-CY62-CZ62-DA62-DB62-DC62-DD62-DE62</f>
        <v>0</v>
      </c>
      <c r="DG62" s="22">
        <f t="shared" ref="DG62:DG65" si="1087">((CX62*$E$12)+(CY62*$E$13)+(CZ62*$E$14)+(DA62*$E$15)+(DB62*$E$16)+(DC62*$E$17)+(DD62*$E$18)+(DE62*$E$19))*CV62</f>
        <v>52.58</v>
      </c>
      <c r="DH62" s="149">
        <f t="shared" si="933"/>
        <v>52.58</v>
      </c>
      <c r="DI62" s="160">
        <f t="shared" si="934"/>
        <v>0</v>
      </c>
      <c r="DJ62" s="6">
        <f t="shared" ref="DJ62:DJ66" si="1088">DI62+FE62</f>
        <v>0</v>
      </c>
      <c r="DK62" s="36">
        <f>$M62*1</f>
        <v>25000</v>
      </c>
      <c r="DL62" s="28">
        <f>DL60*1</f>
        <v>5</v>
      </c>
      <c r="DM62" s="3">
        <f t="shared" ref="DM62:DM66" si="1089">DK62/DL62</f>
        <v>5000</v>
      </c>
      <c r="DN62" s="3">
        <f>IF(DM62&lt;=$AL$5,DM62,$AL$5)</f>
        <v>5000</v>
      </c>
      <c r="DO62" s="3">
        <f t="shared" ref="DO62:DO66" si="1090">IF(DN62&gt;=$AL$5,IF(DM62&lt;=$AM$5,DM62-$AL$5,$AM$5-$AL$5),0)</f>
        <v>0</v>
      </c>
      <c r="DP62" s="3">
        <f>IF(DM62&gt;=11991,IF(DM62&lt;=$AN$5,DM62-$AM$5,$AN$5-$AM$5),0)</f>
        <v>0</v>
      </c>
      <c r="DQ62" s="3">
        <f t="shared" ref="DQ62:DQ66" si="1091">IF(DM62&gt;=$AN$5,IF(DM62&lt;=$AO$5,DM62-$AN$5,$AO$5-$AN$5),0)</f>
        <v>0</v>
      </c>
      <c r="DR62" s="3">
        <f t="shared" ref="DR62:DR66" si="1092">IF(DM62&gt;=71397,IF(DM62&lt;=151200,DM62-71397,79803),0)</f>
        <v>0</v>
      </c>
      <c r="DS62" s="3">
        <f t="shared" ref="DS62:DS66" si="1093">IF(DM62&gt;=$AP$5,IF(DM62&lt;=$AQ$5,DM62-$AP$5,$AQ$5-$AP$5),0)</f>
        <v>0</v>
      </c>
      <c r="DT62" s="3">
        <f t="shared" ref="DT62:DT66" si="1094">IF(DM62&gt;=$AQ$5,IF(DM62&lt;=$AR$5,DM62-$AQ$5,$AR$5-$AQ$5),0)</f>
        <v>0</v>
      </c>
      <c r="DU62" s="3">
        <f t="shared" ref="DU62:DU66" si="1095">IF(DM62&gt;=$AR$5,IF(DM62&lt;=$AS$5,DM62-$AR$5,$AS$5-$AR$5),0)</f>
        <v>0</v>
      </c>
      <c r="DV62" s="3">
        <f t="shared" ref="DV62:DV66" si="1096">DM62-DN62-DO62-DP62-DQ62-DR62-DS62-DT62-DU62</f>
        <v>0</v>
      </c>
      <c r="DW62" s="22">
        <f t="shared" ref="DW62:DW66" si="1097">((DN62*$E$12)+(DO62*$E$13)+(DP62*$E$14)+(DQ62*$E$15)+(DR62*$E$16)+(DS62*$E$17)+(DT62*$E$18)+(DU62*$E$19))*DL62</f>
        <v>0</v>
      </c>
      <c r="DX62" s="149">
        <f t="shared" si="935"/>
        <v>0</v>
      </c>
      <c r="DY62" s="160">
        <f t="shared" si="936"/>
        <v>0</v>
      </c>
      <c r="DZ62" s="6">
        <f t="shared" si="1010"/>
        <v>0</v>
      </c>
      <c r="EA62" s="36">
        <f>$M62*1</f>
        <v>25000</v>
      </c>
      <c r="EB62" s="28">
        <f>EB60*1</f>
        <v>2</v>
      </c>
      <c r="EC62" s="3">
        <f t="shared" ref="EC62:EC66" si="1098">EA62/EB62</f>
        <v>12500</v>
      </c>
      <c r="ED62" s="3">
        <f>IF(EC62&lt;=$AL$5,EC62,$AL$5)</f>
        <v>6011</v>
      </c>
      <c r="EE62" s="3">
        <f t="shared" ref="EE62:EE66" si="1099">IF(ED62&gt;=$AL$5,IF(EC62&lt;=$AM$5,EC62-$AL$5,$AM$5-$AL$5),0)</f>
        <v>5980</v>
      </c>
      <c r="EF62" s="3">
        <f>IF(EC62&gt;=11991,IF(EC62&lt;=$AN$5,EC62-$AM$5,$AN$5-$AM$5),0)</f>
        <v>509</v>
      </c>
      <c r="EG62" s="3">
        <f t="shared" ref="EG62:EG66" si="1100">IF(EC62&gt;=$AN$5,IF(EC62&lt;=$AO$5,EC62-$AN$5,$AO$5-$AN$5),0)</f>
        <v>0</v>
      </c>
      <c r="EH62" s="3">
        <f t="shared" ref="EH62:EH66" si="1101">IF(EC62&gt;=71397,IF(EC62&lt;=151200,EC62-71397,79803),0)</f>
        <v>0</v>
      </c>
      <c r="EI62" s="3">
        <f t="shared" ref="EI62:EI66" si="1102">IF(EC62&gt;=$AP$5,IF(EC62&lt;=$AQ$5,EC62-$AP$5,$AQ$5-$AP$5),0)</f>
        <v>0</v>
      </c>
      <c r="EJ62" s="3">
        <f t="shared" ref="EJ62:EJ66" si="1103">IF(EC62&gt;=$AQ$5,IF(EC62&lt;=$AR$5,EC62-$AQ$5,$AR$5-$AQ$5),0)</f>
        <v>0</v>
      </c>
      <c r="EK62" s="3">
        <f t="shared" ref="EK62:EK66" si="1104">IF(EC62&gt;=$AR$5,IF(EC62&lt;=$AS$5,EC62-$AR$5,$AS$5-$AR$5),0)</f>
        <v>0</v>
      </c>
      <c r="EL62" s="3">
        <f t="shared" ref="EL62:EL66" si="1105">EC62-ED62-EE62-EF62-EG62-EH62-EI62-EJ62-EK62</f>
        <v>0</v>
      </c>
      <c r="EM62" s="22">
        <f t="shared" ref="EM62" si="1106">((ED62*$E$12)+(EE62*$E$13)+(EF62*$E$14)+(EG62*$E$15)+(EH62*$E$16)+(EI62*$E$17)+(EJ62*$E$18)+(EK62*$E$19))*EB62</f>
        <v>800.31999999999994</v>
      </c>
      <c r="EN62" s="149">
        <f t="shared" si="937"/>
        <v>800.31999999999994</v>
      </c>
      <c r="EO62" s="160">
        <f t="shared" si="938"/>
        <v>720.4799999999999</v>
      </c>
      <c r="EP62" s="36">
        <f t="shared" si="875"/>
        <v>720.4799999999999</v>
      </c>
      <c r="EQ62" s="6">
        <f t="shared" ref="EQ62:EQ66" si="1107">M62*1</f>
        <v>25000</v>
      </c>
      <c r="ER62" s="3">
        <f t="shared" ref="ER62:ER66" si="1108">IF(EQ62&lt;=$ER$5,EQ62,$ER$5)</f>
        <v>25000</v>
      </c>
      <c r="ES62" s="3">
        <f t="shared" ref="ES62:ES66" si="1109">IF(EQ62&lt;=$ER$5,0,IF(EQ62&lt;=$ES$5,EQ62-ER62,$ES$5-$ER$5))</f>
        <v>0</v>
      </c>
      <c r="ET62" s="3">
        <f t="shared" ref="ET62:ET66" si="1110">IF(EQ62&lt;=$ES$5,0,IF(EQ62&lt;=$ET$5,EQ62-ER62-ES62,$ET$5-$ES$5))</f>
        <v>0</v>
      </c>
      <c r="EU62" s="3">
        <f t="shared" ref="EU62:EU66" si="1111">IF(EQ62&lt;=$ET$5,0,IF(EQ62&lt;=$EU$5,EQ62-ER62-ES62-ET62,$EU$5-$ET$5))</f>
        <v>0</v>
      </c>
      <c r="EV62" s="3">
        <f t="shared" ref="EV62:EV66" si="1112">IF(EQ62&gt;=$EU$5,EQ62-ER62-ES62-ET62-EU62,0)</f>
        <v>0</v>
      </c>
      <c r="EW62" s="3">
        <f t="shared" ref="EW62:EW66" si="1113">EQ62-ER62-ES62-ET62-EU62-EV62</f>
        <v>0</v>
      </c>
      <c r="EX62" s="6">
        <f t="shared" ref="EX62:EX66" si="1114">((ER62*$J$13)+(ES62*$J$14)+(ET62*$J$15)+(EU62*$J$16)+(EV62*$J$17))</f>
        <v>0</v>
      </c>
      <c r="EY62" s="3">
        <f t="shared" ref="EY62:EY66" si="1115">IF(EQ62&lt;=$EY$5,EQ62,$EY$5)</f>
        <v>25000</v>
      </c>
      <c r="EZ62" s="3">
        <f t="shared" ref="EZ62:EZ66" si="1116">IF(EQ62&lt;=$EY$5,0,IF(EQ62&lt;=$EZ$5,EQ62-EY62,$EZ$5-$EY$5))</f>
        <v>0</v>
      </c>
      <c r="FA62" s="3">
        <f t="shared" ref="FA62:FA66" si="1117">IF(EQ62&lt;=$EZ$5,0,IF(EQ62&lt;=$FA$5,EQ62-EY62-EZ62,$FA$5-$EZ$5))</f>
        <v>0</v>
      </c>
      <c r="FB62" s="3">
        <f t="shared" ref="FB62:FB66" si="1118">IF(EQ62&lt;=$FA$5,0,IF(EQ62&lt;=$FB$5,EQ62-EY62-EZ62-FA62,$FB$5-$FA$5))</f>
        <v>0</v>
      </c>
      <c r="FC62" s="3">
        <f t="shared" ref="FC62:FC66" si="1119">IF(EQ62&lt;=$FB$5,0,EQ62-EY62-EZ62-FA62-FB62)</f>
        <v>0</v>
      </c>
      <c r="FD62" s="3">
        <f t="shared" ref="FD62:FD66" si="1120">EQ62-EY62-EZ62-FA62-FB62-FC62</f>
        <v>0</v>
      </c>
      <c r="FE62" s="6">
        <f t="shared" ref="FE62:FE66" si="1121">(EY62*$J$23)+(EZ62*$J$24)+(FA62*$J$25)+(FB62*$J$26)+(FC62*$J$27)</f>
        <v>0</v>
      </c>
      <c r="FF62" s="36">
        <f>$M62*1</f>
        <v>25000</v>
      </c>
      <c r="FG62" s="28">
        <f>FG60*1</f>
        <v>2.5</v>
      </c>
      <c r="FH62" s="3">
        <f t="shared" ref="FH62:FH66" si="1122">FF62/FG62</f>
        <v>10000</v>
      </c>
      <c r="FI62" s="3">
        <f>IF(FH62&lt;=$AL$5,FH62,$AL$5)</f>
        <v>6011</v>
      </c>
      <c r="FJ62" s="3">
        <f t="shared" ref="FJ62:FJ66" si="1123">IF(FI62&gt;=$AL$5,IF(FH62&lt;=$AM$5,FH62-$AL$5,$AM$5-$AL$5),0)</f>
        <v>3989</v>
      </c>
      <c r="FK62" s="3">
        <f>IF(FH62&gt;=11991,IF(FH62&lt;=$AN$5,FH62-$AM$5,$AN$5-$AM$5),0)</f>
        <v>0</v>
      </c>
      <c r="FL62" s="3">
        <f t="shared" ref="FL62:FL66" si="1124">IF(FH62&gt;=$AN$5,IF(FH62&lt;=$AO$5,FH62-$AN$5,$AO$5-$AN$5),0)</f>
        <v>0</v>
      </c>
      <c r="FM62" s="3">
        <f t="shared" ref="FM62:FM66" si="1125">IF(FH62&gt;=71397,IF(FH62&lt;=151200,FH62-71397,79803),0)</f>
        <v>0</v>
      </c>
      <c r="FN62" s="3">
        <f t="shared" ref="FN62:FN66" si="1126">IF(FH62&gt;=$AP$5,IF(FH62&lt;=$AQ$5,FH62-$AP$5,$AQ$5-$AP$5),0)</f>
        <v>0</v>
      </c>
      <c r="FO62" s="3">
        <f t="shared" ref="FO62:FO66" si="1127">IF(FH62&gt;=$AQ$5,IF(FH62&lt;=$AR$5,FH62-$AQ$5,$AR$5-$AQ$5),0)</f>
        <v>0</v>
      </c>
      <c r="FP62" s="3">
        <f t="shared" ref="FP62:FP66" si="1128">IF(FH62&gt;=$AR$5,IF(FH62&lt;=$AS$5,FH62-$AR$5,$AS$5-$AR$5),0)</f>
        <v>0</v>
      </c>
      <c r="FQ62" s="3">
        <f t="shared" ref="FQ62:FQ66" si="1129">FH62-FI62-FJ62-FK62-FL62-FM62-FN62-FO62-FP62</f>
        <v>0</v>
      </c>
      <c r="FR62" s="22">
        <f t="shared" ref="FR62" si="1130">((FI62*$E$12)+(FJ62*$E$13)+(FK62*$E$14)+(FL62*$E$15)+(FM62*$E$16)+(FN62*$E$17)+(FO62*$E$18)+(FP62*$E$19))*FG62</f>
        <v>548.48750000000007</v>
      </c>
      <c r="FS62" s="149">
        <f t="shared" si="945"/>
        <v>548.48750000000007</v>
      </c>
      <c r="FT62" s="160">
        <f t="shared" si="946"/>
        <v>342.7312500000001</v>
      </c>
      <c r="FU62" s="36">
        <f t="shared" ref="FU62:FU66" si="1131">FT62+EX62</f>
        <v>342.7312500000001</v>
      </c>
      <c r="FV62" s="36">
        <f>$M62*1</f>
        <v>25000</v>
      </c>
      <c r="FW62" s="28">
        <f>FW60*1</f>
        <v>1.5</v>
      </c>
      <c r="FX62" s="3">
        <f t="shared" ref="FX62:FX66" si="1132">FV62/FW62</f>
        <v>16666.666666666668</v>
      </c>
      <c r="FY62" s="3">
        <f>IF(FX62&lt;=$AL$5,FX62,$AL$5)</f>
        <v>6011</v>
      </c>
      <c r="FZ62" s="3">
        <f t="shared" ref="FZ62:FZ66" si="1133">IF(FY62&gt;=$AL$5,IF(FX62&lt;=$AM$5,FX62-$AL$5,$AM$5-$AL$5),0)</f>
        <v>5980</v>
      </c>
      <c r="GA62" s="3">
        <f>IF(FX62&gt;=11991,IF(FX62&lt;=$AN$5,FX62-$AM$5,$AN$5-$AM$5),0)</f>
        <v>4675.6666666666679</v>
      </c>
      <c r="GB62" s="3">
        <f t="shared" ref="GB62:GB66" si="1134">IF(FX62&gt;=$AN$5,IF(FX62&lt;=$AO$5,FX62-$AN$5,$AO$5-$AN$5),0)</f>
        <v>0</v>
      </c>
      <c r="GC62" s="3">
        <f t="shared" ref="GC62:GC66" si="1135">IF(FX62&gt;=71397,IF(FX62&lt;=151200,FX62-71397,79803),0)</f>
        <v>0</v>
      </c>
      <c r="GD62" s="3">
        <f t="shared" ref="GD62:GD66" si="1136">IF(FX62&gt;=$AP$5,IF(FX62&lt;=$AQ$5,FX62-$AP$5,$AQ$5-$AP$5),0)</f>
        <v>0</v>
      </c>
      <c r="GE62" s="3">
        <f t="shared" ref="GE62:GE66" si="1137">IF(FX62&gt;=$AQ$5,IF(FX62&lt;=$AR$5,FX62-$AQ$5,$AR$5-$AQ$5),0)</f>
        <v>0</v>
      </c>
      <c r="GF62" s="3">
        <f t="shared" ref="GF62:GF66" si="1138">IF(FX62&gt;=$AR$5,IF(FX62&lt;=$AS$5,FX62-$AR$5,$AS$5-$AR$5),0)</f>
        <v>0</v>
      </c>
      <c r="GG62" s="3">
        <f t="shared" ref="GG62:GG66" si="1139">FX62-FY62-FZ62-GA62-GB62-GC62-GD62-GE62-GF62</f>
        <v>0</v>
      </c>
      <c r="GH62" s="22">
        <f t="shared" ref="GH62" si="1140">((FY62*$E$12)+(FZ62*$E$13)+(GA62*$E$14)+(GB62*$E$15)+(GC62*$E$16)+(GD62*$E$17)+(GE62*$E$18)+(GF62*$E$19))*FW62</f>
        <v>1475.2400000000002</v>
      </c>
      <c r="GI62" s="149">
        <f t="shared" si="948"/>
        <v>1475.2400000000002</v>
      </c>
      <c r="GJ62" s="160">
        <f t="shared" si="949"/>
        <v>1475.2400000000002</v>
      </c>
      <c r="GK62" s="36">
        <f t="shared" ref="GK62:GK66" si="1141">+GJ62+EX62</f>
        <v>1475.2400000000002</v>
      </c>
      <c r="GM62" s="25">
        <f t="shared" si="990"/>
        <v>110</v>
      </c>
      <c r="GN62" s="149">
        <f t="shared" si="951"/>
        <v>110</v>
      </c>
      <c r="GO62" s="62">
        <f t="shared" si="979"/>
        <v>0</v>
      </c>
      <c r="GP62" s="1"/>
      <c r="GQ62" s="25">
        <f t="shared" si="991"/>
        <v>510</v>
      </c>
      <c r="GR62" s="149">
        <f t="shared" si="980"/>
        <v>225</v>
      </c>
      <c r="GS62" s="62">
        <f t="shared" si="981"/>
        <v>285</v>
      </c>
      <c r="GT62" s="1"/>
      <c r="GU62" s="25">
        <f t="shared" si="992"/>
        <v>910</v>
      </c>
      <c r="GV62" s="149">
        <f t="shared" si="952"/>
        <v>25</v>
      </c>
      <c r="GW62" s="62">
        <f t="shared" si="982"/>
        <v>885</v>
      </c>
      <c r="GX62" s="1"/>
      <c r="GY62" s="25">
        <f t="shared" si="993"/>
        <v>1310</v>
      </c>
      <c r="GZ62" s="149">
        <f t="shared" si="907"/>
        <v>0</v>
      </c>
      <c r="HA62" s="62">
        <f t="shared" si="983"/>
        <v>1310</v>
      </c>
      <c r="HB62" s="1"/>
      <c r="HC62" s="25">
        <f t="shared" si="994"/>
        <v>1710</v>
      </c>
      <c r="HD62" s="149">
        <f t="shared" si="953"/>
        <v>0</v>
      </c>
      <c r="HE62" s="62">
        <f t="shared" si="984"/>
        <v>1710</v>
      </c>
      <c r="HF62" s="3"/>
      <c r="HH62" s="25">
        <f t="shared" ref="HH62:HH66" si="1142">M62*1</f>
        <v>25000</v>
      </c>
      <c r="HI62" s="25">
        <f t="shared" ref="HI62:HI66" si="1143">BL62-CB62</f>
        <v>251.83249999999987</v>
      </c>
      <c r="HJ62" s="3">
        <f t="shared" ref="HJ62:HJ66" si="1144">BL62-CR62</f>
        <v>417.13499999999982</v>
      </c>
      <c r="HK62" s="3">
        <f t="shared" ref="HK62:HK66" si="1145">BL62-DH62</f>
        <v>747.7399999999999</v>
      </c>
      <c r="HL62" s="62">
        <f t="shared" ref="HL62:HL66" si="1146">BL62-DX62</f>
        <v>800.31999999999994</v>
      </c>
      <c r="HM62" s="25">
        <f t="shared" ref="HM62:HM66" si="1147">AV62-EN62</f>
        <v>1349.8400000000004</v>
      </c>
      <c r="HN62" s="3">
        <f t="shared" ref="HN62:HN66" si="1148">AV62-FS62</f>
        <v>1601.6725000000001</v>
      </c>
      <c r="HO62" s="6">
        <f t="shared" ref="HO62:HO66" si="1149">AV62-GI62</f>
        <v>674.92000000000007</v>
      </c>
      <c r="HV62" s="6">
        <f t="shared" si="955"/>
        <v>25000</v>
      </c>
      <c r="HW62" s="3">
        <f t="shared" si="956"/>
        <v>25200</v>
      </c>
      <c r="HX62" s="36">
        <f t="shared" si="957"/>
        <v>200</v>
      </c>
      <c r="HY62" s="36">
        <f t="shared" si="958"/>
        <v>28</v>
      </c>
      <c r="HZ62" s="210">
        <f t="shared" ref="HZ62:HZ66" si="1150">HY62/HX62</f>
        <v>0.14000000000000001</v>
      </c>
      <c r="IA62" s="36">
        <f t="shared" si="959"/>
        <v>14</v>
      </c>
      <c r="IB62" s="213">
        <f t="shared" ref="IB62:IB66" si="1151">IA62/HX62</f>
        <v>7.0000000000000007E-2</v>
      </c>
      <c r="IC62" s="36">
        <f t="shared" si="961"/>
        <v>-11.500000000000171</v>
      </c>
      <c r="ID62" s="210">
        <f t="shared" ref="ID62:ID66" si="1152">IC62/HX62</f>
        <v>-5.7500000000000856E-2</v>
      </c>
      <c r="IE62" s="36">
        <f t="shared" si="962"/>
        <v>-11.500000000000114</v>
      </c>
      <c r="IF62" s="210">
        <f t="shared" ref="IF62:IF66" si="1153">IE62/HX62</f>
        <v>-5.7500000000000571E-2</v>
      </c>
      <c r="IG62" s="36">
        <f t="shared" si="963"/>
        <v>0</v>
      </c>
      <c r="IH62" s="210">
        <f t="shared" ref="IH62:IH66" si="1154">IG62/HX62</f>
        <v>0</v>
      </c>
      <c r="II62" s="6">
        <f t="shared" si="964"/>
        <v>0</v>
      </c>
      <c r="IJ62" s="210">
        <f t="shared" ref="IJ62:IJ66" si="1155">II62/HX62</f>
        <v>0</v>
      </c>
      <c r="IK62" s="6">
        <f t="shared" si="965"/>
        <v>14</v>
      </c>
      <c r="IL62" s="210">
        <f t="shared" ref="IL62:IL66" si="1156">+IK62/HX62</f>
        <v>7.0000000000000007E-2</v>
      </c>
      <c r="IM62" s="6">
        <f t="shared" si="967"/>
        <v>-11.500000000000171</v>
      </c>
      <c r="IN62" s="210">
        <f>IM62/HX62</f>
        <v>-5.7500000000000856E-2</v>
      </c>
      <c r="IO62" s="6">
        <f t="shared" si="968"/>
        <v>28</v>
      </c>
      <c r="IP62" s="218">
        <f t="shared" ref="IP62:IP66" si="1157">+IO62/HX62</f>
        <v>0.14000000000000001</v>
      </c>
      <c r="IQ62" s="192"/>
      <c r="IR62" s="192"/>
      <c r="IT62" s="207">
        <v>70830</v>
      </c>
      <c r="IU62" t="s">
        <v>193</v>
      </c>
      <c r="IW62" s="207">
        <v>71397</v>
      </c>
      <c r="IY62" s="200">
        <f t="shared" si="1020"/>
        <v>8.0050825921220703E-3</v>
      </c>
    </row>
    <row r="63" spans="1:265">
      <c r="B63" s="221">
        <f t="shared" ref="B63:B68" si="1158">B62+1</f>
        <v>3</v>
      </c>
      <c r="C63" s="223">
        <f t="shared" ref="C63:C68" si="1159">D62*1</f>
        <v>11896</v>
      </c>
      <c r="D63" s="185">
        <v>26420</v>
      </c>
      <c r="E63" s="241">
        <v>0.14000000000000001</v>
      </c>
      <c r="F63" s="46"/>
      <c r="G63" s="221">
        <f>G62+1</f>
        <v>2</v>
      </c>
      <c r="H63" s="223">
        <f>I62*1</f>
        <v>250000</v>
      </c>
      <c r="I63" s="185">
        <v>500000</v>
      </c>
      <c r="J63" s="241">
        <v>0.03</v>
      </c>
      <c r="M63" s="127">
        <f t="shared" si="917"/>
        <v>31000</v>
      </c>
      <c r="N63" s="172"/>
      <c r="O63" s="185"/>
      <c r="P63" s="6">
        <f t="shared" si="1021"/>
        <v>31000</v>
      </c>
      <c r="Q63" s="36">
        <f t="shared" si="1022"/>
        <v>3689.2000000000007</v>
      </c>
      <c r="R63" s="82">
        <f t="shared" si="1023"/>
        <v>0.11900645161290326</v>
      </c>
      <c r="S63" s="36">
        <f t="shared" si="1024"/>
        <v>1640.3200000000002</v>
      </c>
      <c r="T63" s="82">
        <f t="shared" si="1025"/>
        <v>5.2913548387096783E-2</v>
      </c>
      <c r="U63" s="36">
        <f t="shared" si="1026"/>
        <v>965.39999999999986</v>
      </c>
      <c r="V63" s="76">
        <f t="shared" si="1027"/>
        <v>3.1141935483870963E-2</v>
      </c>
      <c r="W63" s="36">
        <f t="shared" si="1028"/>
        <v>589.77750000000026</v>
      </c>
      <c r="X63" s="76">
        <f t="shared" si="1029"/>
        <v>1.9025080645161299E-2</v>
      </c>
      <c r="Y63" s="36">
        <f t="shared" si="1030"/>
        <v>93.869999999999948</v>
      </c>
      <c r="Z63" s="76">
        <f t="shared" si="1031"/>
        <v>3.0280645161290306E-3</v>
      </c>
      <c r="AA63" s="6">
        <f t="shared" si="1032"/>
        <v>0</v>
      </c>
      <c r="AB63" s="76">
        <f t="shared" si="1033"/>
        <v>0</v>
      </c>
      <c r="AC63" s="6">
        <f t="shared" si="1034"/>
        <v>1640.3200000000002</v>
      </c>
      <c r="AD63" s="76">
        <f t="shared" si="1035"/>
        <v>5.2913548387096783E-2</v>
      </c>
      <c r="AE63" s="36">
        <f t="shared" si="1036"/>
        <v>965.39999999999986</v>
      </c>
      <c r="AF63" s="76">
        <f t="shared" ref="AF63:AF66" si="1160">AE63/P63</f>
        <v>3.1141935483870963E-2</v>
      </c>
      <c r="AG63" s="6">
        <f t="shared" si="1037"/>
        <v>2792.2000000000007</v>
      </c>
      <c r="AH63" s="84">
        <f t="shared" si="1038"/>
        <v>9.0070967741935501E-2</v>
      </c>
      <c r="AI63" s="36">
        <f>$M63*1</f>
        <v>31000</v>
      </c>
      <c r="AJ63" s="28">
        <f t="shared" ref="AJ63:AJ66" si="1161">AJ62*1</f>
        <v>1</v>
      </c>
      <c r="AK63" s="3">
        <f t="shared" si="1039"/>
        <v>31000</v>
      </c>
      <c r="AL63" s="3">
        <f t="shared" ref="AL63:AL66" si="1162">IF(AK63&lt;=$AL$5,AK63,$AL$5)</f>
        <v>6011</v>
      </c>
      <c r="AM63" s="3">
        <f t="shared" si="1040"/>
        <v>5980</v>
      </c>
      <c r="AN63" s="3">
        <f t="shared" ref="AN63:AN66" si="1163">IF(AK63&gt;=11991,IF(AK63&lt;=$AN$5,AK63-$AM$5,$AN$5-$AM$5),0)</f>
        <v>14640</v>
      </c>
      <c r="AO63" s="3">
        <f t="shared" si="1041"/>
        <v>4369</v>
      </c>
      <c r="AP63" s="3">
        <f t="shared" si="1042"/>
        <v>0</v>
      </c>
      <c r="AQ63" s="3">
        <f t="shared" si="1043"/>
        <v>0</v>
      </c>
      <c r="AR63" s="3">
        <f t="shared" si="1044"/>
        <v>0</v>
      </c>
      <c r="AS63" s="3">
        <f t="shared" si="1045"/>
        <v>0</v>
      </c>
      <c r="AT63" s="3">
        <f t="shared" si="1046"/>
        <v>0</v>
      </c>
      <c r="AU63" s="22">
        <f t="shared" si="1047"/>
        <v>3689.2000000000007</v>
      </c>
      <c r="AV63" s="3">
        <f t="shared" si="1048"/>
        <v>3689.2000000000007</v>
      </c>
      <c r="AW63" s="160">
        <f t="shared" si="926"/>
        <v>3689.2000000000007</v>
      </c>
      <c r="AX63" s="6">
        <f t="shared" si="1049"/>
        <v>3689.2000000000007</v>
      </c>
      <c r="AY63" s="36">
        <f>$M63*1</f>
        <v>31000</v>
      </c>
      <c r="AZ63" s="28">
        <f t="shared" ref="AZ63:AZ66" si="1164">AZ62*1</f>
        <v>2</v>
      </c>
      <c r="BA63" s="3">
        <f t="shared" si="1050"/>
        <v>15500</v>
      </c>
      <c r="BB63" s="3">
        <f t="shared" ref="BB63:BB66" si="1165">IF(BA63&lt;=$AL$5,BA63,$AL$5)</f>
        <v>6011</v>
      </c>
      <c r="BC63" s="3">
        <f t="shared" si="1051"/>
        <v>5980</v>
      </c>
      <c r="BD63" s="3">
        <f t="shared" ref="BD63:BD66" si="1166">IF(BA63&gt;=11991,IF(BA63&lt;=$AN$5,BA63-$AM$5,$AN$5-$AM$5),0)</f>
        <v>3509</v>
      </c>
      <c r="BE63" s="3">
        <f t="shared" si="1052"/>
        <v>0</v>
      </c>
      <c r="BF63" s="3">
        <f t="shared" si="1053"/>
        <v>0</v>
      </c>
      <c r="BG63" s="3">
        <f t="shared" si="1054"/>
        <v>0</v>
      </c>
      <c r="BH63" s="3">
        <f t="shared" si="1055"/>
        <v>0</v>
      </c>
      <c r="BI63" s="3">
        <f t="shared" si="1056"/>
        <v>0</v>
      </c>
      <c r="BJ63" s="3">
        <f t="shared" si="1057"/>
        <v>0</v>
      </c>
      <c r="BK63" s="90">
        <f t="shared" ref="BK63:BK66" si="1167">((BB63*$E$12)+(BC63*$E$13)+(BD63*$E$14)+(BE63*$E$15)+(BF63*$E$16)+(BG63*$E$17)+(BH63*$E$18)+(BI63*$E$19))*AZ63</f>
        <v>1640.3200000000002</v>
      </c>
      <c r="BL63" s="3">
        <f t="shared" si="1058"/>
        <v>1640.3200000000002</v>
      </c>
      <c r="BM63" s="160">
        <f t="shared" si="928"/>
        <v>1640.3200000000002</v>
      </c>
      <c r="BN63" s="62">
        <f t="shared" si="1059"/>
        <v>1640.3200000000002</v>
      </c>
      <c r="BO63" s="36">
        <f>$M63*1</f>
        <v>31000</v>
      </c>
      <c r="BP63" s="28">
        <f t="shared" ref="BP63:BP66" si="1168">BP62*1</f>
        <v>2.5</v>
      </c>
      <c r="BQ63" s="3">
        <f t="shared" si="1060"/>
        <v>12400</v>
      </c>
      <c r="BR63" s="3">
        <f t="shared" ref="BR63:BR66" si="1169">IF(BQ63&lt;=$AL$5,BQ63,$AL$5)</f>
        <v>6011</v>
      </c>
      <c r="BS63" s="3">
        <f t="shared" si="1061"/>
        <v>5980</v>
      </c>
      <c r="BT63" s="3">
        <f t="shared" ref="BT63:BT66" si="1170">IF(BQ63&gt;=11991,IF(BQ63&lt;=$AN$5,BQ63-$AM$5,$AN$5-$AM$5),0)</f>
        <v>409</v>
      </c>
      <c r="BU63" s="3">
        <f t="shared" si="1062"/>
        <v>0</v>
      </c>
      <c r="BV63" s="3">
        <f t="shared" si="1063"/>
        <v>0</v>
      </c>
      <c r="BW63" s="3">
        <f t="shared" si="1064"/>
        <v>0</v>
      </c>
      <c r="BX63" s="3">
        <f t="shared" si="1065"/>
        <v>0</v>
      </c>
      <c r="BY63" s="3">
        <f t="shared" si="1066"/>
        <v>0</v>
      </c>
      <c r="BZ63" s="3">
        <f t="shared" si="1067"/>
        <v>0</v>
      </c>
      <c r="CA63" s="90">
        <f>((BR63*$E$12)+(BS63*$E$13)+(BT63*$E$14)+(BU63*$E$15)+(BV63*$E$16)+(BW63*$E$17)+(BX63*$E$18)+(BY63*$E$19))*BP63</f>
        <v>965.39999999999986</v>
      </c>
      <c r="CB63" s="149">
        <f t="shared" si="929"/>
        <v>965.39999999999986</v>
      </c>
      <c r="CC63" s="160">
        <f t="shared" si="930"/>
        <v>965.39999999999986</v>
      </c>
      <c r="CD63" s="6">
        <f t="shared" si="1069"/>
        <v>965.39999999999986</v>
      </c>
      <c r="CE63" s="36">
        <f>$M63*1</f>
        <v>31000</v>
      </c>
      <c r="CF63" s="28">
        <f t="shared" ref="CF63:CF66" si="1171">CF62*1</f>
        <v>3</v>
      </c>
      <c r="CG63" s="3">
        <f t="shared" si="1070"/>
        <v>10333.333333333334</v>
      </c>
      <c r="CH63" s="3">
        <f t="shared" ref="CH63:CH66" si="1172">IF(CG63&lt;=$AL$5,CG63,$AL$5)</f>
        <v>6011</v>
      </c>
      <c r="CI63" s="3">
        <f t="shared" si="1071"/>
        <v>4322.3333333333339</v>
      </c>
      <c r="CJ63" s="3">
        <f t="shared" ref="CJ63:CJ66" si="1173">IF(CG63&gt;=11991,IF(CG63&lt;=$AN$5,CG63-$AM$5,$AN$5-$AM$5),0)</f>
        <v>0</v>
      </c>
      <c r="CK63" s="3">
        <f t="shared" si="1072"/>
        <v>0</v>
      </c>
      <c r="CL63" s="3">
        <f t="shared" si="1073"/>
        <v>0</v>
      </c>
      <c r="CM63" s="3">
        <f t="shared" si="1074"/>
        <v>0</v>
      </c>
      <c r="CN63" s="3">
        <f t="shared" si="1075"/>
        <v>0</v>
      </c>
      <c r="CO63" s="3">
        <f t="shared" si="1076"/>
        <v>0</v>
      </c>
      <c r="CP63" s="3">
        <f t="shared" si="1077"/>
        <v>0</v>
      </c>
      <c r="CQ63" s="22">
        <f t="shared" ref="CQ63:CQ66" si="1174">((CH63*$E$12)+(CI63*$E$13)+(CJ63*$E$14)+(CK63*$E$15)+(CL63*$E$16)+(CM63*$E$17)+(CN63*$E$18)+(CO63*$E$19))*CF63</f>
        <v>713.18500000000017</v>
      </c>
      <c r="CR63" s="149">
        <f t="shared" si="931"/>
        <v>713.18500000000017</v>
      </c>
      <c r="CS63" s="160">
        <f t="shared" si="932"/>
        <v>589.77750000000026</v>
      </c>
      <c r="CT63" s="6">
        <f t="shared" si="1078"/>
        <v>589.77750000000026</v>
      </c>
      <c r="CU63" s="36">
        <f>$M63*1</f>
        <v>31000</v>
      </c>
      <c r="CV63" s="28">
        <f t="shared" ref="CV63:CV66" si="1175">CV62*1</f>
        <v>4</v>
      </c>
      <c r="CW63" s="3">
        <f t="shared" si="1079"/>
        <v>7750</v>
      </c>
      <c r="CX63" s="3">
        <f t="shared" ref="CX63:CX66" si="1176">IF(CW63&lt;=$AL$5,CW63,$AL$5)</f>
        <v>6011</v>
      </c>
      <c r="CY63" s="3">
        <f t="shared" si="1080"/>
        <v>1739</v>
      </c>
      <c r="CZ63" s="3">
        <f t="shared" ref="CZ63:CZ66" si="1177">IF(CW63&gt;=11991,IF(CW63&lt;=$AN$5,CW63-$AM$5,$AN$5-$AM$5),0)</f>
        <v>0</v>
      </c>
      <c r="DA63" s="3">
        <f t="shared" si="1081"/>
        <v>0</v>
      </c>
      <c r="DB63" s="3">
        <f t="shared" si="1082"/>
        <v>0</v>
      </c>
      <c r="DC63" s="3">
        <f t="shared" si="1083"/>
        <v>0</v>
      </c>
      <c r="DD63" s="3">
        <f t="shared" si="1084"/>
        <v>0</v>
      </c>
      <c r="DE63" s="3">
        <f t="shared" si="1085"/>
        <v>0</v>
      </c>
      <c r="DF63" s="3">
        <f t="shared" si="1086"/>
        <v>0</v>
      </c>
      <c r="DG63" s="22">
        <f t="shared" si="1087"/>
        <v>382.58</v>
      </c>
      <c r="DH63" s="149">
        <f t="shared" si="933"/>
        <v>382.58</v>
      </c>
      <c r="DI63" s="160">
        <f t="shared" si="934"/>
        <v>93.869999999999948</v>
      </c>
      <c r="DJ63" s="6">
        <f t="shared" si="1088"/>
        <v>93.869999999999948</v>
      </c>
      <c r="DK63" s="36">
        <f>$M63*1</f>
        <v>31000</v>
      </c>
      <c r="DL63" s="28">
        <f t="shared" ref="DL63:DL66" si="1178">DL62*1</f>
        <v>5</v>
      </c>
      <c r="DM63" s="3">
        <f t="shared" si="1089"/>
        <v>6200</v>
      </c>
      <c r="DN63" s="3">
        <f t="shared" ref="DN63:DN66" si="1179">IF(DM63&lt;=$AL$5,DM63,$AL$5)</f>
        <v>6011</v>
      </c>
      <c r="DO63" s="3">
        <f t="shared" si="1090"/>
        <v>189</v>
      </c>
      <c r="DP63" s="3">
        <f t="shared" ref="DP63:DP66" si="1180">IF(DM63&gt;=11991,IF(DM63&lt;=$AN$5,DM63-$AM$5,$AN$5-$AM$5),0)</f>
        <v>0</v>
      </c>
      <c r="DQ63" s="3">
        <f t="shared" si="1091"/>
        <v>0</v>
      </c>
      <c r="DR63" s="3">
        <f t="shared" si="1092"/>
        <v>0</v>
      </c>
      <c r="DS63" s="3">
        <f t="shared" si="1093"/>
        <v>0</v>
      </c>
      <c r="DT63" s="3">
        <f t="shared" si="1094"/>
        <v>0</v>
      </c>
      <c r="DU63" s="3">
        <f t="shared" si="1095"/>
        <v>0</v>
      </c>
      <c r="DV63" s="3">
        <f t="shared" si="1096"/>
        <v>0</v>
      </c>
      <c r="DW63" s="22">
        <f t="shared" si="1097"/>
        <v>51.974999999999994</v>
      </c>
      <c r="DX63" s="149">
        <f t="shared" si="935"/>
        <v>51.974999999999994</v>
      </c>
      <c r="DY63" s="160">
        <f t="shared" si="936"/>
        <v>0</v>
      </c>
      <c r="DZ63" s="6">
        <f t="shared" si="1010"/>
        <v>0</v>
      </c>
      <c r="EA63" s="36">
        <f>$M63*1</f>
        <v>31000</v>
      </c>
      <c r="EB63" s="28">
        <f t="shared" ref="EB63:EB66" si="1181">EB62*1</f>
        <v>2</v>
      </c>
      <c r="EC63" s="3">
        <f t="shared" si="1098"/>
        <v>15500</v>
      </c>
      <c r="ED63" s="3">
        <f t="shared" ref="ED63:ED66" si="1182">IF(EC63&lt;=$AL$5,EC63,$AL$5)</f>
        <v>6011</v>
      </c>
      <c r="EE63" s="3">
        <f t="shared" si="1099"/>
        <v>5980</v>
      </c>
      <c r="EF63" s="3">
        <f t="shared" ref="EF63:EF66" si="1183">IF(EC63&gt;=11991,IF(EC63&lt;=$AN$5,EC63-$AM$5,$AN$5-$AM$5),0)</f>
        <v>3509</v>
      </c>
      <c r="EG63" s="3">
        <f t="shared" si="1100"/>
        <v>0</v>
      </c>
      <c r="EH63" s="3">
        <f t="shared" si="1101"/>
        <v>0</v>
      </c>
      <c r="EI63" s="3">
        <f t="shared" si="1102"/>
        <v>0</v>
      </c>
      <c r="EJ63" s="3">
        <f t="shared" si="1103"/>
        <v>0</v>
      </c>
      <c r="EK63" s="3">
        <f t="shared" si="1104"/>
        <v>0</v>
      </c>
      <c r="EL63" s="3">
        <f t="shared" si="1105"/>
        <v>0</v>
      </c>
      <c r="EM63" s="22">
        <f>((ED63*$E$12)+(EE63*$E$13)+(EF63*$E$14)+(EG63*$E$15)+(EH63*$E$16)+(EI63*$E$17)+(EJ63*$E$18)+(EK63*$E$19))*EB63</f>
        <v>1640.3200000000002</v>
      </c>
      <c r="EN63" s="149">
        <f t="shared" si="937"/>
        <v>1640.3200000000002</v>
      </c>
      <c r="EO63" s="160">
        <f t="shared" si="938"/>
        <v>1640.3200000000002</v>
      </c>
      <c r="EP63" s="36">
        <f t="shared" si="875"/>
        <v>1640.3200000000002</v>
      </c>
      <c r="EQ63" s="6">
        <f t="shared" si="1107"/>
        <v>31000</v>
      </c>
      <c r="ER63" s="3">
        <f t="shared" si="1108"/>
        <v>31000</v>
      </c>
      <c r="ES63" s="3">
        <f t="shared" si="1109"/>
        <v>0</v>
      </c>
      <c r="ET63" s="3">
        <f t="shared" si="1110"/>
        <v>0</v>
      </c>
      <c r="EU63" s="3">
        <f t="shared" si="1111"/>
        <v>0</v>
      </c>
      <c r="EV63" s="3">
        <f t="shared" si="1112"/>
        <v>0</v>
      </c>
      <c r="EW63" s="3">
        <f t="shared" si="1113"/>
        <v>0</v>
      </c>
      <c r="EX63" s="6">
        <f t="shared" si="1114"/>
        <v>0</v>
      </c>
      <c r="EY63" s="3">
        <f t="shared" si="1115"/>
        <v>31000</v>
      </c>
      <c r="EZ63" s="3">
        <f t="shared" si="1116"/>
        <v>0</v>
      </c>
      <c r="FA63" s="3">
        <f t="shared" si="1117"/>
        <v>0</v>
      </c>
      <c r="FB63" s="3">
        <f t="shared" si="1118"/>
        <v>0</v>
      </c>
      <c r="FC63" s="3">
        <f t="shared" si="1119"/>
        <v>0</v>
      </c>
      <c r="FD63" s="3">
        <f t="shared" si="1120"/>
        <v>0</v>
      </c>
      <c r="FE63" s="6">
        <f t="shared" si="1121"/>
        <v>0</v>
      </c>
      <c r="FF63" s="36">
        <f>$M63*1</f>
        <v>31000</v>
      </c>
      <c r="FG63" s="28">
        <f t="shared" ref="FG63:FG66" si="1184">FG62*1</f>
        <v>2.5</v>
      </c>
      <c r="FH63" s="3">
        <f t="shared" si="1122"/>
        <v>12400</v>
      </c>
      <c r="FI63" s="3">
        <f t="shared" ref="FI63:FI66" si="1185">IF(FH63&lt;=$AL$5,FH63,$AL$5)</f>
        <v>6011</v>
      </c>
      <c r="FJ63" s="3">
        <f t="shared" si="1123"/>
        <v>5980</v>
      </c>
      <c r="FK63" s="3">
        <f t="shared" ref="FK63:FK66" si="1186">IF(FH63&gt;=11991,IF(FH63&lt;=$AN$5,FH63-$AM$5,$AN$5-$AM$5),0)</f>
        <v>409</v>
      </c>
      <c r="FL63" s="3">
        <f t="shared" si="1124"/>
        <v>0</v>
      </c>
      <c r="FM63" s="3">
        <f t="shared" si="1125"/>
        <v>0</v>
      </c>
      <c r="FN63" s="3">
        <f t="shared" si="1126"/>
        <v>0</v>
      </c>
      <c r="FO63" s="3">
        <f t="shared" si="1127"/>
        <v>0</v>
      </c>
      <c r="FP63" s="3">
        <f t="shared" si="1128"/>
        <v>0</v>
      </c>
      <c r="FQ63" s="3">
        <f t="shared" si="1129"/>
        <v>0</v>
      </c>
      <c r="FR63" s="22">
        <f>((FI63*$E$12)+(FJ63*$E$13)+(FK63*$E$14)+(FL63*$E$15)+(FM63*$E$16)+(FN63*$E$17)+(FO63*$E$18)+(FP63*$E$19))*FG63</f>
        <v>965.39999999999986</v>
      </c>
      <c r="FS63" s="149">
        <f t="shared" si="945"/>
        <v>965.39999999999986</v>
      </c>
      <c r="FT63" s="160">
        <f t="shared" si="946"/>
        <v>965.39999999999986</v>
      </c>
      <c r="FU63" s="36">
        <f t="shared" si="1131"/>
        <v>965.39999999999986</v>
      </c>
      <c r="FV63" s="36">
        <f>$M63*1</f>
        <v>31000</v>
      </c>
      <c r="FW63" s="28">
        <f t="shared" ref="FW63:FW66" si="1187">FW62*1</f>
        <v>1.5</v>
      </c>
      <c r="FX63" s="3">
        <f t="shared" si="1132"/>
        <v>20666.666666666668</v>
      </c>
      <c r="FY63" s="3">
        <f t="shared" ref="FY63:FY66" si="1188">IF(FX63&lt;=$AL$5,FX63,$AL$5)</f>
        <v>6011</v>
      </c>
      <c r="FZ63" s="3">
        <f t="shared" si="1133"/>
        <v>5980</v>
      </c>
      <c r="GA63" s="3">
        <f t="shared" ref="GA63:GA66" si="1189">IF(FX63&gt;=11991,IF(FX63&lt;=$AN$5,FX63-$AM$5,$AN$5-$AM$5),0)</f>
        <v>8675.6666666666679</v>
      </c>
      <c r="GB63" s="3">
        <f t="shared" si="1134"/>
        <v>0</v>
      </c>
      <c r="GC63" s="3">
        <f t="shared" si="1135"/>
        <v>0</v>
      </c>
      <c r="GD63" s="3">
        <f t="shared" si="1136"/>
        <v>0</v>
      </c>
      <c r="GE63" s="3">
        <f t="shared" si="1137"/>
        <v>0</v>
      </c>
      <c r="GF63" s="3">
        <f t="shared" si="1138"/>
        <v>0</v>
      </c>
      <c r="GG63" s="3">
        <f t="shared" si="1139"/>
        <v>0</v>
      </c>
      <c r="GH63" s="22">
        <f>((FY63*$E$12)+(FZ63*$E$13)+(GA63*$E$14)+(GB63*$E$15)+(GC63*$E$16)+(GD63*$E$17)+(GE63*$E$18)+(GF63*$E$19))*FW63</f>
        <v>2315.2400000000007</v>
      </c>
      <c r="GI63" s="149">
        <f t="shared" si="948"/>
        <v>2792.2000000000007</v>
      </c>
      <c r="GJ63" s="160">
        <f t="shared" si="949"/>
        <v>2792.2000000000007</v>
      </c>
      <c r="GK63" s="36">
        <f t="shared" si="1141"/>
        <v>2792.2000000000007</v>
      </c>
      <c r="GM63" s="25">
        <f t="shared" si="990"/>
        <v>130</v>
      </c>
      <c r="GN63" s="149">
        <f t="shared" si="951"/>
        <v>130</v>
      </c>
      <c r="GO63" s="62">
        <f t="shared" si="979"/>
        <v>0</v>
      </c>
      <c r="GP63" s="1"/>
      <c r="GQ63" s="25">
        <f t="shared" si="991"/>
        <v>530</v>
      </c>
      <c r="GR63" s="149">
        <f t="shared" si="980"/>
        <v>215</v>
      </c>
      <c r="GS63" s="62">
        <f t="shared" si="981"/>
        <v>315</v>
      </c>
      <c r="GT63" s="1"/>
      <c r="GU63" s="25">
        <f t="shared" si="992"/>
        <v>930</v>
      </c>
      <c r="GV63" s="149">
        <f t="shared" si="952"/>
        <v>15</v>
      </c>
      <c r="GW63" s="62">
        <f t="shared" si="982"/>
        <v>915</v>
      </c>
      <c r="GX63" s="1"/>
      <c r="GY63" s="25">
        <f t="shared" si="993"/>
        <v>1330</v>
      </c>
      <c r="GZ63" s="149">
        <f t="shared" si="907"/>
        <v>0</v>
      </c>
      <c r="HA63" s="62">
        <f t="shared" si="983"/>
        <v>1330</v>
      </c>
      <c r="HB63" s="1"/>
      <c r="HC63" s="25">
        <f t="shared" si="994"/>
        <v>1730</v>
      </c>
      <c r="HD63" s="149">
        <f t="shared" si="953"/>
        <v>0</v>
      </c>
      <c r="HE63" s="62">
        <f t="shared" si="984"/>
        <v>1730</v>
      </c>
      <c r="HF63" s="3"/>
      <c r="HH63" s="25">
        <f t="shared" si="1142"/>
        <v>31000</v>
      </c>
      <c r="HI63" s="25">
        <f t="shared" si="1143"/>
        <v>674.9200000000003</v>
      </c>
      <c r="HJ63" s="3">
        <f t="shared" si="1144"/>
        <v>927.13499999999999</v>
      </c>
      <c r="HK63" s="3">
        <f t="shared" si="1145"/>
        <v>1257.7400000000002</v>
      </c>
      <c r="HL63" s="62">
        <f t="shared" si="1146"/>
        <v>1588.3450000000003</v>
      </c>
      <c r="HM63" s="25">
        <f t="shared" si="1147"/>
        <v>2048.8800000000006</v>
      </c>
      <c r="HN63" s="3">
        <f t="shared" si="1148"/>
        <v>2723.8000000000011</v>
      </c>
      <c r="HO63" s="6">
        <f t="shared" si="1149"/>
        <v>897</v>
      </c>
      <c r="HV63" s="6">
        <f t="shared" si="955"/>
        <v>31000</v>
      </c>
      <c r="HW63" s="3">
        <f t="shared" si="956"/>
        <v>31248</v>
      </c>
      <c r="HX63" s="36">
        <f t="shared" si="957"/>
        <v>248</v>
      </c>
      <c r="HY63" s="36">
        <f t="shared" si="958"/>
        <v>74.399999999999636</v>
      </c>
      <c r="HZ63" s="210">
        <f t="shared" si="1150"/>
        <v>0.29999999999999855</v>
      </c>
      <c r="IA63" s="36">
        <f t="shared" si="959"/>
        <v>34.7199999999998</v>
      </c>
      <c r="IB63" s="213">
        <f t="shared" si="1151"/>
        <v>0.13999999999999918</v>
      </c>
      <c r="IC63" s="36">
        <f t="shared" si="961"/>
        <v>26.780000000000655</v>
      </c>
      <c r="ID63" s="210">
        <f t="shared" si="1152"/>
        <v>0.10798387096774457</v>
      </c>
      <c r="IE63" s="36">
        <f t="shared" si="962"/>
        <v>-7.540000000000191</v>
      </c>
      <c r="IF63" s="210">
        <f t="shared" si="1153"/>
        <v>-3.0403225806452383E-2</v>
      </c>
      <c r="IG63" s="36">
        <f t="shared" si="963"/>
        <v>-7.5399999999999068</v>
      </c>
      <c r="IH63" s="210">
        <f t="shared" si="1154"/>
        <v>-3.0403225806451238E-2</v>
      </c>
      <c r="II63" s="6">
        <f t="shared" si="964"/>
        <v>0</v>
      </c>
      <c r="IJ63" s="210">
        <f t="shared" si="1155"/>
        <v>0</v>
      </c>
      <c r="IK63" s="6">
        <f t="shared" si="965"/>
        <v>34.7199999999998</v>
      </c>
      <c r="IL63" s="210">
        <f t="shared" si="1156"/>
        <v>0.13999999999999918</v>
      </c>
      <c r="IM63" s="6">
        <f t="shared" si="967"/>
        <v>26.780000000000655</v>
      </c>
      <c r="IN63" s="210">
        <f t="shared" ref="IN63:IN66" si="1190">IM63/HX63</f>
        <v>0.10798387096774457</v>
      </c>
      <c r="IO63" s="6">
        <f t="shared" si="968"/>
        <v>74.399999999999636</v>
      </c>
      <c r="IP63" s="218">
        <f t="shared" si="1157"/>
        <v>0.29999999999999855</v>
      </c>
      <c r="IQ63" s="192"/>
      <c r="IR63" s="192"/>
      <c r="IT63" s="207">
        <v>150000</v>
      </c>
      <c r="IU63" t="s">
        <v>194</v>
      </c>
      <c r="IW63" s="207">
        <v>151200</v>
      </c>
      <c r="IY63" s="200">
        <f t="shared" si="1020"/>
        <v>8.0000000000000071E-3</v>
      </c>
    </row>
    <row r="64" spans="1:265">
      <c r="B64" s="221">
        <f t="shared" si="1158"/>
        <v>4</v>
      </c>
      <c r="C64" s="223">
        <f t="shared" si="1159"/>
        <v>26420</v>
      </c>
      <c r="D64" s="185">
        <v>70830</v>
      </c>
      <c r="E64" s="241">
        <v>0.3</v>
      </c>
      <c r="F64" s="46"/>
      <c r="G64" s="221">
        <f>G63+1</f>
        <v>3</v>
      </c>
      <c r="H64" s="223">
        <f>I63*1</f>
        <v>500000</v>
      </c>
      <c r="I64" s="185">
        <v>9999999</v>
      </c>
      <c r="J64" s="241">
        <v>0.04</v>
      </c>
      <c r="M64" s="127">
        <f t="shared" si="917"/>
        <v>36000</v>
      </c>
      <c r="N64" s="172"/>
      <c r="O64" s="185"/>
      <c r="P64" s="6">
        <f t="shared" si="1021"/>
        <v>36000</v>
      </c>
      <c r="Q64" s="36">
        <f t="shared" si="1022"/>
        <v>5189.2000000000007</v>
      </c>
      <c r="R64" s="82">
        <f t="shared" si="1023"/>
        <v>0.14414444444444446</v>
      </c>
      <c r="S64" s="36">
        <f t="shared" si="1024"/>
        <v>2340.3200000000002</v>
      </c>
      <c r="T64" s="82">
        <f t="shared" si="1025"/>
        <v>6.5008888888888894E-2</v>
      </c>
      <c r="U64" s="36">
        <f t="shared" si="1026"/>
        <v>1665.4</v>
      </c>
      <c r="V64" s="76">
        <f t="shared" si="1027"/>
        <v>4.6261111111111114E-2</v>
      </c>
      <c r="W64" s="36">
        <f t="shared" si="1028"/>
        <v>990.4799999999999</v>
      </c>
      <c r="X64" s="76">
        <f t="shared" si="1029"/>
        <v>2.7513333333333331E-2</v>
      </c>
      <c r="Y64" s="36">
        <f t="shared" si="1030"/>
        <v>506.37000000000006</v>
      </c>
      <c r="Z64" s="76">
        <f t="shared" si="1031"/>
        <v>1.4065833333333335E-2</v>
      </c>
      <c r="AA64" s="6">
        <f t="shared" si="1032"/>
        <v>10.46249999999992</v>
      </c>
      <c r="AB64" s="76">
        <f t="shared" si="1033"/>
        <v>2.9062499999999781E-4</v>
      </c>
      <c r="AC64" s="6">
        <f t="shared" si="1034"/>
        <v>2340.3200000000002</v>
      </c>
      <c r="AD64" s="76">
        <f t="shared" si="1035"/>
        <v>6.5008888888888894E-2</v>
      </c>
      <c r="AE64" s="36">
        <f t="shared" si="1036"/>
        <v>1665.4</v>
      </c>
      <c r="AF64" s="76">
        <f t="shared" si="1160"/>
        <v>4.6261111111111114E-2</v>
      </c>
      <c r="AG64" s="6">
        <f t="shared" si="1037"/>
        <v>4292.2000000000007</v>
      </c>
      <c r="AH64" s="84">
        <f t="shared" si="1038"/>
        <v>0.11922777777777779</v>
      </c>
      <c r="AI64" s="36">
        <f>$M64*1</f>
        <v>36000</v>
      </c>
      <c r="AJ64" s="28">
        <f t="shared" si="1161"/>
        <v>1</v>
      </c>
      <c r="AK64" s="3">
        <f t="shared" si="1039"/>
        <v>36000</v>
      </c>
      <c r="AL64" s="3">
        <f t="shared" si="1162"/>
        <v>6011</v>
      </c>
      <c r="AM64" s="3">
        <f t="shared" si="1040"/>
        <v>5980</v>
      </c>
      <c r="AN64" s="3">
        <f t="shared" si="1163"/>
        <v>14640</v>
      </c>
      <c r="AO64" s="3">
        <f t="shared" si="1041"/>
        <v>9369</v>
      </c>
      <c r="AP64" s="3">
        <f t="shared" si="1042"/>
        <v>0</v>
      </c>
      <c r="AQ64" s="3">
        <f t="shared" si="1043"/>
        <v>0</v>
      </c>
      <c r="AR64" s="3">
        <f t="shared" si="1044"/>
        <v>0</v>
      </c>
      <c r="AS64" s="3">
        <f t="shared" si="1045"/>
        <v>0</v>
      </c>
      <c r="AT64" s="3">
        <f t="shared" si="1046"/>
        <v>0</v>
      </c>
      <c r="AU64" s="22">
        <f t="shared" si="1047"/>
        <v>5189.2000000000007</v>
      </c>
      <c r="AV64" s="3">
        <f t="shared" si="1048"/>
        <v>5189.2000000000007</v>
      </c>
      <c r="AW64" s="160">
        <f t="shared" si="926"/>
        <v>5189.2000000000007</v>
      </c>
      <c r="AX64" s="6">
        <f t="shared" si="1049"/>
        <v>5189.2000000000007</v>
      </c>
      <c r="AY64" s="36">
        <f>$M64*1</f>
        <v>36000</v>
      </c>
      <c r="AZ64" s="28">
        <f t="shared" si="1164"/>
        <v>2</v>
      </c>
      <c r="BA64" s="3">
        <f t="shared" si="1050"/>
        <v>18000</v>
      </c>
      <c r="BB64" s="3">
        <f t="shared" si="1165"/>
        <v>6011</v>
      </c>
      <c r="BC64" s="3">
        <f t="shared" si="1051"/>
        <v>5980</v>
      </c>
      <c r="BD64" s="3">
        <f t="shared" si="1166"/>
        <v>6009</v>
      </c>
      <c r="BE64" s="3">
        <f t="shared" si="1052"/>
        <v>0</v>
      </c>
      <c r="BF64" s="3">
        <f t="shared" si="1053"/>
        <v>0</v>
      </c>
      <c r="BG64" s="3">
        <f t="shared" si="1054"/>
        <v>0</v>
      </c>
      <c r="BH64" s="3">
        <f t="shared" si="1055"/>
        <v>0</v>
      </c>
      <c r="BI64" s="3">
        <f t="shared" si="1056"/>
        <v>0</v>
      </c>
      <c r="BJ64" s="3">
        <f t="shared" si="1057"/>
        <v>0</v>
      </c>
      <c r="BK64" s="90">
        <f t="shared" si="1167"/>
        <v>2340.3200000000002</v>
      </c>
      <c r="BL64" s="3">
        <f t="shared" si="1058"/>
        <v>2340.3200000000002</v>
      </c>
      <c r="BM64" s="160">
        <f t="shared" si="928"/>
        <v>2340.3200000000002</v>
      </c>
      <c r="BN64" s="62">
        <f t="shared" si="1059"/>
        <v>2340.3200000000002</v>
      </c>
      <c r="BO64" s="36">
        <f>$M64*1</f>
        <v>36000</v>
      </c>
      <c r="BP64" s="28">
        <f t="shared" si="1168"/>
        <v>2.5</v>
      </c>
      <c r="BQ64" s="3">
        <f t="shared" si="1060"/>
        <v>14400</v>
      </c>
      <c r="BR64" s="3">
        <f t="shared" si="1169"/>
        <v>6011</v>
      </c>
      <c r="BS64" s="3">
        <f t="shared" si="1061"/>
        <v>5980</v>
      </c>
      <c r="BT64" s="3">
        <f t="shared" si="1170"/>
        <v>2409</v>
      </c>
      <c r="BU64" s="3">
        <f t="shared" si="1062"/>
        <v>0</v>
      </c>
      <c r="BV64" s="3">
        <f t="shared" si="1063"/>
        <v>0</v>
      </c>
      <c r="BW64" s="3">
        <f t="shared" si="1064"/>
        <v>0</v>
      </c>
      <c r="BX64" s="3">
        <f t="shared" si="1065"/>
        <v>0</v>
      </c>
      <c r="BY64" s="3">
        <f t="shared" si="1066"/>
        <v>0</v>
      </c>
      <c r="BZ64" s="3">
        <f t="shared" si="1067"/>
        <v>0</v>
      </c>
      <c r="CA64" s="90">
        <f t="shared" ref="CA64:CA66" si="1191">((BR64*$E$12)+(BS64*$E$13)+(BT64*$E$14)+(BU64*$E$15)+(BV64*$E$16)+(BW64*$E$17)+(BX64*$E$18)+(BY64*$E$19))*BP64</f>
        <v>1665.4</v>
      </c>
      <c r="CB64" s="149">
        <f t="shared" si="929"/>
        <v>1665.4</v>
      </c>
      <c r="CC64" s="160">
        <f t="shared" si="930"/>
        <v>1665.4</v>
      </c>
      <c r="CD64" s="6">
        <f t="shared" si="1069"/>
        <v>1665.4</v>
      </c>
      <c r="CE64" s="36">
        <f>$M64*1</f>
        <v>36000</v>
      </c>
      <c r="CF64" s="28">
        <f t="shared" si="1171"/>
        <v>3</v>
      </c>
      <c r="CG64" s="3">
        <f t="shared" si="1070"/>
        <v>12000</v>
      </c>
      <c r="CH64" s="3">
        <f t="shared" si="1172"/>
        <v>6011</v>
      </c>
      <c r="CI64" s="3">
        <f t="shared" si="1071"/>
        <v>5980</v>
      </c>
      <c r="CJ64" s="3">
        <f t="shared" si="1173"/>
        <v>9</v>
      </c>
      <c r="CK64" s="3">
        <f t="shared" si="1072"/>
        <v>0</v>
      </c>
      <c r="CL64" s="3">
        <f t="shared" si="1073"/>
        <v>0</v>
      </c>
      <c r="CM64" s="3">
        <f t="shared" si="1074"/>
        <v>0</v>
      </c>
      <c r="CN64" s="3">
        <f t="shared" si="1075"/>
        <v>0</v>
      </c>
      <c r="CO64" s="3">
        <f t="shared" si="1076"/>
        <v>0</v>
      </c>
      <c r="CP64" s="3">
        <f t="shared" si="1077"/>
        <v>0</v>
      </c>
      <c r="CQ64" s="22">
        <f t="shared" si="1174"/>
        <v>990.4799999999999</v>
      </c>
      <c r="CR64" s="149">
        <f t="shared" si="931"/>
        <v>990.4799999999999</v>
      </c>
      <c r="CS64" s="160">
        <f t="shared" si="932"/>
        <v>990.4799999999999</v>
      </c>
      <c r="CT64" s="6">
        <f t="shared" si="1078"/>
        <v>990.4799999999999</v>
      </c>
      <c r="CU64" s="36">
        <f>$M64*1</f>
        <v>36000</v>
      </c>
      <c r="CV64" s="28">
        <f t="shared" si="1175"/>
        <v>4</v>
      </c>
      <c r="CW64" s="3">
        <f t="shared" si="1079"/>
        <v>9000</v>
      </c>
      <c r="CX64" s="3">
        <f t="shared" si="1176"/>
        <v>6011</v>
      </c>
      <c r="CY64" s="3">
        <f t="shared" si="1080"/>
        <v>2989</v>
      </c>
      <c r="CZ64" s="3">
        <f t="shared" si="1177"/>
        <v>0</v>
      </c>
      <c r="DA64" s="3">
        <f t="shared" si="1081"/>
        <v>0</v>
      </c>
      <c r="DB64" s="3">
        <f t="shared" si="1082"/>
        <v>0</v>
      </c>
      <c r="DC64" s="3">
        <f t="shared" si="1083"/>
        <v>0</v>
      </c>
      <c r="DD64" s="3">
        <f t="shared" si="1084"/>
        <v>0</v>
      </c>
      <c r="DE64" s="3">
        <f t="shared" si="1085"/>
        <v>0</v>
      </c>
      <c r="DF64" s="3">
        <f t="shared" si="1086"/>
        <v>0</v>
      </c>
      <c r="DG64" s="22">
        <f t="shared" si="1087"/>
        <v>657.58</v>
      </c>
      <c r="DH64" s="149">
        <f t="shared" si="933"/>
        <v>657.58</v>
      </c>
      <c r="DI64" s="160">
        <f t="shared" si="934"/>
        <v>506.37000000000006</v>
      </c>
      <c r="DJ64" s="6">
        <f t="shared" si="1088"/>
        <v>506.37000000000006</v>
      </c>
      <c r="DK64" s="36">
        <f>$M64*1</f>
        <v>36000</v>
      </c>
      <c r="DL64" s="28">
        <f t="shared" si="1178"/>
        <v>5</v>
      </c>
      <c r="DM64" s="3">
        <f t="shared" si="1089"/>
        <v>7200</v>
      </c>
      <c r="DN64" s="3">
        <f t="shared" si="1179"/>
        <v>6011</v>
      </c>
      <c r="DO64" s="3">
        <f t="shared" si="1090"/>
        <v>1189</v>
      </c>
      <c r="DP64" s="3">
        <f t="shared" si="1180"/>
        <v>0</v>
      </c>
      <c r="DQ64" s="3">
        <f t="shared" si="1091"/>
        <v>0</v>
      </c>
      <c r="DR64" s="3">
        <f t="shared" si="1092"/>
        <v>0</v>
      </c>
      <c r="DS64" s="3">
        <f t="shared" si="1093"/>
        <v>0</v>
      </c>
      <c r="DT64" s="3">
        <f t="shared" si="1094"/>
        <v>0</v>
      </c>
      <c r="DU64" s="3">
        <f t="shared" si="1095"/>
        <v>0</v>
      </c>
      <c r="DV64" s="3">
        <f t="shared" si="1096"/>
        <v>0</v>
      </c>
      <c r="DW64" s="22">
        <f t="shared" si="1097"/>
        <v>326.97499999999997</v>
      </c>
      <c r="DX64" s="149">
        <f t="shared" si="935"/>
        <v>326.97499999999997</v>
      </c>
      <c r="DY64" s="160">
        <f t="shared" si="936"/>
        <v>10.46249999999992</v>
      </c>
      <c r="DZ64" s="6">
        <f t="shared" si="1010"/>
        <v>10.46249999999992</v>
      </c>
      <c r="EA64" s="36">
        <f>$M64*1</f>
        <v>36000</v>
      </c>
      <c r="EB64" s="28">
        <f t="shared" si="1181"/>
        <v>2</v>
      </c>
      <c r="EC64" s="3">
        <f t="shared" si="1098"/>
        <v>18000</v>
      </c>
      <c r="ED64" s="3">
        <f t="shared" si="1182"/>
        <v>6011</v>
      </c>
      <c r="EE64" s="3">
        <f t="shared" si="1099"/>
        <v>5980</v>
      </c>
      <c r="EF64" s="3">
        <f t="shared" si="1183"/>
        <v>6009</v>
      </c>
      <c r="EG64" s="3">
        <f t="shared" si="1100"/>
        <v>0</v>
      </c>
      <c r="EH64" s="3">
        <f t="shared" si="1101"/>
        <v>0</v>
      </c>
      <c r="EI64" s="3">
        <f t="shared" si="1102"/>
        <v>0</v>
      </c>
      <c r="EJ64" s="3">
        <f t="shared" si="1103"/>
        <v>0</v>
      </c>
      <c r="EK64" s="3">
        <f t="shared" si="1104"/>
        <v>0</v>
      </c>
      <c r="EL64" s="3">
        <f t="shared" si="1105"/>
        <v>0</v>
      </c>
      <c r="EM64" s="22">
        <f t="shared" ref="EM64:EM66" si="1192">((ED64*$E$12)+(EE64*$E$13)+(EF64*$E$14)+(EG64*$E$15)+(EH64*$E$16)+(EI64*$E$17)+(EJ64*$E$18)+(EK64*$E$19))*EB64</f>
        <v>2340.3200000000002</v>
      </c>
      <c r="EN64" s="149">
        <f t="shared" si="937"/>
        <v>2340.3200000000002</v>
      </c>
      <c r="EO64" s="160">
        <f t="shared" si="938"/>
        <v>2340.3200000000002</v>
      </c>
      <c r="EP64" s="36">
        <f t="shared" si="875"/>
        <v>2340.3200000000002</v>
      </c>
      <c r="EQ64" s="6">
        <f t="shared" si="1107"/>
        <v>36000</v>
      </c>
      <c r="ER64" s="3">
        <f t="shared" si="1108"/>
        <v>36000</v>
      </c>
      <c r="ES64" s="3">
        <f t="shared" si="1109"/>
        <v>0</v>
      </c>
      <c r="ET64" s="3">
        <f t="shared" si="1110"/>
        <v>0</v>
      </c>
      <c r="EU64" s="3">
        <f t="shared" si="1111"/>
        <v>0</v>
      </c>
      <c r="EV64" s="3">
        <f t="shared" si="1112"/>
        <v>0</v>
      </c>
      <c r="EW64" s="3">
        <f t="shared" si="1113"/>
        <v>0</v>
      </c>
      <c r="EX64" s="6">
        <f t="shared" si="1114"/>
        <v>0</v>
      </c>
      <c r="EY64" s="3">
        <f t="shared" si="1115"/>
        <v>36000</v>
      </c>
      <c r="EZ64" s="3">
        <f t="shared" si="1116"/>
        <v>0</v>
      </c>
      <c r="FA64" s="3">
        <f t="shared" si="1117"/>
        <v>0</v>
      </c>
      <c r="FB64" s="3">
        <f t="shared" si="1118"/>
        <v>0</v>
      </c>
      <c r="FC64" s="3">
        <f t="shared" si="1119"/>
        <v>0</v>
      </c>
      <c r="FD64" s="3">
        <f t="shared" si="1120"/>
        <v>0</v>
      </c>
      <c r="FE64" s="6">
        <f t="shared" si="1121"/>
        <v>0</v>
      </c>
      <c r="FF64" s="36">
        <f>$M64*1</f>
        <v>36000</v>
      </c>
      <c r="FG64" s="28">
        <f t="shared" si="1184"/>
        <v>2.5</v>
      </c>
      <c r="FH64" s="3">
        <f t="shared" si="1122"/>
        <v>14400</v>
      </c>
      <c r="FI64" s="3">
        <f t="shared" si="1185"/>
        <v>6011</v>
      </c>
      <c r="FJ64" s="3">
        <f t="shared" si="1123"/>
        <v>5980</v>
      </c>
      <c r="FK64" s="3">
        <f t="shared" si="1186"/>
        <v>2409</v>
      </c>
      <c r="FL64" s="3">
        <f t="shared" si="1124"/>
        <v>0</v>
      </c>
      <c r="FM64" s="3">
        <f t="shared" si="1125"/>
        <v>0</v>
      </c>
      <c r="FN64" s="3">
        <f t="shared" si="1126"/>
        <v>0</v>
      </c>
      <c r="FO64" s="3">
        <f t="shared" si="1127"/>
        <v>0</v>
      </c>
      <c r="FP64" s="3">
        <f t="shared" si="1128"/>
        <v>0</v>
      </c>
      <c r="FQ64" s="3">
        <f t="shared" si="1129"/>
        <v>0</v>
      </c>
      <c r="FR64" s="22">
        <f t="shared" ref="FR64:FR66" si="1193">((FI64*$E$12)+(FJ64*$E$13)+(FK64*$E$14)+(FL64*$E$15)+(FM64*$E$16)+(FN64*$E$17)+(FO64*$E$18)+(FP64*$E$19))*FG64</f>
        <v>1665.4</v>
      </c>
      <c r="FS64" s="149">
        <f t="shared" si="945"/>
        <v>1665.4</v>
      </c>
      <c r="FT64" s="160">
        <f t="shared" si="946"/>
        <v>1665.4</v>
      </c>
      <c r="FU64" s="36">
        <f t="shared" si="1131"/>
        <v>1665.4</v>
      </c>
      <c r="FV64" s="36">
        <f>$M64*1</f>
        <v>36000</v>
      </c>
      <c r="FW64" s="28">
        <f t="shared" si="1187"/>
        <v>1.5</v>
      </c>
      <c r="FX64" s="3">
        <f t="shared" si="1132"/>
        <v>24000</v>
      </c>
      <c r="FY64" s="3">
        <f t="shared" si="1188"/>
        <v>6011</v>
      </c>
      <c r="FZ64" s="3">
        <f t="shared" si="1133"/>
        <v>5980</v>
      </c>
      <c r="GA64" s="3">
        <f t="shared" si="1189"/>
        <v>12009</v>
      </c>
      <c r="GB64" s="3">
        <f t="shared" si="1134"/>
        <v>0</v>
      </c>
      <c r="GC64" s="3">
        <f t="shared" si="1135"/>
        <v>0</v>
      </c>
      <c r="GD64" s="3">
        <f t="shared" si="1136"/>
        <v>0</v>
      </c>
      <c r="GE64" s="3">
        <f t="shared" si="1137"/>
        <v>0</v>
      </c>
      <c r="GF64" s="3">
        <f t="shared" si="1138"/>
        <v>0</v>
      </c>
      <c r="GG64" s="3">
        <f t="shared" si="1139"/>
        <v>0</v>
      </c>
      <c r="GH64" s="22">
        <f t="shared" ref="GH64:GH66" si="1194">((FY64*$E$12)+(FZ64*$E$13)+(GA64*$E$14)+(GB64*$E$15)+(GC64*$E$16)+(GD64*$E$17)+(GE64*$E$18)+(GF64*$E$19))*FW64</f>
        <v>3015.2400000000007</v>
      </c>
      <c r="GI64" s="149">
        <f t="shared" si="948"/>
        <v>4292.2000000000007</v>
      </c>
      <c r="GJ64" s="160">
        <f t="shared" si="949"/>
        <v>4292.2000000000007</v>
      </c>
      <c r="GK64" s="36">
        <f t="shared" si="1141"/>
        <v>4292.2000000000007</v>
      </c>
      <c r="GM64" s="25">
        <f t="shared" si="990"/>
        <v>150</v>
      </c>
      <c r="GN64" s="149">
        <f t="shared" si="951"/>
        <v>150</v>
      </c>
      <c r="GO64" s="62">
        <f t="shared" si="979"/>
        <v>0</v>
      </c>
      <c r="GP64" s="1"/>
      <c r="GQ64" s="25">
        <f t="shared" si="991"/>
        <v>550</v>
      </c>
      <c r="GR64" s="149">
        <f t="shared" si="980"/>
        <v>205</v>
      </c>
      <c r="GS64" s="62">
        <f t="shared" si="981"/>
        <v>345</v>
      </c>
      <c r="GT64" s="1"/>
      <c r="GU64" s="25">
        <f t="shared" si="992"/>
        <v>950</v>
      </c>
      <c r="GV64" s="149">
        <f t="shared" si="952"/>
        <v>5</v>
      </c>
      <c r="GW64" s="62">
        <f t="shared" si="982"/>
        <v>945</v>
      </c>
      <c r="GX64" s="1"/>
      <c r="GY64" s="25">
        <f t="shared" si="993"/>
        <v>1350</v>
      </c>
      <c r="GZ64" s="149">
        <f t="shared" si="907"/>
        <v>0</v>
      </c>
      <c r="HA64" s="62">
        <f t="shared" si="983"/>
        <v>1350</v>
      </c>
      <c r="HB64" s="1"/>
      <c r="HC64" s="25">
        <f t="shared" si="994"/>
        <v>1750</v>
      </c>
      <c r="HD64" s="149">
        <f t="shared" si="953"/>
        <v>0</v>
      </c>
      <c r="HE64" s="62">
        <f t="shared" si="984"/>
        <v>1750</v>
      </c>
      <c r="HF64" s="3"/>
      <c r="HH64" s="25">
        <f t="shared" si="1142"/>
        <v>36000</v>
      </c>
      <c r="HI64" s="25">
        <f t="shared" si="1143"/>
        <v>674.92000000000007</v>
      </c>
      <c r="HJ64" s="3">
        <f t="shared" si="1144"/>
        <v>1349.8400000000001</v>
      </c>
      <c r="HK64" s="3">
        <f t="shared" si="1145"/>
        <v>1682.7400000000002</v>
      </c>
      <c r="HL64" s="62">
        <f t="shared" si="1146"/>
        <v>2013.3450000000003</v>
      </c>
      <c r="HM64" s="25">
        <f t="shared" si="1147"/>
        <v>2848.8800000000006</v>
      </c>
      <c r="HN64" s="3">
        <f t="shared" si="1148"/>
        <v>3523.8000000000006</v>
      </c>
      <c r="HO64" s="6">
        <f t="shared" si="1149"/>
        <v>897</v>
      </c>
      <c r="HV64" s="6">
        <f t="shared" si="955"/>
        <v>36000</v>
      </c>
      <c r="HW64" s="3">
        <f t="shared" si="956"/>
        <v>36288</v>
      </c>
      <c r="HX64" s="36">
        <f t="shared" si="957"/>
        <v>288</v>
      </c>
      <c r="HY64" s="36">
        <f t="shared" si="958"/>
        <v>86.399999999999636</v>
      </c>
      <c r="HZ64" s="210">
        <f t="shared" si="1150"/>
        <v>0.29999999999999871</v>
      </c>
      <c r="IA64" s="36">
        <f t="shared" si="959"/>
        <v>40.320000000000164</v>
      </c>
      <c r="IB64" s="213">
        <f t="shared" si="1151"/>
        <v>0.14000000000000057</v>
      </c>
      <c r="IC64" s="36">
        <f t="shared" si="961"/>
        <v>40.320000000000164</v>
      </c>
      <c r="ID64" s="210">
        <f t="shared" si="1152"/>
        <v>0.14000000000000057</v>
      </c>
      <c r="IE64" s="36">
        <f t="shared" si="962"/>
        <v>40.32000000000005</v>
      </c>
      <c r="IF64" s="210">
        <f t="shared" si="1153"/>
        <v>0.14000000000000018</v>
      </c>
      <c r="IG64" s="36">
        <f t="shared" si="963"/>
        <v>-4.2400000000001228</v>
      </c>
      <c r="IH64" s="210">
        <f t="shared" si="1154"/>
        <v>-1.4722222222222648E-2</v>
      </c>
      <c r="II64" s="6">
        <f t="shared" si="964"/>
        <v>-4.2399999999998386</v>
      </c>
      <c r="IJ64" s="210">
        <f t="shared" si="1155"/>
        <v>-1.4722222222221661E-2</v>
      </c>
      <c r="IK64" s="6">
        <f t="shared" si="965"/>
        <v>40.320000000000164</v>
      </c>
      <c r="IL64" s="210">
        <f t="shared" si="1156"/>
        <v>0.14000000000000057</v>
      </c>
      <c r="IM64" s="6">
        <f t="shared" si="967"/>
        <v>40.320000000000164</v>
      </c>
      <c r="IN64" s="210">
        <f t="shared" si="1190"/>
        <v>0.14000000000000057</v>
      </c>
      <c r="IO64" s="6">
        <f t="shared" si="968"/>
        <v>86.399999999999636</v>
      </c>
      <c r="IP64" s="218">
        <f t="shared" si="1157"/>
        <v>0.29999999999999871</v>
      </c>
      <c r="IQ64" s="192"/>
      <c r="IR64" s="192"/>
      <c r="IW64" s="1"/>
    </row>
    <row r="65" spans="1:260">
      <c r="B65" s="221">
        <f t="shared" si="1158"/>
        <v>5</v>
      </c>
      <c r="C65" s="223">
        <f t="shared" si="1159"/>
        <v>70830</v>
      </c>
      <c r="D65" s="185">
        <v>150000</v>
      </c>
      <c r="E65" s="241">
        <v>0.41</v>
      </c>
      <c r="F65" s="46"/>
      <c r="G65" s="221">
        <f>G64+1</f>
        <v>4</v>
      </c>
      <c r="H65" s="301">
        <f>I64*1</f>
        <v>9999999</v>
      </c>
      <c r="I65" s="185">
        <v>9999999</v>
      </c>
      <c r="J65" s="241">
        <v>0.04</v>
      </c>
      <c r="M65" s="127">
        <f t="shared" si="917"/>
        <v>42000</v>
      </c>
      <c r="N65" s="172"/>
      <c r="O65" s="185"/>
      <c r="P65" s="6">
        <f t="shared" si="1021"/>
        <v>42000</v>
      </c>
      <c r="Q65" s="36">
        <f t="shared" si="1022"/>
        <v>6989.2000000000007</v>
      </c>
      <c r="R65" s="82">
        <f t="shared" si="1023"/>
        <v>0.16640952380952384</v>
      </c>
      <c r="S65" s="36">
        <f t="shared" si="1024"/>
        <v>3180.3200000000006</v>
      </c>
      <c r="T65" s="82">
        <f t="shared" si="1025"/>
        <v>7.5721904761904782E-2</v>
      </c>
      <c r="U65" s="36">
        <f t="shared" si="1026"/>
        <v>2505.4</v>
      </c>
      <c r="V65" s="76">
        <f t="shared" si="1027"/>
        <v>5.9652380952380957E-2</v>
      </c>
      <c r="W65" s="36">
        <f t="shared" si="1028"/>
        <v>1830.4800000000002</v>
      </c>
      <c r="X65" s="76">
        <f t="shared" si="1029"/>
        <v>4.3582857142857145E-2</v>
      </c>
      <c r="Y65" s="36">
        <f t="shared" si="1030"/>
        <v>987.58</v>
      </c>
      <c r="Z65" s="76">
        <f t="shared" si="1031"/>
        <v>2.3513809523809524E-2</v>
      </c>
      <c r="AA65" s="6">
        <f t="shared" si="1032"/>
        <v>505.46250000000003</v>
      </c>
      <c r="AB65" s="76">
        <f t="shared" si="1033"/>
        <v>1.2034821428571429E-2</v>
      </c>
      <c r="AC65" s="6">
        <f t="shared" si="1034"/>
        <v>3180.3200000000006</v>
      </c>
      <c r="AD65" s="76">
        <f t="shared" si="1035"/>
        <v>7.5721904761904782E-2</v>
      </c>
      <c r="AE65" s="36">
        <f t="shared" si="1036"/>
        <v>2505.4</v>
      </c>
      <c r="AF65" s="76">
        <f t="shared" si="1160"/>
        <v>5.9652380952380957E-2</v>
      </c>
      <c r="AG65" s="6">
        <f t="shared" si="1037"/>
        <v>6092.2000000000007</v>
      </c>
      <c r="AH65" s="84">
        <f t="shared" si="1038"/>
        <v>0.14505238095238096</v>
      </c>
      <c r="AI65" s="36">
        <f>$M65*1</f>
        <v>42000</v>
      </c>
      <c r="AJ65" s="28">
        <f t="shared" si="1161"/>
        <v>1</v>
      </c>
      <c r="AK65" s="3">
        <f t="shared" si="1039"/>
        <v>42000</v>
      </c>
      <c r="AL65" s="3">
        <f t="shared" si="1162"/>
        <v>6011</v>
      </c>
      <c r="AM65" s="3">
        <f t="shared" si="1040"/>
        <v>5980</v>
      </c>
      <c r="AN65" s="3">
        <f t="shared" si="1163"/>
        <v>14640</v>
      </c>
      <c r="AO65" s="3">
        <f t="shared" si="1041"/>
        <v>15369</v>
      </c>
      <c r="AP65" s="3">
        <f t="shared" si="1042"/>
        <v>0</v>
      </c>
      <c r="AQ65" s="3">
        <f t="shared" si="1043"/>
        <v>0</v>
      </c>
      <c r="AR65" s="3">
        <f t="shared" si="1044"/>
        <v>0</v>
      </c>
      <c r="AS65" s="3">
        <f t="shared" si="1045"/>
        <v>0</v>
      </c>
      <c r="AT65" s="3">
        <f t="shared" si="1046"/>
        <v>0</v>
      </c>
      <c r="AU65" s="22">
        <f t="shared" si="1047"/>
        <v>6989.2000000000007</v>
      </c>
      <c r="AV65" s="3">
        <f t="shared" si="1048"/>
        <v>6989.2000000000007</v>
      </c>
      <c r="AW65" s="160">
        <f t="shared" si="926"/>
        <v>6989.2000000000007</v>
      </c>
      <c r="AX65" s="6">
        <f t="shared" si="1049"/>
        <v>6989.2000000000007</v>
      </c>
      <c r="AY65" s="36">
        <f>$M65*1</f>
        <v>42000</v>
      </c>
      <c r="AZ65" s="28">
        <f t="shared" si="1164"/>
        <v>2</v>
      </c>
      <c r="BA65" s="3">
        <f t="shared" si="1050"/>
        <v>21000</v>
      </c>
      <c r="BB65" s="3">
        <f t="shared" si="1165"/>
        <v>6011</v>
      </c>
      <c r="BC65" s="3">
        <f t="shared" si="1051"/>
        <v>5980</v>
      </c>
      <c r="BD65" s="3">
        <f t="shared" si="1166"/>
        <v>9009</v>
      </c>
      <c r="BE65" s="3">
        <f t="shared" si="1052"/>
        <v>0</v>
      </c>
      <c r="BF65" s="3">
        <f t="shared" si="1053"/>
        <v>0</v>
      </c>
      <c r="BG65" s="3">
        <f t="shared" si="1054"/>
        <v>0</v>
      </c>
      <c r="BH65" s="3">
        <f t="shared" si="1055"/>
        <v>0</v>
      </c>
      <c r="BI65" s="3">
        <f t="shared" si="1056"/>
        <v>0</v>
      </c>
      <c r="BJ65" s="3">
        <f t="shared" si="1057"/>
        <v>0</v>
      </c>
      <c r="BK65" s="90">
        <f t="shared" si="1167"/>
        <v>3180.3200000000006</v>
      </c>
      <c r="BL65" s="3">
        <f t="shared" si="1058"/>
        <v>3180.3200000000006</v>
      </c>
      <c r="BM65" s="160">
        <f t="shared" si="928"/>
        <v>3180.3200000000006</v>
      </c>
      <c r="BN65" s="62">
        <f t="shared" si="1059"/>
        <v>3180.3200000000006</v>
      </c>
      <c r="BO65" s="36">
        <f>$M65*1</f>
        <v>42000</v>
      </c>
      <c r="BP65" s="28">
        <f t="shared" si="1168"/>
        <v>2.5</v>
      </c>
      <c r="BQ65" s="3">
        <f t="shared" si="1060"/>
        <v>16800</v>
      </c>
      <c r="BR65" s="3">
        <f t="shared" si="1169"/>
        <v>6011</v>
      </c>
      <c r="BS65" s="3">
        <f t="shared" si="1061"/>
        <v>5980</v>
      </c>
      <c r="BT65" s="3">
        <f t="shared" si="1170"/>
        <v>4809</v>
      </c>
      <c r="BU65" s="3">
        <f t="shared" si="1062"/>
        <v>0</v>
      </c>
      <c r="BV65" s="3">
        <f t="shared" si="1063"/>
        <v>0</v>
      </c>
      <c r="BW65" s="3">
        <f t="shared" si="1064"/>
        <v>0</v>
      </c>
      <c r="BX65" s="3">
        <f t="shared" si="1065"/>
        <v>0</v>
      </c>
      <c r="BY65" s="3">
        <f t="shared" si="1066"/>
        <v>0</v>
      </c>
      <c r="BZ65" s="3">
        <f t="shared" si="1067"/>
        <v>0</v>
      </c>
      <c r="CA65" s="90">
        <f t="shared" si="1191"/>
        <v>2505.4</v>
      </c>
      <c r="CB65" s="149">
        <f t="shared" si="929"/>
        <v>2505.4</v>
      </c>
      <c r="CC65" s="160">
        <f t="shared" si="930"/>
        <v>2505.4</v>
      </c>
      <c r="CD65" s="6">
        <f t="shared" si="1069"/>
        <v>2505.4</v>
      </c>
      <c r="CE65" s="36">
        <f>$M65*1</f>
        <v>42000</v>
      </c>
      <c r="CF65" s="28">
        <f t="shared" si="1171"/>
        <v>3</v>
      </c>
      <c r="CG65" s="3">
        <f t="shared" si="1070"/>
        <v>14000</v>
      </c>
      <c r="CH65" s="3">
        <f t="shared" si="1172"/>
        <v>6011</v>
      </c>
      <c r="CI65" s="3">
        <f t="shared" si="1071"/>
        <v>5980</v>
      </c>
      <c r="CJ65" s="3">
        <f t="shared" si="1173"/>
        <v>2009</v>
      </c>
      <c r="CK65" s="3">
        <f t="shared" si="1072"/>
        <v>0</v>
      </c>
      <c r="CL65" s="3">
        <f t="shared" si="1073"/>
        <v>0</v>
      </c>
      <c r="CM65" s="3">
        <f t="shared" si="1074"/>
        <v>0</v>
      </c>
      <c r="CN65" s="3">
        <f t="shared" si="1075"/>
        <v>0</v>
      </c>
      <c r="CO65" s="3">
        <f t="shared" si="1076"/>
        <v>0</v>
      </c>
      <c r="CP65" s="3">
        <f t="shared" si="1077"/>
        <v>0</v>
      </c>
      <c r="CQ65" s="22">
        <f t="shared" si="1174"/>
        <v>1830.4800000000002</v>
      </c>
      <c r="CR65" s="149">
        <f t="shared" si="931"/>
        <v>1830.4800000000002</v>
      </c>
      <c r="CS65" s="160">
        <f t="shared" si="932"/>
        <v>1830.4800000000002</v>
      </c>
      <c r="CT65" s="6">
        <f t="shared" si="1078"/>
        <v>1830.4800000000002</v>
      </c>
      <c r="CU65" s="36">
        <f>$M65*1</f>
        <v>42000</v>
      </c>
      <c r="CV65" s="28">
        <f t="shared" si="1175"/>
        <v>4</v>
      </c>
      <c r="CW65" s="3">
        <f t="shared" si="1079"/>
        <v>10500</v>
      </c>
      <c r="CX65" s="3">
        <f t="shared" si="1176"/>
        <v>6011</v>
      </c>
      <c r="CY65" s="3">
        <f t="shared" si="1080"/>
        <v>4489</v>
      </c>
      <c r="CZ65" s="3">
        <f t="shared" si="1177"/>
        <v>0</v>
      </c>
      <c r="DA65" s="3">
        <f t="shared" si="1081"/>
        <v>0</v>
      </c>
      <c r="DB65" s="3">
        <f t="shared" si="1082"/>
        <v>0</v>
      </c>
      <c r="DC65" s="3">
        <f t="shared" si="1083"/>
        <v>0</v>
      </c>
      <c r="DD65" s="3">
        <f t="shared" si="1084"/>
        <v>0</v>
      </c>
      <c r="DE65" s="3">
        <f t="shared" si="1085"/>
        <v>0</v>
      </c>
      <c r="DF65" s="3">
        <f t="shared" si="1086"/>
        <v>0</v>
      </c>
      <c r="DG65" s="22">
        <f t="shared" si="1087"/>
        <v>987.58</v>
      </c>
      <c r="DH65" s="149">
        <f t="shared" si="933"/>
        <v>987.58</v>
      </c>
      <c r="DI65" s="160">
        <f t="shared" si="934"/>
        <v>987.58</v>
      </c>
      <c r="DJ65" s="6">
        <f t="shared" si="1088"/>
        <v>987.58</v>
      </c>
      <c r="DK65" s="36">
        <f>$M65*1</f>
        <v>42000</v>
      </c>
      <c r="DL65" s="28">
        <f t="shared" si="1178"/>
        <v>5</v>
      </c>
      <c r="DM65" s="3">
        <f t="shared" si="1089"/>
        <v>8400</v>
      </c>
      <c r="DN65" s="3">
        <f t="shared" si="1179"/>
        <v>6011</v>
      </c>
      <c r="DO65" s="3">
        <f t="shared" si="1090"/>
        <v>2389</v>
      </c>
      <c r="DP65" s="3">
        <f t="shared" si="1180"/>
        <v>0</v>
      </c>
      <c r="DQ65" s="3">
        <f t="shared" si="1091"/>
        <v>0</v>
      </c>
      <c r="DR65" s="3">
        <f t="shared" si="1092"/>
        <v>0</v>
      </c>
      <c r="DS65" s="3">
        <f t="shared" si="1093"/>
        <v>0</v>
      </c>
      <c r="DT65" s="3">
        <f t="shared" si="1094"/>
        <v>0</v>
      </c>
      <c r="DU65" s="3">
        <f t="shared" si="1095"/>
        <v>0</v>
      </c>
      <c r="DV65" s="3">
        <f t="shared" si="1096"/>
        <v>0</v>
      </c>
      <c r="DW65" s="22">
        <f t="shared" si="1097"/>
        <v>656.97500000000002</v>
      </c>
      <c r="DX65" s="149">
        <f t="shared" si="935"/>
        <v>656.97500000000002</v>
      </c>
      <c r="DY65" s="160">
        <f t="shared" si="936"/>
        <v>505.46250000000003</v>
      </c>
      <c r="DZ65" s="6">
        <f t="shared" si="1010"/>
        <v>505.46250000000003</v>
      </c>
      <c r="EA65" s="36">
        <f>$M65*1</f>
        <v>42000</v>
      </c>
      <c r="EB65" s="28">
        <f t="shared" si="1181"/>
        <v>2</v>
      </c>
      <c r="EC65" s="3">
        <f t="shared" si="1098"/>
        <v>21000</v>
      </c>
      <c r="ED65" s="3">
        <f t="shared" si="1182"/>
        <v>6011</v>
      </c>
      <c r="EE65" s="3">
        <f t="shared" si="1099"/>
        <v>5980</v>
      </c>
      <c r="EF65" s="3">
        <f t="shared" si="1183"/>
        <v>9009</v>
      </c>
      <c r="EG65" s="3">
        <f t="shared" si="1100"/>
        <v>0</v>
      </c>
      <c r="EH65" s="3">
        <f t="shared" si="1101"/>
        <v>0</v>
      </c>
      <c r="EI65" s="3">
        <f t="shared" si="1102"/>
        <v>0</v>
      </c>
      <c r="EJ65" s="3">
        <f t="shared" si="1103"/>
        <v>0</v>
      </c>
      <c r="EK65" s="3">
        <f t="shared" si="1104"/>
        <v>0</v>
      </c>
      <c r="EL65" s="3">
        <f t="shared" si="1105"/>
        <v>0</v>
      </c>
      <c r="EM65" s="22">
        <f t="shared" si="1192"/>
        <v>3180.3200000000006</v>
      </c>
      <c r="EN65" s="149">
        <f t="shared" si="937"/>
        <v>3180.3200000000006</v>
      </c>
      <c r="EO65" s="160">
        <f t="shared" si="938"/>
        <v>3180.3200000000006</v>
      </c>
      <c r="EP65" s="36">
        <f t="shared" si="875"/>
        <v>3180.3200000000006</v>
      </c>
      <c r="EQ65" s="6">
        <f t="shared" si="1107"/>
        <v>42000</v>
      </c>
      <c r="ER65" s="3">
        <f t="shared" si="1108"/>
        <v>42000</v>
      </c>
      <c r="ES65" s="3">
        <f t="shared" si="1109"/>
        <v>0</v>
      </c>
      <c r="ET65" s="3">
        <f t="shared" si="1110"/>
        <v>0</v>
      </c>
      <c r="EU65" s="3">
        <f t="shared" si="1111"/>
        <v>0</v>
      </c>
      <c r="EV65" s="3">
        <f t="shared" si="1112"/>
        <v>0</v>
      </c>
      <c r="EW65" s="3">
        <f t="shared" si="1113"/>
        <v>0</v>
      </c>
      <c r="EX65" s="6">
        <f t="shared" si="1114"/>
        <v>0</v>
      </c>
      <c r="EY65" s="3">
        <f t="shared" si="1115"/>
        <v>42000</v>
      </c>
      <c r="EZ65" s="3">
        <f t="shared" si="1116"/>
        <v>0</v>
      </c>
      <c r="FA65" s="3">
        <f t="shared" si="1117"/>
        <v>0</v>
      </c>
      <c r="FB65" s="3">
        <f t="shared" si="1118"/>
        <v>0</v>
      </c>
      <c r="FC65" s="3">
        <f t="shared" si="1119"/>
        <v>0</v>
      </c>
      <c r="FD65" s="3">
        <f t="shared" si="1120"/>
        <v>0</v>
      </c>
      <c r="FE65" s="6">
        <f t="shared" si="1121"/>
        <v>0</v>
      </c>
      <c r="FF65" s="36">
        <f>$M65*1</f>
        <v>42000</v>
      </c>
      <c r="FG65" s="28">
        <f t="shared" si="1184"/>
        <v>2.5</v>
      </c>
      <c r="FH65" s="3">
        <f t="shared" si="1122"/>
        <v>16800</v>
      </c>
      <c r="FI65" s="3">
        <f t="shared" si="1185"/>
        <v>6011</v>
      </c>
      <c r="FJ65" s="3">
        <f t="shared" si="1123"/>
        <v>5980</v>
      </c>
      <c r="FK65" s="3">
        <f t="shared" si="1186"/>
        <v>4809</v>
      </c>
      <c r="FL65" s="3">
        <f t="shared" si="1124"/>
        <v>0</v>
      </c>
      <c r="FM65" s="3">
        <f t="shared" si="1125"/>
        <v>0</v>
      </c>
      <c r="FN65" s="3">
        <f t="shared" si="1126"/>
        <v>0</v>
      </c>
      <c r="FO65" s="3">
        <f t="shared" si="1127"/>
        <v>0</v>
      </c>
      <c r="FP65" s="3">
        <f t="shared" si="1128"/>
        <v>0</v>
      </c>
      <c r="FQ65" s="3">
        <f t="shared" si="1129"/>
        <v>0</v>
      </c>
      <c r="FR65" s="22">
        <f t="shared" si="1193"/>
        <v>2505.4</v>
      </c>
      <c r="FS65" s="149">
        <f t="shared" si="945"/>
        <v>2505.4</v>
      </c>
      <c r="FT65" s="160">
        <f t="shared" si="946"/>
        <v>2505.4</v>
      </c>
      <c r="FU65" s="36">
        <f t="shared" si="1131"/>
        <v>2505.4</v>
      </c>
      <c r="FV65" s="36">
        <f>$M65*1</f>
        <v>42000</v>
      </c>
      <c r="FW65" s="28">
        <f t="shared" si="1187"/>
        <v>1.5</v>
      </c>
      <c r="FX65" s="3">
        <f t="shared" si="1132"/>
        <v>28000</v>
      </c>
      <c r="FY65" s="3">
        <f t="shared" si="1188"/>
        <v>6011</v>
      </c>
      <c r="FZ65" s="3">
        <f t="shared" si="1133"/>
        <v>5980</v>
      </c>
      <c r="GA65" s="3">
        <f t="shared" si="1189"/>
        <v>14640</v>
      </c>
      <c r="GB65" s="3">
        <f t="shared" si="1134"/>
        <v>1369</v>
      </c>
      <c r="GC65" s="3">
        <f t="shared" si="1135"/>
        <v>0</v>
      </c>
      <c r="GD65" s="3">
        <f t="shared" si="1136"/>
        <v>0</v>
      </c>
      <c r="GE65" s="3">
        <f t="shared" si="1137"/>
        <v>0</v>
      </c>
      <c r="GF65" s="3">
        <f t="shared" si="1138"/>
        <v>0</v>
      </c>
      <c r="GG65" s="3">
        <f t="shared" si="1139"/>
        <v>0</v>
      </c>
      <c r="GH65" s="22">
        <f t="shared" si="1194"/>
        <v>4183.8</v>
      </c>
      <c r="GI65" s="149">
        <f t="shared" si="948"/>
        <v>6092.2000000000007</v>
      </c>
      <c r="GJ65" s="160">
        <f t="shared" si="949"/>
        <v>6092.2000000000007</v>
      </c>
      <c r="GK65" s="36">
        <f t="shared" si="1141"/>
        <v>6092.2000000000007</v>
      </c>
      <c r="GM65" s="25">
        <f t="shared" si="990"/>
        <v>170</v>
      </c>
      <c r="GN65" s="149">
        <f t="shared" si="951"/>
        <v>170</v>
      </c>
      <c r="GO65" s="62">
        <f t="shared" si="979"/>
        <v>0</v>
      </c>
      <c r="GP65" s="1"/>
      <c r="GQ65" s="25">
        <f t="shared" si="991"/>
        <v>570</v>
      </c>
      <c r="GR65" s="149">
        <f t="shared" si="980"/>
        <v>195</v>
      </c>
      <c r="GS65" s="62">
        <f t="shared" si="981"/>
        <v>375</v>
      </c>
      <c r="GT65" s="1"/>
      <c r="GU65" s="25">
        <f t="shared" si="992"/>
        <v>970</v>
      </c>
      <c r="GV65" s="149">
        <f t="shared" si="952"/>
        <v>0</v>
      </c>
      <c r="GW65" s="62">
        <f t="shared" si="982"/>
        <v>970</v>
      </c>
      <c r="GX65" s="1"/>
      <c r="GY65" s="25">
        <f t="shared" si="993"/>
        <v>1370</v>
      </c>
      <c r="GZ65" s="149">
        <f t="shared" si="907"/>
        <v>0</v>
      </c>
      <c r="HA65" s="62">
        <f t="shared" si="983"/>
        <v>1370</v>
      </c>
      <c r="HB65" s="1"/>
      <c r="HC65" s="25">
        <f t="shared" si="994"/>
        <v>1770</v>
      </c>
      <c r="HD65" s="149">
        <f t="shared" si="953"/>
        <v>0</v>
      </c>
      <c r="HE65" s="62">
        <f t="shared" si="984"/>
        <v>1770</v>
      </c>
      <c r="HF65" s="3"/>
      <c r="HH65" s="25">
        <f t="shared" si="1142"/>
        <v>42000</v>
      </c>
      <c r="HI65" s="25">
        <f t="shared" si="1143"/>
        <v>674.92000000000053</v>
      </c>
      <c r="HJ65" s="3">
        <f t="shared" si="1144"/>
        <v>1349.8400000000004</v>
      </c>
      <c r="HK65" s="3">
        <f t="shared" si="1145"/>
        <v>2192.7400000000007</v>
      </c>
      <c r="HL65" s="62">
        <f t="shared" si="1146"/>
        <v>2523.3450000000007</v>
      </c>
      <c r="HM65" s="25">
        <f t="shared" si="1147"/>
        <v>3808.88</v>
      </c>
      <c r="HN65" s="3">
        <f t="shared" si="1148"/>
        <v>4483.8000000000011</v>
      </c>
      <c r="HO65" s="6">
        <f t="shared" si="1149"/>
        <v>897</v>
      </c>
      <c r="HV65" s="6">
        <f t="shared" si="955"/>
        <v>42000</v>
      </c>
      <c r="HW65" s="3">
        <f t="shared" si="956"/>
        <v>42336</v>
      </c>
      <c r="HX65" s="36">
        <f t="shared" si="957"/>
        <v>336</v>
      </c>
      <c r="HY65" s="36">
        <f t="shared" si="958"/>
        <v>100.79999999999927</v>
      </c>
      <c r="HZ65" s="210">
        <f t="shared" si="1150"/>
        <v>0.29999999999999782</v>
      </c>
      <c r="IA65" s="36">
        <f t="shared" si="959"/>
        <v>47.039999999999964</v>
      </c>
      <c r="IB65" s="213">
        <f t="shared" si="1151"/>
        <v>0.1399999999999999</v>
      </c>
      <c r="IC65" s="36">
        <f t="shared" si="961"/>
        <v>47.040000000000418</v>
      </c>
      <c r="ID65" s="210">
        <f t="shared" si="1152"/>
        <v>0.14000000000000123</v>
      </c>
      <c r="IE65" s="36">
        <f t="shared" si="962"/>
        <v>47.039999999999736</v>
      </c>
      <c r="IF65" s="210">
        <f t="shared" si="1153"/>
        <v>0.13999999999999921</v>
      </c>
      <c r="IG65" s="36">
        <f t="shared" si="963"/>
        <v>13.510000000000105</v>
      </c>
      <c r="IH65" s="210">
        <f t="shared" si="1154"/>
        <v>4.0208333333333644E-2</v>
      </c>
      <c r="II65" s="6">
        <f t="shared" si="964"/>
        <v>-0.27999999999980218</v>
      </c>
      <c r="IJ65" s="210">
        <f t="shared" si="1155"/>
        <v>-8.3333333333274456E-4</v>
      </c>
      <c r="IK65" s="6">
        <f t="shared" si="965"/>
        <v>369.67999999999938</v>
      </c>
      <c r="IL65" s="210">
        <f t="shared" si="1156"/>
        <v>1.1002380952380935</v>
      </c>
      <c r="IM65" s="6">
        <f t="shared" si="967"/>
        <v>47.040000000000418</v>
      </c>
      <c r="IN65" s="210">
        <f t="shared" si="1190"/>
        <v>0.14000000000000123</v>
      </c>
      <c r="IO65" s="6">
        <f t="shared" si="968"/>
        <v>100.79999999999927</v>
      </c>
      <c r="IP65" s="218">
        <f t="shared" si="1157"/>
        <v>0.29999999999999782</v>
      </c>
      <c r="IQ65" s="192"/>
      <c r="IR65" s="192"/>
      <c r="IW65" s="1"/>
    </row>
    <row r="66" spans="1:260" ht="15.75" thickBot="1">
      <c r="B66" s="221">
        <f t="shared" si="1158"/>
        <v>6</v>
      </c>
      <c r="C66" s="223">
        <f t="shared" si="1159"/>
        <v>150000</v>
      </c>
      <c r="D66" s="185">
        <v>9999999</v>
      </c>
      <c r="E66" s="241">
        <v>0.45</v>
      </c>
      <c r="G66" s="226">
        <f>G65+1</f>
        <v>5</v>
      </c>
      <c r="H66" s="303">
        <f>I65*1</f>
        <v>9999999</v>
      </c>
      <c r="I66" s="300">
        <v>9999999</v>
      </c>
      <c r="J66" s="243">
        <v>0.04</v>
      </c>
      <c r="M66" s="127">
        <f t="shared" si="917"/>
        <v>50000</v>
      </c>
      <c r="N66" s="172"/>
      <c r="O66" s="185"/>
      <c r="P66" s="6">
        <f t="shared" si="1021"/>
        <v>50000</v>
      </c>
      <c r="Q66" s="36">
        <f t="shared" si="1022"/>
        <v>9389.2000000000007</v>
      </c>
      <c r="R66" s="82">
        <f t="shared" si="1023"/>
        <v>0.18778400000000001</v>
      </c>
      <c r="S66" s="36">
        <f t="shared" si="1024"/>
        <v>4300.3200000000006</v>
      </c>
      <c r="T66" s="82">
        <f t="shared" si="1025"/>
        <v>8.6006400000000011E-2</v>
      </c>
      <c r="U66" s="36">
        <f t="shared" si="1026"/>
        <v>3625.4000000000005</v>
      </c>
      <c r="V66" s="76">
        <f t="shared" si="1027"/>
        <v>7.2508000000000017E-2</v>
      </c>
      <c r="W66" s="36">
        <f t="shared" si="1028"/>
        <v>2950.4800000000005</v>
      </c>
      <c r="X66" s="76">
        <f t="shared" si="1029"/>
        <v>5.9009600000000009E-2</v>
      </c>
      <c r="Y66" s="36">
        <f t="shared" si="1030"/>
        <v>1600.6399999999999</v>
      </c>
      <c r="Z66" s="76">
        <f t="shared" si="1031"/>
        <v>3.2012799999999994E-2</v>
      </c>
      <c r="AA66" s="6">
        <f t="shared" si="1032"/>
        <v>1096.9750000000001</v>
      </c>
      <c r="AB66" s="76">
        <f t="shared" si="1033"/>
        <v>2.1939500000000004E-2</v>
      </c>
      <c r="AC66" s="6">
        <f t="shared" si="1034"/>
        <v>5349.2000000000007</v>
      </c>
      <c r="AD66" s="76">
        <f t="shared" si="1035"/>
        <v>0.10698400000000001</v>
      </c>
      <c r="AE66" s="36">
        <f t="shared" si="1036"/>
        <v>3625.4000000000005</v>
      </c>
      <c r="AF66" s="76">
        <f t="shared" si="1160"/>
        <v>7.2508000000000017E-2</v>
      </c>
      <c r="AG66" s="6">
        <f t="shared" si="1037"/>
        <v>8492.2000000000007</v>
      </c>
      <c r="AH66" s="84">
        <f t="shared" si="1038"/>
        <v>0.16984400000000002</v>
      </c>
      <c r="AI66" s="36">
        <f>$M66*1</f>
        <v>50000</v>
      </c>
      <c r="AJ66" s="28">
        <f t="shared" si="1161"/>
        <v>1</v>
      </c>
      <c r="AK66" s="3">
        <f t="shared" si="1039"/>
        <v>50000</v>
      </c>
      <c r="AL66" s="3">
        <f t="shared" si="1162"/>
        <v>6011</v>
      </c>
      <c r="AM66" s="3">
        <f t="shared" si="1040"/>
        <v>5980</v>
      </c>
      <c r="AN66" s="3">
        <f t="shared" si="1163"/>
        <v>14640</v>
      </c>
      <c r="AO66" s="3">
        <f t="shared" si="1041"/>
        <v>23369</v>
      </c>
      <c r="AP66" s="3">
        <f t="shared" si="1042"/>
        <v>0</v>
      </c>
      <c r="AQ66" s="3">
        <f t="shared" si="1043"/>
        <v>0</v>
      </c>
      <c r="AR66" s="3">
        <f t="shared" si="1044"/>
        <v>0</v>
      </c>
      <c r="AS66" s="3">
        <f t="shared" si="1045"/>
        <v>0</v>
      </c>
      <c r="AT66" s="3">
        <f t="shared" si="1046"/>
        <v>0</v>
      </c>
      <c r="AU66" s="22">
        <f t="shared" si="1047"/>
        <v>9389.2000000000007</v>
      </c>
      <c r="AV66" s="3">
        <f t="shared" si="1048"/>
        <v>9389.2000000000007</v>
      </c>
      <c r="AW66" s="160">
        <f t="shared" si="926"/>
        <v>9389.2000000000007</v>
      </c>
      <c r="AX66" s="6">
        <f t="shared" si="1049"/>
        <v>9389.2000000000007</v>
      </c>
      <c r="AY66" s="36">
        <f>$M66*1</f>
        <v>50000</v>
      </c>
      <c r="AZ66" s="28">
        <f t="shared" si="1164"/>
        <v>2</v>
      </c>
      <c r="BA66" s="3">
        <f t="shared" si="1050"/>
        <v>25000</v>
      </c>
      <c r="BB66" s="3">
        <f t="shared" si="1165"/>
        <v>6011</v>
      </c>
      <c r="BC66" s="3">
        <f t="shared" si="1051"/>
        <v>5980</v>
      </c>
      <c r="BD66" s="3">
        <f t="shared" si="1166"/>
        <v>13009</v>
      </c>
      <c r="BE66" s="3">
        <f t="shared" si="1052"/>
        <v>0</v>
      </c>
      <c r="BF66" s="3">
        <f t="shared" si="1053"/>
        <v>0</v>
      </c>
      <c r="BG66" s="3">
        <f t="shared" si="1054"/>
        <v>0</v>
      </c>
      <c r="BH66" s="3">
        <f t="shared" si="1055"/>
        <v>0</v>
      </c>
      <c r="BI66" s="3">
        <f t="shared" si="1056"/>
        <v>0</v>
      </c>
      <c r="BJ66" s="3">
        <f t="shared" si="1057"/>
        <v>0</v>
      </c>
      <c r="BK66" s="90">
        <f t="shared" si="1167"/>
        <v>4300.3200000000006</v>
      </c>
      <c r="BL66" s="3">
        <f t="shared" si="1058"/>
        <v>4300.3200000000006</v>
      </c>
      <c r="BM66" s="160">
        <f t="shared" si="928"/>
        <v>4300.3200000000006</v>
      </c>
      <c r="BN66" s="62">
        <f t="shared" si="1059"/>
        <v>4300.3200000000006</v>
      </c>
      <c r="BO66" s="36">
        <f>$M66*1</f>
        <v>50000</v>
      </c>
      <c r="BP66" s="28">
        <f t="shared" si="1168"/>
        <v>2.5</v>
      </c>
      <c r="BQ66" s="3">
        <f t="shared" si="1060"/>
        <v>20000</v>
      </c>
      <c r="BR66" s="3">
        <f t="shared" si="1169"/>
        <v>6011</v>
      </c>
      <c r="BS66" s="3">
        <f t="shared" si="1061"/>
        <v>5980</v>
      </c>
      <c r="BT66" s="3">
        <f t="shared" si="1170"/>
        <v>8009</v>
      </c>
      <c r="BU66" s="3">
        <f t="shared" si="1062"/>
        <v>0</v>
      </c>
      <c r="BV66" s="3">
        <f t="shared" si="1063"/>
        <v>0</v>
      </c>
      <c r="BW66" s="3">
        <f t="shared" si="1064"/>
        <v>0</v>
      </c>
      <c r="BX66" s="3">
        <f t="shared" si="1065"/>
        <v>0</v>
      </c>
      <c r="BY66" s="3">
        <f t="shared" si="1066"/>
        <v>0</v>
      </c>
      <c r="BZ66" s="3">
        <f t="shared" si="1067"/>
        <v>0</v>
      </c>
      <c r="CA66" s="90">
        <f t="shared" si="1191"/>
        <v>3625.4000000000005</v>
      </c>
      <c r="CB66" s="149">
        <f t="shared" si="929"/>
        <v>3625.4000000000005</v>
      </c>
      <c r="CC66" s="160">
        <f t="shared" si="930"/>
        <v>3625.4000000000005</v>
      </c>
      <c r="CD66" s="6">
        <f t="shared" si="1069"/>
        <v>3625.4000000000005</v>
      </c>
      <c r="CE66" s="36">
        <f>$M66*1</f>
        <v>50000</v>
      </c>
      <c r="CF66" s="28">
        <f t="shared" si="1171"/>
        <v>3</v>
      </c>
      <c r="CG66" s="3">
        <f t="shared" si="1070"/>
        <v>16666.666666666668</v>
      </c>
      <c r="CH66" s="3">
        <f t="shared" si="1172"/>
        <v>6011</v>
      </c>
      <c r="CI66" s="3">
        <f t="shared" si="1071"/>
        <v>5980</v>
      </c>
      <c r="CJ66" s="3">
        <f t="shared" si="1173"/>
        <v>4675.6666666666679</v>
      </c>
      <c r="CK66" s="3">
        <f t="shared" si="1072"/>
        <v>0</v>
      </c>
      <c r="CL66" s="3">
        <f t="shared" si="1073"/>
        <v>0</v>
      </c>
      <c r="CM66" s="3">
        <f t="shared" si="1074"/>
        <v>0</v>
      </c>
      <c r="CN66" s="3">
        <f t="shared" si="1075"/>
        <v>0</v>
      </c>
      <c r="CO66" s="3">
        <f t="shared" si="1076"/>
        <v>0</v>
      </c>
      <c r="CP66" s="3">
        <f t="shared" si="1077"/>
        <v>0</v>
      </c>
      <c r="CQ66" s="22">
        <f t="shared" si="1174"/>
        <v>2950.4800000000005</v>
      </c>
      <c r="CR66" s="149">
        <f t="shared" si="931"/>
        <v>2950.4800000000005</v>
      </c>
      <c r="CS66" s="160">
        <f t="shared" si="932"/>
        <v>2950.4800000000005</v>
      </c>
      <c r="CT66" s="6">
        <f t="shared" si="1078"/>
        <v>2950.4800000000005</v>
      </c>
      <c r="CU66" s="36">
        <f>$M66*1</f>
        <v>50000</v>
      </c>
      <c r="CV66" s="28">
        <f t="shared" si="1175"/>
        <v>4</v>
      </c>
      <c r="CW66" s="3">
        <f t="shared" si="1079"/>
        <v>12500</v>
      </c>
      <c r="CX66" s="3">
        <f t="shared" si="1176"/>
        <v>6011</v>
      </c>
      <c r="CY66" s="3">
        <f t="shared" si="1080"/>
        <v>5980</v>
      </c>
      <c r="CZ66" s="3">
        <f t="shared" si="1177"/>
        <v>509</v>
      </c>
      <c r="DA66" s="3">
        <f t="shared" si="1081"/>
        <v>0</v>
      </c>
      <c r="DB66" s="3">
        <f t="shared" si="1082"/>
        <v>0</v>
      </c>
      <c r="DC66" s="3">
        <f t="shared" si="1083"/>
        <v>0</v>
      </c>
      <c r="DD66" s="3">
        <f t="shared" si="1084"/>
        <v>0</v>
      </c>
      <c r="DE66" s="3">
        <f t="shared" si="1085"/>
        <v>0</v>
      </c>
      <c r="DF66" s="3">
        <f t="shared" si="1086"/>
        <v>0</v>
      </c>
      <c r="DG66" s="22">
        <f>((CX66*$E$12)+(CY66*$E$13)+(CZ66*$E$14)+(DA66*$E$15)+(DB66*$E$16)+(DC66*$E$17)+(DD66*$E$18)+(DE66*$E$19))*CV66</f>
        <v>1600.6399999999999</v>
      </c>
      <c r="DH66" s="149">
        <f t="shared" si="933"/>
        <v>1600.6399999999999</v>
      </c>
      <c r="DI66" s="160">
        <f t="shared" si="934"/>
        <v>1600.6399999999999</v>
      </c>
      <c r="DJ66" s="6">
        <f t="shared" si="1088"/>
        <v>1600.6399999999999</v>
      </c>
      <c r="DK66" s="36">
        <f>$M66*1</f>
        <v>50000</v>
      </c>
      <c r="DL66" s="28">
        <f t="shared" si="1178"/>
        <v>5</v>
      </c>
      <c r="DM66" s="3">
        <f t="shared" si="1089"/>
        <v>10000</v>
      </c>
      <c r="DN66" s="3">
        <f t="shared" si="1179"/>
        <v>6011</v>
      </c>
      <c r="DO66" s="3">
        <f t="shared" si="1090"/>
        <v>3989</v>
      </c>
      <c r="DP66" s="3">
        <f t="shared" si="1180"/>
        <v>0</v>
      </c>
      <c r="DQ66" s="3">
        <f t="shared" si="1091"/>
        <v>0</v>
      </c>
      <c r="DR66" s="3">
        <f t="shared" si="1092"/>
        <v>0</v>
      </c>
      <c r="DS66" s="3">
        <f t="shared" si="1093"/>
        <v>0</v>
      </c>
      <c r="DT66" s="3">
        <f t="shared" si="1094"/>
        <v>0</v>
      </c>
      <c r="DU66" s="3">
        <f t="shared" si="1095"/>
        <v>0</v>
      </c>
      <c r="DV66" s="3">
        <f t="shared" si="1096"/>
        <v>0</v>
      </c>
      <c r="DW66" s="22">
        <f t="shared" si="1097"/>
        <v>1096.9750000000001</v>
      </c>
      <c r="DX66" s="149">
        <f t="shared" si="935"/>
        <v>1096.9750000000001</v>
      </c>
      <c r="DY66" s="160">
        <f t="shared" si="936"/>
        <v>1096.9750000000001</v>
      </c>
      <c r="DZ66" s="6">
        <f t="shared" si="1010"/>
        <v>1096.9750000000001</v>
      </c>
      <c r="EA66" s="36">
        <f>$M66*1</f>
        <v>50000</v>
      </c>
      <c r="EB66" s="28">
        <f t="shared" si="1181"/>
        <v>2</v>
      </c>
      <c r="EC66" s="3">
        <f t="shared" si="1098"/>
        <v>25000</v>
      </c>
      <c r="ED66" s="3">
        <f t="shared" si="1182"/>
        <v>6011</v>
      </c>
      <c r="EE66" s="3">
        <f t="shared" si="1099"/>
        <v>5980</v>
      </c>
      <c r="EF66" s="3">
        <f t="shared" si="1183"/>
        <v>13009</v>
      </c>
      <c r="EG66" s="3">
        <f t="shared" si="1100"/>
        <v>0</v>
      </c>
      <c r="EH66" s="3">
        <f t="shared" si="1101"/>
        <v>0</v>
      </c>
      <c r="EI66" s="3">
        <f t="shared" si="1102"/>
        <v>0</v>
      </c>
      <c r="EJ66" s="3">
        <f t="shared" si="1103"/>
        <v>0</v>
      </c>
      <c r="EK66" s="3">
        <f t="shared" si="1104"/>
        <v>0</v>
      </c>
      <c r="EL66" s="3">
        <f t="shared" si="1105"/>
        <v>0</v>
      </c>
      <c r="EM66" s="22">
        <f t="shared" si="1192"/>
        <v>4300.3200000000006</v>
      </c>
      <c r="EN66" s="149">
        <f t="shared" si="937"/>
        <v>5349.2000000000007</v>
      </c>
      <c r="EO66" s="160">
        <f t="shared" si="938"/>
        <v>5349.2000000000007</v>
      </c>
      <c r="EP66" s="36">
        <f t="shared" si="875"/>
        <v>5349.2000000000007</v>
      </c>
      <c r="EQ66" s="6">
        <f t="shared" si="1107"/>
        <v>50000</v>
      </c>
      <c r="ER66" s="3">
        <f t="shared" si="1108"/>
        <v>50000</v>
      </c>
      <c r="ES66" s="3">
        <f t="shared" si="1109"/>
        <v>0</v>
      </c>
      <c r="ET66" s="3">
        <f t="shared" si="1110"/>
        <v>0</v>
      </c>
      <c r="EU66" s="3">
        <f t="shared" si="1111"/>
        <v>0</v>
      </c>
      <c r="EV66" s="3">
        <f t="shared" si="1112"/>
        <v>0</v>
      </c>
      <c r="EW66" s="3">
        <f t="shared" si="1113"/>
        <v>0</v>
      </c>
      <c r="EX66" s="6">
        <f t="shared" si="1114"/>
        <v>0</v>
      </c>
      <c r="EY66" s="3">
        <f t="shared" si="1115"/>
        <v>50000</v>
      </c>
      <c r="EZ66" s="3">
        <f t="shared" si="1116"/>
        <v>0</v>
      </c>
      <c r="FA66" s="3">
        <f t="shared" si="1117"/>
        <v>0</v>
      </c>
      <c r="FB66" s="3">
        <f t="shared" si="1118"/>
        <v>0</v>
      </c>
      <c r="FC66" s="3">
        <f t="shared" si="1119"/>
        <v>0</v>
      </c>
      <c r="FD66" s="3">
        <f t="shared" si="1120"/>
        <v>0</v>
      </c>
      <c r="FE66" s="6">
        <f t="shared" si="1121"/>
        <v>0</v>
      </c>
      <c r="FF66" s="36">
        <f>$M66*1</f>
        <v>50000</v>
      </c>
      <c r="FG66" s="28">
        <f t="shared" si="1184"/>
        <v>2.5</v>
      </c>
      <c r="FH66" s="3">
        <f t="shared" si="1122"/>
        <v>20000</v>
      </c>
      <c r="FI66" s="3">
        <f t="shared" si="1185"/>
        <v>6011</v>
      </c>
      <c r="FJ66" s="3">
        <f t="shared" si="1123"/>
        <v>5980</v>
      </c>
      <c r="FK66" s="3">
        <f t="shared" si="1186"/>
        <v>8009</v>
      </c>
      <c r="FL66" s="3">
        <f t="shared" si="1124"/>
        <v>0</v>
      </c>
      <c r="FM66" s="3">
        <f t="shared" si="1125"/>
        <v>0</v>
      </c>
      <c r="FN66" s="3">
        <f t="shared" si="1126"/>
        <v>0</v>
      </c>
      <c r="FO66" s="3">
        <f t="shared" si="1127"/>
        <v>0</v>
      </c>
      <c r="FP66" s="3">
        <f t="shared" si="1128"/>
        <v>0</v>
      </c>
      <c r="FQ66" s="3">
        <f t="shared" si="1129"/>
        <v>0</v>
      </c>
      <c r="FR66" s="22">
        <f t="shared" si="1193"/>
        <v>3625.4000000000005</v>
      </c>
      <c r="FS66" s="149">
        <f t="shared" si="945"/>
        <v>3625.4000000000005</v>
      </c>
      <c r="FT66" s="160">
        <f t="shared" si="946"/>
        <v>3625.4000000000005</v>
      </c>
      <c r="FU66" s="36">
        <f t="shared" si="1131"/>
        <v>3625.4000000000005</v>
      </c>
      <c r="FV66" s="36">
        <f>$M66*1</f>
        <v>50000</v>
      </c>
      <c r="FW66" s="28">
        <f t="shared" si="1187"/>
        <v>1.5</v>
      </c>
      <c r="FX66" s="3">
        <f t="shared" si="1132"/>
        <v>33333.333333333336</v>
      </c>
      <c r="FY66" s="3">
        <f t="shared" si="1188"/>
        <v>6011</v>
      </c>
      <c r="FZ66" s="3">
        <f t="shared" si="1133"/>
        <v>5980</v>
      </c>
      <c r="GA66" s="3">
        <f t="shared" si="1189"/>
        <v>14640</v>
      </c>
      <c r="GB66" s="3">
        <f t="shared" si="1134"/>
        <v>6702.3333333333358</v>
      </c>
      <c r="GC66" s="3">
        <f t="shared" si="1135"/>
        <v>0</v>
      </c>
      <c r="GD66" s="3">
        <f t="shared" si="1136"/>
        <v>0</v>
      </c>
      <c r="GE66" s="3">
        <f t="shared" si="1137"/>
        <v>0</v>
      </c>
      <c r="GF66" s="3">
        <f t="shared" si="1138"/>
        <v>0</v>
      </c>
      <c r="GG66" s="3">
        <f t="shared" si="1139"/>
        <v>0</v>
      </c>
      <c r="GH66" s="22">
        <f t="shared" si="1194"/>
        <v>6583.8000000000011</v>
      </c>
      <c r="GI66" s="149">
        <f t="shared" si="948"/>
        <v>8492.2000000000007</v>
      </c>
      <c r="GJ66" s="160">
        <f t="shared" si="949"/>
        <v>8492.2000000000007</v>
      </c>
      <c r="GK66" s="36">
        <f t="shared" si="1141"/>
        <v>8492.2000000000007</v>
      </c>
      <c r="GM66" s="25">
        <f t="shared" si="990"/>
        <v>190</v>
      </c>
      <c r="GN66" s="149">
        <f t="shared" si="951"/>
        <v>190</v>
      </c>
      <c r="GO66" s="62">
        <f t="shared" si="979"/>
        <v>0</v>
      </c>
      <c r="GP66" s="1"/>
      <c r="GQ66" s="25">
        <f t="shared" si="991"/>
        <v>590</v>
      </c>
      <c r="GR66" s="149">
        <f t="shared" si="980"/>
        <v>185</v>
      </c>
      <c r="GS66" s="62">
        <f t="shared" si="981"/>
        <v>405</v>
      </c>
      <c r="GT66" s="1"/>
      <c r="GU66" s="25">
        <f t="shared" si="992"/>
        <v>990</v>
      </c>
      <c r="GV66" s="149">
        <f t="shared" si="952"/>
        <v>0</v>
      </c>
      <c r="GW66" s="62">
        <f t="shared" si="982"/>
        <v>990</v>
      </c>
      <c r="GX66" s="1"/>
      <c r="GY66" s="25">
        <f t="shared" si="993"/>
        <v>1390</v>
      </c>
      <c r="GZ66" s="149">
        <f t="shared" si="907"/>
        <v>0</v>
      </c>
      <c r="HA66" s="62">
        <f t="shared" si="983"/>
        <v>1390</v>
      </c>
      <c r="HB66" s="1"/>
      <c r="HC66" s="25">
        <f t="shared" si="994"/>
        <v>1790</v>
      </c>
      <c r="HD66" s="149">
        <f t="shared" si="953"/>
        <v>0</v>
      </c>
      <c r="HE66" s="62">
        <f t="shared" si="984"/>
        <v>1790</v>
      </c>
      <c r="HF66" s="3"/>
      <c r="HH66" s="25">
        <f t="shared" si="1142"/>
        <v>50000</v>
      </c>
      <c r="HI66" s="25">
        <f t="shared" si="1143"/>
        <v>674.92000000000007</v>
      </c>
      <c r="HJ66" s="3">
        <f t="shared" si="1144"/>
        <v>1349.8400000000001</v>
      </c>
      <c r="HK66" s="3">
        <f t="shared" si="1145"/>
        <v>2699.6800000000007</v>
      </c>
      <c r="HL66" s="62">
        <f t="shared" si="1146"/>
        <v>3203.3450000000003</v>
      </c>
      <c r="HM66" s="25">
        <f t="shared" si="1147"/>
        <v>4040</v>
      </c>
      <c r="HN66" s="3">
        <f t="shared" si="1148"/>
        <v>5763.8</v>
      </c>
      <c r="HO66" s="6">
        <f t="shared" si="1149"/>
        <v>897</v>
      </c>
      <c r="HV66" s="6">
        <f t="shared" si="955"/>
        <v>50000</v>
      </c>
      <c r="HW66" s="3">
        <f t="shared" si="956"/>
        <v>50400</v>
      </c>
      <c r="HX66" s="36">
        <f t="shared" si="957"/>
        <v>400</v>
      </c>
      <c r="HY66" s="36">
        <f t="shared" si="958"/>
        <v>120</v>
      </c>
      <c r="HZ66" s="210">
        <f t="shared" si="1150"/>
        <v>0.3</v>
      </c>
      <c r="IA66" s="36">
        <f t="shared" si="959"/>
        <v>56</v>
      </c>
      <c r="IB66" s="213">
        <f t="shared" si="1151"/>
        <v>0.14000000000000001</v>
      </c>
      <c r="IC66" s="36">
        <f t="shared" si="961"/>
        <v>55.999999999999091</v>
      </c>
      <c r="ID66" s="210">
        <f t="shared" si="1152"/>
        <v>0.13999999999999774</v>
      </c>
      <c r="IE66" s="36">
        <f t="shared" si="962"/>
        <v>56</v>
      </c>
      <c r="IF66" s="210">
        <f t="shared" si="1153"/>
        <v>0.14000000000000001</v>
      </c>
      <c r="IG66" s="36">
        <f t="shared" si="963"/>
        <v>56</v>
      </c>
      <c r="IH66" s="210">
        <f t="shared" si="1154"/>
        <v>0.14000000000000001</v>
      </c>
      <c r="II66" s="6">
        <f t="shared" si="964"/>
        <v>21.999999999999773</v>
      </c>
      <c r="IJ66" s="210">
        <f t="shared" si="1155"/>
        <v>5.4999999999999431E-2</v>
      </c>
      <c r="IK66" s="6">
        <f t="shared" si="965"/>
        <v>620</v>
      </c>
      <c r="IL66" s="210">
        <f t="shared" si="1156"/>
        <v>1.55</v>
      </c>
      <c r="IM66" s="6">
        <f t="shared" si="967"/>
        <v>843.80000000000018</v>
      </c>
      <c r="IN66" s="210">
        <f t="shared" si="1190"/>
        <v>2.1095000000000006</v>
      </c>
      <c r="IO66" s="6">
        <f t="shared" si="968"/>
        <v>120</v>
      </c>
      <c r="IP66" s="218">
        <f t="shared" si="1157"/>
        <v>0.3</v>
      </c>
      <c r="IQ66" s="192"/>
      <c r="IR66" s="192"/>
      <c r="IS66" s="109" t="s">
        <v>185</v>
      </c>
      <c r="IT66" s="207">
        <v>480</v>
      </c>
      <c r="IW66" s="207">
        <v>508</v>
      </c>
      <c r="IY66" s="200">
        <f t="shared" ref="IY66" si="1195">((IW66/IT66)-1)</f>
        <v>5.8333333333333348E-2</v>
      </c>
    </row>
    <row r="67" spans="1:260" ht="15.75" thickBot="1">
      <c r="B67" s="221">
        <f t="shared" si="1158"/>
        <v>7</v>
      </c>
      <c r="C67" s="301">
        <f t="shared" si="1159"/>
        <v>9999999</v>
      </c>
      <c r="D67" s="185">
        <v>9999999</v>
      </c>
      <c r="E67" s="241">
        <v>0.45</v>
      </c>
      <c r="G67" s="223"/>
      <c r="H67" s="223"/>
      <c r="I67" s="70"/>
      <c r="J67" s="261"/>
      <c r="M67" s="127"/>
      <c r="N67" s="172"/>
      <c r="O67" s="186"/>
      <c r="P67" s="6"/>
      <c r="Q67" s="36"/>
      <c r="R67" s="82"/>
      <c r="S67" s="36"/>
      <c r="T67" s="82"/>
      <c r="U67" s="36"/>
      <c r="V67" s="76"/>
      <c r="W67" s="36"/>
      <c r="X67" s="76"/>
      <c r="Y67" s="36"/>
      <c r="Z67" s="76"/>
      <c r="AA67" s="6"/>
      <c r="AB67" s="76"/>
      <c r="AC67" s="6"/>
      <c r="AD67" s="76"/>
      <c r="AE67" s="36"/>
      <c r="AF67" s="76"/>
      <c r="AG67" s="6"/>
      <c r="AH67" s="84"/>
      <c r="AI67" s="36"/>
      <c r="AJ67" s="28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22"/>
      <c r="AV67" s="11"/>
      <c r="AW67" s="160"/>
      <c r="AX67" s="6"/>
      <c r="AY67" s="6"/>
      <c r="AZ67" s="28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90"/>
      <c r="BL67" s="3"/>
      <c r="BM67" s="160"/>
      <c r="BN67" s="62"/>
      <c r="BO67" s="6"/>
      <c r="BP67" s="28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90"/>
      <c r="CB67" s="149"/>
      <c r="CC67" s="160"/>
      <c r="CD67" s="6"/>
      <c r="CE67" s="6"/>
      <c r="CF67" s="28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22"/>
      <c r="CR67" s="149"/>
      <c r="CS67" s="160"/>
      <c r="CT67" s="6"/>
      <c r="CU67" s="6"/>
      <c r="CV67" s="28"/>
      <c r="CW67" s="3"/>
      <c r="CX67" s="3"/>
      <c r="CY67" s="3"/>
      <c r="CZ67" s="3"/>
      <c r="DA67" s="3"/>
      <c r="DB67" s="3"/>
      <c r="DC67" s="3"/>
      <c r="DD67" s="3"/>
      <c r="DE67" s="3"/>
      <c r="DF67" s="3"/>
      <c r="DG67" s="22"/>
      <c r="DH67" s="149"/>
      <c r="DI67" s="160"/>
      <c r="DJ67" s="6"/>
      <c r="DK67" s="6"/>
      <c r="DL67" s="28"/>
      <c r="DM67" s="3"/>
      <c r="DN67" s="3"/>
      <c r="DO67" s="3"/>
      <c r="DP67" s="3"/>
      <c r="DQ67" s="3"/>
      <c r="DR67" s="3"/>
      <c r="DS67" s="3"/>
      <c r="DT67" s="3"/>
      <c r="DU67" s="3"/>
      <c r="DV67" s="3"/>
      <c r="DW67" s="22"/>
      <c r="DX67" s="149"/>
      <c r="DY67" s="160"/>
      <c r="DZ67" s="6"/>
      <c r="EA67" s="36"/>
      <c r="EB67" s="28"/>
      <c r="EC67" s="3"/>
      <c r="ED67" s="3"/>
      <c r="EE67" s="3"/>
      <c r="EF67" s="3"/>
      <c r="EG67" s="3"/>
      <c r="EH67" s="3"/>
      <c r="EI67" s="3"/>
      <c r="EJ67" s="3"/>
      <c r="EK67" s="3"/>
      <c r="EL67" s="3"/>
      <c r="EM67" s="22"/>
      <c r="EN67" s="149"/>
      <c r="EO67" s="160"/>
      <c r="EP67" s="36">
        <f t="shared" si="875"/>
        <v>0</v>
      </c>
      <c r="EQ67" s="6"/>
      <c r="ER67" s="3"/>
      <c r="ES67" s="3"/>
      <c r="ET67" s="3"/>
      <c r="EU67" s="3"/>
      <c r="EV67" s="3"/>
      <c r="EW67" s="3"/>
      <c r="EX67" s="6"/>
      <c r="EY67" s="3"/>
      <c r="EZ67" s="3"/>
      <c r="FA67" s="3"/>
      <c r="FB67" s="3"/>
      <c r="FC67" s="3"/>
      <c r="FD67" s="3"/>
      <c r="FE67" s="6"/>
      <c r="FF67" s="36"/>
      <c r="FG67" s="28"/>
      <c r="FH67" s="3"/>
      <c r="FI67" s="3"/>
      <c r="FJ67" s="3"/>
      <c r="FK67" s="3"/>
      <c r="FL67" s="3"/>
      <c r="FM67" s="3"/>
      <c r="FN67" s="3"/>
      <c r="FO67" s="3"/>
      <c r="FP67" s="3"/>
      <c r="FQ67" s="3"/>
      <c r="FR67" s="22"/>
      <c r="FS67" s="149"/>
      <c r="FT67" s="160"/>
      <c r="FU67" s="36"/>
      <c r="FV67" s="36"/>
      <c r="FW67" s="28"/>
      <c r="FX67" s="3"/>
      <c r="FY67" s="3"/>
      <c r="FZ67" s="3"/>
      <c r="GA67" s="3"/>
      <c r="GB67" s="3"/>
      <c r="GC67" s="3"/>
      <c r="GD67" s="3"/>
      <c r="GE67" s="3"/>
      <c r="GF67" s="3"/>
      <c r="GG67" s="3"/>
      <c r="GH67" s="22"/>
      <c r="GI67" s="149"/>
      <c r="GJ67" s="160"/>
      <c r="GK67" s="36"/>
      <c r="GM67" s="25"/>
      <c r="GN67" s="149">
        <f t="shared" si="951"/>
        <v>0</v>
      </c>
      <c r="GO67" s="62"/>
      <c r="GP67" s="1"/>
      <c r="GQ67" s="25"/>
      <c r="GR67" s="149">
        <f t="shared" si="980"/>
        <v>0</v>
      </c>
      <c r="GS67" s="62"/>
      <c r="GT67" s="1"/>
      <c r="GU67" s="25"/>
      <c r="GV67" s="149">
        <f t="shared" si="952"/>
        <v>0</v>
      </c>
      <c r="GW67" s="62"/>
      <c r="GX67" s="1"/>
      <c r="GY67" s="25"/>
      <c r="GZ67" s="149">
        <f t="shared" si="907"/>
        <v>0</v>
      </c>
      <c r="HA67" s="62"/>
      <c r="HB67" s="1"/>
      <c r="HC67" s="25"/>
      <c r="HD67" s="149">
        <f t="shared" si="953"/>
        <v>0</v>
      </c>
      <c r="HE67" s="62"/>
      <c r="HF67" s="3"/>
      <c r="HH67" s="25"/>
      <c r="HI67" s="25"/>
      <c r="HJ67" s="3"/>
      <c r="HK67" s="3"/>
      <c r="HL67" s="62"/>
      <c r="HM67" s="25"/>
      <c r="HN67" s="3"/>
      <c r="HO67" s="6"/>
      <c r="HV67" s="6">
        <f t="shared" si="955"/>
        <v>0</v>
      </c>
      <c r="HW67" s="3">
        <f t="shared" si="956"/>
        <v>0</v>
      </c>
      <c r="HX67" s="36"/>
      <c r="HY67" s="36"/>
      <c r="HZ67" s="210"/>
      <c r="IA67" s="36"/>
      <c r="IB67" s="213"/>
      <c r="IC67" s="36"/>
      <c r="ID67" s="210"/>
      <c r="IE67" s="36"/>
      <c r="IF67" s="210"/>
      <c r="IG67" s="36"/>
      <c r="IH67" s="210"/>
      <c r="II67" s="6"/>
      <c r="IJ67" s="210"/>
      <c r="IK67" s="6"/>
      <c r="IL67" s="210"/>
      <c r="IM67" s="6"/>
      <c r="IN67" s="210"/>
      <c r="IO67" s="6"/>
      <c r="IP67" s="218"/>
      <c r="IQ67" s="192"/>
      <c r="IR67" s="192"/>
      <c r="IT67" s="2"/>
      <c r="IW67" s="207"/>
    </row>
    <row r="68" spans="1:260">
      <c r="B68" s="221">
        <f t="shared" si="1158"/>
        <v>8</v>
      </c>
      <c r="C68" s="301">
        <f t="shared" si="1159"/>
        <v>9999999</v>
      </c>
      <c r="D68" s="302">
        <v>9999999</v>
      </c>
      <c r="E68" s="241">
        <v>0.45</v>
      </c>
      <c r="G68" s="262" t="s">
        <v>26</v>
      </c>
      <c r="H68" s="263"/>
      <c r="I68" s="263"/>
      <c r="J68" s="264"/>
      <c r="M68" s="127">
        <f t="shared" si="917"/>
        <v>55000</v>
      </c>
      <c r="N68" s="172"/>
      <c r="O68" s="185"/>
      <c r="P68" s="6">
        <f t="shared" ref="P68:P72" si="1196">+M68*1</f>
        <v>55000</v>
      </c>
      <c r="Q68" s="36">
        <f t="shared" ref="Q68:Q72" si="1197">AX68*1</f>
        <v>10889.199999999999</v>
      </c>
      <c r="R68" s="82">
        <f t="shared" ref="R68:R72" si="1198">Q68/P68</f>
        <v>0.19798545454545452</v>
      </c>
      <c r="S68" s="36">
        <f t="shared" ref="S68:S72" si="1199">BN68*1</f>
        <v>5278.4000000000005</v>
      </c>
      <c r="T68" s="82">
        <f t="shared" ref="T68:T72" si="1200">S68/P68</f>
        <v>9.5970909090909107E-2</v>
      </c>
      <c r="U68" s="36">
        <f t="shared" ref="U68:U72" si="1201">CD68*1</f>
        <v>4325.4000000000005</v>
      </c>
      <c r="V68" s="76">
        <f t="shared" ref="V68:V72" si="1202">U68/P68</f>
        <v>7.8643636363636374E-2</v>
      </c>
      <c r="W68" s="36">
        <f t="shared" ref="W68:W72" si="1203">CT68*1</f>
        <v>3650.4799999999996</v>
      </c>
      <c r="X68" s="76">
        <f t="shared" ref="X68:X72" si="1204">W68/P68</f>
        <v>6.6372363636363632E-2</v>
      </c>
      <c r="Y68" s="36">
        <f t="shared" ref="Y68:Y72" si="1205">DJ68*1</f>
        <v>2300.64</v>
      </c>
      <c r="Z68" s="76">
        <f t="shared" ref="Z68:Z72" si="1206">Y68/P68</f>
        <v>4.1829818181818176E-2</v>
      </c>
      <c r="AA68" s="6">
        <f t="shared" ref="AA68:AA72" si="1207">+DZ68*1</f>
        <v>1371.9749999999999</v>
      </c>
      <c r="AB68" s="76">
        <f t="shared" ref="AB68:AB72" si="1208">AA68/P68</f>
        <v>2.4944999999999998E-2</v>
      </c>
      <c r="AC68" s="6">
        <f t="shared" ref="AC68:AC72" si="1209">+EP68*1</f>
        <v>6849.1999999999989</v>
      </c>
      <c r="AD68" s="76">
        <f t="shared" ref="AD68:AD72" si="1210">+AC68/P68</f>
        <v>0.12453090909090907</v>
      </c>
      <c r="AE68" s="36">
        <f t="shared" ref="AE68:AE72" si="1211">FU68*1</f>
        <v>4849.1999999999989</v>
      </c>
      <c r="AF68" s="76">
        <f t="shared" ref="AF68:AF72" si="1212">AE68/P68</f>
        <v>8.8167272727272705E-2</v>
      </c>
      <c r="AG68" s="6">
        <f t="shared" ref="AG68:AG72" si="1213">+GK68*1</f>
        <v>9992.1999999999989</v>
      </c>
      <c r="AH68" s="84">
        <f t="shared" ref="AH68:AH72" si="1214">+AG68/P68</f>
        <v>0.18167636363636361</v>
      </c>
      <c r="AI68" s="36">
        <f>$M68*1</f>
        <v>55000</v>
      </c>
      <c r="AJ68" s="28">
        <f>AJ66*1</f>
        <v>1</v>
      </c>
      <c r="AK68" s="3">
        <f t="shared" ref="AK68:AK72" si="1215">AI68/AJ68</f>
        <v>55000</v>
      </c>
      <c r="AL68" s="3">
        <f>IF(AK68&lt;=$AL$5,AK68,$AL$5)</f>
        <v>6011</v>
      </c>
      <c r="AM68" s="3">
        <f t="shared" ref="AM68:AM72" si="1216">IF(AL68&gt;=$AL$5,IF(AK68&lt;=$AM$5,AK68-$AL$5,$AM$5-$AL$5),0)</f>
        <v>5980</v>
      </c>
      <c r="AN68" s="3">
        <f>IF(AK68&gt;=11991,IF(AK68&lt;=$AN$5,AK68-$AM$5,$AN$5-$AM$5),0)</f>
        <v>14640</v>
      </c>
      <c r="AO68" s="3">
        <f t="shared" ref="AO68:AO72" si="1217">IF(AK68&gt;=$AN$5,IF(AK68&lt;=$AO$5,AK68-$AN$5,$AO$5-$AN$5),0)</f>
        <v>28369</v>
      </c>
      <c r="AP68" s="3">
        <f t="shared" ref="AP68:AP72" si="1218">IF(AK68&gt;=71397,IF(AK68&lt;=151200,AK68-71397,79803),0)</f>
        <v>0</v>
      </c>
      <c r="AQ68" s="3">
        <f t="shared" ref="AQ68:AQ72" si="1219">IF(AK68&gt;=$AP$5,IF(AK68&lt;=$AQ$5,AK68-$AP$5,$AQ$5-$AP$5),0)</f>
        <v>0</v>
      </c>
      <c r="AR68" s="3">
        <f t="shared" ref="AR68:AR72" si="1220">IF(AK68&gt;=$AQ$5,IF(AK68&lt;=$AR$5,AK68-$AQ$5,$AR$5-$AQ$5),0)</f>
        <v>0</v>
      </c>
      <c r="AS68" s="3">
        <f t="shared" ref="AS68:AS72" si="1221">IF(AK68&gt;=$AR$5,IF(AK68&lt;=$AS$5,AK68-$AR$5,$AS$5-$AR$5),0)</f>
        <v>0</v>
      </c>
      <c r="AT68" s="3">
        <f t="shared" ref="AT68:AT84" si="1222">AK68-AL68-AM68-AN68-AO68-AP68-AQ68-AR68-AS68</f>
        <v>0</v>
      </c>
      <c r="AU68" s="22">
        <f t="shared" ref="AU68:AU72" si="1223">(AL68*$E$12)+(AM68*$E$13)+(AN68*$E$14)+(AO68*$E$15)+(AP68*$E$16)+(AQ68*$E$17)+(AR68*$E$18)+(AS68*$E$19)</f>
        <v>10889.199999999999</v>
      </c>
      <c r="AV68" s="3">
        <f t="shared" ref="AV68:AV72" si="1224">AU68*1</f>
        <v>10889.199999999999</v>
      </c>
      <c r="AW68" s="160">
        <f t="shared" si="926"/>
        <v>10889.199999999999</v>
      </c>
      <c r="AX68" s="6">
        <f t="shared" ref="AX68:AX72" si="1225">AW68+EX68</f>
        <v>10889.199999999999</v>
      </c>
      <c r="AY68" s="36">
        <f>$M68*1</f>
        <v>55000</v>
      </c>
      <c r="AZ68" s="28">
        <f>AZ66*1</f>
        <v>2</v>
      </c>
      <c r="BA68" s="3">
        <f t="shared" ref="BA68:BA72" si="1226">AY68/AZ68</f>
        <v>27500</v>
      </c>
      <c r="BB68" s="3">
        <f>IF(BA68&lt;=$AL$5,BA68,$AL$5)</f>
        <v>6011</v>
      </c>
      <c r="BC68" s="3">
        <f t="shared" ref="BC68:BC72" si="1227">IF(BB68&gt;=$AL$5,IF(BA68&lt;=$AM$5,BA68-$AL$5,$AM$5-$AL$5),0)</f>
        <v>5980</v>
      </c>
      <c r="BD68" s="3">
        <f>IF(BA68&gt;=11991,IF(BA68&lt;=$AN$5,BA68-$AM$5,$AN$5-$AM$5),0)</f>
        <v>14640</v>
      </c>
      <c r="BE68" s="3">
        <f t="shared" ref="BE68:BE72" si="1228">IF(BA68&gt;=$AN$5,IF(BA68&lt;=$AO$5,BA68-$AN$5,$AO$5-$AN$5),0)</f>
        <v>869</v>
      </c>
      <c r="BF68" s="3">
        <f t="shared" ref="BF68:BF72" si="1229">IF(BA68&gt;=71397,IF(BA68&lt;=151200,BA68-71397,79803),0)</f>
        <v>0</v>
      </c>
      <c r="BG68" s="3">
        <f t="shared" ref="BG68:BG72" si="1230">IF(BA68&gt;=$AP$5,IF(BA68&lt;=$AQ$5,BA68-$AP$5,$AQ$5-$AP$5),0)</f>
        <v>0</v>
      </c>
      <c r="BH68" s="3">
        <f t="shared" ref="BH68:BH72" si="1231">IF(BA68&gt;=$AQ$5,IF(BA68&lt;=$AR$5,BA68-$AQ$5,$AR$5-$AQ$5),0)</f>
        <v>0</v>
      </c>
      <c r="BI68" s="3">
        <f t="shared" ref="BI68:BI72" si="1232">IF(BA68&gt;=$AR$5,IF(BA68&lt;=$AS$5,BA68-$AR$5,$AS$5-$AR$5),0)</f>
        <v>0</v>
      </c>
      <c r="BJ68" s="3">
        <f t="shared" ref="BJ68:BJ72" si="1233">BA68-BB68-BC68-BD68-BE68-BF68-BG68-BH68-BI68</f>
        <v>0</v>
      </c>
      <c r="BK68" s="90">
        <f t="shared" ref="BK68:BK72" si="1234">((BB68*$E$12)+(BC68*$E$13)+(BD68*$E$14)+(BE68*$E$15)+(BF68*$E$16)+(BG68*$E$17)+(BH68*$E$18)+(BI68*$E$19))*AZ68</f>
        <v>5278.4000000000005</v>
      </c>
      <c r="BL68" s="3">
        <f t="shared" ref="BL68:BL72" si="1235">BK68*1</f>
        <v>5278.4000000000005</v>
      </c>
      <c r="BM68" s="160">
        <f t="shared" si="928"/>
        <v>5278.4000000000005</v>
      </c>
      <c r="BN68" s="62">
        <f t="shared" ref="BN68:BN72" si="1236">BM68+FE68</f>
        <v>5278.4000000000005</v>
      </c>
      <c r="BO68" s="36">
        <f>$M68*1</f>
        <v>55000</v>
      </c>
      <c r="BP68" s="28">
        <f>BP66*1</f>
        <v>2.5</v>
      </c>
      <c r="BQ68" s="3">
        <f t="shared" ref="BQ68:BQ72" si="1237">BO68/BP68</f>
        <v>22000</v>
      </c>
      <c r="BR68" s="3">
        <f>IF(BQ68&lt;=$AL$5,BQ68,$AL$5)</f>
        <v>6011</v>
      </c>
      <c r="BS68" s="3">
        <f t="shared" ref="BS68:BS72" si="1238">IF(BR68&gt;=$AL$5,IF(BQ68&lt;=$AM$5,BQ68-$AL$5,$AM$5-$AL$5),0)</f>
        <v>5980</v>
      </c>
      <c r="BT68" s="3">
        <f>IF(BQ68&gt;=11991,IF(BQ68&lt;=$AN$5,BQ68-$AM$5,$AN$5-$AM$5),0)</f>
        <v>10009</v>
      </c>
      <c r="BU68" s="3">
        <f t="shared" ref="BU68:BU72" si="1239">IF(BQ68&gt;=$AN$5,IF(BQ68&lt;=$AO$5,BQ68-$AN$5,$AO$5-$AN$5),0)</f>
        <v>0</v>
      </c>
      <c r="BV68" s="3">
        <f t="shared" ref="BV68:BV72" si="1240">IF(BQ68&gt;=71397,IF(BQ68&lt;=151200,BQ68-71397,79803),0)</f>
        <v>0</v>
      </c>
      <c r="BW68" s="3">
        <f t="shared" ref="BW68:BW72" si="1241">IF(BQ68&gt;=$AP$5,IF(BQ68&lt;=$AQ$5,BQ68-$AP$5,$AQ$5-$AP$5),0)</f>
        <v>0</v>
      </c>
      <c r="BX68" s="3">
        <f t="shared" ref="BX68:BX72" si="1242">IF(BQ68&gt;=$AQ$5,IF(BQ68&lt;=$AR$5,BQ68-$AQ$5,$AR$5-$AQ$5),0)</f>
        <v>0</v>
      </c>
      <c r="BY68" s="3">
        <f t="shared" ref="BY68:BY72" si="1243">IF(BQ68&gt;=$AR$5,IF(BQ68&lt;=$AS$5,BQ68-$AR$5,$AS$5-$AR$5),0)</f>
        <v>0</v>
      </c>
      <c r="BZ68" s="3">
        <f t="shared" ref="BZ68:BZ78" si="1244">BQ68-BR68-BS68-BT68-BU68-BV68-BW68-BX68-BY68</f>
        <v>0</v>
      </c>
      <c r="CA68" s="90">
        <f t="shared" ref="CA68:CA72" si="1245">((BR68*$E$12)+(BS68*$E$13)+(BT68*$E$14)+(BU68*$E$15)+(BV68*$E$16)+(BW68*$E$17)+(BX68*$E$18)+(BY68*$E$19))*BP68</f>
        <v>4325.4000000000005</v>
      </c>
      <c r="CB68" s="149">
        <f t="shared" si="929"/>
        <v>4325.4000000000005</v>
      </c>
      <c r="CC68" s="160">
        <f t="shared" si="930"/>
        <v>4325.4000000000005</v>
      </c>
      <c r="CD68" s="6">
        <f t="shared" ref="CD68:CD72" si="1246">CC68+FE68</f>
        <v>4325.4000000000005</v>
      </c>
      <c r="CE68" s="36">
        <f>$M68*1</f>
        <v>55000</v>
      </c>
      <c r="CF68" s="28">
        <f>CF66*1</f>
        <v>3</v>
      </c>
      <c r="CG68" s="3">
        <f t="shared" ref="CG68:CG72" si="1247">CE68/CF68</f>
        <v>18333.333333333332</v>
      </c>
      <c r="CH68" s="3">
        <f>IF(CG68&lt;=$AL$5,CG68,$AL$5)</f>
        <v>6011</v>
      </c>
      <c r="CI68" s="3">
        <f t="shared" ref="CI68:CI72" si="1248">IF(CH68&gt;=$AL$5,IF(CG68&lt;=$AM$5,CG68-$AL$5,$AM$5-$AL$5),0)</f>
        <v>5980</v>
      </c>
      <c r="CJ68" s="3">
        <f>IF(CG68&gt;=11991,IF(CG68&lt;=$AN$5,CG68-$AM$5,$AN$5-$AM$5),0)</f>
        <v>6342.3333333333321</v>
      </c>
      <c r="CK68" s="3">
        <f t="shared" ref="CK68:CK72" si="1249">IF(CG68&gt;=$AN$5,IF(CG68&lt;=$AO$5,CG68-$AN$5,$AO$5-$AN$5),0)</f>
        <v>0</v>
      </c>
      <c r="CL68" s="3">
        <f t="shared" ref="CL68:CL72" si="1250">IF(CG68&gt;=71397,IF(CG68&lt;=151200,CG68-71397,79803),0)</f>
        <v>0</v>
      </c>
      <c r="CM68" s="3">
        <f t="shared" ref="CM68:CM72" si="1251">IF(CG68&gt;=$AP$5,IF(CG68&lt;=$AQ$5,CG68-$AP$5,$AQ$5-$AP$5),0)</f>
        <v>0</v>
      </c>
      <c r="CN68" s="3">
        <f t="shared" ref="CN68:CN72" si="1252">IF(CG68&gt;=$AQ$5,IF(CG68&lt;=$AR$5,CG68-$AQ$5,$AR$5-$AQ$5),0)</f>
        <v>0</v>
      </c>
      <c r="CO68" s="3">
        <f t="shared" ref="CO68:CO72" si="1253">IF(CG68&gt;=$AR$5,IF(CG68&lt;=$AS$5,CG68-$AR$5,$AS$5-$AR$5),0)</f>
        <v>0</v>
      </c>
      <c r="CP68" s="3">
        <f t="shared" ref="CP68:CP78" si="1254">CG68-CH68-CI68-CJ68-CK68-CL68-CM68-CN68-CO68</f>
        <v>0</v>
      </c>
      <c r="CQ68" s="22">
        <f t="shared" ref="CQ68:CQ72" si="1255">((CH68*$E$12)+(CI68*$E$13)+(CJ68*$E$14)+(CK68*$E$15)+(CL68*$E$16)+(CM68*$E$17)+(CN68*$E$18)+(CO68*$E$19))*CF68</f>
        <v>3650.4799999999996</v>
      </c>
      <c r="CR68" s="149">
        <f t="shared" si="931"/>
        <v>3650.4799999999996</v>
      </c>
      <c r="CS68" s="160">
        <f t="shared" si="932"/>
        <v>3650.4799999999996</v>
      </c>
      <c r="CT68" s="6">
        <f t="shared" ref="CT68:CT72" si="1256">CS68+FE68</f>
        <v>3650.4799999999996</v>
      </c>
      <c r="CU68" s="36">
        <f>$M68*1</f>
        <v>55000</v>
      </c>
      <c r="CV68" s="28">
        <f>CV66*1</f>
        <v>4</v>
      </c>
      <c r="CW68" s="3">
        <f t="shared" ref="CW68:CW72" si="1257">CU68/CV68</f>
        <v>13750</v>
      </c>
      <c r="CX68" s="3">
        <f>IF(CW68&lt;=$AL$5,CW68,$AL$5)</f>
        <v>6011</v>
      </c>
      <c r="CY68" s="3">
        <f t="shared" ref="CY68:CY72" si="1258">IF(CX68&gt;=$AL$5,IF(CW68&lt;=$AM$5,CW68-$AL$5,$AM$5-$AL$5),0)</f>
        <v>5980</v>
      </c>
      <c r="CZ68" s="3">
        <f>IF(CW68&gt;=11991,IF(CW68&lt;=$AN$5,CW68-$AM$5,$AN$5-$AM$5),0)</f>
        <v>1759</v>
      </c>
      <c r="DA68" s="3">
        <f t="shared" ref="DA68:DA72" si="1259">IF(CW68&gt;=$AN$5,IF(CW68&lt;=$AO$5,CW68-$AN$5,$AO$5-$AN$5),0)</f>
        <v>0</v>
      </c>
      <c r="DB68" s="3">
        <f t="shared" ref="DB68:DB72" si="1260">IF(CW68&gt;=71397,IF(CW68&lt;=151200,CW68-71397,79803),0)</f>
        <v>0</v>
      </c>
      <c r="DC68" s="3">
        <f t="shared" ref="DC68:DC72" si="1261">IF(CW68&gt;=$AP$5,IF(CW68&lt;=$AQ$5,CW68-$AP$5,$AQ$5-$AP$5),0)</f>
        <v>0</v>
      </c>
      <c r="DD68" s="3">
        <f t="shared" ref="DD68:DD72" si="1262">IF(CW68&gt;=$AQ$5,IF(CW68&lt;=$AR$5,CW68-$AQ$5,$AR$5-$AQ$5),0)</f>
        <v>0</v>
      </c>
      <c r="DE68" s="3">
        <f t="shared" ref="DE68:DE72" si="1263">IF(CW68&gt;=$AR$5,IF(CW68&lt;=$AS$5,CW68-$AR$5,$AS$5-$AR$5),0)</f>
        <v>0</v>
      </c>
      <c r="DF68" s="3">
        <f t="shared" ref="DF68:DF78" si="1264">CW68-CX68-CY68-CZ68-DA68-DB68-DC68-DD68-DE68</f>
        <v>0</v>
      </c>
      <c r="DG68" s="22">
        <f t="shared" ref="DG68:DG72" si="1265">((CX68*$E$12)+(CY68*$E$13)+(CZ68*$E$14)+(DA68*$E$15)+(DB68*$E$16)+(DC68*$E$17)+(DD68*$E$18)+(DE68*$E$19))*CV68</f>
        <v>2300.64</v>
      </c>
      <c r="DH68" s="149">
        <f t="shared" si="933"/>
        <v>2300.64</v>
      </c>
      <c r="DI68" s="160">
        <f t="shared" si="934"/>
        <v>2300.64</v>
      </c>
      <c r="DJ68" s="6">
        <f t="shared" ref="DJ68:DJ72" si="1266">DI68+FE68</f>
        <v>2300.64</v>
      </c>
      <c r="DK68" s="36">
        <f>$M68*1</f>
        <v>55000</v>
      </c>
      <c r="DL68" s="28">
        <f>DL66*1</f>
        <v>5</v>
      </c>
      <c r="DM68" s="3">
        <f t="shared" ref="DM68:DM72" si="1267">DK68/DL68</f>
        <v>11000</v>
      </c>
      <c r="DN68" s="3">
        <f>IF(DM68&lt;=$AL$5,DM68,$AL$5)</f>
        <v>6011</v>
      </c>
      <c r="DO68" s="3">
        <f t="shared" ref="DO68:DO72" si="1268">IF(DN68&gt;=$AL$5,IF(DM68&lt;=$AM$5,DM68-$AL$5,$AM$5-$AL$5),0)</f>
        <v>4989</v>
      </c>
      <c r="DP68" s="3">
        <f>IF(DM68&gt;=11991,IF(DM68&lt;=$AN$5,DM68-$AM$5,$AN$5-$AM$5),0)</f>
        <v>0</v>
      </c>
      <c r="DQ68" s="3">
        <f t="shared" ref="DQ68:DQ72" si="1269">IF(DM68&gt;=$AN$5,IF(DM68&lt;=$AO$5,DM68-$AN$5,$AO$5-$AN$5),0)</f>
        <v>0</v>
      </c>
      <c r="DR68" s="3">
        <f t="shared" ref="DR68:DR72" si="1270">IF(DM68&gt;=71397,IF(DM68&lt;=151200,DM68-71397,79803),0)</f>
        <v>0</v>
      </c>
      <c r="DS68" s="3">
        <f t="shared" ref="DS68:DS72" si="1271">IF(DM68&gt;=$AP$5,IF(DM68&lt;=$AQ$5,DM68-$AP$5,$AQ$5-$AP$5),0)</f>
        <v>0</v>
      </c>
      <c r="DT68" s="3">
        <f t="shared" ref="DT68:DT72" si="1272">IF(DM68&gt;=$AQ$5,IF(DM68&lt;=$AR$5,DM68-$AQ$5,$AR$5-$AQ$5),0)</f>
        <v>0</v>
      </c>
      <c r="DU68" s="3">
        <f t="shared" ref="DU68:DU72" si="1273">IF(DM68&gt;=$AR$5,IF(DM68&lt;=$AS$5,DM68-$AR$5,$AS$5-$AR$5),0)</f>
        <v>0</v>
      </c>
      <c r="DV68" s="3">
        <f t="shared" ref="DV68:DV72" si="1274">DM68-DN68-DO68-DP68-DQ68-DR68-DS68-DT68-DU68</f>
        <v>0</v>
      </c>
      <c r="DW68" s="22">
        <f>((DN68*$E$12)+(DO68*$E$13)+(DP68*$E$14)+(DQ68*$E$15)+(DR68*$E$16)+(DS68*$E$17)+(DT68*$E$18)+(DU68*$E$19))*DL68</f>
        <v>1371.9749999999999</v>
      </c>
      <c r="DX68" s="149">
        <f t="shared" si="935"/>
        <v>1371.9749999999999</v>
      </c>
      <c r="DY68" s="160">
        <f t="shared" si="936"/>
        <v>1371.9749999999999</v>
      </c>
      <c r="DZ68" s="6">
        <f t="shared" si="1010"/>
        <v>1371.9749999999999</v>
      </c>
      <c r="EA68" s="36">
        <f>$M68*1</f>
        <v>55000</v>
      </c>
      <c r="EB68" s="28">
        <f>EB66*1</f>
        <v>2</v>
      </c>
      <c r="EC68" s="3">
        <f t="shared" ref="EC68:EC72" si="1275">EA68/EB68</f>
        <v>27500</v>
      </c>
      <c r="ED68" s="3">
        <f>IF(EC68&lt;=$AL$5,EC68,$AL$5)</f>
        <v>6011</v>
      </c>
      <c r="EE68" s="3">
        <f t="shared" ref="EE68:EE72" si="1276">IF(ED68&gt;=$AL$5,IF(EC68&lt;=$AM$5,EC68-$AL$5,$AM$5-$AL$5),0)</f>
        <v>5980</v>
      </c>
      <c r="EF68" s="3">
        <f>IF(EC68&gt;=11991,IF(EC68&lt;=$AN$5,EC68-$AM$5,$AN$5-$AM$5),0)</f>
        <v>14640</v>
      </c>
      <c r="EG68" s="3">
        <f t="shared" ref="EG68:EG72" si="1277">IF(EC68&gt;=$AN$5,IF(EC68&lt;=$AO$5,EC68-$AN$5,$AO$5-$AN$5),0)</f>
        <v>869</v>
      </c>
      <c r="EH68" s="3">
        <f t="shared" ref="EH68:EH72" si="1278">IF(EC68&gt;=71397,IF(EC68&lt;=151200,EC68-71397,79803),0)</f>
        <v>0</v>
      </c>
      <c r="EI68" s="3">
        <f t="shared" ref="EI68:EI72" si="1279">IF(EC68&gt;=$AP$5,IF(EC68&lt;=$AQ$5,EC68-$AP$5,$AQ$5-$AP$5),0)</f>
        <v>0</v>
      </c>
      <c r="EJ68" s="3">
        <f t="shared" ref="EJ68:EJ72" si="1280">IF(EC68&gt;=$AQ$5,IF(EC68&lt;=$AR$5,EC68-$AQ$5,$AR$5-$AQ$5),0)</f>
        <v>0</v>
      </c>
      <c r="EK68" s="3">
        <f t="shared" ref="EK68:EK72" si="1281">IF(EC68&gt;=$AR$5,IF(EC68&lt;=$AS$5,EC68-$AR$5,$AS$5-$AR$5),0)</f>
        <v>0</v>
      </c>
      <c r="EL68" s="3">
        <f t="shared" ref="EL68:EL84" si="1282">EC68-ED68-EE68-EF68-EG68-EH68-EI68-EJ68-EK68</f>
        <v>0</v>
      </c>
      <c r="EM68" s="22">
        <f t="shared" ref="EM68:EM72" si="1283">((ED68*$E$12)+(EE68*$E$13)+(EF68*$E$14)+(EG68*$E$15)+(EH68*$E$16)+(EI68*$E$17)+(EJ68*$E$18)+(EK68*$E$19))*EB68</f>
        <v>5278.4000000000005</v>
      </c>
      <c r="EN68" s="149">
        <f t="shared" si="937"/>
        <v>6849.1999999999989</v>
      </c>
      <c r="EO68" s="160">
        <f t="shared" si="938"/>
        <v>6849.1999999999989</v>
      </c>
      <c r="EP68" s="36">
        <f t="shared" si="875"/>
        <v>6849.1999999999989</v>
      </c>
      <c r="EQ68" s="6">
        <f t="shared" ref="EQ68:EQ72" si="1284">M68*1</f>
        <v>55000</v>
      </c>
      <c r="ER68" s="3">
        <f t="shared" ref="ER68:ER72" si="1285">IF(EQ68&lt;=$ER$5,EQ68,$ER$5)</f>
        <v>55000</v>
      </c>
      <c r="ES68" s="3">
        <f t="shared" ref="ES68:ES72" si="1286">IF(EQ68&lt;=$ER$5,0,IF(EQ68&lt;=$ES$5,EQ68-ER68,$ES$5-$ER$5))</f>
        <v>0</v>
      </c>
      <c r="ET68" s="3">
        <f t="shared" ref="ET68:ET72" si="1287">IF(EQ68&lt;=$ES$5,0,IF(EQ68&lt;=$ET$5,EQ68-ER68-ES68,$ET$5-$ES$5))</f>
        <v>0</v>
      </c>
      <c r="EU68" s="3">
        <f t="shared" ref="EU68:EU72" si="1288">IF(EQ68&lt;=$ET$5,0,IF(EQ68&lt;=$EU$5,EQ68-ER68-ES68-ET68,$EU$5-$ET$5))</f>
        <v>0</v>
      </c>
      <c r="EV68" s="3">
        <f t="shared" ref="EV68:EV72" si="1289">IF(EQ68&gt;=$EU$5,EQ68-ER68-ES68-ET68-EU68,0)</f>
        <v>0</v>
      </c>
      <c r="EW68" s="3">
        <f t="shared" ref="EW68:EW72" si="1290">EQ68-ER68-ES68-ET68-EU68-EV68</f>
        <v>0</v>
      </c>
      <c r="EX68" s="6">
        <f t="shared" ref="EX68:EX72" si="1291">((ER68*$J$13)+(ES68*$J$14)+(ET68*$J$15)+(EU68*$J$16)+(EV68*$J$17))</f>
        <v>0</v>
      </c>
      <c r="EY68" s="3">
        <f t="shared" ref="EY68:EY72" si="1292">IF(EQ68&lt;=$EY$5,EQ68,$EY$5)</f>
        <v>55000</v>
      </c>
      <c r="EZ68" s="3">
        <f t="shared" ref="EZ68:EZ72" si="1293">IF(EQ68&lt;=$EY$5,0,IF(EQ68&lt;=$EZ$5,EQ68-EY68,$EZ$5-$EY$5))</f>
        <v>0</v>
      </c>
      <c r="FA68" s="3">
        <f t="shared" ref="FA68:FA72" si="1294">IF(EQ68&lt;=$EZ$5,0,IF(EQ68&lt;=$FA$5,EQ68-EY68-EZ68,$FA$5-$EZ$5))</f>
        <v>0</v>
      </c>
      <c r="FB68" s="3">
        <f t="shared" ref="FB68:FB72" si="1295">IF(EQ68&lt;=$FA$5,0,IF(EQ68&lt;=$FB$5,EQ68-EY68-EZ68-FA68,$FB$5-$FA$5))</f>
        <v>0</v>
      </c>
      <c r="FC68" s="3">
        <f t="shared" ref="FC68:FC72" si="1296">IF(EQ68&lt;=$FB$5,0,EQ68-EY68-EZ68-FA68-FB68)</f>
        <v>0</v>
      </c>
      <c r="FD68" s="3">
        <f t="shared" ref="FD68:FD72" si="1297">EQ68-EY68-EZ68-FA68-FB68-FC68</f>
        <v>0</v>
      </c>
      <c r="FE68" s="6">
        <f t="shared" ref="FE68:FE72" si="1298">(EY68*$J$23)+(EZ68*$J$24)+(FA68*$J$25)+(FB68*$J$26)+(FC68*$J$27)</f>
        <v>0</v>
      </c>
      <c r="FF68" s="36">
        <f>$M68*1</f>
        <v>55000</v>
      </c>
      <c r="FG68" s="28">
        <f>FG66*1</f>
        <v>2.5</v>
      </c>
      <c r="FH68" s="3">
        <f t="shared" ref="FH68:FH72" si="1299">FF68/FG68</f>
        <v>22000</v>
      </c>
      <c r="FI68" s="3">
        <f>IF(FH68&lt;=$AL$5,FH68,$AL$5)</f>
        <v>6011</v>
      </c>
      <c r="FJ68" s="3">
        <f t="shared" ref="FJ68:FJ72" si="1300">IF(FI68&gt;=$AL$5,IF(FH68&lt;=$AM$5,FH68-$AL$5,$AM$5-$AL$5),0)</f>
        <v>5980</v>
      </c>
      <c r="FK68" s="3">
        <f>IF(FH68&gt;=11991,IF(FH68&lt;=$AN$5,FH68-$AM$5,$AN$5-$AM$5),0)</f>
        <v>10009</v>
      </c>
      <c r="FL68" s="3">
        <f t="shared" ref="FL68:FL72" si="1301">IF(FH68&gt;=$AN$5,IF(FH68&lt;=$AO$5,FH68-$AN$5,$AO$5-$AN$5),0)</f>
        <v>0</v>
      </c>
      <c r="FM68" s="3">
        <f t="shared" ref="FM68:FM72" si="1302">IF(FH68&gt;=71397,IF(FH68&lt;=151200,FH68-71397,79803),0)</f>
        <v>0</v>
      </c>
      <c r="FN68" s="3">
        <f t="shared" ref="FN68:FN72" si="1303">IF(FH68&gt;=$AP$5,IF(FH68&lt;=$AQ$5,FH68-$AP$5,$AQ$5-$AP$5),0)</f>
        <v>0</v>
      </c>
      <c r="FO68" s="3">
        <f t="shared" ref="FO68:FO72" si="1304">IF(FH68&gt;=$AQ$5,IF(FH68&lt;=$AR$5,FH68-$AQ$5,$AR$5-$AQ$5),0)</f>
        <v>0</v>
      </c>
      <c r="FP68" s="3">
        <f t="shared" ref="FP68:FP72" si="1305">IF(FH68&gt;=$AR$5,IF(FH68&lt;=$AS$5,FH68-$AR$5,$AS$5-$AR$5),0)</f>
        <v>0</v>
      </c>
      <c r="FQ68" s="3">
        <f t="shared" ref="FQ68:FQ72" si="1306">FH68-FI68-FJ68-FK68-FL68-FM68-FN68-FO68-FP68</f>
        <v>0</v>
      </c>
      <c r="FR68" s="22">
        <f t="shared" ref="FR68:FR72" si="1307">((FI68*$E$12)+(FJ68*$E$13)+(FK68*$E$14)+(FL68*$E$15)+(FM68*$E$16)+(FN68*$E$17)+(FO68*$E$18)+(FP68*$E$19))*FG68</f>
        <v>4325.4000000000005</v>
      </c>
      <c r="FS68" s="149">
        <f t="shared" si="945"/>
        <v>4849.1999999999989</v>
      </c>
      <c r="FT68" s="160">
        <f t="shared" si="946"/>
        <v>4849.1999999999989</v>
      </c>
      <c r="FU68" s="36">
        <f t="shared" ref="FU68:FU72" si="1308">FT68+EX68</f>
        <v>4849.1999999999989</v>
      </c>
      <c r="FV68" s="36">
        <f>$M68*1</f>
        <v>55000</v>
      </c>
      <c r="FW68" s="28">
        <f>FW66*1</f>
        <v>1.5</v>
      </c>
      <c r="FX68" s="3">
        <f t="shared" ref="FX68:FX72" si="1309">FV68/FW68</f>
        <v>36666.666666666664</v>
      </c>
      <c r="FY68" s="3">
        <f>IF(FX68&lt;=$AL$5,FX68,$AL$5)</f>
        <v>6011</v>
      </c>
      <c r="FZ68" s="3">
        <f t="shared" ref="FZ68:FZ72" si="1310">IF(FY68&gt;=$AL$5,IF(FX68&lt;=$AM$5,FX68-$AL$5,$AM$5-$AL$5),0)</f>
        <v>5980</v>
      </c>
      <c r="GA68" s="3">
        <f>IF(FX68&gt;=11991,IF(FX68&lt;=$AN$5,FX68-$AM$5,$AN$5-$AM$5),0)</f>
        <v>14640</v>
      </c>
      <c r="GB68" s="3">
        <f t="shared" ref="GB68:GB72" si="1311">IF(FX68&gt;=$AN$5,IF(FX68&lt;=$AO$5,FX68-$AN$5,$AO$5-$AN$5),0)</f>
        <v>10035.666666666664</v>
      </c>
      <c r="GC68" s="3">
        <f t="shared" ref="GC68:GC72" si="1312">IF(FX68&gt;=71397,IF(FX68&lt;=151200,FX68-71397,79803),0)</f>
        <v>0</v>
      </c>
      <c r="GD68" s="3">
        <f t="shared" ref="GD68:GD72" si="1313">IF(FX68&gt;=$AP$5,IF(FX68&lt;=$AQ$5,FX68-$AP$5,$AQ$5-$AP$5),0)</f>
        <v>0</v>
      </c>
      <c r="GE68" s="3">
        <f t="shared" ref="GE68:GE72" si="1314">IF(FX68&gt;=$AQ$5,IF(FX68&lt;=$AR$5,FX68-$AQ$5,$AR$5-$AQ$5),0)</f>
        <v>0</v>
      </c>
      <c r="GF68" s="3">
        <f t="shared" ref="GF68:GF72" si="1315">IF(FX68&gt;=$AR$5,IF(FX68&lt;=$AS$5,FX68-$AR$5,$AS$5-$AR$5),0)</f>
        <v>0</v>
      </c>
      <c r="GG68" s="3">
        <f t="shared" ref="GG68:GG72" si="1316">FX68-FY68-FZ68-GA68-GB68-GC68-GD68-GE68-GF68</f>
        <v>0</v>
      </c>
      <c r="GH68" s="22">
        <f t="shared" ref="GH68:GH72" si="1317">((FY68*$E$12)+(FZ68*$E$13)+(GA68*$E$14)+(GB68*$E$15)+(GC68*$E$16)+(GD68*$E$17)+(GE68*$E$18)+(GF68*$E$19))*FW68</f>
        <v>8083.7999999999993</v>
      </c>
      <c r="GI68" s="149">
        <f t="shared" si="948"/>
        <v>9992.1999999999989</v>
      </c>
      <c r="GJ68" s="160">
        <f t="shared" si="949"/>
        <v>9992.1999999999989</v>
      </c>
      <c r="GK68" s="36">
        <f t="shared" ref="GK68:GK72" si="1318">+GJ68+EX68</f>
        <v>9992.1999999999989</v>
      </c>
      <c r="GM68" s="25">
        <f>GM66+20</f>
        <v>210</v>
      </c>
      <c r="GN68" s="149">
        <f t="shared" si="951"/>
        <v>210</v>
      </c>
      <c r="GO68" s="62">
        <f t="shared" ref="GO68:GO77" si="1319">GM68-GN68</f>
        <v>0</v>
      </c>
      <c r="GP68" s="1"/>
      <c r="GQ68" s="25">
        <f>GQ66+20</f>
        <v>610</v>
      </c>
      <c r="GR68" s="149">
        <f t="shared" si="980"/>
        <v>175</v>
      </c>
      <c r="GS68" s="62">
        <f t="shared" ref="GS68:GS77" si="1320">GQ68-GR68</f>
        <v>435</v>
      </c>
      <c r="GT68" s="1"/>
      <c r="GU68" s="25">
        <f>GU66+20</f>
        <v>1010</v>
      </c>
      <c r="GV68" s="149">
        <f t="shared" si="952"/>
        <v>0</v>
      </c>
      <c r="GW68" s="62">
        <f t="shared" ref="GW68:GW77" si="1321">GU68-GV68</f>
        <v>1010</v>
      </c>
      <c r="GX68" s="1"/>
      <c r="GY68" s="25">
        <f>GY66+20</f>
        <v>1410</v>
      </c>
      <c r="GZ68" s="149">
        <f t="shared" si="907"/>
        <v>0</v>
      </c>
      <c r="HA68" s="62">
        <f t="shared" ref="HA68:HA77" si="1322">GY68-GZ68</f>
        <v>1410</v>
      </c>
      <c r="HB68" s="1"/>
      <c r="HC68" s="25">
        <f>HC66+20</f>
        <v>1810</v>
      </c>
      <c r="HD68" s="149">
        <f t="shared" si="953"/>
        <v>0</v>
      </c>
      <c r="HE68" s="62">
        <f t="shared" ref="HE68:HE77" si="1323">HC68-HD68</f>
        <v>1810</v>
      </c>
      <c r="HF68" s="3"/>
      <c r="HH68" s="25">
        <f t="shared" ref="HH68:HH72" si="1324">M68*1</f>
        <v>55000</v>
      </c>
      <c r="HI68" s="25">
        <f t="shared" ref="HI68:HI72" si="1325">BL68-CB68</f>
        <v>953</v>
      </c>
      <c r="HJ68" s="3">
        <f t="shared" ref="HJ68:HJ72" si="1326">BL68-CR68</f>
        <v>1627.920000000001</v>
      </c>
      <c r="HK68" s="3">
        <f t="shared" ref="HK68:HK72" si="1327">BL68-DH68</f>
        <v>2977.7600000000007</v>
      </c>
      <c r="HL68" s="62">
        <f t="shared" ref="HL68:HL72" si="1328">BL68-DX68</f>
        <v>3906.4250000000006</v>
      </c>
      <c r="HM68" s="25">
        <f t="shared" ref="HM68:HM72" si="1329">AV68-EN68</f>
        <v>4040</v>
      </c>
      <c r="HN68" s="3">
        <f t="shared" ref="HN68:HN72" si="1330">AV68-FS68</f>
        <v>6040</v>
      </c>
      <c r="HO68" s="6">
        <f t="shared" ref="HO68:HO72" si="1331">AV68-GI68</f>
        <v>897</v>
      </c>
      <c r="HV68" s="6">
        <f t="shared" si="955"/>
        <v>55000</v>
      </c>
      <c r="HW68" s="3">
        <f t="shared" si="956"/>
        <v>55440</v>
      </c>
      <c r="HX68" s="36">
        <f t="shared" si="957"/>
        <v>440</v>
      </c>
      <c r="HY68" s="36">
        <f t="shared" si="958"/>
        <v>132</v>
      </c>
      <c r="HZ68" s="210">
        <f t="shared" ref="HZ68:HZ72" si="1332">HY68/HX68</f>
        <v>0.3</v>
      </c>
      <c r="IA68" s="36">
        <f t="shared" si="959"/>
        <v>132</v>
      </c>
      <c r="IB68" s="213">
        <f t="shared" ref="IB68:IB72" si="1333">IA68/HX68</f>
        <v>0.3</v>
      </c>
      <c r="IC68" s="36">
        <f t="shared" si="961"/>
        <v>61.599999999999454</v>
      </c>
      <c r="ID68" s="210">
        <f t="shared" ref="ID68:ID72" si="1334">IC68/HX68</f>
        <v>0.13999999999999876</v>
      </c>
      <c r="IE68" s="36">
        <f t="shared" si="962"/>
        <v>61.600000000000819</v>
      </c>
      <c r="IF68" s="210">
        <f t="shared" ref="IF68:IF72" si="1335">IE68/HX68</f>
        <v>0.14000000000000187</v>
      </c>
      <c r="IG68" s="36">
        <f t="shared" si="963"/>
        <v>61.599999999999909</v>
      </c>
      <c r="IH68" s="210">
        <f t="shared" ref="IH68:IH72" si="1336">IG68/HX68</f>
        <v>0.13999999999999979</v>
      </c>
      <c r="II68" s="6">
        <f t="shared" si="964"/>
        <v>24.200000000000273</v>
      </c>
      <c r="IJ68" s="210">
        <f t="shared" ref="IJ68:IJ72" si="1337">II68/HX68</f>
        <v>5.5000000000000618E-2</v>
      </c>
      <c r="IK68" s="6">
        <f t="shared" si="965"/>
        <v>632</v>
      </c>
      <c r="IL68" s="210">
        <f t="shared" ref="IL68:IL72" si="1338">+IK68/HX68</f>
        <v>1.4363636363636363</v>
      </c>
      <c r="IM68" s="6">
        <f t="shared" si="967"/>
        <v>1132</v>
      </c>
      <c r="IN68" s="210">
        <f t="shared" ref="IN68:IN72" si="1339">IM68/HX68</f>
        <v>2.5727272727272728</v>
      </c>
      <c r="IO68" s="6">
        <f t="shared" si="968"/>
        <v>132</v>
      </c>
      <c r="IP68" s="218">
        <f t="shared" ref="IP68:IP72" si="1340">+IO68/HX68</f>
        <v>0.3</v>
      </c>
      <c r="IQ68" s="192"/>
      <c r="IR68" s="192"/>
      <c r="IS68" s="109" t="s">
        <v>186</v>
      </c>
      <c r="IT68" s="2"/>
      <c r="IW68" s="207"/>
    </row>
    <row r="69" spans="1:260" ht="15.75" thickBot="1">
      <c r="B69" s="224"/>
      <c r="C69" s="225"/>
      <c r="D69" s="225"/>
      <c r="E69" s="224"/>
      <c r="G69" s="265"/>
      <c r="H69" s="266" t="s">
        <v>121</v>
      </c>
      <c r="I69" s="148"/>
      <c r="J69" s="267"/>
      <c r="M69" s="127">
        <f t="shared" si="917"/>
        <v>60000</v>
      </c>
      <c r="N69" s="172"/>
      <c r="O69" s="185"/>
      <c r="P69" s="6">
        <f t="shared" si="1196"/>
        <v>60000</v>
      </c>
      <c r="Q69" s="36">
        <f t="shared" si="1197"/>
        <v>12389.199999999999</v>
      </c>
      <c r="R69" s="82">
        <f t="shared" si="1198"/>
        <v>0.20648666666666665</v>
      </c>
      <c r="S69" s="36">
        <f t="shared" si="1199"/>
        <v>6778.4000000000005</v>
      </c>
      <c r="T69" s="82">
        <f t="shared" si="1200"/>
        <v>0.11297333333333334</v>
      </c>
      <c r="U69" s="36">
        <f t="shared" si="1201"/>
        <v>5025.4000000000005</v>
      </c>
      <c r="V69" s="76">
        <f t="shared" si="1202"/>
        <v>8.3756666666666674E-2</v>
      </c>
      <c r="W69" s="36">
        <f t="shared" si="1203"/>
        <v>4350.4800000000014</v>
      </c>
      <c r="X69" s="76">
        <f t="shared" si="1204"/>
        <v>7.2508000000000017E-2</v>
      </c>
      <c r="Y69" s="36">
        <f t="shared" si="1205"/>
        <v>3000.6400000000003</v>
      </c>
      <c r="Z69" s="76">
        <f t="shared" si="1206"/>
        <v>5.0010666666666675E-2</v>
      </c>
      <c r="AA69" s="6">
        <f t="shared" si="1207"/>
        <v>1650.7999999999997</v>
      </c>
      <c r="AB69" s="76">
        <f t="shared" si="1208"/>
        <v>2.7513333333333327E-2</v>
      </c>
      <c r="AC69" s="6">
        <f t="shared" si="1209"/>
        <v>8349.1999999999989</v>
      </c>
      <c r="AD69" s="76">
        <f t="shared" si="1210"/>
        <v>0.13915333333333332</v>
      </c>
      <c r="AE69" s="36">
        <f t="shared" si="1211"/>
        <v>6349.1999999999989</v>
      </c>
      <c r="AF69" s="76">
        <f t="shared" si="1212"/>
        <v>0.10581999999999998</v>
      </c>
      <c r="AG69" s="6">
        <f t="shared" si="1213"/>
        <v>11492.199999999999</v>
      </c>
      <c r="AH69" s="84">
        <f t="shared" si="1214"/>
        <v>0.19153666666666666</v>
      </c>
      <c r="AI69" s="36">
        <f>$M69*1</f>
        <v>60000</v>
      </c>
      <c r="AJ69" s="28">
        <f t="shared" ref="AJ69:AJ72" si="1341">AJ68*1</f>
        <v>1</v>
      </c>
      <c r="AK69" s="3">
        <f t="shared" si="1215"/>
        <v>60000</v>
      </c>
      <c r="AL69" s="3">
        <f t="shared" ref="AL69:AL72" si="1342">IF(AK69&lt;=$AL$5,AK69,$AL$5)</f>
        <v>6011</v>
      </c>
      <c r="AM69" s="3">
        <f t="shared" si="1216"/>
        <v>5980</v>
      </c>
      <c r="AN69" s="3">
        <f t="shared" ref="AN69:AN72" si="1343">IF(AK69&gt;=11991,IF(AK69&lt;=$AN$5,AK69-$AM$5,$AN$5-$AM$5),0)</f>
        <v>14640</v>
      </c>
      <c r="AO69" s="3">
        <f t="shared" si="1217"/>
        <v>33369</v>
      </c>
      <c r="AP69" s="3">
        <f t="shared" si="1218"/>
        <v>0</v>
      </c>
      <c r="AQ69" s="3">
        <f t="shared" si="1219"/>
        <v>0</v>
      </c>
      <c r="AR69" s="3">
        <f t="shared" si="1220"/>
        <v>0</v>
      </c>
      <c r="AS69" s="3">
        <f t="shared" si="1221"/>
        <v>0</v>
      </c>
      <c r="AT69" s="3">
        <f t="shared" si="1222"/>
        <v>0</v>
      </c>
      <c r="AU69" s="22">
        <f t="shared" si="1223"/>
        <v>12389.199999999999</v>
      </c>
      <c r="AV69" s="3">
        <f t="shared" si="1224"/>
        <v>12389.199999999999</v>
      </c>
      <c r="AW69" s="160">
        <f t="shared" si="926"/>
        <v>12389.199999999999</v>
      </c>
      <c r="AX69" s="6">
        <f t="shared" si="1225"/>
        <v>12389.199999999999</v>
      </c>
      <c r="AY69" s="36">
        <f>$M69*1</f>
        <v>60000</v>
      </c>
      <c r="AZ69" s="28">
        <f t="shared" ref="AZ69:AZ72" si="1344">AZ68*1</f>
        <v>2</v>
      </c>
      <c r="BA69" s="3">
        <f t="shared" si="1226"/>
        <v>30000</v>
      </c>
      <c r="BB69" s="3">
        <f t="shared" ref="BB69:BB72" si="1345">IF(BA69&lt;=$AL$5,BA69,$AL$5)</f>
        <v>6011</v>
      </c>
      <c r="BC69" s="3">
        <f t="shared" si="1227"/>
        <v>5980</v>
      </c>
      <c r="BD69" s="3">
        <f t="shared" ref="BD69:BD72" si="1346">IF(BA69&gt;=11991,IF(BA69&lt;=$AN$5,BA69-$AM$5,$AN$5-$AM$5),0)</f>
        <v>14640</v>
      </c>
      <c r="BE69" s="3">
        <f t="shared" si="1228"/>
        <v>3369</v>
      </c>
      <c r="BF69" s="3">
        <f t="shared" si="1229"/>
        <v>0</v>
      </c>
      <c r="BG69" s="3">
        <f t="shared" si="1230"/>
        <v>0</v>
      </c>
      <c r="BH69" s="3">
        <f t="shared" si="1231"/>
        <v>0</v>
      </c>
      <c r="BI69" s="3">
        <f t="shared" si="1232"/>
        <v>0</v>
      </c>
      <c r="BJ69" s="3">
        <f t="shared" si="1233"/>
        <v>0</v>
      </c>
      <c r="BK69" s="90">
        <f t="shared" si="1234"/>
        <v>6778.4000000000005</v>
      </c>
      <c r="BL69" s="3">
        <f t="shared" si="1235"/>
        <v>6778.4000000000005</v>
      </c>
      <c r="BM69" s="160">
        <f t="shared" si="928"/>
        <v>6778.4000000000005</v>
      </c>
      <c r="BN69" s="62">
        <f t="shared" si="1236"/>
        <v>6778.4000000000005</v>
      </c>
      <c r="BO69" s="36">
        <f>$M69*1</f>
        <v>60000</v>
      </c>
      <c r="BP69" s="28">
        <f t="shared" ref="BP69:BP72" si="1347">BP68*1</f>
        <v>2.5</v>
      </c>
      <c r="BQ69" s="3">
        <f t="shared" si="1237"/>
        <v>24000</v>
      </c>
      <c r="BR69" s="3">
        <f t="shared" ref="BR69:BR72" si="1348">IF(BQ69&lt;=$AL$5,BQ69,$AL$5)</f>
        <v>6011</v>
      </c>
      <c r="BS69" s="3">
        <f t="shared" si="1238"/>
        <v>5980</v>
      </c>
      <c r="BT69" s="3">
        <f t="shared" ref="BT69:BT72" si="1349">IF(BQ69&gt;=11991,IF(BQ69&lt;=$AN$5,BQ69-$AM$5,$AN$5-$AM$5),0)</f>
        <v>12009</v>
      </c>
      <c r="BU69" s="3">
        <f t="shared" si="1239"/>
        <v>0</v>
      </c>
      <c r="BV69" s="3">
        <f t="shared" si="1240"/>
        <v>0</v>
      </c>
      <c r="BW69" s="3">
        <f t="shared" si="1241"/>
        <v>0</v>
      </c>
      <c r="BX69" s="3">
        <f t="shared" si="1242"/>
        <v>0</v>
      </c>
      <c r="BY69" s="3">
        <f t="shared" si="1243"/>
        <v>0</v>
      </c>
      <c r="BZ69" s="3">
        <f t="shared" si="1244"/>
        <v>0</v>
      </c>
      <c r="CA69" s="90">
        <f t="shared" si="1245"/>
        <v>5025.4000000000005</v>
      </c>
      <c r="CB69" s="149">
        <f t="shared" si="929"/>
        <v>5025.4000000000005</v>
      </c>
      <c r="CC69" s="160">
        <f t="shared" si="930"/>
        <v>5025.4000000000005</v>
      </c>
      <c r="CD69" s="6">
        <f t="shared" si="1246"/>
        <v>5025.4000000000005</v>
      </c>
      <c r="CE69" s="36">
        <f>$M69*1</f>
        <v>60000</v>
      </c>
      <c r="CF69" s="28">
        <f t="shared" ref="CF69:CF72" si="1350">CF68*1</f>
        <v>3</v>
      </c>
      <c r="CG69" s="3">
        <f t="shared" si="1247"/>
        <v>20000</v>
      </c>
      <c r="CH69" s="3">
        <f t="shared" ref="CH69:CH72" si="1351">IF(CG69&lt;=$AL$5,CG69,$AL$5)</f>
        <v>6011</v>
      </c>
      <c r="CI69" s="3">
        <f t="shared" si="1248"/>
        <v>5980</v>
      </c>
      <c r="CJ69" s="3">
        <f t="shared" ref="CJ69:CJ72" si="1352">IF(CG69&gt;=11991,IF(CG69&lt;=$AN$5,CG69-$AM$5,$AN$5-$AM$5),0)</f>
        <v>8009</v>
      </c>
      <c r="CK69" s="3">
        <f t="shared" si="1249"/>
        <v>0</v>
      </c>
      <c r="CL69" s="3">
        <f t="shared" si="1250"/>
        <v>0</v>
      </c>
      <c r="CM69" s="3">
        <f t="shared" si="1251"/>
        <v>0</v>
      </c>
      <c r="CN69" s="3">
        <f t="shared" si="1252"/>
        <v>0</v>
      </c>
      <c r="CO69" s="3">
        <f t="shared" si="1253"/>
        <v>0</v>
      </c>
      <c r="CP69" s="3">
        <f t="shared" si="1254"/>
        <v>0</v>
      </c>
      <c r="CQ69" s="22">
        <f t="shared" si="1255"/>
        <v>4350.4800000000014</v>
      </c>
      <c r="CR69" s="149">
        <f t="shared" si="931"/>
        <v>4350.4800000000014</v>
      </c>
      <c r="CS69" s="160">
        <f t="shared" si="932"/>
        <v>4350.4800000000014</v>
      </c>
      <c r="CT69" s="6">
        <f t="shared" si="1256"/>
        <v>4350.4800000000014</v>
      </c>
      <c r="CU69" s="36">
        <f>$M69*1</f>
        <v>60000</v>
      </c>
      <c r="CV69" s="28">
        <f t="shared" ref="CV69:CV72" si="1353">CV68*1</f>
        <v>4</v>
      </c>
      <c r="CW69" s="3">
        <f t="shared" si="1257"/>
        <v>15000</v>
      </c>
      <c r="CX69" s="3">
        <f t="shared" ref="CX69:CX72" si="1354">IF(CW69&lt;=$AL$5,CW69,$AL$5)</f>
        <v>6011</v>
      </c>
      <c r="CY69" s="3">
        <f t="shared" si="1258"/>
        <v>5980</v>
      </c>
      <c r="CZ69" s="3">
        <f t="shared" ref="CZ69:CZ72" si="1355">IF(CW69&gt;=11991,IF(CW69&lt;=$AN$5,CW69-$AM$5,$AN$5-$AM$5),0)</f>
        <v>3009</v>
      </c>
      <c r="DA69" s="3">
        <f t="shared" si="1259"/>
        <v>0</v>
      </c>
      <c r="DB69" s="3">
        <f t="shared" si="1260"/>
        <v>0</v>
      </c>
      <c r="DC69" s="3">
        <f t="shared" si="1261"/>
        <v>0</v>
      </c>
      <c r="DD69" s="3">
        <f t="shared" si="1262"/>
        <v>0</v>
      </c>
      <c r="DE69" s="3">
        <f t="shared" si="1263"/>
        <v>0</v>
      </c>
      <c r="DF69" s="3">
        <f t="shared" si="1264"/>
        <v>0</v>
      </c>
      <c r="DG69" s="22">
        <f t="shared" si="1265"/>
        <v>3000.6400000000003</v>
      </c>
      <c r="DH69" s="149">
        <f t="shared" si="933"/>
        <v>3000.6400000000003</v>
      </c>
      <c r="DI69" s="160">
        <f t="shared" si="934"/>
        <v>3000.6400000000003</v>
      </c>
      <c r="DJ69" s="6">
        <f t="shared" si="1266"/>
        <v>3000.6400000000003</v>
      </c>
      <c r="DK69" s="36">
        <f>$M69*1</f>
        <v>60000</v>
      </c>
      <c r="DL69" s="28">
        <f t="shared" ref="DL69:DL72" si="1356">DL68*1</f>
        <v>5</v>
      </c>
      <c r="DM69" s="3">
        <f t="shared" si="1267"/>
        <v>12000</v>
      </c>
      <c r="DN69" s="3">
        <f t="shared" ref="DN69:DN72" si="1357">IF(DM69&lt;=$AL$5,DM69,$AL$5)</f>
        <v>6011</v>
      </c>
      <c r="DO69" s="3">
        <f t="shared" si="1268"/>
        <v>5980</v>
      </c>
      <c r="DP69" s="3">
        <f t="shared" ref="DP69:DP72" si="1358">IF(DM69&gt;=11991,IF(DM69&lt;=$AN$5,DM69-$AM$5,$AN$5-$AM$5),0)</f>
        <v>9</v>
      </c>
      <c r="DQ69" s="3">
        <f t="shared" si="1269"/>
        <v>0</v>
      </c>
      <c r="DR69" s="3">
        <f t="shared" si="1270"/>
        <v>0</v>
      </c>
      <c r="DS69" s="3">
        <f t="shared" si="1271"/>
        <v>0</v>
      </c>
      <c r="DT69" s="3">
        <f t="shared" si="1272"/>
        <v>0</v>
      </c>
      <c r="DU69" s="3">
        <f t="shared" si="1273"/>
        <v>0</v>
      </c>
      <c r="DV69" s="3">
        <f t="shared" si="1274"/>
        <v>0</v>
      </c>
      <c r="DW69" s="22">
        <f t="shared" ref="DW69:DW72" si="1359">((DN69*$E$12)+(DO69*$E$13)+(DP69*$E$14)+(DQ69*$E$15)+(DR69*$E$16)+(DS69*$E$17)+(DT69*$E$18)+(DU69*$E$19))*DL69</f>
        <v>1650.7999999999997</v>
      </c>
      <c r="DX69" s="149">
        <f t="shared" si="935"/>
        <v>1650.7999999999997</v>
      </c>
      <c r="DY69" s="160">
        <f t="shared" si="936"/>
        <v>1650.7999999999997</v>
      </c>
      <c r="DZ69" s="6">
        <f t="shared" si="1010"/>
        <v>1650.7999999999997</v>
      </c>
      <c r="EA69" s="36">
        <f>$M69*1</f>
        <v>60000</v>
      </c>
      <c r="EB69" s="28">
        <f t="shared" ref="EB69:EB72" si="1360">EB68*1</f>
        <v>2</v>
      </c>
      <c r="EC69" s="3">
        <f t="shared" si="1275"/>
        <v>30000</v>
      </c>
      <c r="ED69" s="3">
        <f t="shared" ref="ED69:ED72" si="1361">IF(EC69&lt;=$AL$5,EC69,$AL$5)</f>
        <v>6011</v>
      </c>
      <c r="EE69" s="3">
        <f t="shared" si="1276"/>
        <v>5980</v>
      </c>
      <c r="EF69" s="3">
        <f t="shared" ref="EF69:EF72" si="1362">IF(EC69&gt;=11991,IF(EC69&lt;=$AN$5,EC69-$AM$5,$AN$5-$AM$5),0)</f>
        <v>14640</v>
      </c>
      <c r="EG69" s="3">
        <f t="shared" si="1277"/>
        <v>3369</v>
      </c>
      <c r="EH69" s="3">
        <f t="shared" si="1278"/>
        <v>0</v>
      </c>
      <c r="EI69" s="3">
        <f t="shared" si="1279"/>
        <v>0</v>
      </c>
      <c r="EJ69" s="3">
        <f t="shared" si="1280"/>
        <v>0</v>
      </c>
      <c r="EK69" s="3">
        <f t="shared" si="1281"/>
        <v>0</v>
      </c>
      <c r="EL69" s="3">
        <f t="shared" si="1282"/>
        <v>0</v>
      </c>
      <c r="EM69" s="22">
        <f t="shared" si="1283"/>
        <v>6778.4000000000005</v>
      </c>
      <c r="EN69" s="149">
        <f t="shared" si="937"/>
        <v>8349.1999999999989</v>
      </c>
      <c r="EO69" s="160">
        <f t="shared" si="938"/>
        <v>8349.1999999999989</v>
      </c>
      <c r="EP69" s="36">
        <f t="shared" si="875"/>
        <v>8349.1999999999989</v>
      </c>
      <c r="EQ69" s="6">
        <f t="shared" si="1284"/>
        <v>60000</v>
      </c>
      <c r="ER69" s="3">
        <f t="shared" si="1285"/>
        <v>60000</v>
      </c>
      <c r="ES69" s="3">
        <f t="shared" si="1286"/>
        <v>0</v>
      </c>
      <c r="ET69" s="3">
        <f t="shared" si="1287"/>
        <v>0</v>
      </c>
      <c r="EU69" s="3">
        <f t="shared" si="1288"/>
        <v>0</v>
      </c>
      <c r="EV69" s="3">
        <f t="shared" si="1289"/>
        <v>0</v>
      </c>
      <c r="EW69" s="3">
        <f t="shared" si="1290"/>
        <v>0</v>
      </c>
      <c r="EX69" s="6">
        <f t="shared" si="1291"/>
        <v>0</v>
      </c>
      <c r="EY69" s="3">
        <f t="shared" si="1292"/>
        <v>60000</v>
      </c>
      <c r="EZ69" s="3">
        <f t="shared" si="1293"/>
        <v>0</v>
      </c>
      <c r="FA69" s="3">
        <f t="shared" si="1294"/>
        <v>0</v>
      </c>
      <c r="FB69" s="3">
        <f t="shared" si="1295"/>
        <v>0</v>
      </c>
      <c r="FC69" s="3">
        <f t="shared" si="1296"/>
        <v>0</v>
      </c>
      <c r="FD69" s="3">
        <f t="shared" si="1297"/>
        <v>0</v>
      </c>
      <c r="FE69" s="6">
        <f t="shared" si="1298"/>
        <v>0</v>
      </c>
      <c r="FF69" s="36">
        <f>$M69*1</f>
        <v>60000</v>
      </c>
      <c r="FG69" s="28">
        <f t="shared" ref="FG69:FG72" si="1363">FG68*1</f>
        <v>2.5</v>
      </c>
      <c r="FH69" s="3">
        <f t="shared" si="1299"/>
        <v>24000</v>
      </c>
      <c r="FI69" s="3">
        <f t="shared" ref="FI69:FI72" si="1364">IF(FH69&lt;=$AL$5,FH69,$AL$5)</f>
        <v>6011</v>
      </c>
      <c r="FJ69" s="3">
        <f t="shared" si="1300"/>
        <v>5980</v>
      </c>
      <c r="FK69" s="3">
        <f t="shared" ref="FK69:FK72" si="1365">IF(FH69&gt;=11991,IF(FH69&lt;=$AN$5,FH69-$AM$5,$AN$5-$AM$5),0)</f>
        <v>12009</v>
      </c>
      <c r="FL69" s="3">
        <f t="shared" si="1301"/>
        <v>0</v>
      </c>
      <c r="FM69" s="3">
        <f t="shared" si="1302"/>
        <v>0</v>
      </c>
      <c r="FN69" s="3">
        <f t="shared" si="1303"/>
        <v>0</v>
      </c>
      <c r="FO69" s="3">
        <f t="shared" si="1304"/>
        <v>0</v>
      </c>
      <c r="FP69" s="3">
        <f t="shared" si="1305"/>
        <v>0</v>
      </c>
      <c r="FQ69" s="3">
        <f t="shared" si="1306"/>
        <v>0</v>
      </c>
      <c r="FR69" s="22">
        <f t="shared" si="1307"/>
        <v>5025.4000000000005</v>
      </c>
      <c r="FS69" s="149">
        <f t="shared" si="945"/>
        <v>6349.1999999999989</v>
      </c>
      <c r="FT69" s="160">
        <f t="shared" si="946"/>
        <v>6349.1999999999989</v>
      </c>
      <c r="FU69" s="36">
        <f t="shared" si="1308"/>
        <v>6349.1999999999989</v>
      </c>
      <c r="FV69" s="36">
        <f>$M69*1</f>
        <v>60000</v>
      </c>
      <c r="FW69" s="28">
        <f t="shared" ref="FW69:FW72" si="1366">FW68*1</f>
        <v>1.5</v>
      </c>
      <c r="FX69" s="3">
        <f t="shared" si="1309"/>
        <v>40000</v>
      </c>
      <c r="FY69" s="3">
        <f t="shared" ref="FY69:FY72" si="1367">IF(FX69&lt;=$AL$5,FX69,$AL$5)</f>
        <v>6011</v>
      </c>
      <c r="FZ69" s="3">
        <f t="shared" si="1310"/>
        <v>5980</v>
      </c>
      <c r="GA69" s="3">
        <f t="shared" ref="GA69:GA72" si="1368">IF(FX69&gt;=11991,IF(FX69&lt;=$AN$5,FX69-$AM$5,$AN$5-$AM$5),0)</f>
        <v>14640</v>
      </c>
      <c r="GB69" s="3">
        <f t="shared" si="1311"/>
        <v>13369</v>
      </c>
      <c r="GC69" s="3">
        <f t="shared" si="1312"/>
        <v>0</v>
      </c>
      <c r="GD69" s="3">
        <f t="shared" si="1313"/>
        <v>0</v>
      </c>
      <c r="GE69" s="3">
        <f t="shared" si="1314"/>
        <v>0</v>
      </c>
      <c r="GF69" s="3">
        <f t="shared" si="1315"/>
        <v>0</v>
      </c>
      <c r="GG69" s="3">
        <f t="shared" si="1316"/>
        <v>0</v>
      </c>
      <c r="GH69" s="22">
        <f t="shared" si="1317"/>
        <v>9583.8000000000011</v>
      </c>
      <c r="GI69" s="149">
        <f t="shared" si="948"/>
        <v>11492.199999999999</v>
      </c>
      <c r="GJ69" s="160">
        <f t="shared" si="949"/>
        <v>11492.199999999999</v>
      </c>
      <c r="GK69" s="36">
        <f t="shared" si="1318"/>
        <v>11492.199999999999</v>
      </c>
      <c r="GM69" s="25">
        <f>GM68+20</f>
        <v>230</v>
      </c>
      <c r="GN69" s="149">
        <f t="shared" si="951"/>
        <v>230</v>
      </c>
      <c r="GO69" s="62">
        <f t="shared" si="1319"/>
        <v>0</v>
      </c>
      <c r="GP69" s="1"/>
      <c r="GQ69" s="25">
        <f>GQ68+20</f>
        <v>630</v>
      </c>
      <c r="GR69" s="149">
        <f t="shared" si="980"/>
        <v>165</v>
      </c>
      <c r="GS69" s="62">
        <f t="shared" si="1320"/>
        <v>465</v>
      </c>
      <c r="GT69" s="1"/>
      <c r="GU69" s="25">
        <f>GU68+20</f>
        <v>1030</v>
      </c>
      <c r="GV69" s="149">
        <f t="shared" si="952"/>
        <v>0</v>
      </c>
      <c r="GW69" s="62">
        <f t="shared" si="1321"/>
        <v>1030</v>
      </c>
      <c r="GX69" s="1"/>
      <c r="GY69" s="25">
        <f>GY68+20</f>
        <v>1430</v>
      </c>
      <c r="GZ69" s="149">
        <f t="shared" si="907"/>
        <v>0</v>
      </c>
      <c r="HA69" s="62">
        <f t="shared" si="1322"/>
        <v>1430</v>
      </c>
      <c r="HB69" s="1"/>
      <c r="HC69" s="25">
        <f>HC68+20</f>
        <v>1830</v>
      </c>
      <c r="HD69" s="149">
        <f t="shared" si="953"/>
        <v>0</v>
      </c>
      <c r="HE69" s="62">
        <f t="shared" si="1323"/>
        <v>1830</v>
      </c>
      <c r="HF69" s="3"/>
      <c r="HH69" s="25">
        <f t="shared" si="1324"/>
        <v>60000</v>
      </c>
      <c r="HI69" s="25">
        <f t="shared" si="1325"/>
        <v>1753</v>
      </c>
      <c r="HJ69" s="3">
        <f t="shared" si="1326"/>
        <v>2427.9199999999992</v>
      </c>
      <c r="HK69" s="3">
        <f t="shared" si="1327"/>
        <v>3777.76</v>
      </c>
      <c r="HL69" s="62">
        <f t="shared" si="1328"/>
        <v>5127.6000000000004</v>
      </c>
      <c r="HM69" s="25">
        <f t="shared" si="1329"/>
        <v>4040</v>
      </c>
      <c r="HN69" s="3">
        <f t="shared" si="1330"/>
        <v>6040</v>
      </c>
      <c r="HO69" s="6">
        <f t="shared" si="1331"/>
        <v>897</v>
      </c>
      <c r="HV69" s="6">
        <f t="shared" si="955"/>
        <v>60000</v>
      </c>
      <c r="HW69" s="3">
        <f t="shared" si="956"/>
        <v>60480</v>
      </c>
      <c r="HX69" s="36">
        <f t="shared" si="957"/>
        <v>480</v>
      </c>
      <c r="HY69" s="36">
        <f t="shared" si="958"/>
        <v>144</v>
      </c>
      <c r="HZ69" s="210">
        <f t="shared" si="1332"/>
        <v>0.3</v>
      </c>
      <c r="IA69" s="36">
        <f t="shared" si="959"/>
        <v>144.00000000000091</v>
      </c>
      <c r="IB69" s="213">
        <f t="shared" si="1333"/>
        <v>0.30000000000000188</v>
      </c>
      <c r="IC69" s="36">
        <f t="shared" si="961"/>
        <v>397.00000000000091</v>
      </c>
      <c r="ID69" s="210">
        <f t="shared" si="1334"/>
        <v>0.82708333333333528</v>
      </c>
      <c r="IE69" s="36">
        <f t="shared" si="962"/>
        <v>67.199999999998909</v>
      </c>
      <c r="IF69" s="210">
        <f t="shared" si="1335"/>
        <v>0.13999999999999774</v>
      </c>
      <c r="IG69" s="36">
        <f t="shared" si="963"/>
        <v>67.199999999999818</v>
      </c>
      <c r="IH69" s="210">
        <f t="shared" si="1336"/>
        <v>0.13999999999999962</v>
      </c>
      <c r="II69" s="6">
        <f t="shared" si="964"/>
        <v>67.200000000000045</v>
      </c>
      <c r="IJ69" s="210">
        <f t="shared" si="1337"/>
        <v>0.1400000000000001</v>
      </c>
      <c r="IK69" s="6">
        <f t="shared" si="965"/>
        <v>644</v>
      </c>
      <c r="IL69" s="210">
        <f t="shared" si="1338"/>
        <v>1.3416666666666666</v>
      </c>
      <c r="IM69" s="6">
        <f t="shared" si="967"/>
        <v>1144</v>
      </c>
      <c r="IN69" s="210">
        <f t="shared" si="1339"/>
        <v>2.3833333333333333</v>
      </c>
      <c r="IO69" s="6">
        <f t="shared" si="968"/>
        <v>144</v>
      </c>
      <c r="IP69" s="218">
        <f t="shared" si="1340"/>
        <v>0.3</v>
      </c>
      <c r="IQ69" s="192"/>
      <c r="IR69" s="192"/>
      <c r="IT69" s="207">
        <v>2000</v>
      </c>
      <c r="IW69" s="207">
        <v>1500</v>
      </c>
      <c r="IY69" s="200">
        <f t="shared" ref="IY69" si="1369">((IW69/IT69)-1)</f>
        <v>-0.25</v>
      </c>
      <c r="IZ69" t="s">
        <v>187</v>
      </c>
    </row>
    <row r="70" spans="1:260">
      <c r="G70" s="268" t="s">
        <v>1</v>
      </c>
      <c r="H70" s="268"/>
      <c r="I70" s="269"/>
      <c r="J70" s="269" t="s">
        <v>4</v>
      </c>
      <c r="M70" s="127">
        <f t="shared" si="917"/>
        <v>70000</v>
      </c>
      <c r="N70" s="172"/>
      <c r="O70" s="185"/>
      <c r="P70" s="6">
        <f t="shared" si="1196"/>
        <v>70000</v>
      </c>
      <c r="Q70" s="36">
        <f t="shared" si="1197"/>
        <v>15389.199999999999</v>
      </c>
      <c r="R70" s="82">
        <f t="shared" si="1198"/>
        <v>0.21984571428571428</v>
      </c>
      <c r="S70" s="36">
        <f t="shared" si="1199"/>
        <v>9778.4000000000015</v>
      </c>
      <c r="T70" s="82">
        <f t="shared" si="1200"/>
        <v>0.13969142857142861</v>
      </c>
      <c r="U70" s="36">
        <f t="shared" si="1201"/>
        <v>7778.4000000000015</v>
      </c>
      <c r="V70" s="76">
        <f t="shared" si="1202"/>
        <v>0.11112000000000002</v>
      </c>
      <c r="W70" s="36">
        <f t="shared" si="1203"/>
        <v>5778.4000000000015</v>
      </c>
      <c r="X70" s="76">
        <f t="shared" si="1204"/>
        <v>8.2548571428571443E-2</v>
      </c>
      <c r="Y70" s="36">
        <f t="shared" si="1205"/>
        <v>4400.6400000000003</v>
      </c>
      <c r="Z70" s="76">
        <f t="shared" si="1206"/>
        <v>6.2866285714285722E-2</v>
      </c>
      <c r="AA70" s="6">
        <f t="shared" si="1207"/>
        <v>3050.8</v>
      </c>
      <c r="AB70" s="76">
        <f t="shared" si="1208"/>
        <v>4.3582857142857145E-2</v>
      </c>
      <c r="AC70" s="6">
        <f t="shared" si="1209"/>
        <v>11349.199999999999</v>
      </c>
      <c r="AD70" s="76">
        <f t="shared" si="1210"/>
        <v>0.16213142857142857</v>
      </c>
      <c r="AE70" s="36">
        <f t="shared" si="1211"/>
        <v>9349.1999999999989</v>
      </c>
      <c r="AF70" s="76">
        <f t="shared" si="1212"/>
        <v>0.13355999999999998</v>
      </c>
      <c r="AG70" s="6">
        <f t="shared" si="1213"/>
        <v>14492.199999999999</v>
      </c>
      <c r="AH70" s="84">
        <f t="shared" si="1214"/>
        <v>0.20703142857142856</v>
      </c>
      <c r="AI70" s="36">
        <f>$M70*1</f>
        <v>70000</v>
      </c>
      <c r="AJ70" s="28">
        <f t="shared" si="1341"/>
        <v>1</v>
      </c>
      <c r="AK70" s="3">
        <f t="shared" si="1215"/>
        <v>70000</v>
      </c>
      <c r="AL70" s="3">
        <f t="shared" si="1342"/>
        <v>6011</v>
      </c>
      <c r="AM70" s="3">
        <f t="shared" si="1216"/>
        <v>5980</v>
      </c>
      <c r="AN70" s="3">
        <f t="shared" si="1343"/>
        <v>14640</v>
      </c>
      <c r="AO70" s="3">
        <f t="shared" si="1217"/>
        <v>43369</v>
      </c>
      <c r="AP70" s="3">
        <f t="shared" si="1218"/>
        <v>0</v>
      </c>
      <c r="AQ70" s="3">
        <f t="shared" si="1219"/>
        <v>0</v>
      </c>
      <c r="AR70" s="3">
        <f t="shared" si="1220"/>
        <v>0</v>
      </c>
      <c r="AS70" s="3">
        <f t="shared" si="1221"/>
        <v>0</v>
      </c>
      <c r="AT70" s="3">
        <f t="shared" si="1222"/>
        <v>0</v>
      </c>
      <c r="AU70" s="22">
        <f t="shared" si="1223"/>
        <v>15389.199999999999</v>
      </c>
      <c r="AV70" s="3">
        <f t="shared" si="1224"/>
        <v>15389.199999999999</v>
      </c>
      <c r="AW70" s="160">
        <f t="shared" si="926"/>
        <v>15389.199999999999</v>
      </c>
      <c r="AX70" s="6">
        <f t="shared" si="1225"/>
        <v>15389.199999999999</v>
      </c>
      <c r="AY70" s="36">
        <f>$M70*1</f>
        <v>70000</v>
      </c>
      <c r="AZ70" s="28">
        <f t="shared" si="1344"/>
        <v>2</v>
      </c>
      <c r="BA70" s="3">
        <f t="shared" si="1226"/>
        <v>35000</v>
      </c>
      <c r="BB70" s="3">
        <f t="shared" si="1345"/>
        <v>6011</v>
      </c>
      <c r="BC70" s="3">
        <f t="shared" si="1227"/>
        <v>5980</v>
      </c>
      <c r="BD70" s="3">
        <f t="shared" si="1346"/>
        <v>14640</v>
      </c>
      <c r="BE70" s="3">
        <f t="shared" si="1228"/>
        <v>8369</v>
      </c>
      <c r="BF70" s="3">
        <f t="shared" si="1229"/>
        <v>0</v>
      </c>
      <c r="BG70" s="3">
        <f t="shared" si="1230"/>
        <v>0</v>
      </c>
      <c r="BH70" s="3">
        <f t="shared" si="1231"/>
        <v>0</v>
      </c>
      <c r="BI70" s="3">
        <f t="shared" si="1232"/>
        <v>0</v>
      </c>
      <c r="BJ70" s="3">
        <f t="shared" si="1233"/>
        <v>0</v>
      </c>
      <c r="BK70" s="90">
        <f t="shared" si="1234"/>
        <v>9778.4000000000015</v>
      </c>
      <c r="BL70" s="3">
        <f t="shared" si="1235"/>
        <v>9778.4000000000015</v>
      </c>
      <c r="BM70" s="160">
        <f t="shared" si="928"/>
        <v>9778.4000000000015</v>
      </c>
      <c r="BN70" s="62">
        <f t="shared" si="1236"/>
        <v>9778.4000000000015</v>
      </c>
      <c r="BO70" s="36">
        <f>$M70*1</f>
        <v>70000</v>
      </c>
      <c r="BP70" s="28">
        <f t="shared" si="1347"/>
        <v>2.5</v>
      </c>
      <c r="BQ70" s="3">
        <f t="shared" si="1237"/>
        <v>28000</v>
      </c>
      <c r="BR70" s="3">
        <f t="shared" si="1348"/>
        <v>6011</v>
      </c>
      <c r="BS70" s="3">
        <f t="shared" si="1238"/>
        <v>5980</v>
      </c>
      <c r="BT70" s="3">
        <f t="shared" si="1349"/>
        <v>14640</v>
      </c>
      <c r="BU70" s="3">
        <f t="shared" si="1239"/>
        <v>1369</v>
      </c>
      <c r="BV70" s="3">
        <f t="shared" si="1240"/>
        <v>0</v>
      </c>
      <c r="BW70" s="3">
        <f t="shared" si="1241"/>
        <v>0</v>
      </c>
      <c r="BX70" s="3">
        <f t="shared" si="1242"/>
        <v>0</v>
      </c>
      <c r="BY70" s="3">
        <f t="shared" si="1243"/>
        <v>0</v>
      </c>
      <c r="BZ70" s="3">
        <f t="shared" si="1244"/>
        <v>0</v>
      </c>
      <c r="CA70" s="90">
        <f t="shared" si="1245"/>
        <v>6973.0000000000009</v>
      </c>
      <c r="CB70" s="149">
        <f t="shared" si="929"/>
        <v>7778.4000000000015</v>
      </c>
      <c r="CC70" s="160">
        <f t="shared" si="930"/>
        <v>7778.4000000000015</v>
      </c>
      <c r="CD70" s="6">
        <f t="shared" si="1246"/>
        <v>7778.4000000000015</v>
      </c>
      <c r="CE70" s="36">
        <f>$M70*1</f>
        <v>70000</v>
      </c>
      <c r="CF70" s="28">
        <f t="shared" si="1350"/>
        <v>3</v>
      </c>
      <c r="CG70" s="3">
        <f t="shared" si="1247"/>
        <v>23333.333333333332</v>
      </c>
      <c r="CH70" s="3">
        <f t="shared" si="1351"/>
        <v>6011</v>
      </c>
      <c r="CI70" s="3">
        <f t="shared" si="1248"/>
        <v>5980</v>
      </c>
      <c r="CJ70" s="3">
        <f t="shared" si="1352"/>
        <v>11342.333333333332</v>
      </c>
      <c r="CK70" s="3">
        <f t="shared" si="1249"/>
        <v>0</v>
      </c>
      <c r="CL70" s="3">
        <f t="shared" si="1250"/>
        <v>0</v>
      </c>
      <c r="CM70" s="3">
        <f t="shared" si="1251"/>
        <v>0</v>
      </c>
      <c r="CN70" s="3">
        <f t="shared" si="1252"/>
        <v>0</v>
      </c>
      <c r="CO70" s="3">
        <f t="shared" si="1253"/>
        <v>0</v>
      </c>
      <c r="CP70" s="3">
        <f t="shared" si="1254"/>
        <v>0</v>
      </c>
      <c r="CQ70" s="22">
        <f t="shared" si="1255"/>
        <v>5750.4800000000005</v>
      </c>
      <c r="CR70" s="149">
        <f t="shared" si="931"/>
        <v>5778.4000000000015</v>
      </c>
      <c r="CS70" s="160">
        <f t="shared" si="932"/>
        <v>5778.4000000000015</v>
      </c>
      <c r="CT70" s="6">
        <f t="shared" si="1256"/>
        <v>5778.4000000000015</v>
      </c>
      <c r="CU70" s="36">
        <f>$M70*1</f>
        <v>70000</v>
      </c>
      <c r="CV70" s="28">
        <f t="shared" si="1353"/>
        <v>4</v>
      </c>
      <c r="CW70" s="3">
        <f t="shared" si="1257"/>
        <v>17500</v>
      </c>
      <c r="CX70" s="3">
        <f t="shared" si="1354"/>
        <v>6011</v>
      </c>
      <c r="CY70" s="3">
        <f t="shared" si="1258"/>
        <v>5980</v>
      </c>
      <c r="CZ70" s="3">
        <f t="shared" si="1355"/>
        <v>5509</v>
      </c>
      <c r="DA70" s="3">
        <f t="shared" si="1259"/>
        <v>0</v>
      </c>
      <c r="DB70" s="3">
        <f t="shared" si="1260"/>
        <v>0</v>
      </c>
      <c r="DC70" s="3">
        <f t="shared" si="1261"/>
        <v>0</v>
      </c>
      <c r="DD70" s="3">
        <f t="shared" si="1262"/>
        <v>0</v>
      </c>
      <c r="DE70" s="3">
        <f t="shared" si="1263"/>
        <v>0</v>
      </c>
      <c r="DF70" s="3">
        <f t="shared" si="1264"/>
        <v>0</v>
      </c>
      <c r="DG70" s="22">
        <f t="shared" si="1265"/>
        <v>4400.6400000000003</v>
      </c>
      <c r="DH70" s="149">
        <f t="shared" si="933"/>
        <v>4400.6400000000003</v>
      </c>
      <c r="DI70" s="160">
        <f t="shared" si="934"/>
        <v>4400.6400000000003</v>
      </c>
      <c r="DJ70" s="6">
        <f t="shared" si="1266"/>
        <v>4400.6400000000003</v>
      </c>
      <c r="DK70" s="36">
        <f>$M70*1</f>
        <v>70000</v>
      </c>
      <c r="DL70" s="28">
        <f t="shared" si="1356"/>
        <v>5</v>
      </c>
      <c r="DM70" s="3">
        <f t="shared" si="1267"/>
        <v>14000</v>
      </c>
      <c r="DN70" s="3">
        <f t="shared" si="1357"/>
        <v>6011</v>
      </c>
      <c r="DO70" s="3">
        <f t="shared" si="1268"/>
        <v>5980</v>
      </c>
      <c r="DP70" s="3">
        <f t="shared" si="1358"/>
        <v>2009</v>
      </c>
      <c r="DQ70" s="3">
        <f t="shared" si="1269"/>
        <v>0</v>
      </c>
      <c r="DR70" s="3">
        <f t="shared" si="1270"/>
        <v>0</v>
      </c>
      <c r="DS70" s="3">
        <f t="shared" si="1271"/>
        <v>0</v>
      </c>
      <c r="DT70" s="3">
        <f t="shared" si="1272"/>
        <v>0</v>
      </c>
      <c r="DU70" s="3">
        <f t="shared" si="1273"/>
        <v>0</v>
      </c>
      <c r="DV70" s="3">
        <f t="shared" si="1274"/>
        <v>0</v>
      </c>
      <c r="DW70" s="22">
        <f t="shared" si="1359"/>
        <v>3050.8</v>
      </c>
      <c r="DX70" s="149">
        <f t="shared" si="935"/>
        <v>3050.8</v>
      </c>
      <c r="DY70" s="160">
        <f t="shared" si="936"/>
        <v>3050.8</v>
      </c>
      <c r="DZ70" s="6">
        <f t="shared" si="1010"/>
        <v>3050.8</v>
      </c>
      <c r="EA70" s="36">
        <f>$M70*1</f>
        <v>70000</v>
      </c>
      <c r="EB70" s="28">
        <f t="shared" si="1360"/>
        <v>2</v>
      </c>
      <c r="EC70" s="3">
        <f t="shared" si="1275"/>
        <v>35000</v>
      </c>
      <c r="ED70" s="3">
        <f t="shared" si="1361"/>
        <v>6011</v>
      </c>
      <c r="EE70" s="3">
        <f t="shared" si="1276"/>
        <v>5980</v>
      </c>
      <c r="EF70" s="3">
        <f t="shared" si="1362"/>
        <v>14640</v>
      </c>
      <c r="EG70" s="3">
        <f t="shared" si="1277"/>
        <v>8369</v>
      </c>
      <c r="EH70" s="3">
        <f t="shared" si="1278"/>
        <v>0</v>
      </c>
      <c r="EI70" s="3">
        <f t="shared" si="1279"/>
        <v>0</v>
      </c>
      <c r="EJ70" s="3">
        <f t="shared" si="1280"/>
        <v>0</v>
      </c>
      <c r="EK70" s="3">
        <f t="shared" si="1281"/>
        <v>0</v>
      </c>
      <c r="EL70" s="3">
        <f t="shared" si="1282"/>
        <v>0</v>
      </c>
      <c r="EM70" s="22">
        <f t="shared" si="1283"/>
        <v>9778.4000000000015</v>
      </c>
      <c r="EN70" s="149">
        <f t="shared" si="937"/>
        <v>11349.199999999999</v>
      </c>
      <c r="EO70" s="160">
        <f t="shared" si="938"/>
        <v>11349.199999999999</v>
      </c>
      <c r="EP70" s="36">
        <f t="shared" si="875"/>
        <v>11349.199999999999</v>
      </c>
      <c r="EQ70" s="6">
        <f t="shared" si="1284"/>
        <v>70000</v>
      </c>
      <c r="ER70" s="3">
        <f t="shared" si="1285"/>
        <v>70000</v>
      </c>
      <c r="ES70" s="3">
        <f t="shared" si="1286"/>
        <v>0</v>
      </c>
      <c r="ET70" s="3">
        <f t="shared" si="1287"/>
        <v>0</v>
      </c>
      <c r="EU70" s="3">
        <f t="shared" si="1288"/>
        <v>0</v>
      </c>
      <c r="EV70" s="3">
        <f t="shared" si="1289"/>
        <v>0</v>
      </c>
      <c r="EW70" s="3">
        <f t="shared" si="1290"/>
        <v>0</v>
      </c>
      <c r="EX70" s="6">
        <f t="shared" si="1291"/>
        <v>0</v>
      </c>
      <c r="EY70" s="3">
        <f t="shared" si="1292"/>
        <v>70000</v>
      </c>
      <c r="EZ70" s="3">
        <f t="shared" si="1293"/>
        <v>0</v>
      </c>
      <c r="FA70" s="3">
        <f t="shared" si="1294"/>
        <v>0</v>
      </c>
      <c r="FB70" s="3">
        <f t="shared" si="1295"/>
        <v>0</v>
      </c>
      <c r="FC70" s="3">
        <f t="shared" si="1296"/>
        <v>0</v>
      </c>
      <c r="FD70" s="3">
        <f t="shared" si="1297"/>
        <v>0</v>
      </c>
      <c r="FE70" s="6">
        <f t="shared" si="1298"/>
        <v>0</v>
      </c>
      <c r="FF70" s="36">
        <f>$M70*1</f>
        <v>70000</v>
      </c>
      <c r="FG70" s="28">
        <f t="shared" si="1363"/>
        <v>2.5</v>
      </c>
      <c r="FH70" s="3">
        <f t="shared" si="1299"/>
        <v>28000</v>
      </c>
      <c r="FI70" s="3">
        <f t="shared" si="1364"/>
        <v>6011</v>
      </c>
      <c r="FJ70" s="3">
        <f t="shared" si="1300"/>
        <v>5980</v>
      </c>
      <c r="FK70" s="3">
        <f t="shared" si="1365"/>
        <v>14640</v>
      </c>
      <c r="FL70" s="3">
        <f t="shared" si="1301"/>
        <v>1369</v>
      </c>
      <c r="FM70" s="3">
        <f t="shared" si="1302"/>
        <v>0</v>
      </c>
      <c r="FN70" s="3">
        <f t="shared" si="1303"/>
        <v>0</v>
      </c>
      <c r="FO70" s="3">
        <f t="shared" si="1304"/>
        <v>0</v>
      </c>
      <c r="FP70" s="3">
        <f t="shared" si="1305"/>
        <v>0</v>
      </c>
      <c r="FQ70" s="3">
        <f t="shared" si="1306"/>
        <v>0</v>
      </c>
      <c r="FR70" s="22">
        <f t="shared" si="1307"/>
        <v>6973.0000000000009</v>
      </c>
      <c r="FS70" s="149">
        <f t="shared" si="945"/>
        <v>9349.1999999999989</v>
      </c>
      <c r="FT70" s="160">
        <f t="shared" si="946"/>
        <v>9349.1999999999989</v>
      </c>
      <c r="FU70" s="36">
        <f t="shared" si="1308"/>
        <v>9349.1999999999989</v>
      </c>
      <c r="FV70" s="36">
        <f>$M70*1</f>
        <v>70000</v>
      </c>
      <c r="FW70" s="28">
        <f t="shared" si="1366"/>
        <v>1.5</v>
      </c>
      <c r="FX70" s="3">
        <f t="shared" si="1309"/>
        <v>46666.666666666664</v>
      </c>
      <c r="FY70" s="3">
        <f t="shared" si="1367"/>
        <v>6011</v>
      </c>
      <c r="FZ70" s="3">
        <f t="shared" si="1310"/>
        <v>5980</v>
      </c>
      <c r="GA70" s="3">
        <f t="shared" si="1368"/>
        <v>14640</v>
      </c>
      <c r="GB70" s="3">
        <f t="shared" si="1311"/>
        <v>20035.666666666664</v>
      </c>
      <c r="GC70" s="3">
        <f t="shared" si="1312"/>
        <v>0</v>
      </c>
      <c r="GD70" s="3">
        <f t="shared" si="1313"/>
        <v>0</v>
      </c>
      <c r="GE70" s="3">
        <f t="shared" si="1314"/>
        <v>0</v>
      </c>
      <c r="GF70" s="3">
        <f t="shared" si="1315"/>
        <v>0</v>
      </c>
      <c r="GG70" s="3">
        <f t="shared" si="1316"/>
        <v>0</v>
      </c>
      <c r="GH70" s="22">
        <f t="shared" si="1317"/>
        <v>12583.8</v>
      </c>
      <c r="GI70" s="149">
        <f t="shared" si="948"/>
        <v>14492.199999999999</v>
      </c>
      <c r="GJ70" s="160">
        <f t="shared" si="949"/>
        <v>14492.199999999999</v>
      </c>
      <c r="GK70" s="36">
        <f t="shared" si="1318"/>
        <v>14492.199999999999</v>
      </c>
      <c r="GM70" s="25">
        <f t="shared" ref="GM70:GM77" si="1370">GM69+20</f>
        <v>250</v>
      </c>
      <c r="GN70" s="149">
        <f t="shared" si="951"/>
        <v>250</v>
      </c>
      <c r="GO70" s="62">
        <f t="shared" si="1319"/>
        <v>0</v>
      </c>
      <c r="GP70" s="1"/>
      <c r="GQ70" s="25">
        <f t="shared" ref="GQ70:GQ77" si="1371">GQ69+20</f>
        <v>650</v>
      </c>
      <c r="GR70" s="149">
        <f t="shared" si="980"/>
        <v>155</v>
      </c>
      <c r="GS70" s="62">
        <f t="shared" si="1320"/>
        <v>495</v>
      </c>
      <c r="GT70" s="1"/>
      <c r="GU70" s="25">
        <f t="shared" ref="GU70:GU77" si="1372">GU69+20</f>
        <v>1050</v>
      </c>
      <c r="GV70" s="149">
        <f t="shared" si="952"/>
        <v>0</v>
      </c>
      <c r="GW70" s="62">
        <f t="shared" si="1321"/>
        <v>1050</v>
      </c>
      <c r="GX70" s="1"/>
      <c r="GY70" s="25">
        <f t="shared" ref="GY70:GY77" si="1373">GY69+20</f>
        <v>1450</v>
      </c>
      <c r="GZ70" s="149">
        <f t="shared" si="907"/>
        <v>0</v>
      </c>
      <c r="HA70" s="62">
        <f t="shared" si="1322"/>
        <v>1450</v>
      </c>
      <c r="HB70" s="1"/>
      <c r="HC70" s="25">
        <f t="shared" ref="HC70:HC77" si="1374">HC69+20</f>
        <v>1850</v>
      </c>
      <c r="HD70" s="149">
        <f t="shared" si="953"/>
        <v>0</v>
      </c>
      <c r="HE70" s="62">
        <f t="shared" si="1323"/>
        <v>1850</v>
      </c>
      <c r="HF70" s="3"/>
      <c r="HH70" s="25">
        <f t="shared" si="1324"/>
        <v>70000</v>
      </c>
      <c r="HI70" s="25">
        <f t="shared" si="1325"/>
        <v>2000</v>
      </c>
      <c r="HJ70" s="3">
        <f t="shared" si="1326"/>
        <v>4000</v>
      </c>
      <c r="HK70" s="3">
        <f t="shared" si="1327"/>
        <v>5377.7600000000011</v>
      </c>
      <c r="HL70" s="62">
        <f t="shared" si="1328"/>
        <v>6727.6000000000013</v>
      </c>
      <c r="HM70" s="25">
        <f t="shared" si="1329"/>
        <v>4040</v>
      </c>
      <c r="HN70" s="3">
        <f t="shared" si="1330"/>
        <v>6040</v>
      </c>
      <c r="HO70" s="6">
        <f t="shared" si="1331"/>
        <v>897</v>
      </c>
      <c r="HV70" s="6">
        <f t="shared" si="955"/>
        <v>70000</v>
      </c>
      <c r="HW70" s="3">
        <f t="shared" si="956"/>
        <v>70560</v>
      </c>
      <c r="HX70" s="36">
        <f t="shared" si="957"/>
        <v>560</v>
      </c>
      <c r="HY70" s="36">
        <f t="shared" si="958"/>
        <v>168</v>
      </c>
      <c r="HZ70" s="210">
        <f t="shared" si="1332"/>
        <v>0.3</v>
      </c>
      <c r="IA70" s="36">
        <f t="shared" si="959"/>
        <v>168</v>
      </c>
      <c r="IB70" s="213">
        <f t="shared" si="1333"/>
        <v>0.3</v>
      </c>
      <c r="IC70" s="36">
        <f t="shared" si="961"/>
        <v>668</v>
      </c>
      <c r="ID70" s="210">
        <f t="shared" si="1334"/>
        <v>1.1928571428571428</v>
      </c>
      <c r="IE70" s="36">
        <f t="shared" si="962"/>
        <v>1168</v>
      </c>
      <c r="IF70" s="210">
        <f t="shared" si="1335"/>
        <v>2.0857142857142859</v>
      </c>
      <c r="IG70" s="36">
        <f t="shared" si="963"/>
        <v>78.400000000000546</v>
      </c>
      <c r="IH70" s="210">
        <f t="shared" si="1336"/>
        <v>0.14000000000000098</v>
      </c>
      <c r="II70" s="6">
        <f t="shared" si="964"/>
        <v>78.400000000000091</v>
      </c>
      <c r="IJ70" s="210">
        <f t="shared" si="1337"/>
        <v>0.14000000000000015</v>
      </c>
      <c r="IK70" s="6">
        <f t="shared" si="965"/>
        <v>668</v>
      </c>
      <c r="IL70" s="210">
        <f t="shared" si="1338"/>
        <v>1.1928571428571428</v>
      </c>
      <c r="IM70" s="6">
        <f t="shared" si="967"/>
        <v>1168</v>
      </c>
      <c r="IN70" s="210">
        <f t="shared" si="1339"/>
        <v>2.0857142857142859</v>
      </c>
      <c r="IO70" s="6">
        <f t="shared" si="968"/>
        <v>168</v>
      </c>
      <c r="IP70" s="218">
        <f t="shared" si="1340"/>
        <v>0.3</v>
      </c>
      <c r="IQ70" s="192"/>
      <c r="IR70" s="192"/>
      <c r="IT70" s="2"/>
      <c r="IW70" s="207"/>
    </row>
    <row r="71" spans="1:260" ht="15.75" thickBot="1">
      <c r="A71" s="115" t="s">
        <v>70</v>
      </c>
      <c r="B71" t="s">
        <v>161</v>
      </c>
      <c r="G71" s="106" t="s">
        <v>30</v>
      </c>
      <c r="H71" s="106" t="s">
        <v>2</v>
      </c>
      <c r="I71" s="270" t="s">
        <v>3</v>
      </c>
      <c r="J71" s="270" t="s">
        <v>5</v>
      </c>
      <c r="M71" s="127">
        <f t="shared" si="917"/>
        <v>80000</v>
      </c>
      <c r="N71" s="172"/>
      <c r="O71" s="185"/>
      <c r="P71" s="6">
        <f t="shared" si="1196"/>
        <v>80000</v>
      </c>
      <c r="Q71" s="36">
        <f t="shared" si="1197"/>
        <v>19335.53</v>
      </c>
      <c r="R71" s="82">
        <f t="shared" si="1198"/>
        <v>0.24169412499999998</v>
      </c>
      <c r="S71" s="36">
        <f t="shared" si="1199"/>
        <v>12778.400000000001</v>
      </c>
      <c r="T71" s="82">
        <f t="shared" si="1200"/>
        <v>0.15973000000000001</v>
      </c>
      <c r="U71" s="36">
        <f t="shared" si="1201"/>
        <v>10778.400000000001</v>
      </c>
      <c r="V71" s="76">
        <f t="shared" si="1202"/>
        <v>0.13473000000000002</v>
      </c>
      <c r="W71" s="36">
        <f t="shared" si="1203"/>
        <v>8778.4000000000015</v>
      </c>
      <c r="X71" s="76">
        <f t="shared" si="1204"/>
        <v>0.10973000000000002</v>
      </c>
      <c r="Y71" s="36">
        <f t="shared" si="1205"/>
        <v>5800.6400000000012</v>
      </c>
      <c r="Z71" s="76">
        <f t="shared" si="1206"/>
        <v>7.2508000000000017E-2</v>
      </c>
      <c r="AA71" s="6">
        <f t="shared" si="1207"/>
        <v>4450.8</v>
      </c>
      <c r="AB71" s="76">
        <f t="shared" si="1208"/>
        <v>5.5635000000000004E-2</v>
      </c>
      <c r="AC71" s="6">
        <f t="shared" si="1209"/>
        <v>15295.529999999999</v>
      </c>
      <c r="AD71" s="76">
        <f t="shared" si="1210"/>
        <v>0.19119412499999999</v>
      </c>
      <c r="AE71" s="36">
        <f t="shared" si="1211"/>
        <v>13295.529999999999</v>
      </c>
      <c r="AF71" s="76">
        <f t="shared" si="1212"/>
        <v>0.166194125</v>
      </c>
      <c r="AG71" s="6">
        <f t="shared" si="1213"/>
        <v>18438.53</v>
      </c>
      <c r="AH71" s="84">
        <f t="shared" si="1214"/>
        <v>0.230481625</v>
      </c>
      <c r="AI71" s="36">
        <f>$M71*1</f>
        <v>80000</v>
      </c>
      <c r="AJ71" s="28">
        <f t="shared" si="1341"/>
        <v>1</v>
      </c>
      <c r="AK71" s="3">
        <f t="shared" si="1215"/>
        <v>80000</v>
      </c>
      <c r="AL71" s="3">
        <f t="shared" si="1342"/>
        <v>6011</v>
      </c>
      <c r="AM71" s="3">
        <f t="shared" si="1216"/>
        <v>5980</v>
      </c>
      <c r="AN71" s="3">
        <f t="shared" si="1343"/>
        <v>14640</v>
      </c>
      <c r="AO71" s="3">
        <f t="shared" si="1217"/>
        <v>44766</v>
      </c>
      <c r="AP71" s="3">
        <f t="shared" si="1218"/>
        <v>8603</v>
      </c>
      <c r="AQ71" s="3">
        <f t="shared" si="1219"/>
        <v>0</v>
      </c>
      <c r="AR71" s="3">
        <f t="shared" si="1220"/>
        <v>0</v>
      </c>
      <c r="AS71" s="3">
        <f t="shared" si="1221"/>
        <v>0</v>
      </c>
      <c r="AT71" s="3">
        <f t="shared" si="1222"/>
        <v>0</v>
      </c>
      <c r="AU71" s="22">
        <f t="shared" si="1223"/>
        <v>19335.53</v>
      </c>
      <c r="AV71" s="3">
        <f t="shared" si="1224"/>
        <v>19335.53</v>
      </c>
      <c r="AW71" s="160">
        <f t="shared" si="926"/>
        <v>19335.53</v>
      </c>
      <c r="AX71" s="6">
        <f t="shared" si="1225"/>
        <v>19335.53</v>
      </c>
      <c r="AY71" s="36">
        <f>$M71*1</f>
        <v>80000</v>
      </c>
      <c r="AZ71" s="28">
        <f t="shared" si="1344"/>
        <v>2</v>
      </c>
      <c r="BA71" s="3">
        <f t="shared" si="1226"/>
        <v>40000</v>
      </c>
      <c r="BB71" s="3">
        <f t="shared" si="1345"/>
        <v>6011</v>
      </c>
      <c r="BC71" s="3">
        <f t="shared" si="1227"/>
        <v>5980</v>
      </c>
      <c r="BD71" s="3">
        <f t="shared" si="1346"/>
        <v>14640</v>
      </c>
      <c r="BE71" s="3">
        <f t="shared" si="1228"/>
        <v>13369</v>
      </c>
      <c r="BF71" s="3">
        <f t="shared" si="1229"/>
        <v>0</v>
      </c>
      <c r="BG71" s="3">
        <f t="shared" si="1230"/>
        <v>0</v>
      </c>
      <c r="BH71" s="3">
        <f t="shared" si="1231"/>
        <v>0</v>
      </c>
      <c r="BI71" s="3">
        <f t="shared" si="1232"/>
        <v>0</v>
      </c>
      <c r="BJ71" s="3">
        <f t="shared" si="1233"/>
        <v>0</v>
      </c>
      <c r="BK71" s="90">
        <f t="shared" si="1234"/>
        <v>12778.400000000001</v>
      </c>
      <c r="BL71" s="3">
        <f t="shared" si="1235"/>
        <v>12778.400000000001</v>
      </c>
      <c r="BM71" s="160">
        <f t="shared" si="928"/>
        <v>12778.400000000001</v>
      </c>
      <c r="BN71" s="62">
        <f t="shared" si="1236"/>
        <v>12778.400000000001</v>
      </c>
      <c r="BO71" s="36">
        <f>$M71*1</f>
        <v>80000</v>
      </c>
      <c r="BP71" s="28">
        <f t="shared" si="1347"/>
        <v>2.5</v>
      </c>
      <c r="BQ71" s="3">
        <f t="shared" si="1237"/>
        <v>32000</v>
      </c>
      <c r="BR71" s="3">
        <f t="shared" si="1348"/>
        <v>6011</v>
      </c>
      <c r="BS71" s="3">
        <f t="shared" si="1238"/>
        <v>5980</v>
      </c>
      <c r="BT71" s="3">
        <f t="shared" si="1349"/>
        <v>14640</v>
      </c>
      <c r="BU71" s="3">
        <f t="shared" si="1239"/>
        <v>5369</v>
      </c>
      <c r="BV71" s="3">
        <f t="shared" si="1240"/>
        <v>0</v>
      </c>
      <c r="BW71" s="3">
        <f t="shared" si="1241"/>
        <v>0</v>
      </c>
      <c r="BX71" s="3">
        <f t="shared" si="1242"/>
        <v>0</v>
      </c>
      <c r="BY71" s="3">
        <f t="shared" si="1243"/>
        <v>0</v>
      </c>
      <c r="BZ71" s="3">
        <f t="shared" si="1244"/>
        <v>0</v>
      </c>
      <c r="CA71" s="90">
        <f t="shared" si="1245"/>
        <v>9973.0000000000018</v>
      </c>
      <c r="CB71" s="149">
        <f t="shared" si="929"/>
        <v>10778.400000000001</v>
      </c>
      <c r="CC71" s="160">
        <f t="shared" si="930"/>
        <v>10778.400000000001</v>
      </c>
      <c r="CD71" s="6">
        <f t="shared" si="1246"/>
        <v>10778.400000000001</v>
      </c>
      <c r="CE71" s="36">
        <f>$M71*1</f>
        <v>80000</v>
      </c>
      <c r="CF71" s="28">
        <f t="shared" si="1350"/>
        <v>3</v>
      </c>
      <c r="CG71" s="3">
        <f t="shared" si="1247"/>
        <v>26666.666666666668</v>
      </c>
      <c r="CH71" s="3">
        <f t="shared" si="1351"/>
        <v>6011</v>
      </c>
      <c r="CI71" s="3">
        <f t="shared" si="1248"/>
        <v>5980</v>
      </c>
      <c r="CJ71" s="3">
        <f t="shared" si="1352"/>
        <v>14640</v>
      </c>
      <c r="CK71" s="3">
        <f t="shared" si="1249"/>
        <v>35.666666666667879</v>
      </c>
      <c r="CL71" s="3">
        <f t="shared" si="1250"/>
        <v>0</v>
      </c>
      <c r="CM71" s="3">
        <f t="shared" si="1251"/>
        <v>0</v>
      </c>
      <c r="CN71" s="3">
        <f t="shared" si="1252"/>
        <v>0</v>
      </c>
      <c r="CO71" s="3">
        <f t="shared" si="1253"/>
        <v>0</v>
      </c>
      <c r="CP71" s="3">
        <f t="shared" si="1254"/>
        <v>0</v>
      </c>
      <c r="CQ71" s="22">
        <f t="shared" si="1255"/>
        <v>7167.6000000000022</v>
      </c>
      <c r="CR71" s="149">
        <f t="shared" si="931"/>
        <v>8778.4000000000015</v>
      </c>
      <c r="CS71" s="160">
        <f t="shared" si="932"/>
        <v>8778.4000000000015</v>
      </c>
      <c r="CT71" s="6">
        <f t="shared" si="1256"/>
        <v>8778.4000000000015</v>
      </c>
      <c r="CU71" s="36">
        <f>$M71*1</f>
        <v>80000</v>
      </c>
      <c r="CV71" s="28">
        <f t="shared" si="1353"/>
        <v>4</v>
      </c>
      <c r="CW71" s="3">
        <f t="shared" si="1257"/>
        <v>20000</v>
      </c>
      <c r="CX71" s="3">
        <f t="shared" si="1354"/>
        <v>6011</v>
      </c>
      <c r="CY71" s="3">
        <f t="shared" si="1258"/>
        <v>5980</v>
      </c>
      <c r="CZ71" s="3">
        <f t="shared" si="1355"/>
        <v>8009</v>
      </c>
      <c r="DA71" s="3">
        <f t="shared" si="1259"/>
        <v>0</v>
      </c>
      <c r="DB71" s="3">
        <f t="shared" si="1260"/>
        <v>0</v>
      </c>
      <c r="DC71" s="3">
        <f t="shared" si="1261"/>
        <v>0</v>
      </c>
      <c r="DD71" s="3">
        <f t="shared" si="1262"/>
        <v>0</v>
      </c>
      <c r="DE71" s="3">
        <f t="shared" si="1263"/>
        <v>0</v>
      </c>
      <c r="DF71" s="3">
        <f t="shared" si="1264"/>
        <v>0</v>
      </c>
      <c r="DG71" s="22">
        <f t="shared" si="1265"/>
        <v>5800.6400000000012</v>
      </c>
      <c r="DH71" s="149">
        <f t="shared" si="933"/>
        <v>5800.6400000000012</v>
      </c>
      <c r="DI71" s="160">
        <f t="shared" si="934"/>
        <v>5800.6400000000012</v>
      </c>
      <c r="DJ71" s="6">
        <f t="shared" si="1266"/>
        <v>5800.6400000000012</v>
      </c>
      <c r="DK71" s="36">
        <f>$M71*1</f>
        <v>80000</v>
      </c>
      <c r="DL71" s="28">
        <f t="shared" si="1356"/>
        <v>5</v>
      </c>
      <c r="DM71" s="3">
        <f t="shared" si="1267"/>
        <v>16000</v>
      </c>
      <c r="DN71" s="3">
        <f t="shared" si="1357"/>
        <v>6011</v>
      </c>
      <c r="DO71" s="3">
        <f t="shared" si="1268"/>
        <v>5980</v>
      </c>
      <c r="DP71" s="3">
        <f t="shared" si="1358"/>
        <v>4009</v>
      </c>
      <c r="DQ71" s="3">
        <f t="shared" si="1269"/>
        <v>0</v>
      </c>
      <c r="DR71" s="3">
        <f t="shared" si="1270"/>
        <v>0</v>
      </c>
      <c r="DS71" s="3">
        <f t="shared" si="1271"/>
        <v>0</v>
      </c>
      <c r="DT71" s="3">
        <f t="shared" si="1272"/>
        <v>0</v>
      </c>
      <c r="DU71" s="3">
        <f t="shared" si="1273"/>
        <v>0</v>
      </c>
      <c r="DV71" s="3">
        <f t="shared" si="1274"/>
        <v>0</v>
      </c>
      <c r="DW71" s="22">
        <f t="shared" si="1359"/>
        <v>4450.8</v>
      </c>
      <c r="DX71" s="149">
        <f t="shared" si="935"/>
        <v>4450.8</v>
      </c>
      <c r="DY71" s="160">
        <f t="shared" si="936"/>
        <v>4450.8</v>
      </c>
      <c r="DZ71" s="6">
        <f t="shared" si="1010"/>
        <v>4450.8</v>
      </c>
      <c r="EA71" s="36">
        <f>$M71*1</f>
        <v>80000</v>
      </c>
      <c r="EB71" s="28">
        <f t="shared" si="1360"/>
        <v>2</v>
      </c>
      <c r="EC71" s="3">
        <f t="shared" si="1275"/>
        <v>40000</v>
      </c>
      <c r="ED71" s="3">
        <f t="shared" si="1361"/>
        <v>6011</v>
      </c>
      <c r="EE71" s="3">
        <f t="shared" si="1276"/>
        <v>5980</v>
      </c>
      <c r="EF71" s="3">
        <f t="shared" si="1362"/>
        <v>14640</v>
      </c>
      <c r="EG71" s="3">
        <f t="shared" si="1277"/>
        <v>13369</v>
      </c>
      <c r="EH71" s="3">
        <f t="shared" si="1278"/>
        <v>0</v>
      </c>
      <c r="EI71" s="3">
        <f t="shared" si="1279"/>
        <v>0</v>
      </c>
      <c r="EJ71" s="3">
        <f t="shared" si="1280"/>
        <v>0</v>
      </c>
      <c r="EK71" s="3">
        <f t="shared" si="1281"/>
        <v>0</v>
      </c>
      <c r="EL71" s="3">
        <f t="shared" si="1282"/>
        <v>0</v>
      </c>
      <c r="EM71" s="22">
        <f t="shared" si="1283"/>
        <v>12778.400000000001</v>
      </c>
      <c r="EN71" s="149">
        <f t="shared" si="937"/>
        <v>15295.529999999999</v>
      </c>
      <c r="EO71" s="160">
        <f t="shared" si="938"/>
        <v>15295.529999999999</v>
      </c>
      <c r="EP71" s="36">
        <f t="shared" si="875"/>
        <v>15295.529999999999</v>
      </c>
      <c r="EQ71" s="6">
        <f t="shared" si="1284"/>
        <v>80000</v>
      </c>
      <c r="ER71" s="3">
        <f t="shared" si="1285"/>
        <v>80000</v>
      </c>
      <c r="ES71" s="3">
        <f t="shared" si="1286"/>
        <v>0</v>
      </c>
      <c r="ET71" s="3">
        <f t="shared" si="1287"/>
        <v>0</v>
      </c>
      <c r="EU71" s="3">
        <f t="shared" si="1288"/>
        <v>0</v>
      </c>
      <c r="EV71" s="3">
        <f t="shared" si="1289"/>
        <v>0</v>
      </c>
      <c r="EW71" s="3">
        <f t="shared" si="1290"/>
        <v>0</v>
      </c>
      <c r="EX71" s="6">
        <f t="shared" si="1291"/>
        <v>0</v>
      </c>
      <c r="EY71" s="3">
        <f t="shared" si="1292"/>
        <v>80000</v>
      </c>
      <c r="EZ71" s="3">
        <f t="shared" si="1293"/>
        <v>0</v>
      </c>
      <c r="FA71" s="3">
        <f t="shared" si="1294"/>
        <v>0</v>
      </c>
      <c r="FB71" s="3">
        <f t="shared" si="1295"/>
        <v>0</v>
      </c>
      <c r="FC71" s="3">
        <f t="shared" si="1296"/>
        <v>0</v>
      </c>
      <c r="FD71" s="3">
        <f t="shared" si="1297"/>
        <v>0</v>
      </c>
      <c r="FE71" s="6">
        <f t="shared" si="1298"/>
        <v>0</v>
      </c>
      <c r="FF71" s="36">
        <f>$M71*1</f>
        <v>80000</v>
      </c>
      <c r="FG71" s="28">
        <f t="shared" si="1363"/>
        <v>2.5</v>
      </c>
      <c r="FH71" s="3">
        <f t="shared" si="1299"/>
        <v>32000</v>
      </c>
      <c r="FI71" s="3">
        <f t="shared" si="1364"/>
        <v>6011</v>
      </c>
      <c r="FJ71" s="3">
        <f t="shared" si="1300"/>
        <v>5980</v>
      </c>
      <c r="FK71" s="3">
        <f t="shared" si="1365"/>
        <v>14640</v>
      </c>
      <c r="FL71" s="3">
        <f t="shared" si="1301"/>
        <v>5369</v>
      </c>
      <c r="FM71" s="3">
        <f t="shared" si="1302"/>
        <v>0</v>
      </c>
      <c r="FN71" s="3">
        <f t="shared" si="1303"/>
        <v>0</v>
      </c>
      <c r="FO71" s="3">
        <f t="shared" si="1304"/>
        <v>0</v>
      </c>
      <c r="FP71" s="3">
        <f t="shared" si="1305"/>
        <v>0</v>
      </c>
      <c r="FQ71" s="3">
        <f t="shared" si="1306"/>
        <v>0</v>
      </c>
      <c r="FR71" s="22">
        <f t="shared" si="1307"/>
        <v>9973.0000000000018</v>
      </c>
      <c r="FS71" s="149">
        <f t="shared" si="945"/>
        <v>13295.529999999999</v>
      </c>
      <c r="FT71" s="160">
        <f t="shared" si="946"/>
        <v>13295.529999999999</v>
      </c>
      <c r="FU71" s="36">
        <f t="shared" si="1308"/>
        <v>13295.529999999999</v>
      </c>
      <c r="FV71" s="36">
        <f>$M71*1</f>
        <v>80000</v>
      </c>
      <c r="FW71" s="28">
        <f t="shared" si="1366"/>
        <v>1.5</v>
      </c>
      <c r="FX71" s="3">
        <f t="shared" si="1309"/>
        <v>53333.333333333336</v>
      </c>
      <c r="FY71" s="3">
        <f t="shared" si="1367"/>
        <v>6011</v>
      </c>
      <c r="FZ71" s="3">
        <f t="shared" si="1310"/>
        <v>5980</v>
      </c>
      <c r="GA71" s="3">
        <f t="shared" si="1368"/>
        <v>14640</v>
      </c>
      <c r="GB71" s="3">
        <f t="shared" si="1311"/>
        <v>26702.333333333336</v>
      </c>
      <c r="GC71" s="3">
        <f t="shared" si="1312"/>
        <v>0</v>
      </c>
      <c r="GD71" s="3">
        <f t="shared" si="1313"/>
        <v>0</v>
      </c>
      <c r="GE71" s="3">
        <f t="shared" si="1314"/>
        <v>0</v>
      </c>
      <c r="GF71" s="3">
        <f t="shared" si="1315"/>
        <v>0</v>
      </c>
      <c r="GG71" s="3">
        <f t="shared" si="1316"/>
        <v>0</v>
      </c>
      <c r="GH71" s="22">
        <f t="shared" si="1317"/>
        <v>15583.800000000001</v>
      </c>
      <c r="GI71" s="149">
        <f t="shared" si="948"/>
        <v>18438.53</v>
      </c>
      <c r="GJ71" s="160">
        <f t="shared" si="949"/>
        <v>18438.53</v>
      </c>
      <c r="GK71" s="36">
        <f t="shared" si="1318"/>
        <v>18438.53</v>
      </c>
      <c r="GM71" s="25">
        <f t="shared" si="1370"/>
        <v>270</v>
      </c>
      <c r="GN71" s="149">
        <f t="shared" si="951"/>
        <v>270</v>
      </c>
      <c r="GO71" s="62">
        <f t="shared" si="1319"/>
        <v>0</v>
      </c>
      <c r="GP71" s="1"/>
      <c r="GQ71" s="25">
        <f t="shared" si="1371"/>
        <v>670</v>
      </c>
      <c r="GR71" s="149">
        <f t="shared" si="980"/>
        <v>145</v>
      </c>
      <c r="GS71" s="62">
        <f t="shared" si="1320"/>
        <v>525</v>
      </c>
      <c r="GT71" s="1"/>
      <c r="GU71" s="25">
        <f t="shared" si="1372"/>
        <v>1070</v>
      </c>
      <c r="GV71" s="149">
        <f t="shared" si="952"/>
        <v>0</v>
      </c>
      <c r="GW71" s="62">
        <f t="shared" si="1321"/>
        <v>1070</v>
      </c>
      <c r="GX71" s="1"/>
      <c r="GY71" s="25">
        <f t="shared" si="1373"/>
        <v>1470</v>
      </c>
      <c r="GZ71" s="149">
        <f t="shared" si="907"/>
        <v>0</v>
      </c>
      <c r="HA71" s="62">
        <f t="shared" si="1322"/>
        <v>1470</v>
      </c>
      <c r="HB71" s="1"/>
      <c r="HC71" s="25">
        <f t="shared" si="1374"/>
        <v>1870</v>
      </c>
      <c r="HD71" s="149">
        <f t="shared" si="953"/>
        <v>0</v>
      </c>
      <c r="HE71" s="62">
        <f t="shared" si="1323"/>
        <v>1870</v>
      </c>
      <c r="HF71" s="3"/>
      <c r="HH71" s="25">
        <f t="shared" si="1324"/>
        <v>80000</v>
      </c>
      <c r="HI71" s="25">
        <f t="shared" si="1325"/>
        <v>2000</v>
      </c>
      <c r="HJ71" s="3">
        <f t="shared" si="1326"/>
        <v>4000</v>
      </c>
      <c r="HK71" s="3">
        <f t="shared" si="1327"/>
        <v>6977.76</v>
      </c>
      <c r="HL71" s="62">
        <f t="shared" si="1328"/>
        <v>8327.6000000000022</v>
      </c>
      <c r="HM71" s="25">
        <f t="shared" si="1329"/>
        <v>4040</v>
      </c>
      <c r="HN71" s="3">
        <f t="shared" si="1330"/>
        <v>6040</v>
      </c>
      <c r="HO71" s="6">
        <f t="shared" si="1331"/>
        <v>897</v>
      </c>
      <c r="HV71" s="6">
        <f t="shared" si="955"/>
        <v>80000</v>
      </c>
      <c r="HW71" s="3">
        <f t="shared" si="956"/>
        <v>80640</v>
      </c>
      <c r="HX71" s="36">
        <f t="shared" si="957"/>
        <v>640</v>
      </c>
      <c r="HY71" s="36">
        <f t="shared" si="958"/>
        <v>262.40000000000146</v>
      </c>
      <c r="HZ71" s="210">
        <f t="shared" si="1332"/>
        <v>0.41000000000000225</v>
      </c>
      <c r="IA71" s="36">
        <f t="shared" si="959"/>
        <v>192</v>
      </c>
      <c r="IB71" s="213">
        <f t="shared" si="1333"/>
        <v>0.3</v>
      </c>
      <c r="IC71" s="36">
        <f t="shared" si="961"/>
        <v>692</v>
      </c>
      <c r="ID71" s="210">
        <f t="shared" si="1334"/>
        <v>1.08125</v>
      </c>
      <c r="IE71" s="36">
        <f t="shared" si="962"/>
        <v>1192</v>
      </c>
      <c r="IF71" s="210">
        <f t="shared" si="1335"/>
        <v>1.8625</v>
      </c>
      <c r="IG71" s="36">
        <f t="shared" si="963"/>
        <v>1169.7600000000002</v>
      </c>
      <c r="IH71" s="210">
        <f t="shared" si="1336"/>
        <v>1.8277500000000004</v>
      </c>
      <c r="II71" s="6">
        <f t="shared" si="964"/>
        <v>89.600000000000364</v>
      </c>
      <c r="IJ71" s="210">
        <f t="shared" si="1337"/>
        <v>0.14000000000000057</v>
      </c>
      <c r="IK71" s="6">
        <f t="shared" si="965"/>
        <v>762.40000000000146</v>
      </c>
      <c r="IL71" s="210">
        <f t="shared" si="1338"/>
        <v>1.1912500000000024</v>
      </c>
      <c r="IM71" s="6">
        <f t="shared" si="967"/>
        <v>1262.4000000000015</v>
      </c>
      <c r="IN71" s="210">
        <f t="shared" si="1339"/>
        <v>1.9725000000000024</v>
      </c>
      <c r="IO71" s="6">
        <f t="shared" si="968"/>
        <v>262.40000000000146</v>
      </c>
      <c r="IP71" s="218">
        <f t="shared" si="1340"/>
        <v>0.41000000000000225</v>
      </c>
      <c r="IQ71" s="192"/>
      <c r="IR71" s="192"/>
      <c r="IS71" s="109" t="s">
        <v>188</v>
      </c>
      <c r="IT71" s="2"/>
      <c r="IW71" s="207"/>
    </row>
    <row r="72" spans="1:260">
      <c r="B72" t="s">
        <v>73</v>
      </c>
      <c r="D72" s="2">
        <f>+K51+1</f>
        <v>2013</v>
      </c>
      <c r="E72" s="277" t="s">
        <v>202</v>
      </c>
      <c r="G72" s="221">
        <v>1</v>
      </c>
      <c r="H72" s="222">
        <v>0</v>
      </c>
      <c r="I72" s="185">
        <v>500000</v>
      </c>
      <c r="J72" s="241">
        <v>0</v>
      </c>
      <c r="M72" s="127">
        <f t="shared" si="917"/>
        <v>90000</v>
      </c>
      <c r="N72" s="172"/>
      <c r="O72" s="185"/>
      <c r="P72" s="6">
        <f t="shared" si="1196"/>
        <v>90000</v>
      </c>
      <c r="Q72" s="36">
        <f t="shared" si="1197"/>
        <v>23435.53</v>
      </c>
      <c r="R72" s="82">
        <f t="shared" si="1198"/>
        <v>0.26039477777777775</v>
      </c>
      <c r="S72" s="36">
        <f t="shared" si="1199"/>
        <v>15778.400000000001</v>
      </c>
      <c r="T72" s="82">
        <f t="shared" si="1200"/>
        <v>0.17531555555555559</v>
      </c>
      <c r="U72" s="36">
        <f t="shared" si="1201"/>
        <v>13778.400000000001</v>
      </c>
      <c r="V72" s="76">
        <f t="shared" si="1202"/>
        <v>0.15309333333333336</v>
      </c>
      <c r="W72" s="36">
        <f t="shared" si="1203"/>
        <v>11778.400000000001</v>
      </c>
      <c r="X72" s="76">
        <f t="shared" si="1204"/>
        <v>0.13087111111111113</v>
      </c>
      <c r="Y72" s="36">
        <f t="shared" si="1205"/>
        <v>7778.4000000000015</v>
      </c>
      <c r="Z72" s="76">
        <f t="shared" si="1206"/>
        <v>8.6426666666666679E-2</v>
      </c>
      <c r="AA72" s="6">
        <f t="shared" si="1207"/>
        <v>5850.8</v>
      </c>
      <c r="AB72" s="76">
        <f t="shared" si="1208"/>
        <v>6.5008888888888894E-2</v>
      </c>
      <c r="AC72" s="6">
        <f t="shared" si="1209"/>
        <v>19395.53</v>
      </c>
      <c r="AD72" s="76">
        <f t="shared" si="1210"/>
        <v>0.21550588888888889</v>
      </c>
      <c r="AE72" s="36">
        <f t="shared" si="1211"/>
        <v>17395.53</v>
      </c>
      <c r="AF72" s="76">
        <f t="shared" si="1212"/>
        <v>0.19328366666666666</v>
      </c>
      <c r="AG72" s="6">
        <f t="shared" si="1213"/>
        <v>22538.53</v>
      </c>
      <c r="AH72" s="84">
        <f t="shared" si="1214"/>
        <v>0.25042811111111107</v>
      </c>
      <c r="AI72" s="36">
        <f>$M72*1</f>
        <v>90000</v>
      </c>
      <c r="AJ72" s="28">
        <f t="shared" si="1341"/>
        <v>1</v>
      </c>
      <c r="AK72" s="3">
        <f t="shared" si="1215"/>
        <v>90000</v>
      </c>
      <c r="AL72" s="3">
        <f t="shared" si="1342"/>
        <v>6011</v>
      </c>
      <c r="AM72" s="3">
        <f t="shared" si="1216"/>
        <v>5980</v>
      </c>
      <c r="AN72" s="3">
        <f t="shared" si="1343"/>
        <v>14640</v>
      </c>
      <c r="AO72" s="3">
        <f t="shared" si="1217"/>
        <v>44766</v>
      </c>
      <c r="AP72" s="3">
        <f t="shared" si="1218"/>
        <v>18603</v>
      </c>
      <c r="AQ72" s="3">
        <f t="shared" si="1219"/>
        <v>0</v>
      </c>
      <c r="AR72" s="3">
        <f t="shared" si="1220"/>
        <v>0</v>
      </c>
      <c r="AS72" s="3">
        <f t="shared" si="1221"/>
        <v>0</v>
      </c>
      <c r="AT72" s="3">
        <f t="shared" si="1222"/>
        <v>0</v>
      </c>
      <c r="AU72" s="22">
        <f t="shared" si="1223"/>
        <v>23435.53</v>
      </c>
      <c r="AV72" s="3">
        <f t="shared" si="1224"/>
        <v>23435.53</v>
      </c>
      <c r="AW72" s="160">
        <f t="shared" si="926"/>
        <v>23435.53</v>
      </c>
      <c r="AX72" s="6">
        <f t="shared" si="1225"/>
        <v>23435.53</v>
      </c>
      <c r="AY72" s="36">
        <f>$M72*1</f>
        <v>90000</v>
      </c>
      <c r="AZ72" s="28">
        <f t="shared" si="1344"/>
        <v>2</v>
      </c>
      <c r="BA72" s="3">
        <f t="shared" si="1226"/>
        <v>45000</v>
      </c>
      <c r="BB72" s="3">
        <f t="shared" si="1345"/>
        <v>6011</v>
      </c>
      <c r="BC72" s="3">
        <f t="shared" si="1227"/>
        <v>5980</v>
      </c>
      <c r="BD72" s="3">
        <f t="shared" si="1346"/>
        <v>14640</v>
      </c>
      <c r="BE72" s="3">
        <f t="shared" si="1228"/>
        <v>18369</v>
      </c>
      <c r="BF72" s="3">
        <f t="shared" si="1229"/>
        <v>0</v>
      </c>
      <c r="BG72" s="3">
        <f t="shared" si="1230"/>
        <v>0</v>
      </c>
      <c r="BH72" s="3">
        <f t="shared" si="1231"/>
        <v>0</v>
      </c>
      <c r="BI72" s="3">
        <f t="shared" si="1232"/>
        <v>0</v>
      </c>
      <c r="BJ72" s="3">
        <f t="shared" si="1233"/>
        <v>0</v>
      </c>
      <c r="BK72" s="90">
        <f t="shared" si="1234"/>
        <v>15778.400000000001</v>
      </c>
      <c r="BL72" s="3">
        <f t="shared" si="1235"/>
        <v>15778.400000000001</v>
      </c>
      <c r="BM72" s="160">
        <f t="shared" si="928"/>
        <v>15778.400000000001</v>
      </c>
      <c r="BN72" s="62">
        <f t="shared" si="1236"/>
        <v>15778.400000000001</v>
      </c>
      <c r="BO72" s="36">
        <f>$M72*1</f>
        <v>90000</v>
      </c>
      <c r="BP72" s="28">
        <f t="shared" si="1347"/>
        <v>2.5</v>
      </c>
      <c r="BQ72" s="3">
        <f t="shared" si="1237"/>
        <v>36000</v>
      </c>
      <c r="BR72" s="3">
        <f t="shared" si="1348"/>
        <v>6011</v>
      </c>
      <c r="BS72" s="3">
        <f t="shared" si="1238"/>
        <v>5980</v>
      </c>
      <c r="BT72" s="3">
        <f t="shared" si="1349"/>
        <v>14640</v>
      </c>
      <c r="BU72" s="3">
        <f t="shared" si="1239"/>
        <v>9369</v>
      </c>
      <c r="BV72" s="3">
        <f t="shared" si="1240"/>
        <v>0</v>
      </c>
      <c r="BW72" s="3">
        <f t="shared" si="1241"/>
        <v>0</v>
      </c>
      <c r="BX72" s="3">
        <f t="shared" si="1242"/>
        <v>0</v>
      </c>
      <c r="BY72" s="3">
        <f t="shared" si="1243"/>
        <v>0</v>
      </c>
      <c r="BZ72" s="3">
        <f t="shared" si="1244"/>
        <v>0</v>
      </c>
      <c r="CA72" s="90">
        <f t="shared" si="1245"/>
        <v>12973.000000000002</v>
      </c>
      <c r="CB72" s="149">
        <f t="shared" si="929"/>
        <v>13778.400000000001</v>
      </c>
      <c r="CC72" s="160">
        <f t="shared" si="930"/>
        <v>13778.400000000001</v>
      </c>
      <c r="CD72" s="6">
        <f t="shared" si="1246"/>
        <v>13778.400000000001</v>
      </c>
      <c r="CE72" s="36">
        <f>$M72*1</f>
        <v>90000</v>
      </c>
      <c r="CF72" s="28">
        <f t="shared" si="1350"/>
        <v>3</v>
      </c>
      <c r="CG72" s="3">
        <f t="shared" si="1247"/>
        <v>30000</v>
      </c>
      <c r="CH72" s="3">
        <f t="shared" si="1351"/>
        <v>6011</v>
      </c>
      <c r="CI72" s="3">
        <f t="shared" si="1248"/>
        <v>5980</v>
      </c>
      <c r="CJ72" s="3">
        <f t="shared" si="1352"/>
        <v>14640</v>
      </c>
      <c r="CK72" s="3">
        <f t="shared" si="1249"/>
        <v>3369</v>
      </c>
      <c r="CL72" s="3">
        <f t="shared" si="1250"/>
        <v>0</v>
      </c>
      <c r="CM72" s="3">
        <f t="shared" si="1251"/>
        <v>0</v>
      </c>
      <c r="CN72" s="3">
        <f t="shared" si="1252"/>
        <v>0</v>
      </c>
      <c r="CO72" s="3">
        <f t="shared" si="1253"/>
        <v>0</v>
      </c>
      <c r="CP72" s="3">
        <f t="shared" si="1254"/>
        <v>0</v>
      </c>
      <c r="CQ72" s="22">
        <f t="shared" si="1255"/>
        <v>10167.6</v>
      </c>
      <c r="CR72" s="149">
        <f t="shared" si="931"/>
        <v>11778.400000000001</v>
      </c>
      <c r="CS72" s="160">
        <f t="shared" si="932"/>
        <v>11778.400000000001</v>
      </c>
      <c r="CT72" s="6">
        <f t="shared" si="1256"/>
        <v>11778.400000000001</v>
      </c>
      <c r="CU72" s="36">
        <f>$M72*1</f>
        <v>90000</v>
      </c>
      <c r="CV72" s="28">
        <f t="shared" si="1353"/>
        <v>4</v>
      </c>
      <c r="CW72" s="3">
        <f t="shared" si="1257"/>
        <v>22500</v>
      </c>
      <c r="CX72" s="3">
        <f t="shared" si="1354"/>
        <v>6011</v>
      </c>
      <c r="CY72" s="3">
        <f t="shared" si="1258"/>
        <v>5980</v>
      </c>
      <c r="CZ72" s="3">
        <f t="shared" si="1355"/>
        <v>10509</v>
      </c>
      <c r="DA72" s="3">
        <f t="shared" si="1259"/>
        <v>0</v>
      </c>
      <c r="DB72" s="3">
        <f t="shared" si="1260"/>
        <v>0</v>
      </c>
      <c r="DC72" s="3">
        <f t="shared" si="1261"/>
        <v>0</v>
      </c>
      <c r="DD72" s="3">
        <f t="shared" si="1262"/>
        <v>0</v>
      </c>
      <c r="DE72" s="3">
        <f t="shared" si="1263"/>
        <v>0</v>
      </c>
      <c r="DF72" s="3">
        <f t="shared" si="1264"/>
        <v>0</v>
      </c>
      <c r="DG72" s="22">
        <f t="shared" si="1265"/>
        <v>7200.6400000000012</v>
      </c>
      <c r="DH72" s="149">
        <f t="shared" si="933"/>
        <v>7778.4000000000015</v>
      </c>
      <c r="DI72" s="160">
        <f t="shared" si="934"/>
        <v>7778.4000000000015</v>
      </c>
      <c r="DJ72" s="6">
        <f t="shared" si="1266"/>
        <v>7778.4000000000015</v>
      </c>
      <c r="DK72" s="36">
        <f>$M72*1</f>
        <v>90000</v>
      </c>
      <c r="DL72" s="28">
        <f t="shared" si="1356"/>
        <v>5</v>
      </c>
      <c r="DM72" s="3">
        <f t="shared" si="1267"/>
        <v>18000</v>
      </c>
      <c r="DN72" s="3">
        <f t="shared" si="1357"/>
        <v>6011</v>
      </c>
      <c r="DO72" s="3">
        <f t="shared" si="1268"/>
        <v>5980</v>
      </c>
      <c r="DP72" s="3">
        <f t="shared" si="1358"/>
        <v>6009</v>
      </c>
      <c r="DQ72" s="3">
        <f t="shared" si="1269"/>
        <v>0</v>
      </c>
      <c r="DR72" s="3">
        <f t="shared" si="1270"/>
        <v>0</v>
      </c>
      <c r="DS72" s="3">
        <f t="shared" si="1271"/>
        <v>0</v>
      </c>
      <c r="DT72" s="3">
        <f t="shared" si="1272"/>
        <v>0</v>
      </c>
      <c r="DU72" s="3">
        <f t="shared" si="1273"/>
        <v>0</v>
      </c>
      <c r="DV72" s="3">
        <f t="shared" si="1274"/>
        <v>0</v>
      </c>
      <c r="DW72" s="22">
        <f t="shared" si="1359"/>
        <v>5850.8</v>
      </c>
      <c r="DX72" s="149">
        <f t="shared" si="935"/>
        <v>5850.8</v>
      </c>
      <c r="DY72" s="160">
        <f t="shared" si="936"/>
        <v>5850.8</v>
      </c>
      <c r="DZ72" s="6">
        <f t="shared" si="1010"/>
        <v>5850.8</v>
      </c>
      <c r="EA72" s="36">
        <f>$M72*1</f>
        <v>90000</v>
      </c>
      <c r="EB72" s="28">
        <f t="shared" si="1360"/>
        <v>2</v>
      </c>
      <c r="EC72" s="3">
        <f t="shared" si="1275"/>
        <v>45000</v>
      </c>
      <c r="ED72" s="3">
        <f t="shared" si="1361"/>
        <v>6011</v>
      </c>
      <c r="EE72" s="3">
        <f t="shared" si="1276"/>
        <v>5980</v>
      </c>
      <c r="EF72" s="3">
        <f t="shared" si="1362"/>
        <v>14640</v>
      </c>
      <c r="EG72" s="3">
        <f t="shared" si="1277"/>
        <v>18369</v>
      </c>
      <c r="EH72" s="3">
        <f t="shared" si="1278"/>
        <v>0</v>
      </c>
      <c r="EI72" s="3">
        <f t="shared" si="1279"/>
        <v>0</v>
      </c>
      <c r="EJ72" s="3">
        <f t="shared" si="1280"/>
        <v>0</v>
      </c>
      <c r="EK72" s="3">
        <f t="shared" si="1281"/>
        <v>0</v>
      </c>
      <c r="EL72" s="3">
        <f t="shared" si="1282"/>
        <v>0</v>
      </c>
      <c r="EM72" s="22">
        <f t="shared" si="1283"/>
        <v>15778.400000000001</v>
      </c>
      <c r="EN72" s="149">
        <f t="shared" si="937"/>
        <v>19395.53</v>
      </c>
      <c r="EO72" s="160">
        <f t="shared" si="938"/>
        <v>19395.53</v>
      </c>
      <c r="EP72" s="36">
        <f t="shared" si="875"/>
        <v>19395.53</v>
      </c>
      <c r="EQ72" s="6">
        <f t="shared" si="1284"/>
        <v>90000</v>
      </c>
      <c r="ER72" s="3">
        <f t="shared" si="1285"/>
        <v>90000</v>
      </c>
      <c r="ES72" s="3">
        <f t="shared" si="1286"/>
        <v>0</v>
      </c>
      <c r="ET72" s="3">
        <f t="shared" si="1287"/>
        <v>0</v>
      </c>
      <c r="EU72" s="3">
        <f t="shared" si="1288"/>
        <v>0</v>
      </c>
      <c r="EV72" s="3">
        <f t="shared" si="1289"/>
        <v>0</v>
      </c>
      <c r="EW72" s="3">
        <f t="shared" si="1290"/>
        <v>0</v>
      </c>
      <c r="EX72" s="6">
        <f t="shared" si="1291"/>
        <v>0</v>
      </c>
      <c r="EY72" s="3">
        <f t="shared" si="1292"/>
        <v>90000</v>
      </c>
      <c r="EZ72" s="3">
        <f t="shared" si="1293"/>
        <v>0</v>
      </c>
      <c r="FA72" s="3">
        <f t="shared" si="1294"/>
        <v>0</v>
      </c>
      <c r="FB72" s="3">
        <f t="shared" si="1295"/>
        <v>0</v>
      </c>
      <c r="FC72" s="3">
        <f t="shared" si="1296"/>
        <v>0</v>
      </c>
      <c r="FD72" s="3">
        <f t="shared" si="1297"/>
        <v>0</v>
      </c>
      <c r="FE72" s="6">
        <f t="shared" si="1298"/>
        <v>0</v>
      </c>
      <c r="FF72" s="36">
        <f>$M72*1</f>
        <v>90000</v>
      </c>
      <c r="FG72" s="28">
        <f t="shared" si="1363"/>
        <v>2.5</v>
      </c>
      <c r="FH72" s="3">
        <f t="shared" si="1299"/>
        <v>36000</v>
      </c>
      <c r="FI72" s="3">
        <f t="shared" si="1364"/>
        <v>6011</v>
      </c>
      <c r="FJ72" s="3">
        <f t="shared" si="1300"/>
        <v>5980</v>
      </c>
      <c r="FK72" s="3">
        <f t="shared" si="1365"/>
        <v>14640</v>
      </c>
      <c r="FL72" s="3">
        <f t="shared" si="1301"/>
        <v>9369</v>
      </c>
      <c r="FM72" s="3">
        <f t="shared" si="1302"/>
        <v>0</v>
      </c>
      <c r="FN72" s="3">
        <f t="shared" si="1303"/>
        <v>0</v>
      </c>
      <c r="FO72" s="3">
        <f t="shared" si="1304"/>
        <v>0</v>
      </c>
      <c r="FP72" s="3">
        <f t="shared" si="1305"/>
        <v>0</v>
      </c>
      <c r="FQ72" s="3">
        <f t="shared" si="1306"/>
        <v>0</v>
      </c>
      <c r="FR72" s="22">
        <f t="shared" si="1307"/>
        <v>12973.000000000002</v>
      </c>
      <c r="FS72" s="149">
        <f t="shared" si="945"/>
        <v>17395.53</v>
      </c>
      <c r="FT72" s="160">
        <f t="shared" si="946"/>
        <v>17395.53</v>
      </c>
      <c r="FU72" s="36">
        <f t="shared" si="1308"/>
        <v>17395.53</v>
      </c>
      <c r="FV72" s="36">
        <f>$M72*1</f>
        <v>90000</v>
      </c>
      <c r="FW72" s="28">
        <f t="shared" si="1366"/>
        <v>1.5</v>
      </c>
      <c r="FX72" s="3">
        <f t="shared" si="1309"/>
        <v>60000</v>
      </c>
      <c r="FY72" s="3">
        <f t="shared" si="1367"/>
        <v>6011</v>
      </c>
      <c r="FZ72" s="3">
        <f t="shared" si="1310"/>
        <v>5980</v>
      </c>
      <c r="GA72" s="3">
        <f t="shared" si="1368"/>
        <v>14640</v>
      </c>
      <c r="GB72" s="3">
        <f t="shared" si="1311"/>
        <v>33369</v>
      </c>
      <c r="GC72" s="3">
        <f t="shared" si="1312"/>
        <v>0</v>
      </c>
      <c r="GD72" s="3">
        <f t="shared" si="1313"/>
        <v>0</v>
      </c>
      <c r="GE72" s="3">
        <f t="shared" si="1314"/>
        <v>0</v>
      </c>
      <c r="GF72" s="3">
        <f t="shared" si="1315"/>
        <v>0</v>
      </c>
      <c r="GG72" s="3">
        <f t="shared" si="1316"/>
        <v>0</v>
      </c>
      <c r="GH72" s="22">
        <f t="shared" si="1317"/>
        <v>18583.8</v>
      </c>
      <c r="GI72" s="149">
        <f t="shared" si="948"/>
        <v>22538.53</v>
      </c>
      <c r="GJ72" s="160">
        <f t="shared" si="949"/>
        <v>22538.53</v>
      </c>
      <c r="GK72" s="36">
        <f t="shared" si="1318"/>
        <v>22538.53</v>
      </c>
      <c r="GM72" s="25">
        <f t="shared" si="1370"/>
        <v>290</v>
      </c>
      <c r="GN72" s="149">
        <f t="shared" si="951"/>
        <v>290</v>
      </c>
      <c r="GO72" s="62">
        <f t="shared" si="1319"/>
        <v>0</v>
      </c>
      <c r="GP72" s="1"/>
      <c r="GQ72" s="25">
        <f t="shared" si="1371"/>
        <v>690</v>
      </c>
      <c r="GR72" s="149">
        <f t="shared" si="980"/>
        <v>135</v>
      </c>
      <c r="GS72" s="62">
        <f t="shared" si="1320"/>
        <v>555</v>
      </c>
      <c r="GT72" s="1"/>
      <c r="GU72" s="25">
        <f t="shared" si="1372"/>
        <v>1090</v>
      </c>
      <c r="GV72" s="149">
        <f t="shared" si="952"/>
        <v>0</v>
      </c>
      <c r="GW72" s="62">
        <f t="shared" si="1321"/>
        <v>1090</v>
      </c>
      <c r="GX72" s="1"/>
      <c r="GY72" s="25">
        <f t="shared" si="1373"/>
        <v>1490</v>
      </c>
      <c r="GZ72" s="149">
        <f t="shared" si="907"/>
        <v>0</v>
      </c>
      <c r="HA72" s="62">
        <f t="shared" si="1322"/>
        <v>1490</v>
      </c>
      <c r="HB72" s="1"/>
      <c r="HC72" s="25">
        <f t="shared" si="1374"/>
        <v>1890</v>
      </c>
      <c r="HD72" s="149">
        <f t="shared" si="953"/>
        <v>0</v>
      </c>
      <c r="HE72" s="62">
        <f t="shared" si="1323"/>
        <v>1890</v>
      </c>
      <c r="HF72" s="3"/>
      <c r="HH72" s="25">
        <f t="shared" si="1324"/>
        <v>90000</v>
      </c>
      <c r="HI72" s="25">
        <f t="shared" si="1325"/>
        <v>2000</v>
      </c>
      <c r="HJ72" s="3">
        <f t="shared" si="1326"/>
        <v>4000</v>
      </c>
      <c r="HK72" s="3">
        <f t="shared" si="1327"/>
        <v>8000</v>
      </c>
      <c r="HL72" s="62">
        <f t="shared" si="1328"/>
        <v>9927.6000000000022</v>
      </c>
      <c r="HM72" s="25">
        <f t="shared" si="1329"/>
        <v>4040</v>
      </c>
      <c r="HN72" s="3">
        <f t="shared" si="1330"/>
        <v>6040</v>
      </c>
      <c r="HO72" s="6">
        <f t="shared" si="1331"/>
        <v>897</v>
      </c>
      <c r="HV72" s="6">
        <f t="shared" si="955"/>
        <v>90000</v>
      </c>
      <c r="HW72" s="3">
        <f t="shared" si="956"/>
        <v>90720</v>
      </c>
      <c r="HX72" s="36">
        <f t="shared" si="957"/>
        <v>720</v>
      </c>
      <c r="HY72" s="36">
        <f t="shared" si="958"/>
        <v>295.20000000000073</v>
      </c>
      <c r="HZ72" s="210">
        <f t="shared" si="1332"/>
        <v>0.41000000000000103</v>
      </c>
      <c r="IA72" s="36">
        <f t="shared" si="959"/>
        <v>216</v>
      </c>
      <c r="IB72" s="213">
        <f t="shared" si="1333"/>
        <v>0.3</v>
      </c>
      <c r="IC72" s="36">
        <f t="shared" si="961"/>
        <v>716</v>
      </c>
      <c r="ID72" s="210">
        <f t="shared" si="1334"/>
        <v>0.99444444444444446</v>
      </c>
      <c r="IE72" s="36">
        <f t="shared" si="962"/>
        <v>1216</v>
      </c>
      <c r="IF72" s="210">
        <f t="shared" si="1335"/>
        <v>1.6888888888888889</v>
      </c>
      <c r="IG72" s="36">
        <f t="shared" si="963"/>
        <v>2216</v>
      </c>
      <c r="IH72" s="210">
        <f t="shared" si="1336"/>
        <v>3.0777777777777779</v>
      </c>
      <c r="II72" s="6">
        <f t="shared" si="964"/>
        <v>1143.6000000000013</v>
      </c>
      <c r="IJ72" s="210">
        <f t="shared" si="1337"/>
        <v>1.5883333333333352</v>
      </c>
      <c r="IK72" s="6">
        <f t="shared" si="965"/>
        <v>795.20000000000073</v>
      </c>
      <c r="IL72" s="210">
        <f t="shared" si="1338"/>
        <v>1.1044444444444455</v>
      </c>
      <c r="IM72" s="6">
        <f t="shared" si="967"/>
        <v>1295.2000000000007</v>
      </c>
      <c r="IN72" s="210">
        <f t="shared" si="1339"/>
        <v>1.7988888888888899</v>
      </c>
      <c r="IO72" s="6">
        <f t="shared" si="968"/>
        <v>295.20000000000073</v>
      </c>
      <c r="IP72" s="218">
        <f t="shared" si="1340"/>
        <v>0.41000000000000103</v>
      </c>
      <c r="IQ72" s="192"/>
      <c r="IR72" s="192"/>
      <c r="IT72" s="207">
        <v>4040</v>
      </c>
      <c r="IW72" s="207">
        <v>3540</v>
      </c>
      <c r="IY72" s="200">
        <f t="shared" ref="IY72" si="1375">((IW72/IT72)-1)</f>
        <v>-0.12376237623762376</v>
      </c>
      <c r="IZ72" t="s">
        <v>187</v>
      </c>
    </row>
    <row r="73" spans="1:260" ht="15.75" thickBot="1">
      <c r="G73" s="221">
        <f>G72+1</f>
        <v>2</v>
      </c>
      <c r="H73" s="223">
        <f>I72*1</f>
        <v>500000</v>
      </c>
      <c r="I73" s="185">
        <v>1000000</v>
      </c>
      <c r="J73" s="241">
        <v>0.03</v>
      </c>
      <c r="M73" s="127"/>
      <c r="N73" s="172"/>
      <c r="O73" s="186"/>
      <c r="P73" s="6"/>
      <c r="Q73" s="36"/>
      <c r="R73" s="82"/>
      <c r="S73" s="36"/>
      <c r="T73" s="82"/>
      <c r="U73" s="36"/>
      <c r="V73" s="76"/>
      <c r="W73" s="36"/>
      <c r="X73" s="76"/>
      <c r="Y73" s="36"/>
      <c r="Z73" s="76"/>
      <c r="AA73" s="6"/>
      <c r="AB73" s="76"/>
      <c r="AC73" s="6"/>
      <c r="AD73" s="76"/>
      <c r="AE73" s="36"/>
      <c r="AF73" s="76"/>
      <c r="AG73" s="6"/>
      <c r="AH73" s="84"/>
      <c r="AI73" s="36"/>
      <c r="AJ73" s="28"/>
      <c r="AK73" s="3"/>
      <c r="AL73" s="3"/>
      <c r="AM73" s="3"/>
      <c r="AN73" s="3"/>
      <c r="AO73" s="3"/>
      <c r="AP73" s="3"/>
      <c r="AQ73" s="3"/>
      <c r="AR73" s="3"/>
      <c r="AS73" s="3"/>
      <c r="AT73" s="3">
        <f t="shared" si="1222"/>
        <v>0</v>
      </c>
      <c r="AU73" s="22"/>
      <c r="AV73" s="3"/>
      <c r="AW73" s="160"/>
      <c r="AX73" s="6"/>
      <c r="AY73" s="36"/>
      <c r="AZ73" s="28"/>
      <c r="BA73" s="3"/>
      <c r="BB73" s="11"/>
      <c r="BC73" s="11"/>
      <c r="BD73" s="11"/>
      <c r="BE73" s="11"/>
      <c r="BF73" s="11"/>
      <c r="BG73" s="11"/>
      <c r="BH73" s="24"/>
      <c r="BI73" s="3"/>
      <c r="BJ73" s="3"/>
      <c r="BK73" s="90"/>
      <c r="BL73" s="3"/>
      <c r="BM73" s="160"/>
      <c r="BN73" s="62"/>
      <c r="BO73" s="36"/>
      <c r="BP73" s="28"/>
      <c r="BQ73" s="3"/>
      <c r="BR73" s="11"/>
      <c r="BS73" s="11"/>
      <c r="BT73" s="11"/>
      <c r="BU73" s="11"/>
      <c r="BV73" s="11"/>
      <c r="BW73" s="11"/>
      <c r="BX73" s="24"/>
      <c r="BY73" s="3"/>
      <c r="BZ73" s="3">
        <f t="shared" si="1244"/>
        <v>0</v>
      </c>
      <c r="CA73" s="90"/>
      <c r="CB73" s="3"/>
      <c r="CC73" s="160"/>
      <c r="CD73" s="6"/>
      <c r="CE73" s="36"/>
      <c r="CF73" s="28"/>
      <c r="CG73" s="3"/>
      <c r="CH73" s="11"/>
      <c r="CI73" s="11"/>
      <c r="CJ73" s="11"/>
      <c r="CK73" s="11"/>
      <c r="CL73" s="11"/>
      <c r="CM73" s="11"/>
      <c r="CN73" s="24"/>
      <c r="CO73" s="3"/>
      <c r="CP73" s="3">
        <f t="shared" si="1254"/>
        <v>0</v>
      </c>
      <c r="CQ73" s="22"/>
      <c r="CR73" s="3"/>
      <c r="CS73" s="160"/>
      <c r="CT73" s="6"/>
      <c r="CU73" s="36"/>
      <c r="CV73" s="28"/>
      <c r="CW73" s="3"/>
      <c r="CX73" s="11"/>
      <c r="CY73" s="11"/>
      <c r="CZ73" s="11"/>
      <c r="DA73" s="11"/>
      <c r="DB73" s="11"/>
      <c r="DC73" s="11"/>
      <c r="DD73" s="24"/>
      <c r="DE73" s="3"/>
      <c r="DF73" s="3">
        <f t="shared" si="1264"/>
        <v>0</v>
      </c>
      <c r="DG73" s="22"/>
      <c r="DH73" s="149"/>
      <c r="DI73" s="160"/>
      <c r="DJ73" s="6"/>
      <c r="DK73" s="36"/>
      <c r="DL73" s="28"/>
      <c r="DM73" s="3"/>
      <c r="DN73" s="11"/>
      <c r="DO73" s="11"/>
      <c r="DP73" s="11"/>
      <c r="DQ73" s="11"/>
      <c r="DR73" s="11"/>
      <c r="DS73" s="11"/>
      <c r="DT73" s="24"/>
      <c r="DU73" s="3"/>
      <c r="DV73" s="3"/>
      <c r="DW73" s="22"/>
      <c r="DX73" s="149"/>
      <c r="DY73" s="160"/>
      <c r="DZ73" s="6"/>
      <c r="EA73" s="36"/>
      <c r="EB73" s="28"/>
      <c r="EC73" s="3"/>
      <c r="ED73" s="3"/>
      <c r="EE73" s="3"/>
      <c r="EF73" s="3"/>
      <c r="EG73" s="3"/>
      <c r="EH73" s="3"/>
      <c r="EI73" s="3"/>
      <c r="EJ73" s="3"/>
      <c r="EK73" s="3"/>
      <c r="EL73" s="3">
        <f t="shared" si="1282"/>
        <v>0</v>
      </c>
      <c r="EM73" s="22"/>
      <c r="EN73" s="3"/>
      <c r="EO73" s="160"/>
      <c r="EP73" s="36">
        <f t="shared" si="875"/>
        <v>0</v>
      </c>
      <c r="EQ73" s="6"/>
      <c r="ER73" s="3"/>
      <c r="ES73" s="3"/>
      <c r="ET73" s="3"/>
      <c r="EU73" s="3"/>
      <c r="EV73" s="3"/>
      <c r="EW73" s="3"/>
      <c r="EX73" s="6"/>
      <c r="EY73" s="3"/>
      <c r="EZ73" s="3"/>
      <c r="FA73" s="3"/>
      <c r="FB73" s="3"/>
      <c r="FC73" s="3"/>
      <c r="FD73" s="3"/>
      <c r="FE73" s="6"/>
      <c r="FF73" s="36"/>
      <c r="FG73" s="28"/>
      <c r="FH73" s="3"/>
      <c r="FI73" s="3"/>
      <c r="FJ73" s="3"/>
      <c r="FK73" s="3"/>
      <c r="FL73" s="3"/>
      <c r="FM73" s="3"/>
      <c r="FN73" s="3"/>
      <c r="FO73" s="3"/>
      <c r="FP73" s="3"/>
      <c r="FQ73" s="3"/>
      <c r="FR73" s="22"/>
      <c r="FS73" s="149"/>
      <c r="FT73" s="160"/>
      <c r="FU73" s="36"/>
      <c r="FV73" s="36"/>
      <c r="FW73" s="28"/>
      <c r="FX73" s="3"/>
      <c r="FY73" s="3"/>
      <c r="FZ73" s="3"/>
      <c r="GA73" s="3"/>
      <c r="GB73" s="3"/>
      <c r="GC73" s="3"/>
      <c r="GD73" s="3"/>
      <c r="GE73" s="3"/>
      <c r="GF73" s="3"/>
      <c r="GG73" s="3"/>
      <c r="GH73" s="22"/>
      <c r="GI73" s="3"/>
      <c r="GJ73" s="160"/>
      <c r="GK73" s="36"/>
      <c r="GM73" s="25">
        <f t="shared" si="1370"/>
        <v>310</v>
      </c>
      <c r="GN73" s="149">
        <f t="shared" si="951"/>
        <v>310</v>
      </c>
      <c r="GO73" s="62">
        <f t="shared" si="1319"/>
        <v>0</v>
      </c>
      <c r="GP73" s="1"/>
      <c r="GQ73" s="25">
        <f t="shared" si="1371"/>
        <v>710</v>
      </c>
      <c r="GR73" s="149">
        <f t="shared" si="980"/>
        <v>125</v>
      </c>
      <c r="GS73" s="62">
        <f t="shared" si="1320"/>
        <v>585</v>
      </c>
      <c r="GT73" s="1"/>
      <c r="GU73" s="25">
        <f t="shared" si="1372"/>
        <v>1110</v>
      </c>
      <c r="GV73" s="149">
        <f t="shared" si="952"/>
        <v>0</v>
      </c>
      <c r="GW73" s="62">
        <f t="shared" si="1321"/>
        <v>1110</v>
      </c>
      <c r="GX73" s="1"/>
      <c r="GY73" s="25">
        <f t="shared" si="1373"/>
        <v>1510</v>
      </c>
      <c r="GZ73" s="149">
        <f t="shared" si="907"/>
        <v>0</v>
      </c>
      <c r="HA73" s="62">
        <f t="shared" si="1322"/>
        <v>1510</v>
      </c>
      <c r="HB73" s="1"/>
      <c r="HC73" s="25">
        <f t="shared" si="1374"/>
        <v>1910</v>
      </c>
      <c r="HD73" s="149">
        <f t="shared" si="953"/>
        <v>0</v>
      </c>
      <c r="HE73" s="62">
        <f t="shared" si="1323"/>
        <v>1910</v>
      </c>
      <c r="HF73" s="3"/>
      <c r="HH73" s="25"/>
      <c r="HI73" s="25"/>
      <c r="HJ73" s="3"/>
      <c r="HK73" s="3"/>
      <c r="HL73" s="62"/>
      <c r="HM73" s="25"/>
      <c r="HN73" s="3"/>
      <c r="HO73" s="6"/>
      <c r="HV73" s="6">
        <f t="shared" si="955"/>
        <v>0</v>
      </c>
      <c r="HW73" s="3">
        <f t="shared" si="956"/>
        <v>0</v>
      </c>
      <c r="HX73" s="36"/>
      <c r="HY73" s="36"/>
      <c r="HZ73" s="210"/>
      <c r="IA73" s="36"/>
      <c r="IB73" s="213"/>
      <c r="IC73" s="36"/>
      <c r="ID73" s="210"/>
      <c r="IE73" s="36"/>
      <c r="IF73" s="210"/>
      <c r="IG73" s="36"/>
      <c r="IH73" s="210"/>
      <c r="II73" s="6"/>
      <c r="IJ73" s="210"/>
      <c r="IK73" s="6"/>
      <c r="IL73" s="210"/>
      <c r="IM73" s="6"/>
      <c r="IN73" s="210"/>
      <c r="IO73" s="6"/>
      <c r="IP73" s="218"/>
      <c r="IQ73" s="192"/>
      <c r="IR73" s="192"/>
      <c r="IT73" s="2"/>
      <c r="IW73" s="207"/>
    </row>
    <row r="74" spans="1:260" ht="15.75" thickBot="1">
      <c r="B74" s="67" t="s">
        <v>160</v>
      </c>
      <c r="C74" s="68"/>
      <c r="D74" s="122"/>
      <c r="E74" s="271">
        <v>480</v>
      </c>
      <c r="G74" s="221">
        <f>G73+1</f>
        <v>3</v>
      </c>
      <c r="H74" s="223">
        <f>I73*1</f>
        <v>1000000</v>
      </c>
      <c r="I74" s="185">
        <v>9999999</v>
      </c>
      <c r="J74" s="241">
        <v>0.04</v>
      </c>
      <c r="M74" s="127">
        <f t="shared" si="917"/>
        <v>100000</v>
      </c>
      <c r="N74" s="172"/>
      <c r="O74" s="185"/>
      <c r="P74" s="6">
        <f t="shared" ref="P74:P78" si="1376">+M74*1</f>
        <v>100000</v>
      </c>
      <c r="Q74" s="36">
        <f t="shared" ref="Q74:Q78" si="1377">AX74*1</f>
        <v>27535.53</v>
      </c>
      <c r="R74" s="82">
        <f t="shared" ref="R74:R78" si="1378">Q74/P74</f>
        <v>0.27535529999999997</v>
      </c>
      <c r="S74" s="36">
        <f t="shared" ref="S74:S78" si="1379">BN74*1</f>
        <v>18778.400000000001</v>
      </c>
      <c r="T74" s="82">
        <f t="shared" ref="T74:T78" si="1380">S74/P74</f>
        <v>0.18778400000000001</v>
      </c>
      <c r="U74" s="36">
        <f t="shared" ref="U74:U78" si="1381">CD74*1</f>
        <v>16778.400000000001</v>
      </c>
      <c r="V74" s="76">
        <f t="shared" ref="V74:V78" si="1382">U74/P74</f>
        <v>0.16778400000000002</v>
      </c>
      <c r="W74" s="36">
        <f t="shared" ref="W74:W78" si="1383">CT74*1</f>
        <v>14778.400000000001</v>
      </c>
      <c r="X74" s="76">
        <f t="shared" ref="X74:X78" si="1384">W74/P74</f>
        <v>0.14778400000000003</v>
      </c>
      <c r="Y74" s="36">
        <f t="shared" ref="Y74:Y78" si="1385">DJ74*1</f>
        <v>10778.400000000001</v>
      </c>
      <c r="Z74" s="76">
        <f t="shared" ref="Z74:Z78" si="1386">Y74/P74</f>
        <v>0.10778400000000002</v>
      </c>
      <c r="AA74" s="6">
        <f t="shared" ref="AA74:AA78" si="1387">+DZ74*1</f>
        <v>7250.8000000000011</v>
      </c>
      <c r="AB74" s="76">
        <f t="shared" ref="AB74:AB78" si="1388">AA74/P74</f>
        <v>7.2508000000000017E-2</v>
      </c>
      <c r="AC74" s="6">
        <f t="shared" ref="AC74:AC78" si="1389">+EP74*1</f>
        <v>23495.53</v>
      </c>
      <c r="AD74" s="76">
        <f t="shared" ref="AD74:AD78" si="1390">+AC74/P74</f>
        <v>0.23495529999999998</v>
      </c>
      <c r="AE74" s="36">
        <f>FU74*1</f>
        <v>21495.53</v>
      </c>
      <c r="AF74" s="76">
        <f t="shared" ref="AF74:AF78" si="1391">AE74/P74</f>
        <v>0.21495529999999999</v>
      </c>
      <c r="AG74" s="6">
        <f t="shared" ref="AG74:AG78" si="1392">+GK74*1</f>
        <v>26638.53</v>
      </c>
      <c r="AH74" s="84">
        <f t="shared" ref="AH74:AH78" si="1393">+AG74/P74</f>
        <v>0.26638529999999999</v>
      </c>
      <c r="AI74" s="36">
        <f>$M74*1</f>
        <v>100000</v>
      </c>
      <c r="AJ74" s="28">
        <f>AJ72*1</f>
        <v>1</v>
      </c>
      <c r="AK74" s="3">
        <f t="shared" ref="AK74:AK78" si="1394">AI74/AJ74</f>
        <v>100000</v>
      </c>
      <c r="AL74" s="3">
        <f>IF(AK74&lt;=$AL$5,AK74,$AL$5)</f>
        <v>6011</v>
      </c>
      <c r="AM74" s="3">
        <f t="shared" ref="AM74:AM78" si="1395">IF(AL74&gt;=$AL$5,IF(AK74&lt;=$AM$5,AK74-$AL$5,$AM$5-$AL$5),0)</f>
        <v>5980</v>
      </c>
      <c r="AN74" s="3">
        <f>IF(AK74&gt;=11991,IF(AK74&lt;=$AN$5,AK74-$AM$5,$AN$5-$AM$5),0)</f>
        <v>14640</v>
      </c>
      <c r="AO74" s="3">
        <f t="shared" ref="AO74:AO78" si="1396">IF(AK74&gt;=$AN$5,IF(AK74&lt;=$AO$5,AK74-$AN$5,$AO$5-$AN$5),0)</f>
        <v>44766</v>
      </c>
      <c r="AP74" s="3">
        <f t="shared" ref="AP74:AP78" si="1397">IF(AK74&gt;=71397,IF(AK74&lt;=151200,AK74-71397,79803),0)</f>
        <v>28603</v>
      </c>
      <c r="AQ74" s="3">
        <f t="shared" ref="AQ74:AQ78" si="1398">IF(AK74&gt;=$AP$5,IF(AK74&lt;=$AQ$5,AK74-$AP$5,$AQ$5-$AP$5),0)</f>
        <v>0</v>
      </c>
      <c r="AR74" s="3">
        <f t="shared" ref="AR74:AR78" si="1399">IF(AK74&gt;=$AQ$5,IF(AK74&lt;=$AR$5,AK74-$AQ$5,$AR$5-$AQ$5),0)</f>
        <v>0</v>
      </c>
      <c r="AS74" s="3">
        <f t="shared" ref="AS74:AS78" si="1400">IF(AK74&gt;=$AR$5,IF(AK74&lt;=$AS$5,AK74-$AR$5,$AS$5-$AR$5),0)</f>
        <v>0</v>
      </c>
      <c r="AT74" s="3">
        <f t="shared" si="1222"/>
        <v>0</v>
      </c>
      <c r="AU74" s="22">
        <f t="shared" ref="AU74:AU78" si="1401">(AL74*$E$12)+(AM74*$E$13)+(AN74*$E$14)+(AO74*$E$15)+(AP74*$E$16)+(AQ74*$E$17)+(AR74*$E$18)+(AS74*$E$19)</f>
        <v>27535.53</v>
      </c>
      <c r="AV74" s="3">
        <f t="shared" ref="AV74:AV78" si="1402">AU74*1</f>
        <v>27535.53</v>
      </c>
      <c r="AW74" s="160">
        <f t="shared" si="926"/>
        <v>27535.53</v>
      </c>
      <c r="AX74" s="6">
        <f t="shared" ref="AX74:AX78" si="1403">AW74+EX74</f>
        <v>27535.53</v>
      </c>
      <c r="AY74" s="36">
        <f>$M74*1</f>
        <v>100000</v>
      </c>
      <c r="AZ74" s="28">
        <f>AZ72*1</f>
        <v>2</v>
      </c>
      <c r="BA74" s="3">
        <f t="shared" ref="BA74:BA78" si="1404">AY74/AZ74</f>
        <v>50000</v>
      </c>
      <c r="BB74" s="3">
        <f>IF(BA74&lt;=$AL$5,BA74,$AL$5)</f>
        <v>6011</v>
      </c>
      <c r="BC74" s="3">
        <f t="shared" ref="BC74:BC78" si="1405">IF(BB74&gt;=$AL$5,IF(BA74&lt;=$AM$5,BA74-$AL$5,$AM$5-$AL$5),0)</f>
        <v>5980</v>
      </c>
      <c r="BD74" s="3">
        <f>IF(BA74&gt;=11991,IF(BA74&lt;=$AN$5,BA74-$AM$5,$AN$5-$AM$5),0)</f>
        <v>14640</v>
      </c>
      <c r="BE74" s="3">
        <f t="shared" ref="BE74:BE78" si="1406">IF(BA74&gt;=$AN$5,IF(BA74&lt;=$AO$5,BA74-$AN$5,$AO$5-$AN$5),0)</f>
        <v>23369</v>
      </c>
      <c r="BF74" s="3">
        <f t="shared" ref="BF74:BF78" si="1407">IF(BA74&gt;=71397,IF(BA74&lt;=151200,BA74-71397,79803),0)</f>
        <v>0</v>
      </c>
      <c r="BG74" s="3">
        <f t="shared" ref="BG74:BG78" si="1408">IF(BA74&gt;=$AP$5,IF(BA74&lt;=$AQ$5,BA74-$AP$5,$AQ$5-$AP$5),0)</f>
        <v>0</v>
      </c>
      <c r="BH74" s="3">
        <f t="shared" ref="BH74:BH78" si="1409">IF(BA74&gt;=$AQ$5,IF(BA74&lt;=$AR$5,BA74-$AQ$5,$AR$5-$AQ$5),0)</f>
        <v>0</v>
      </c>
      <c r="BI74" s="3">
        <f>IF(BA74&gt;=$AR$5,IF(BA74&lt;=$AS$5,BA74-$AR$5,$AS$5-$AR$5),0)</f>
        <v>0</v>
      </c>
      <c r="BJ74" s="3">
        <f t="shared" ref="BJ74:BJ78" si="1410">BA74-BB74-BC74-BD74-BE74-BF74-BG74-BH74-BI74</f>
        <v>0</v>
      </c>
      <c r="BK74" s="90">
        <f t="shared" ref="BK74:BK78" si="1411">((BB74*$E$12)+(BC74*$E$13)+(BD74*$E$14)+(BE74*$E$15)+(BF74*$E$16)+(BG74*$E$17)+(BH74*$E$18)+(BI74*$E$19))*AZ74</f>
        <v>18778.400000000001</v>
      </c>
      <c r="BL74" s="3">
        <f t="shared" ref="BL74:BL78" si="1412">BK74*1</f>
        <v>18778.400000000001</v>
      </c>
      <c r="BM74" s="160">
        <f t="shared" si="928"/>
        <v>18778.400000000001</v>
      </c>
      <c r="BN74" s="62">
        <f t="shared" ref="BN74:BN78" si="1413">BM74+FE74</f>
        <v>18778.400000000001</v>
      </c>
      <c r="BO74" s="36">
        <f>$M74*1</f>
        <v>100000</v>
      </c>
      <c r="BP74" s="28">
        <f>BP72*1</f>
        <v>2.5</v>
      </c>
      <c r="BQ74" s="3">
        <f t="shared" ref="BQ74:BQ78" si="1414">BO74/BP74</f>
        <v>40000</v>
      </c>
      <c r="BR74" s="3">
        <f>IF(BQ74&lt;=$AL$5,BQ74,$AL$5)</f>
        <v>6011</v>
      </c>
      <c r="BS74" s="3">
        <f t="shared" ref="BS74:BS78" si="1415">IF(BR74&gt;=$AL$5,IF(BQ74&lt;=$AM$5,BQ74-$AL$5,$AM$5-$AL$5),0)</f>
        <v>5980</v>
      </c>
      <c r="BT74" s="3">
        <f>IF(BQ74&gt;=11991,IF(BQ74&lt;=$AN$5,BQ74-$AM$5,$AN$5-$AM$5),0)</f>
        <v>14640</v>
      </c>
      <c r="BU74" s="3">
        <f t="shared" ref="BU74:BU78" si="1416">IF(BQ74&gt;=$AN$5,IF(BQ74&lt;=$AO$5,BQ74-$AN$5,$AO$5-$AN$5),0)</f>
        <v>13369</v>
      </c>
      <c r="BV74" s="3">
        <f t="shared" ref="BV74:BV78" si="1417">IF(BQ74&gt;=71397,IF(BQ74&lt;=151200,BQ74-71397,79803),0)</f>
        <v>0</v>
      </c>
      <c r="BW74" s="3">
        <f t="shared" ref="BW74:BW78" si="1418">IF(BQ74&gt;=$AP$5,IF(BQ74&lt;=$AQ$5,BQ74-$AP$5,$AQ$5-$AP$5),0)</f>
        <v>0</v>
      </c>
      <c r="BX74" s="3">
        <f t="shared" ref="BX74:BX78" si="1419">IF(BQ74&gt;=$AQ$5,IF(BQ74&lt;=$AR$5,BQ74-$AQ$5,$AR$5-$AQ$5),0)</f>
        <v>0</v>
      </c>
      <c r="BY74" s="3">
        <f>IF(BQ74&gt;=$AR$5,IF(BQ74&lt;=$AS$5,BQ74-$AR$5,$AS$5-$AR$5),0)</f>
        <v>0</v>
      </c>
      <c r="BZ74" s="3">
        <f t="shared" si="1244"/>
        <v>0</v>
      </c>
      <c r="CA74" s="90">
        <f t="shared" ref="CA74:CA78" si="1420">((BR74*$E$12)+(BS74*$E$13)+(BT74*$E$14)+(BU74*$E$15)+(BV74*$E$16)+(BW74*$E$17)+(BX74*$E$18)+(BY74*$E$19))*BP74</f>
        <v>15973.000000000002</v>
      </c>
      <c r="CB74" s="3">
        <f t="shared" si="929"/>
        <v>16778.400000000001</v>
      </c>
      <c r="CC74" s="160">
        <f t="shared" si="930"/>
        <v>16778.400000000001</v>
      </c>
      <c r="CD74" s="6">
        <f t="shared" ref="CD74:CD78" si="1421">CC74+FE74</f>
        <v>16778.400000000001</v>
      </c>
      <c r="CE74" s="36">
        <f>$M74*1</f>
        <v>100000</v>
      </c>
      <c r="CF74" s="28">
        <f>CF72*1</f>
        <v>3</v>
      </c>
      <c r="CG74" s="3">
        <f t="shared" ref="CG74:CG78" si="1422">CE74/CF74</f>
        <v>33333.333333333336</v>
      </c>
      <c r="CH74" s="3">
        <f>IF(CG74&lt;=$AL$5,CG74,$AL$5)</f>
        <v>6011</v>
      </c>
      <c r="CI74" s="3">
        <f t="shared" ref="CI74:CI78" si="1423">IF(CH74&gt;=$AL$5,IF(CG74&lt;=$AM$5,CG74-$AL$5,$AM$5-$AL$5),0)</f>
        <v>5980</v>
      </c>
      <c r="CJ74" s="3">
        <f>IF(CG74&gt;=11991,IF(CG74&lt;=$AN$5,CG74-$AM$5,$AN$5-$AM$5),0)</f>
        <v>14640</v>
      </c>
      <c r="CK74" s="3">
        <f t="shared" ref="CK74:CK78" si="1424">IF(CG74&gt;=$AN$5,IF(CG74&lt;=$AO$5,CG74-$AN$5,$AO$5-$AN$5),0)</f>
        <v>6702.3333333333358</v>
      </c>
      <c r="CL74" s="3">
        <f t="shared" ref="CL74:CL78" si="1425">IF(CG74&gt;=71397,IF(CG74&lt;=151200,CG74-71397,79803),0)</f>
        <v>0</v>
      </c>
      <c r="CM74" s="3">
        <f t="shared" ref="CM74:CM78" si="1426">IF(CG74&gt;=$AP$5,IF(CG74&lt;=$AQ$5,CG74-$AP$5,$AQ$5-$AP$5),0)</f>
        <v>0</v>
      </c>
      <c r="CN74" s="3">
        <f t="shared" ref="CN74:CN78" si="1427">IF(CG74&gt;=$AQ$5,IF(CG74&lt;=$AR$5,CG74-$AQ$5,$AR$5-$AQ$5),0)</f>
        <v>0</v>
      </c>
      <c r="CO74" s="3">
        <f>IF(CG74&gt;=$AR$5,IF(CG74&lt;=$AS$5,CG74-$AR$5,$AS$5-$AR$5),0)</f>
        <v>0</v>
      </c>
      <c r="CP74" s="3">
        <f t="shared" si="1254"/>
        <v>0</v>
      </c>
      <c r="CQ74" s="22">
        <f t="shared" ref="CQ74:CQ78" si="1428">((CH74*$E$12)+(CI74*$E$13)+(CJ74*$E$14)+(CK74*$E$15)+(CL74*$E$16)+(CM74*$E$17)+(CN74*$E$18)+(CO74*$E$19))*CF74</f>
        <v>13167.600000000002</v>
      </c>
      <c r="CR74" s="3">
        <f t="shared" si="931"/>
        <v>14778.400000000001</v>
      </c>
      <c r="CS74" s="160">
        <f t="shared" si="932"/>
        <v>14778.400000000001</v>
      </c>
      <c r="CT74" s="6">
        <f t="shared" ref="CT74:CT78" si="1429">CS74+FE74</f>
        <v>14778.400000000001</v>
      </c>
      <c r="CU74" s="36">
        <f>$M74*1</f>
        <v>100000</v>
      </c>
      <c r="CV74" s="28">
        <f>CV72*1</f>
        <v>4</v>
      </c>
      <c r="CW74" s="3">
        <f t="shared" ref="CW74:CW78" si="1430">CU74/CV74</f>
        <v>25000</v>
      </c>
      <c r="CX74" s="3">
        <f>IF(CW74&lt;=$AL$5,CW74,$AL$5)</f>
        <v>6011</v>
      </c>
      <c r="CY74" s="3">
        <f t="shared" ref="CY74:CY78" si="1431">IF(CX74&gt;=$AL$5,IF(CW74&lt;=$AM$5,CW74-$AL$5,$AM$5-$AL$5),0)</f>
        <v>5980</v>
      </c>
      <c r="CZ74" s="3">
        <f>IF(CW74&gt;=11991,IF(CW74&lt;=$AN$5,CW74-$AM$5,$AN$5-$AM$5),0)</f>
        <v>13009</v>
      </c>
      <c r="DA74" s="3">
        <f t="shared" ref="DA74:DA78" si="1432">IF(CW74&gt;=$AN$5,IF(CW74&lt;=$AO$5,CW74-$AN$5,$AO$5-$AN$5),0)</f>
        <v>0</v>
      </c>
      <c r="DB74" s="3">
        <f t="shared" ref="DB74:DB78" si="1433">IF(CW74&gt;=71397,IF(CW74&lt;=151200,CW74-71397,79803),0)</f>
        <v>0</v>
      </c>
      <c r="DC74" s="3">
        <f t="shared" ref="DC74:DC78" si="1434">IF(CW74&gt;=$AP$5,IF(CW74&lt;=$AQ$5,CW74-$AP$5,$AQ$5-$AP$5),0)</f>
        <v>0</v>
      </c>
      <c r="DD74" s="3">
        <f t="shared" ref="DD74:DD78" si="1435">IF(CW74&gt;=$AQ$5,IF(CW74&lt;=$AR$5,CW74-$AQ$5,$AR$5-$AQ$5),0)</f>
        <v>0</v>
      </c>
      <c r="DE74" s="3">
        <f>IF(CW74&gt;=$AR$5,IF(CW74&lt;=$AS$5,CW74-$AR$5,$AS$5-$AR$5),0)</f>
        <v>0</v>
      </c>
      <c r="DF74" s="3">
        <f t="shared" si="1264"/>
        <v>0</v>
      </c>
      <c r="DG74" s="22">
        <f t="shared" ref="DG74:DG78" si="1436">((CX74*$E$12)+(CY74*$E$13)+(CZ74*$E$14)+(DA74*$E$15)+(DB74*$E$16)+(DC74*$E$17)+(DD74*$E$18)+(DE74*$E$19))*CV74</f>
        <v>8600.6400000000012</v>
      </c>
      <c r="DH74" s="3">
        <f t="shared" si="933"/>
        <v>10778.400000000001</v>
      </c>
      <c r="DI74" s="160">
        <f t="shared" si="934"/>
        <v>10778.400000000001</v>
      </c>
      <c r="DJ74" s="6">
        <f t="shared" ref="DJ74:DJ78" si="1437">DI74+FE74</f>
        <v>10778.400000000001</v>
      </c>
      <c r="DK74" s="36">
        <f>$M74*1</f>
        <v>100000</v>
      </c>
      <c r="DL74" s="28">
        <f>DL72*1</f>
        <v>5</v>
      </c>
      <c r="DM74" s="3">
        <f t="shared" ref="DM74:DM78" si="1438">DK74/DL74</f>
        <v>20000</v>
      </c>
      <c r="DN74" s="3">
        <f>IF(DM74&lt;=$AL$5,DM74,$AL$5)</f>
        <v>6011</v>
      </c>
      <c r="DO74" s="3">
        <f t="shared" ref="DO74:DO78" si="1439">IF(DN74&gt;=$AL$5,IF(DM74&lt;=$AM$5,DM74-$AL$5,$AM$5-$AL$5),0)</f>
        <v>5980</v>
      </c>
      <c r="DP74" s="3">
        <f>IF(DM74&gt;=11991,IF(DM74&lt;=$AN$5,DM74-$AM$5,$AN$5-$AM$5),0)</f>
        <v>8009</v>
      </c>
      <c r="DQ74" s="3">
        <f t="shared" ref="DQ74:DQ78" si="1440">IF(DM74&gt;=$AN$5,IF(DM74&lt;=$AO$5,DM74-$AN$5,$AO$5-$AN$5),0)</f>
        <v>0</v>
      </c>
      <c r="DR74" s="3">
        <f t="shared" ref="DR74:DR78" si="1441">IF(DM74&gt;=71397,IF(DM74&lt;=151200,DM74-71397,79803),0)</f>
        <v>0</v>
      </c>
      <c r="DS74" s="3">
        <f t="shared" ref="DS74:DS78" si="1442">IF(DM74&gt;=$AP$5,IF(DM74&lt;=$AQ$5,DM74-$AP$5,$AQ$5-$AP$5),0)</f>
        <v>0</v>
      </c>
      <c r="DT74" s="3">
        <f t="shared" ref="DT74:DT78" si="1443">IF(DM74&gt;=$AQ$5,IF(DM74&lt;=$AR$5,DM74-$AQ$5,$AR$5-$AQ$5),0)</f>
        <v>0</v>
      </c>
      <c r="DU74" s="3">
        <f>IF(DM74&gt;=$AR$5,IF(DM74&lt;=$AS$5,DM74-$AR$5,$AS$5-$AR$5),0)</f>
        <v>0</v>
      </c>
      <c r="DV74" s="3">
        <f t="shared" ref="DV74:DV78" si="1444">DM74-DN74-DO74-DP74-DQ74-DR74-DS74-DT74-DU74</f>
        <v>0</v>
      </c>
      <c r="DW74" s="22">
        <f t="shared" ref="DW74:DW78" si="1445">((DN74*$E$12)+(DO74*$E$13)+(DP74*$E$14)+(DQ74*$E$15)+(DR74*$E$16)+(DS74*$E$17)+(DT74*$E$18)+(DU74*$E$19))*DL74</f>
        <v>7250.8000000000011</v>
      </c>
      <c r="DX74" s="149">
        <f t="shared" si="935"/>
        <v>7250.8000000000011</v>
      </c>
      <c r="DY74" s="160">
        <f t="shared" si="936"/>
        <v>7250.8000000000011</v>
      </c>
      <c r="DZ74" s="6">
        <f t="shared" si="1010"/>
        <v>7250.8000000000011</v>
      </c>
      <c r="EA74" s="36">
        <f>$M74*1</f>
        <v>100000</v>
      </c>
      <c r="EB74" s="28">
        <f>EB72*1</f>
        <v>2</v>
      </c>
      <c r="EC74" s="3">
        <f t="shared" ref="EC74:EC78" si="1446">EA74/EB74</f>
        <v>50000</v>
      </c>
      <c r="ED74" s="3">
        <f>IF(EC74&lt;=$AL$5,EC74,$AL$5)</f>
        <v>6011</v>
      </c>
      <c r="EE74" s="3">
        <f t="shared" ref="EE74:EE78" si="1447">IF(ED74&gt;=$AL$5,IF(EC74&lt;=$AM$5,EC74-$AL$5,$AM$5-$AL$5),0)</f>
        <v>5980</v>
      </c>
      <c r="EF74" s="3">
        <f>IF(EC74&gt;=11991,IF(EC74&lt;=$AN$5,EC74-$AM$5,$AN$5-$AM$5),0)</f>
        <v>14640</v>
      </c>
      <c r="EG74" s="3">
        <f t="shared" ref="EG74:EG78" si="1448">IF(EC74&gt;=$AN$5,IF(EC74&lt;=$AO$5,EC74-$AN$5,$AO$5-$AN$5),0)</f>
        <v>23369</v>
      </c>
      <c r="EH74" s="3">
        <f t="shared" ref="EH74:EH78" si="1449">IF(EC74&gt;=71397,IF(EC74&lt;=151200,EC74-71397,79803),0)</f>
        <v>0</v>
      </c>
      <c r="EI74" s="3">
        <f t="shared" ref="EI74:EI78" si="1450">IF(EC74&gt;=$AP$5,IF(EC74&lt;=$AQ$5,EC74-$AP$5,$AQ$5-$AP$5),0)</f>
        <v>0</v>
      </c>
      <c r="EJ74" s="3">
        <f t="shared" ref="EJ74:EJ78" si="1451">IF(EC74&gt;=$AQ$5,IF(EC74&lt;=$AR$5,EC74-$AQ$5,$AR$5-$AQ$5),0)</f>
        <v>0</v>
      </c>
      <c r="EK74" s="3">
        <f t="shared" ref="EK74:EK78" si="1452">IF(EC74&gt;=$AR$5,IF(EC74&lt;=$AS$5,EC74-$AR$5,$AS$5-$AR$5),0)</f>
        <v>0</v>
      </c>
      <c r="EL74" s="3">
        <f t="shared" si="1282"/>
        <v>0</v>
      </c>
      <c r="EM74" s="22">
        <f t="shared" ref="EM74:EM78" si="1453">((ED74*$E$12)+(EE74*$E$13)+(EF74*$E$14)+(EG74*$E$15)+(EH74*$E$16)+(EI74*$E$17)+(EJ74*$E$18)+(EK74*$E$19))*EB74</f>
        <v>18778.400000000001</v>
      </c>
      <c r="EN74" s="3">
        <f t="shared" si="937"/>
        <v>23495.53</v>
      </c>
      <c r="EO74" s="160">
        <f t="shared" si="938"/>
        <v>23495.53</v>
      </c>
      <c r="EP74" s="36">
        <f t="shared" si="875"/>
        <v>23495.53</v>
      </c>
      <c r="EQ74" s="6">
        <f t="shared" ref="EQ74:EQ78" si="1454">M74*1</f>
        <v>100000</v>
      </c>
      <c r="ER74" s="3">
        <f t="shared" ref="ER74:ER78" si="1455">IF(EQ74&lt;=$ER$5,EQ74,$ER$5)</f>
        <v>100000</v>
      </c>
      <c r="ES74" s="3">
        <f t="shared" ref="ES74:ES78" si="1456">IF(EQ74&lt;=$ER$5,0,IF(EQ74&lt;=$ES$5,EQ74-ER74,$ES$5-$ER$5))</f>
        <v>0</v>
      </c>
      <c r="ET74" s="3">
        <f t="shared" ref="ET74:ET78" si="1457">IF(EQ74&lt;=$ES$5,0,IF(EQ74&lt;=$ET$5,EQ74-ER74-ES74,$ET$5-$ES$5))</f>
        <v>0</v>
      </c>
      <c r="EU74" s="3">
        <f t="shared" ref="EU74:EU78" si="1458">IF(EQ74&lt;=$ET$5,0,IF(EQ74&lt;=$EU$5,EQ74-ER74-ES74-ET74,$EU$5-$ET$5))</f>
        <v>0</v>
      </c>
      <c r="EV74" s="3">
        <f t="shared" ref="EV74:EV78" si="1459">IF(EQ74&gt;=$EU$5,EQ74-ER74-ES74-ET74-EU74,0)</f>
        <v>0</v>
      </c>
      <c r="EW74" s="3">
        <f t="shared" ref="EW74:EW78" si="1460">EQ74-ER74-ES74-ET74-EU74-EV74</f>
        <v>0</v>
      </c>
      <c r="EX74" s="6">
        <f t="shared" ref="EX74:EX78" si="1461">((ER74*$J$13)+(ES74*$J$14)+(ET74*$J$15)+(EU74*$J$16)+(EV74*$J$17))</f>
        <v>0</v>
      </c>
      <c r="EY74" s="3">
        <f t="shared" ref="EY74:EY78" si="1462">IF(EQ74&lt;=$EY$5,EQ74,$EY$5)</f>
        <v>100000</v>
      </c>
      <c r="EZ74" s="3">
        <f t="shared" ref="EZ74:EZ78" si="1463">IF(EQ74&lt;=$EY$5,0,IF(EQ74&lt;=$EZ$5,EQ74-EY74,$EZ$5-$EY$5))</f>
        <v>0</v>
      </c>
      <c r="FA74" s="3">
        <f t="shared" ref="FA74:FA78" si="1464">IF(EQ74&lt;=$EZ$5,0,IF(EQ74&lt;=$FA$5,EQ74-EY74-EZ74,$FA$5-$EZ$5))</f>
        <v>0</v>
      </c>
      <c r="FB74" s="3">
        <f t="shared" ref="FB74:FB78" si="1465">IF(EQ74&lt;=$FA$5,0,IF(EQ74&lt;=$FB$5,EQ74-EY74-EZ74-FA74,$FB$5-$FA$5))</f>
        <v>0</v>
      </c>
      <c r="FC74" s="3">
        <f t="shared" ref="FC74:FC78" si="1466">IF(EQ74&lt;=$FB$5,0,EQ74-EY74-EZ74-FA74-FB74)</f>
        <v>0</v>
      </c>
      <c r="FD74" s="3">
        <f t="shared" ref="FD74:FD78" si="1467">EQ74-EY74-EZ74-FA74-FB74-FC74</f>
        <v>0</v>
      </c>
      <c r="FE74" s="6">
        <f t="shared" ref="FE74:FE78" si="1468">(EY74*$J$23)+(EZ74*$J$24)+(FA74*$J$25)+(FB74*$J$26)+(FC74*$J$27)</f>
        <v>0</v>
      </c>
      <c r="FF74" s="36">
        <f>$M74*1</f>
        <v>100000</v>
      </c>
      <c r="FG74" s="28">
        <f>FG72*1</f>
        <v>2.5</v>
      </c>
      <c r="FH74" s="3">
        <f t="shared" ref="FH74:FH78" si="1469">FF74/FG74</f>
        <v>40000</v>
      </c>
      <c r="FI74" s="3">
        <f>IF(FH74&lt;=$AL$5,FH74,$AL$5)</f>
        <v>6011</v>
      </c>
      <c r="FJ74" s="3">
        <f t="shared" ref="FJ74:FJ78" si="1470">IF(FI74&gt;=$AL$5,IF(FH74&lt;=$AM$5,FH74-$AL$5,$AM$5-$AL$5),0)</f>
        <v>5980</v>
      </c>
      <c r="FK74" s="3">
        <f>IF(FH74&gt;=11991,IF(FH74&lt;=$AN$5,FH74-$AM$5,$AN$5-$AM$5),0)</f>
        <v>14640</v>
      </c>
      <c r="FL74" s="3">
        <f t="shared" ref="FL74:FL78" si="1471">IF(FH74&gt;=$AN$5,IF(FH74&lt;=$AO$5,FH74-$AN$5,$AO$5-$AN$5),0)</f>
        <v>13369</v>
      </c>
      <c r="FM74" s="3">
        <f t="shared" ref="FM74:FM78" si="1472">IF(FH74&gt;=71397,IF(FH74&lt;=151200,FH74-71397,79803),0)</f>
        <v>0</v>
      </c>
      <c r="FN74" s="3">
        <f t="shared" ref="FN74:FN78" si="1473">IF(FH74&gt;=$AP$5,IF(FH74&lt;=$AQ$5,FH74-$AP$5,$AQ$5-$AP$5),0)</f>
        <v>0</v>
      </c>
      <c r="FO74" s="3">
        <f t="shared" ref="FO74:FO78" si="1474">IF(FH74&gt;=$AQ$5,IF(FH74&lt;=$AR$5,FH74-$AQ$5,$AR$5-$AQ$5),0)</f>
        <v>0</v>
      </c>
      <c r="FP74" s="3">
        <f t="shared" ref="FP74:FP78" si="1475">IF(FH74&gt;=$AR$5,IF(FH74&lt;=$AS$5,FH74-$AR$5,$AS$5-$AR$5),0)</f>
        <v>0</v>
      </c>
      <c r="FQ74" s="3">
        <f t="shared" ref="FQ74:FQ78" si="1476">FH74-FI74-FJ74-FK74-FL74-FM74-FN74-FO74-FP74</f>
        <v>0</v>
      </c>
      <c r="FR74" s="22">
        <f t="shared" ref="FR74:FR78" si="1477">((FI74*$E$12)+(FJ74*$E$13)+(FK74*$E$14)+(FL74*$E$15)+(FM74*$E$16)+(FN74*$E$17)+(FO74*$E$18)+(FP74*$E$19))*FG74</f>
        <v>15973.000000000002</v>
      </c>
      <c r="FS74" s="149">
        <f t="shared" si="945"/>
        <v>21495.53</v>
      </c>
      <c r="FT74" s="160">
        <f t="shared" si="946"/>
        <v>21495.53</v>
      </c>
      <c r="FU74" s="36">
        <f t="shared" ref="FU74:FU78" si="1478">FT74+EX74</f>
        <v>21495.53</v>
      </c>
      <c r="FV74" s="36">
        <f>$M74*1</f>
        <v>100000</v>
      </c>
      <c r="FW74" s="28">
        <f>FW72*1</f>
        <v>1.5</v>
      </c>
      <c r="FX74" s="3">
        <f t="shared" ref="FX74:FX78" si="1479">FV74/FW74</f>
        <v>66666.666666666672</v>
      </c>
      <c r="FY74" s="3">
        <f>IF(FX74&lt;=$AL$5,FX74,$AL$5)</f>
        <v>6011</v>
      </c>
      <c r="FZ74" s="3">
        <f t="shared" ref="FZ74:FZ78" si="1480">IF(FY74&gt;=$AL$5,IF(FX74&lt;=$AM$5,FX74-$AL$5,$AM$5-$AL$5),0)</f>
        <v>5980</v>
      </c>
      <c r="GA74" s="3">
        <f>IF(FX74&gt;=11991,IF(FX74&lt;=$AN$5,FX74-$AM$5,$AN$5-$AM$5),0)</f>
        <v>14640</v>
      </c>
      <c r="GB74" s="3">
        <f t="shared" ref="GB74:GB78" si="1481">IF(FX74&gt;=$AN$5,IF(FX74&lt;=$AO$5,FX74-$AN$5,$AO$5-$AN$5),0)</f>
        <v>40035.666666666672</v>
      </c>
      <c r="GC74" s="3">
        <f t="shared" ref="GC74:GC78" si="1482">IF(FX74&gt;=71397,IF(FX74&lt;=151200,FX74-71397,79803),0)</f>
        <v>0</v>
      </c>
      <c r="GD74" s="3">
        <f t="shared" ref="GD74:GD78" si="1483">IF(FX74&gt;=$AP$5,IF(FX74&lt;=$AQ$5,FX74-$AP$5,$AQ$5-$AP$5),0)</f>
        <v>0</v>
      </c>
      <c r="GE74" s="3">
        <f t="shared" ref="GE74:GE78" si="1484">IF(FX74&gt;=$AQ$5,IF(FX74&lt;=$AR$5,FX74-$AQ$5,$AR$5-$AQ$5),0)</f>
        <v>0</v>
      </c>
      <c r="GF74" s="3">
        <f t="shared" ref="GF74:GF78" si="1485">IF(FX74&gt;=$AR$5,IF(FX74&lt;=$AS$5,FX74-$AR$5,$AS$5-$AR$5),0)</f>
        <v>0</v>
      </c>
      <c r="GG74" s="3">
        <f t="shared" ref="GG74:GG78" si="1486">FX74-FY74-FZ74-GA74-GB74-GC74-GD74-GE74-GF74</f>
        <v>0</v>
      </c>
      <c r="GH74" s="22">
        <f t="shared" ref="GH74:GH78" si="1487">((FY74*$E$12)+(FZ74*$E$13)+(GA74*$E$14)+(GB74*$E$15)+(GC74*$E$16)+(GD74*$E$17)+(GE74*$E$18)+(GF74*$E$19))*FW74</f>
        <v>21583.800000000003</v>
      </c>
      <c r="GI74" s="3">
        <f t="shared" si="948"/>
        <v>26638.53</v>
      </c>
      <c r="GJ74" s="160">
        <f t="shared" si="949"/>
        <v>26638.53</v>
      </c>
      <c r="GK74" s="36">
        <f t="shared" ref="GK74:GK78" si="1488">+GJ74+EX74</f>
        <v>26638.53</v>
      </c>
      <c r="GM74" s="25">
        <f t="shared" si="1370"/>
        <v>330</v>
      </c>
      <c r="GN74" s="149">
        <f t="shared" si="951"/>
        <v>315</v>
      </c>
      <c r="GO74" s="62">
        <f t="shared" si="1319"/>
        <v>15</v>
      </c>
      <c r="GP74" s="1"/>
      <c r="GQ74" s="25">
        <f t="shared" si="1371"/>
        <v>730</v>
      </c>
      <c r="GR74" s="149">
        <f t="shared" si="980"/>
        <v>115</v>
      </c>
      <c r="GS74" s="62">
        <f t="shared" si="1320"/>
        <v>615</v>
      </c>
      <c r="GT74" s="1"/>
      <c r="GU74" s="25">
        <f t="shared" si="1372"/>
        <v>1130</v>
      </c>
      <c r="GV74" s="149">
        <f t="shared" si="952"/>
        <v>0</v>
      </c>
      <c r="GW74" s="62">
        <f t="shared" si="1321"/>
        <v>1130</v>
      </c>
      <c r="GX74" s="1"/>
      <c r="GY74" s="25">
        <f t="shared" si="1373"/>
        <v>1530</v>
      </c>
      <c r="GZ74" s="149">
        <f t="shared" si="907"/>
        <v>0</v>
      </c>
      <c r="HA74" s="62">
        <f t="shared" si="1322"/>
        <v>1530</v>
      </c>
      <c r="HB74" s="1"/>
      <c r="HC74" s="25">
        <f t="shared" si="1374"/>
        <v>1930</v>
      </c>
      <c r="HD74" s="149">
        <f t="shared" si="953"/>
        <v>0</v>
      </c>
      <c r="HE74" s="62">
        <f t="shared" si="1323"/>
        <v>1930</v>
      </c>
      <c r="HF74" s="3"/>
      <c r="HH74" s="25">
        <f t="shared" ref="HH74:HH78" si="1489">M74*1</f>
        <v>100000</v>
      </c>
      <c r="HI74" s="25">
        <f t="shared" ref="HI74:HI78" si="1490">BL74-CB74</f>
        <v>2000</v>
      </c>
      <c r="HJ74" s="3">
        <f t="shared" ref="HJ74:HJ78" si="1491">BL74-CR74</f>
        <v>4000</v>
      </c>
      <c r="HK74" s="3">
        <f t="shared" ref="HK74:HK78" si="1492">BL74-DH74</f>
        <v>8000</v>
      </c>
      <c r="HL74" s="62">
        <f t="shared" ref="HL74:HL78" si="1493">BL74-DX74</f>
        <v>11527.6</v>
      </c>
      <c r="HM74" s="25">
        <f t="shared" ref="HM74:HM78" si="1494">AV74-EN74</f>
        <v>4040</v>
      </c>
      <c r="HN74" s="3">
        <f t="shared" ref="HN74:HN78" si="1495">AV74-FS74</f>
        <v>6040</v>
      </c>
      <c r="HO74" s="6">
        <f t="shared" ref="HO74:HO78" si="1496">AV74-GI74</f>
        <v>897</v>
      </c>
      <c r="HV74" s="6">
        <f t="shared" si="955"/>
        <v>100000</v>
      </c>
      <c r="HW74" s="3">
        <f t="shared" si="956"/>
        <v>100800</v>
      </c>
      <c r="HX74" s="36">
        <f t="shared" si="957"/>
        <v>800</v>
      </c>
      <c r="HY74" s="36">
        <f t="shared" si="958"/>
        <v>328</v>
      </c>
      <c r="HZ74" s="210">
        <f t="shared" ref="HZ74:HZ78" si="1497">HY74/HX74</f>
        <v>0.41</v>
      </c>
      <c r="IA74" s="36">
        <f t="shared" si="959"/>
        <v>240</v>
      </c>
      <c r="IB74" s="213">
        <f t="shared" ref="IB74:IB78" si="1498">IA74/HX74</f>
        <v>0.3</v>
      </c>
      <c r="IC74" s="36">
        <f t="shared" si="961"/>
        <v>740</v>
      </c>
      <c r="ID74" s="210">
        <f t="shared" ref="ID74:ID78" si="1499">IC74/HX74</f>
        <v>0.92500000000000004</v>
      </c>
      <c r="IE74" s="36">
        <f t="shared" si="962"/>
        <v>1240</v>
      </c>
      <c r="IF74" s="210">
        <f t="shared" ref="IF74:IF78" si="1500">IE74/HX74</f>
        <v>1.55</v>
      </c>
      <c r="IG74" s="36">
        <f t="shared" si="963"/>
        <v>2240</v>
      </c>
      <c r="IH74" s="210">
        <f t="shared" ref="IH74:IH78" si="1501">IG74/HX74</f>
        <v>2.8</v>
      </c>
      <c r="II74" s="6">
        <f t="shared" si="964"/>
        <v>2767.6000000000004</v>
      </c>
      <c r="IJ74" s="210">
        <f t="shared" ref="IJ74:IJ78" si="1502">II74/HX74</f>
        <v>3.4595000000000002</v>
      </c>
      <c r="IK74" s="6">
        <f t="shared" si="965"/>
        <v>828</v>
      </c>
      <c r="IL74" s="210">
        <f t="shared" ref="IL74:IL78" si="1503">+IK74/HX74</f>
        <v>1.0349999999999999</v>
      </c>
      <c r="IM74" s="6">
        <f t="shared" si="967"/>
        <v>1328</v>
      </c>
      <c r="IN74" s="210">
        <f t="shared" ref="IN74:IN78" si="1504">IM74/HX74</f>
        <v>1.66</v>
      </c>
      <c r="IO74" s="6">
        <f t="shared" si="968"/>
        <v>328</v>
      </c>
      <c r="IP74" s="218">
        <f t="shared" ref="IP74:IP78" si="1505">+IO74/HX74</f>
        <v>0.41</v>
      </c>
      <c r="IQ74" s="192"/>
      <c r="IR74" s="192"/>
      <c r="IT74" s="2"/>
      <c r="IW74" s="207"/>
    </row>
    <row r="75" spans="1:260">
      <c r="D75" s="2"/>
      <c r="G75" s="221">
        <f>G74+1</f>
        <v>4</v>
      </c>
      <c r="H75" s="301">
        <f>I74*1</f>
        <v>9999999</v>
      </c>
      <c r="I75" s="185">
        <v>9999999</v>
      </c>
      <c r="J75" s="241">
        <v>0.04</v>
      </c>
      <c r="M75" s="127">
        <f t="shared" si="917"/>
        <v>110000</v>
      </c>
      <c r="N75" s="172"/>
      <c r="O75" s="185"/>
      <c r="P75" s="6">
        <f t="shared" si="1376"/>
        <v>110000</v>
      </c>
      <c r="Q75" s="36">
        <f t="shared" si="1377"/>
        <v>31635.53</v>
      </c>
      <c r="R75" s="82">
        <f t="shared" si="1378"/>
        <v>0.28759572727272725</v>
      </c>
      <c r="S75" s="36">
        <f t="shared" si="1379"/>
        <v>21778.399999999998</v>
      </c>
      <c r="T75" s="82">
        <f t="shared" si="1380"/>
        <v>0.19798545454545452</v>
      </c>
      <c r="U75" s="36">
        <f t="shared" si="1381"/>
        <v>19778.399999999998</v>
      </c>
      <c r="V75" s="76">
        <f t="shared" si="1382"/>
        <v>0.17980363636363633</v>
      </c>
      <c r="W75" s="36">
        <f t="shared" si="1383"/>
        <v>17778.399999999998</v>
      </c>
      <c r="X75" s="76">
        <f t="shared" si="1384"/>
        <v>0.16162181818181817</v>
      </c>
      <c r="Y75" s="36">
        <f t="shared" si="1385"/>
        <v>13778.399999999998</v>
      </c>
      <c r="Z75" s="76">
        <f t="shared" si="1386"/>
        <v>0.1252581818181818</v>
      </c>
      <c r="AA75" s="6">
        <f t="shared" si="1387"/>
        <v>9778.3999999999978</v>
      </c>
      <c r="AB75" s="76">
        <f t="shared" si="1388"/>
        <v>8.8894545454545434E-2</v>
      </c>
      <c r="AC75" s="6">
        <f t="shared" si="1389"/>
        <v>27595.53</v>
      </c>
      <c r="AD75" s="76">
        <f t="shared" si="1390"/>
        <v>0.25086845454545453</v>
      </c>
      <c r="AE75" s="36">
        <f t="shared" ref="AE75:AE78" si="1506">FU75*1</f>
        <v>25595.53</v>
      </c>
      <c r="AF75" s="76">
        <f t="shared" si="1391"/>
        <v>0.23268663636363635</v>
      </c>
      <c r="AG75" s="6">
        <f t="shared" si="1392"/>
        <v>30738.53</v>
      </c>
      <c r="AH75" s="84">
        <f t="shared" si="1393"/>
        <v>0.27944118181818178</v>
      </c>
      <c r="AI75" s="36">
        <f>$M75*1</f>
        <v>110000</v>
      </c>
      <c r="AJ75" s="28">
        <f t="shared" ref="AJ75:AJ78" si="1507">AJ74*1</f>
        <v>1</v>
      </c>
      <c r="AK75" s="3">
        <f t="shared" si="1394"/>
        <v>110000</v>
      </c>
      <c r="AL75" s="3">
        <f t="shared" ref="AL75:AL78" si="1508">IF(AK75&lt;=$AL$5,AK75,$AL$5)</f>
        <v>6011</v>
      </c>
      <c r="AM75" s="3">
        <f t="shared" si="1395"/>
        <v>5980</v>
      </c>
      <c r="AN75" s="3">
        <f t="shared" ref="AN75:AN78" si="1509">IF(AK75&gt;=11991,IF(AK75&lt;=$AN$5,AK75-$AM$5,$AN$5-$AM$5),0)</f>
        <v>14640</v>
      </c>
      <c r="AO75" s="3">
        <f t="shared" si="1396"/>
        <v>44766</v>
      </c>
      <c r="AP75" s="3">
        <f t="shared" si="1397"/>
        <v>38603</v>
      </c>
      <c r="AQ75" s="3">
        <f t="shared" si="1398"/>
        <v>0</v>
      </c>
      <c r="AR75" s="3">
        <f t="shared" si="1399"/>
        <v>0</v>
      </c>
      <c r="AS75" s="3">
        <f t="shared" si="1400"/>
        <v>0</v>
      </c>
      <c r="AT75" s="3">
        <f t="shared" si="1222"/>
        <v>0</v>
      </c>
      <c r="AU75" s="22">
        <f t="shared" si="1401"/>
        <v>31635.53</v>
      </c>
      <c r="AV75" s="3">
        <f t="shared" si="1402"/>
        <v>31635.53</v>
      </c>
      <c r="AW75" s="160">
        <f t="shared" si="926"/>
        <v>31635.53</v>
      </c>
      <c r="AX75" s="6">
        <f t="shared" si="1403"/>
        <v>31635.53</v>
      </c>
      <c r="AY75" s="36">
        <f>$M75*1</f>
        <v>110000</v>
      </c>
      <c r="AZ75" s="28">
        <f t="shared" ref="AZ75:AZ78" si="1510">AZ74*1</f>
        <v>2</v>
      </c>
      <c r="BA75" s="3">
        <f t="shared" si="1404"/>
        <v>55000</v>
      </c>
      <c r="BB75" s="3">
        <f t="shared" ref="BB75:BB78" si="1511">IF(BA75&lt;=$AL$5,BA75,$AL$5)</f>
        <v>6011</v>
      </c>
      <c r="BC75" s="3">
        <f t="shared" si="1405"/>
        <v>5980</v>
      </c>
      <c r="BD75" s="3">
        <f t="shared" ref="BD75:BD78" si="1512">IF(BA75&gt;=11991,IF(BA75&lt;=$AN$5,BA75-$AM$5,$AN$5-$AM$5),0)</f>
        <v>14640</v>
      </c>
      <c r="BE75" s="3">
        <f t="shared" si="1406"/>
        <v>28369</v>
      </c>
      <c r="BF75" s="3">
        <f t="shared" si="1407"/>
        <v>0</v>
      </c>
      <c r="BG75" s="3">
        <f t="shared" si="1408"/>
        <v>0</v>
      </c>
      <c r="BH75" s="3">
        <f t="shared" si="1409"/>
        <v>0</v>
      </c>
      <c r="BI75" s="3">
        <f>IF(BA75&gt;=$AR$5,IF(BA75&lt;=$AS$5,BA75-$AR$5,$AS$5-$AR$5),0)</f>
        <v>0</v>
      </c>
      <c r="BJ75" s="3">
        <f t="shared" si="1410"/>
        <v>0</v>
      </c>
      <c r="BK75" s="90">
        <f t="shared" si="1411"/>
        <v>21778.399999999998</v>
      </c>
      <c r="BL75" s="3">
        <f t="shared" si="1412"/>
        <v>21778.399999999998</v>
      </c>
      <c r="BM75" s="160">
        <f t="shared" si="928"/>
        <v>21778.399999999998</v>
      </c>
      <c r="BN75" s="62">
        <f t="shared" si="1413"/>
        <v>21778.399999999998</v>
      </c>
      <c r="BO75" s="36">
        <f>$M75*1</f>
        <v>110000</v>
      </c>
      <c r="BP75" s="28">
        <f t="shared" ref="BP75:BP78" si="1513">BP74*1</f>
        <v>2.5</v>
      </c>
      <c r="BQ75" s="3">
        <f t="shared" si="1414"/>
        <v>44000</v>
      </c>
      <c r="BR75" s="3">
        <f t="shared" ref="BR75:BR78" si="1514">IF(BQ75&lt;=$AL$5,BQ75,$AL$5)</f>
        <v>6011</v>
      </c>
      <c r="BS75" s="3">
        <f t="shared" si="1415"/>
        <v>5980</v>
      </c>
      <c r="BT75" s="3">
        <f t="shared" ref="BT75:BT78" si="1515">IF(BQ75&gt;=11991,IF(BQ75&lt;=$AN$5,BQ75-$AM$5,$AN$5-$AM$5),0)</f>
        <v>14640</v>
      </c>
      <c r="BU75" s="3">
        <f t="shared" si="1416"/>
        <v>17369</v>
      </c>
      <c r="BV75" s="3">
        <f t="shared" si="1417"/>
        <v>0</v>
      </c>
      <c r="BW75" s="3">
        <f t="shared" si="1418"/>
        <v>0</v>
      </c>
      <c r="BX75" s="3">
        <f t="shared" si="1419"/>
        <v>0</v>
      </c>
      <c r="BY75" s="3">
        <f>IF(BQ75&gt;=$AR$5,IF(BQ75&lt;=$AS$5,BQ75-$AR$5,$AS$5-$AR$5),0)</f>
        <v>0</v>
      </c>
      <c r="BZ75" s="3">
        <f t="shared" si="1244"/>
        <v>0</v>
      </c>
      <c r="CA75" s="90">
        <f t="shared" si="1420"/>
        <v>18973</v>
      </c>
      <c r="CB75" s="3">
        <f t="shared" si="929"/>
        <v>19778.399999999998</v>
      </c>
      <c r="CC75" s="160">
        <f t="shared" si="930"/>
        <v>19778.399999999998</v>
      </c>
      <c r="CD75" s="6">
        <f t="shared" si="1421"/>
        <v>19778.399999999998</v>
      </c>
      <c r="CE75" s="36">
        <f>$M75*1</f>
        <v>110000</v>
      </c>
      <c r="CF75" s="28">
        <f t="shared" ref="CF75:CF78" si="1516">CF74*1</f>
        <v>3</v>
      </c>
      <c r="CG75" s="3">
        <f t="shared" si="1422"/>
        <v>36666.666666666664</v>
      </c>
      <c r="CH75" s="3">
        <f t="shared" ref="CH75:CH78" si="1517">IF(CG75&lt;=$AL$5,CG75,$AL$5)</f>
        <v>6011</v>
      </c>
      <c r="CI75" s="3">
        <f t="shared" si="1423"/>
        <v>5980</v>
      </c>
      <c r="CJ75" s="3">
        <f t="shared" ref="CJ75:CJ78" si="1518">IF(CG75&gt;=11991,IF(CG75&lt;=$AN$5,CG75-$AM$5,$AN$5-$AM$5),0)</f>
        <v>14640</v>
      </c>
      <c r="CK75" s="3">
        <f t="shared" si="1424"/>
        <v>10035.666666666664</v>
      </c>
      <c r="CL75" s="3">
        <f t="shared" si="1425"/>
        <v>0</v>
      </c>
      <c r="CM75" s="3">
        <f t="shared" si="1426"/>
        <v>0</v>
      </c>
      <c r="CN75" s="3">
        <f t="shared" si="1427"/>
        <v>0</v>
      </c>
      <c r="CO75" s="3">
        <f>IF(CG75&gt;=$AR$5,IF(CG75&lt;=$AS$5,CG75-$AR$5,$AS$5-$AR$5),0)</f>
        <v>0</v>
      </c>
      <c r="CP75" s="3">
        <f t="shared" si="1254"/>
        <v>0</v>
      </c>
      <c r="CQ75" s="22">
        <f t="shared" si="1428"/>
        <v>16167.599999999999</v>
      </c>
      <c r="CR75" s="3">
        <f t="shared" si="931"/>
        <v>17778.399999999998</v>
      </c>
      <c r="CS75" s="160">
        <f t="shared" si="932"/>
        <v>17778.399999999998</v>
      </c>
      <c r="CT75" s="6">
        <f t="shared" si="1429"/>
        <v>17778.399999999998</v>
      </c>
      <c r="CU75" s="36">
        <f>$M75*1</f>
        <v>110000</v>
      </c>
      <c r="CV75" s="28">
        <f t="shared" ref="CV75:CV78" si="1519">CV74*1</f>
        <v>4</v>
      </c>
      <c r="CW75" s="3">
        <f t="shared" si="1430"/>
        <v>27500</v>
      </c>
      <c r="CX75" s="3">
        <f t="shared" ref="CX75:CX78" si="1520">IF(CW75&lt;=$AL$5,CW75,$AL$5)</f>
        <v>6011</v>
      </c>
      <c r="CY75" s="3">
        <f t="shared" si="1431"/>
        <v>5980</v>
      </c>
      <c r="CZ75" s="3">
        <f t="shared" ref="CZ75:CZ78" si="1521">IF(CW75&gt;=11991,IF(CW75&lt;=$AN$5,CW75-$AM$5,$AN$5-$AM$5),0)</f>
        <v>14640</v>
      </c>
      <c r="DA75" s="3">
        <f t="shared" si="1432"/>
        <v>869</v>
      </c>
      <c r="DB75" s="3">
        <f t="shared" si="1433"/>
        <v>0</v>
      </c>
      <c r="DC75" s="3">
        <f t="shared" si="1434"/>
        <v>0</v>
      </c>
      <c r="DD75" s="3">
        <f t="shared" si="1435"/>
        <v>0</v>
      </c>
      <c r="DE75" s="3">
        <f>IF(CW75&gt;=$AR$5,IF(CW75&lt;=$AS$5,CW75-$AR$5,$AS$5-$AR$5),0)</f>
        <v>0</v>
      </c>
      <c r="DF75" s="3">
        <f t="shared" si="1264"/>
        <v>0</v>
      </c>
      <c r="DG75" s="22">
        <f t="shared" si="1436"/>
        <v>10556.800000000001</v>
      </c>
      <c r="DH75" s="3">
        <f t="shared" si="933"/>
        <v>13778.399999999998</v>
      </c>
      <c r="DI75" s="160">
        <f t="shared" si="934"/>
        <v>13778.399999999998</v>
      </c>
      <c r="DJ75" s="6">
        <f t="shared" si="1437"/>
        <v>13778.399999999998</v>
      </c>
      <c r="DK75" s="36">
        <f>$M75*1</f>
        <v>110000</v>
      </c>
      <c r="DL75" s="28">
        <f t="shared" ref="DL75:DL78" si="1522">DL74*1</f>
        <v>5</v>
      </c>
      <c r="DM75" s="3">
        <f t="shared" si="1438"/>
        <v>22000</v>
      </c>
      <c r="DN75" s="3">
        <f t="shared" ref="DN75:DN78" si="1523">IF(DM75&lt;=$AL$5,DM75,$AL$5)</f>
        <v>6011</v>
      </c>
      <c r="DO75" s="3">
        <f t="shared" si="1439"/>
        <v>5980</v>
      </c>
      <c r="DP75" s="3">
        <f t="shared" ref="DP75:DP78" si="1524">IF(DM75&gt;=11991,IF(DM75&lt;=$AN$5,DM75-$AM$5,$AN$5-$AM$5),0)</f>
        <v>10009</v>
      </c>
      <c r="DQ75" s="3">
        <f t="shared" si="1440"/>
        <v>0</v>
      </c>
      <c r="DR75" s="3">
        <f t="shared" si="1441"/>
        <v>0</v>
      </c>
      <c r="DS75" s="3">
        <f t="shared" si="1442"/>
        <v>0</v>
      </c>
      <c r="DT75" s="3">
        <f t="shared" si="1443"/>
        <v>0</v>
      </c>
      <c r="DU75" s="3">
        <f>IF(DM75&gt;=$AR$5,IF(DM75&lt;=$AS$5,DM75-$AR$5,$AS$5-$AR$5),0)</f>
        <v>0</v>
      </c>
      <c r="DV75" s="3">
        <f t="shared" si="1444"/>
        <v>0</v>
      </c>
      <c r="DW75" s="22">
        <f t="shared" si="1445"/>
        <v>8650.8000000000011</v>
      </c>
      <c r="DX75" s="149">
        <f t="shared" si="935"/>
        <v>9778.3999999999978</v>
      </c>
      <c r="DY75" s="160">
        <f t="shared" si="936"/>
        <v>9778.3999999999978</v>
      </c>
      <c r="DZ75" s="6">
        <f t="shared" si="1010"/>
        <v>9778.3999999999978</v>
      </c>
      <c r="EA75" s="36">
        <f>$M75*1</f>
        <v>110000</v>
      </c>
      <c r="EB75" s="28">
        <f t="shared" ref="EB75:EB78" si="1525">EB74*1</f>
        <v>2</v>
      </c>
      <c r="EC75" s="3">
        <f t="shared" si="1446"/>
        <v>55000</v>
      </c>
      <c r="ED75" s="3">
        <f t="shared" ref="ED75:ED78" si="1526">IF(EC75&lt;=$AL$5,EC75,$AL$5)</f>
        <v>6011</v>
      </c>
      <c r="EE75" s="3">
        <f t="shared" si="1447"/>
        <v>5980</v>
      </c>
      <c r="EF75" s="3">
        <f t="shared" ref="EF75:EF78" si="1527">IF(EC75&gt;=11991,IF(EC75&lt;=$AN$5,EC75-$AM$5,$AN$5-$AM$5),0)</f>
        <v>14640</v>
      </c>
      <c r="EG75" s="3">
        <f t="shared" si="1448"/>
        <v>28369</v>
      </c>
      <c r="EH75" s="3">
        <f t="shared" si="1449"/>
        <v>0</v>
      </c>
      <c r="EI75" s="3">
        <f t="shared" si="1450"/>
        <v>0</v>
      </c>
      <c r="EJ75" s="3">
        <f t="shared" si="1451"/>
        <v>0</v>
      </c>
      <c r="EK75" s="3">
        <f t="shared" si="1452"/>
        <v>0</v>
      </c>
      <c r="EL75" s="3">
        <f t="shared" si="1282"/>
        <v>0</v>
      </c>
      <c r="EM75" s="22">
        <f t="shared" si="1453"/>
        <v>21778.399999999998</v>
      </c>
      <c r="EN75" s="3">
        <f t="shared" si="937"/>
        <v>27595.53</v>
      </c>
      <c r="EO75" s="160">
        <f t="shared" si="938"/>
        <v>27595.53</v>
      </c>
      <c r="EP75" s="36">
        <f t="shared" si="875"/>
        <v>27595.53</v>
      </c>
      <c r="EQ75" s="6">
        <f t="shared" si="1454"/>
        <v>110000</v>
      </c>
      <c r="ER75" s="3">
        <f t="shared" si="1455"/>
        <v>110000</v>
      </c>
      <c r="ES75" s="3">
        <f t="shared" si="1456"/>
        <v>0</v>
      </c>
      <c r="ET75" s="3">
        <f t="shared" si="1457"/>
        <v>0</v>
      </c>
      <c r="EU75" s="3">
        <f t="shared" si="1458"/>
        <v>0</v>
      </c>
      <c r="EV75" s="3">
        <f t="shared" si="1459"/>
        <v>0</v>
      </c>
      <c r="EW75" s="3">
        <f t="shared" si="1460"/>
        <v>0</v>
      </c>
      <c r="EX75" s="6">
        <f t="shared" si="1461"/>
        <v>0</v>
      </c>
      <c r="EY75" s="3">
        <f t="shared" si="1462"/>
        <v>110000</v>
      </c>
      <c r="EZ75" s="3">
        <f t="shared" si="1463"/>
        <v>0</v>
      </c>
      <c r="FA75" s="3">
        <f t="shared" si="1464"/>
        <v>0</v>
      </c>
      <c r="FB75" s="3">
        <f t="shared" si="1465"/>
        <v>0</v>
      </c>
      <c r="FC75" s="3">
        <f t="shared" si="1466"/>
        <v>0</v>
      </c>
      <c r="FD75" s="3">
        <f t="shared" si="1467"/>
        <v>0</v>
      </c>
      <c r="FE75" s="6">
        <f t="shared" si="1468"/>
        <v>0</v>
      </c>
      <c r="FF75" s="36">
        <f>$M75*1</f>
        <v>110000</v>
      </c>
      <c r="FG75" s="28">
        <f t="shared" ref="FG75:FG78" si="1528">FG74*1</f>
        <v>2.5</v>
      </c>
      <c r="FH75" s="3">
        <f t="shared" si="1469"/>
        <v>44000</v>
      </c>
      <c r="FI75" s="3">
        <f t="shared" ref="FI75:FI78" si="1529">IF(FH75&lt;=$AL$5,FH75,$AL$5)</f>
        <v>6011</v>
      </c>
      <c r="FJ75" s="3">
        <f t="shared" si="1470"/>
        <v>5980</v>
      </c>
      <c r="FK75" s="3">
        <f t="shared" ref="FK75:FK78" si="1530">IF(FH75&gt;=11991,IF(FH75&lt;=$AN$5,FH75-$AM$5,$AN$5-$AM$5),0)</f>
        <v>14640</v>
      </c>
      <c r="FL75" s="3">
        <f t="shared" si="1471"/>
        <v>17369</v>
      </c>
      <c r="FM75" s="3">
        <f t="shared" si="1472"/>
        <v>0</v>
      </c>
      <c r="FN75" s="3">
        <f t="shared" si="1473"/>
        <v>0</v>
      </c>
      <c r="FO75" s="3">
        <f t="shared" si="1474"/>
        <v>0</v>
      </c>
      <c r="FP75" s="3">
        <f t="shared" si="1475"/>
        <v>0</v>
      </c>
      <c r="FQ75" s="3">
        <f t="shared" si="1476"/>
        <v>0</v>
      </c>
      <c r="FR75" s="22">
        <f t="shared" si="1477"/>
        <v>18973</v>
      </c>
      <c r="FS75" s="3">
        <f t="shared" si="945"/>
        <v>25595.53</v>
      </c>
      <c r="FT75" s="160">
        <f t="shared" si="946"/>
        <v>25595.53</v>
      </c>
      <c r="FU75" s="36">
        <f t="shared" si="1478"/>
        <v>25595.53</v>
      </c>
      <c r="FV75" s="36">
        <f>$M75*1</f>
        <v>110000</v>
      </c>
      <c r="FW75" s="28">
        <f t="shared" ref="FW75:FW78" si="1531">FW74*1</f>
        <v>1.5</v>
      </c>
      <c r="FX75" s="3">
        <f t="shared" si="1479"/>
        <v>73333.333333333328</v>
      </c>
      <c r="FY75" s="3">
        <f t="shared" ref="FY75:FY78" si="1532">IF(FX75&lt;=$AL$5,FX75,$AL$5)</f>
        <v>6011</v>
      </c>
      <c r="FZ75" s="3">
        <f t="shared" si="1480"/>
        <v>5980</v>
      </c>
      <c r="GA75" s="3">
        <f t="shared" ref="GA75:GA78" si="1533">IF(FX75&gt;=11991,IF(FX75&lt;=$AN$5,FX75-$AM$5,$AN$5-$AM$5),0)</f>
        <v>14640</v>
      </c>
      <c r="GB75" s="3">
        <f t="shared" si="1481"/>
        <v>44766</v>
      </c>
      <c r="GC75" s="3">
        <f t="shared" si="1482"/>
        <v>1936.3333333333285</v>
      </c>
      <c r="GD75" s="3">
        <f t="shared" si="1483"/>
        <v>0</v>
      </c>
      <c r="GE75" s="3">
        <f t="shared" si="1484"/>
        <v>0</v>
      </c>
      <c r="GF75" s="3">
        <f t="shared" si="1485"/>
        <v>0</v>
      </c>
      <c r="GG75" s="3">
        <f t="shared" si="1486"/>
        <v>0</v>
      </c>
      <c r="GH75" s="22">
        <f t="shared" si="1487"/>
        <v>24903.294999999995</v>
      </c>
      <c r="GI75" s="3">
        <f t="shared" si="948"/>
        <v>30738.53</v>
      </c>
      <c r="GJ75" s="160">
        <f t="shared" si="949"/>
        <v>30738.53</v>
      </c>
      <c r="GK75" s="36">
        <f t="shared" si="1488"/>
        <v>30738.53</v>
      </c>
      <c r="GM75" s="25">
        <f t="shared" si="1370"/>
        <v>350</v>
      </c>
      <c r="GN75" s="149">
        <f t="shared" si="951"/>
        <v>305</v>
      </c>
      <c r="GO75" s="62">
        <f t="shared" si="1319"/>
        <v>45</v>
      </c>
      <c r="GP75" s="1"/>
      <c r="GQ75" s="25">
        <f t="shared" si="1371"/>
        <v>750</v>
      </c>
      <c r="GR75" s="149">
        <f t="shared" si="980"/>
        <v>105</v>
      </c>
      <c r="GS75" s="62">
        <f t="shared" si="1320"/>
        <v>645</v>
      </c>
      <c r="GT75" s="1"/>
      <c r="GU75" s="25">
        <f t="shared" si="1372"/>
        <v>1150</v>
      </c>
      <c r="GV75" s="149">
        <f t="shared" si="952"/>
        <v>0</v>
      </c>
      <c r="GW75" s="62">
        <f t="shared" si="1321"/>
        <v>1150</v>
      </c>
      <c r="GX75" s="1"/>
      <c r="GY75" s="25">
        <f t="shared" si="1373"/>
        <v>1550</v>
      </c>
      <c r="GZ75" s="149">
        <f t="shared" si="907"/>
        <v>0</v>
      </c>
      <c r="HA75" s="62">
        <f t="shared" si="1322"/>
        <v>1550</v>
      </c>
      <c r="HB75" s="1"/>
      <c r="HC75" s="25">
        <f t="shared" si="1374"/>
        <v>1950</v>
      </c>
      <c r="HD75" s="149">
        <f t="shared" si="953"/>
        <v>0</v>
      </c>
      <c r="HE75" s="62">
        <f t="shared" si="1323"/>
        <v>1950</v>
      </c>
      <c r="HF75" s="3"/>
      <c r="HH75" s="25">
        <f t="shared" si="1489"/>
        <v>110000</v>
      </c>
      <c r="HI75" s="25">
        <f t="shared" si="1490"/>
        <v>2000</v>
      </c>
      <c r="HJ75" s="3">
        <f t="shared" si="1491"/>
        <v>4000</v>
      </c>
      <c r="HK75" s="3">
        <f t="shared" si="1492"/>
        <v>8000</v>
      </c>
      <c r="HL75" s="62">
        <f t="shared" si="1493"/>
        <v>12000</v>
      </c>
      <c r="HM75" s="25">
        <f t="shared" si="1494"/>
        <v>4040</v>
      </c>
      <c r="HN75" s="3">
        <f t="shared" si="1495"/>
        <v>6040</v>
      </c>
      <c r="HO75" s="6">
        <f t="shared" si="1496"/>
        <v>897</v>
      </c>
      <c r="HV75" s="6">
        <f t="shared" si="955"/>
        <v>110000</v>
      </c>
      <c r="HW75" s="3">
        <f t="shared" si="956"/>
        <v>110880</v>
      </c>
      <c r="HX75" s="36">
        <f t="shared" si="957"/>
        <v>880</v>
      </c>
      <c r="HY75" s="36">
        <f t="shared" si="958"/>
        <v>360.79999999999927</v>
      </c>
      <c r="HZ75" s="210">
        <f t="shared" si="1497"/>
        <v>0.4099999999999992</v>
      </c>
      <c r="IA75" s="36">
        <f t="shared" si="959"/>
        <v>264</v>
      </c>
      <c r="IB75" s="213">
        <f t="shared" si="1498"/>
        <v>0.3</v>
      </c>
      <c r="IC75" s="36">
        <f t="shared" si="961"/>
        <v>764</v>
      </c>
      <c r="ID75" s="210">
        <f t="shared" si="1499"/>
        <v>0.86818181818181817</v>
      </c>
      <c r="IE75" s="36">
        <f t="shared" si="962"/>
        <v>1264</v>
      </c>
      <c r="IF75" s="210">
        <f t="shared" si="1500"/>
        <v>1.4363636363636363</v>
      </c>
      <c r="IG75" s="36">
        <f t="shared" si="963"/>
        <v>2264</v>
      </c>
      <c r="IH75" s="210">
        <f t="shared" si="1501"/>
        <v>2.5727272727272728</v>
      </c>
      <c r="II75" s="6">
        <f t="shared" si="964"/>
        <v>3264</v>
      </c>
      <c r="IJ75" s="210">
        <f t="shared" si="1502"/>
        <v>3.709090909090909</v>
      </c>
      <c r="IK75" s="6">
        <f t="shared" si="965"/>
        <v>860.79999999999927</v>
      </c>
      <c r="IL75" s="210">
        <f t="shared" si="1503"/>
        <v>0.97818181818181738</v>
      </c>
      <c r="IM75" s="6">
        <f t="shared" si="967"/>
        <v>1360.7999999999993</v>
      </c>
      <c r="IN75" s="210">
        <f t="shared" si="1504"/>
        <v>1.5463636363636355</v>
      </c>
      <c r="IO75" s="6">
        <f t="shared" si="968"/>
        <v>360.79999999999927</v>
      </c>
      <c r="IP75" s="218">
        <f t="shared" si="1505"/>
        <v>0.4099999999999992</v>
      </c>
      <c r="IQ75" s="192"/>
      <c r="IR75" s="192"/>
      <c r="IS75" s="109" t="s">
        <v>195</v>
      </c>
      <c r="IT75" s="2"/>
      <c r="IW75" s="207"/>
    </row>
    <row r="76" spans="1:260" ht="15.75" thickBot="1">
      <c r="G76" s="226">
        <f>G75+1</f>
        <v>5</v>
      </c>
      <c r="H76" s="303">
        <f>I75*1</f>
        <v>9999999</v>
      </c>
      <c r="I76" s="304">
        <v>9999999</v>
      </c>
      <c r="J76" s="243">
        <v>0.04</v>
      </c>
      <c r="M76" s="127">
        <f t="shared" si="917"/>
        <v>120000</v>
      </c>
      <c r="N76" s="172"/>
      <c r="O76" s="185"/>
      <c r="P76" s="6">
        <f t="shared" si="1376"/>
        <v>120000</v>
      </c>
      <c r="Q76" s="36">
        <f t="shared" si="1377"/>
        <v>35735.53</v>
      </c>
      <c r="R76" s="82">
        <f t="shared" si="1378"/>
        <v>0.29779608333333335</v>
      </c>
      <c r="S76" s="36">
        <f t="shared" si="1379"/>
        <v>24778.399999999998</v>
      </c>
      <c r="T76" s="82">
        <f t="shared" si="1380"/>
        <v>0.20648666666666665</v>
      </c>
      <c r="U76" s="36">
        <f t="shared" si="1381"/>
        <v>22778.399999999998</v>
      </c>
      <c r="V76" s="76">
        <f t="shared" si="1382"/>
        <v>0.18981999999999999</v>
      </c>
      <c r="W76" s="36">
        <f t="shared" si="1383"/>
        <v>20778.399999999998</v>
      </c>
      <c r="X76" s="76">
        <f t="shared" si="1384"/>
        <v>0.17315333333333333</v>
      </c>
      <c r="Y76" s="36">
        <f t="shared" si="1385"/>
        <v>16778.399999999998</v>
      </c>
      <c r="Z76" s="76">
        <f t="shared" si="1386"/>
        <v>0.13981999999999997</v>
      </c>
      <c r="AA76" s="6">
        <f t="shared" si="1387"/>
        <v>12778.399999999998</v>
      </c>
      <c r="AB76" s="76">
        <f t="shared" si="1388"/>
        <v>0.10648666666666665</v>
      </c>
      <c r="AC76" s="6">
        <f t="shared" si="1389"/>
        <v>31695.53</v>
      </c>
      <c r="AD76" s="76">
        <f t="shared" si="1390"/>
        <v>0.26412941666666667</v>
      </c>
      <c r="AE76" s="36">
        <f t="shared" si="1506"/>
        <v>29695.53</v>
      </c>
      <c r="AF76" s="76">
        <f t="shared" si="1391"/>
        <v>0.24746274999999998</v>
      </c>
      <c r="AG76" s="6">
        <f t="shared" si="1392"/>
        <v>34838.53</v>
      </c>
      <c r="AH76" s="84">
        <f t="shared" si="1393"/>
        <v>0.29032108333333334</v>
      </c>
      <c r="AI76" s="36">
        <f>$M76*1</f>
        <v>120000</v>
      </c>
      <c r="AJ76" s="28">
        <f t="shared" si="1507"/>
        <v>1</v>
      </c>
      <c r="AK76" s="3">
        <f t="shared" si="1394"/>
        <v>120000</v>
      </c>
      <c r="AL76" s="3">
        <f t="shared" si="1508"/>
        <v>6011</v>
      </c>
      <c r="AM76" s="3">
        <f t="shared" si="1395"/>
        <v>5980</v>
      </c>
      <c r="AN76" s="3">
        <f t="shared" si="1509"/>
        <v>14640</v>
      </c>
      <c r="AO76" s="3">
        <f t="shared" si="1396"/>
        <v>44766</v>
      </c>
      <c r="AP76" s="3">
        <f t="shared" si="1397"/>
        <v>48603</v>
      </c>
      <c r="AQ76" s="3">
        <f t="shared" si="1398"/>
        <v>0</v>
      </c>
      <c r="AR76" s="3">
        <f t="shared" si="1399"/>
        <v>0</v>
      </c>
      <c r="AS76" s="3">
        <f t="shared" si="1400"/>
        <v>0</v>
      </c>
      <c r="AT76" s="3">
        <f t="shared" si="1222"/>
        <v>0</v>
      </c>
      <c r="AU76" s="22">
        <f t="shared" si="1401"/>
        <v>35735.53</v>
      </c>
      <c r="AV76" s="3">
        <f t="shared" si="1402"/>
        <v>35735.53</v>
      </c>
      <c r="AW76" s="160">
        <f t="shared" si="926"/>
        <v>35735.53</v>
      </c>
      <c r="AX76" s="6">
        <f t="shared" si="1403"/>
        <v>35735.53</v>
      </c>
      <c r="AY76" s="36">
        <f>$M76*1</f>
        <v>120000</v>
      </c>
      <c r="AZ76" s="28">
        <f t="shared" si="1510"/>
        <v>2</v>
      </c>
      <c r="BA76" s="3">
        <f t="shared" si="1404"/>
        <v>60000</v>
      </c>
      <c r="BB76" s="3">
        <f t="shared" si="1511"/>
        <v>6011</v>
      </c>
      <c r="BC76" s="3">
        <f t="shared" si="1405"/>
        <v>5980</v>
      </c>
      <c r="BD76" s="3">
        <f t="shared" si="1512"/>
        <v>14640</v>
      </c>
      <c r="BE76" s="3">
        <f t="shared" si="1406"/>
        <v>33369</v>
      </c>
      <c r="BF76" s="3">
        <f t="shared" si="1407"/>
        <v>0</v>
      </c>
      <c r="BG76" s="3">
        <f t="shared" si="1408"/>
        <v>0</v>
      </c>
      <c r="BH76" s="3">
        <f t="shared" si="1409"/>
        <v>0</v>
      </c>
      <c r="BI76" s="3">
        <f>IF(BA76&gt;=$AR$5,IF(BA76&lt;=$AS$5,BA76-$AR$5,$AS$5-$AR$5),0)</f>
        <v>0</v>
      </c>
      <c r="BJ76" s="3">
        <f t="shared" si="1410"/>
        <v>0</v>
      </c>
      <c r="BK76" s="90">
        <f t="shared" si="1411"/>
        <v>24778.399999999998</v>
      </c>
      <c r="BL76" s="3">
        <f t="shared" si="1412"/>
        <v>24778.399999999998</v>
      </c>
      <c r="BM76" s="160">
        <f t="shared" si="928"/>
        <v>24778.399999999998</v>
      </c>
      <c r="BN76" s="62">
        <f t="shared" si="1413"/>
        <v>24778.399999999998</v>
      </c>
      <c r="BO76" s="36">
        <f>$M76*1</f>
        <v>120000</v>
      </c>
      <c r="BP76" s="28">
        <f t="shared" si="1513"/>
        <v>2.5</v>
      </c>
      <c r="BQ76" s="3">
        <f t="shared" si="1414"/>
        <v>48000</v>
      </c>
      <c r="BR76" s="3">
        <f t="shared" si="1514"/>
        <v>6011</v>
      </c>
      <c r="BS76" s="3">
        <f t="shared" si="1415"/>
        <v>5980</v>
      </c>
      <c r="BT76" s="3">
        <f t="shared" si="1515"/>
        <v>14640</v>
      </c>
      <c r="BU76" s="3">
        <f t="shared" si="1416"/>
        <v>21369</v>
      </c>
      <c r="BV76" s="3">
        <f t="shared" si="1417"/>
        <v>0</v>
      </c>
      <c r="BW76" s="3">
        <f t="shared" si="1418"/>
        <v>0</v>
      </c>
      <c r="BX76" s="3">
        <f t="shared" si="1419"/>
        <v>0</v>
      </c>
      <c r="BY76" s="3">
        <f>IF(BQ76&gt;=$AR$5,IF(BQ76&lt;=$AS$5,BQ76-$AR$5,$AS$5-$AR$5),0)</f>
        <v>0</v>
      </c>
      <c r="BZ76" s="3">
        <f t="shared" si="1244"/>
        <v>0</v>
      </c>
      <c r="CA76" s="90">
        <f t="shared" si="1420"/>
        <v>21973</v>
      </c>
      <c r="CB76" s="3">
        <f t="shared" si="929"/>
        <v>22778.399999999998</v>
      </c>
      <c r="CC76" s="160">
        <f t="shared" si="930"/>
        <v>22778.399999999998</v>
      </c>
      <c r="CD76" s="6">
        <f t="shared" si="1421"/>
        <v>22778.399999999998</v>
      </c>
      <c r="CE76" s="36">
        <f>$M76*1</f>
        <v>120000</v>
      </c>
      <c r="CF76" s="28">
        <f t="shared" si="1516"/>
        <v>3</v>
      </c>
      <c r="CG76" s="3">
        <f t="shared" si="1422"/>
        <v>40000</v>
      </c>
      <c r="CH76" s="3">
        <f t="shared" si="1517"/>
        <v>6011</v>
      </c>
      <c r="CI76" s="3">
        <f t="shared" si="1423"/>
        <v>5980</v>
      </c>
      <c r="CJ76" s="3">
        <f t="shared" si="1518"/>
        <v>14640</v>
      </c>
      <c r="CK76" s="3">
        <f t="shared" si="1424"/>
        <v>13369</v>
      </c>
      <c r="CL76" s="3">
        <f t="shared" si="1425"/>
        <v>0</v>
      </c>
      <c r="CM76" s="3">
        <f t="shared" si="1426"/>
        <v>0</v>
      </c>
      <c r="CN76" s="3">
        <f t="shared" si="1427"/>
        <v>0</v>
      </c>
      <c r="CO76" s="3">
        <f>IF(CG76&gt;=$AR$5,IF(CG76&lt;=$AS$5,CG76-$AR$5,$AS$5-$AR$5),0)</f>
        <v>0</v>
      </c>
      <c r="CP76" s="3">
        <f t="shared" si="1254"/>
        <v>0</v>
      </c>
      <c r="CQ76" s="22">
        <f t="shared" si="1428"/>
        <v>19167.600000000002</v>
      </c>
      <c r="CR76" s="3">
        <f t="shared" si="931"/>
        <v>20778.399999999998</v>
      </c>
      <c r="CS76" s="160">
        <f t="shared" si="932"/>
        <v>20778.399999999998</v>
      </c>
      <c r="CT76" s="6">
        <f t="shared" si="1429"/>
        <v>20778.399999999998</v>
      </c>
      <c r="CU76" s="36">
        <f>$M76*1</f>
        <v>120000</v>
      </c>
      <c r="CV76" s="28">
        <f t="shared" si="1519"/>
        <v>4</v>
      </c>
      <c r="CW76" s="3">
        <f t="shared" si="1430"/>
        <v>30000</v>
      </c>
      <c r="CX76" s="3">
        <f t="shared" si="1520"/>
        <v>6011</v>
      </c>
      <c r="CY76" s="3">
        <f t="shared" si="1431"/>
        <v>5980</v>
      </c>
      <c r="CZ76" s="3">
        <f t="shared" si="1521"/>
        <v>14640</v>
      </c>
      <c r="DA76" s="3">
        <f t="shared" si="1432"/>
        <v>3369</v>
      </c>
      <c r="DB76" s="3">
        <f t="shared" si="1433"/>
        <v>0</v>
      </c>
      <c r="DC76" s="3">
        <f t="shared" si="1434"/>
        <v>0</v>
      </c>
      <c r="DD76" s="3">
        <f t="shared" si="1435"/>
        <v>0</v>
      </c>
      <c r="DE76" s="3">
        <f>IF(CW76&gt;=$AR$5,IF(CW76&lt;=$AS$5,CW76-$AR$5,$AS$5-$AR$5),0)</f>
        <v>0</v>
      </c>
      <c r="DF76" s="3">
        <f t="shared" si="1264"/>
        <v>0</v>
      </c>
      <c r="DG76" s="22">
        <f t="shared" si="1436"/>
        <v>13556.800000000001</v>
      </c>
      <c r="DH76" s="3">
        <f t="shared" si="933"/>
        <v>16778.399999999998</v>
      </c>
      <c r="DI76" s="160">
        <f t="shared" si="934"/>
        <v>16778.399999999998</v>
      </c>
      <c r="DJ76" s="6">
        <f t="shared" si="1437"/>
        <v>16778.399999999998</v>
      </c>
      <c r="DK76" s="36">
        <f>$M76*1</f>
        <v>120000</v>
      </c>
      <c r="DL76" s="28">
        <f t="shared" si="1522"/>
        <v>5</v>
      </c>
      <c r="DM76" s="3">
        <f t="shared" si="1438"/>
        <v>24000</v>
      </c>
      <c r="DN76" s="3">
        <f t="shared" si="1523"/>
        <v>6011</v>
      </c>
      <c r="DO76" s="3">
        <f t="shared" si="1439"/>
        <v>5980</v>
      </c>
      <c r="DP76" s="3">
        <f t="shared" si="1524"/>
        <v>12009</v>
      </c>
      <c r="DQ76" s="3">
        <f t="shared" si="1440"/>
        <v>0</v>
      </c>
      <c r="DR76" s="3">
        <f t="shared" si="1441"/>
        <v>0</v>
      </c>
      <c r="DS76" s="3">
        <f t="shared" si="1442"/>
        <v>0</v>
      </c>
      <c r="DT76" s="3">
        <f t="shared" si="1443"/>
        <v>0</v>
      </c>
      <c r="DU76" s="3">
        <f>IF(DM76&gt;=$AR$5,IF(DM76&lt;=$AS$5,DM76-$AR$5,$AS$5-$AR$5),0)</f>
        <v>0</v>
      </c>
      <c r="DV76" s="3">
        <f t="shared" si="1444"/>
        <v>0</v>
      </c>
      <c r="DW76" s="22">
        <f t="shared" si="1445"/>
        <v>10050.800000000001</v>
      </c>
      <c r="DX76" s="149">
        <f t="shared" si="935"/>
        <v>12778.399999999998</v>
      </c>
      <c r="DY76" s="160">
        <f t="shared" si="936"/>
        <v>12778.399999999998</v>
      </c>
      <c r="DZ76" s="6">
        <f t="shared" si="1010"/>
        <v>12778.399999999998</v>
      </c>
      <c r="EA76" s="36">
        <f>$M76*1</f>
        <v>120000</v>
      </c>
      <c r="EB76" s="28">
        <f t="shared" si="1525"/>
        <v>2</v>
      </c>
      <c r="EC76" s="3">
        <f t="shared" si="1446"/>
        <v>60000</v>
      </c>
      <c r="ED76" s="3">
        <f t="shared" si="1526"/>
        <v>6011</v>
      </c>
      <c r="EE76" s="3">
        <f t="shared" si="1447"/>
        <v>5980</v>
      </c>
      <c r="EF76" s="3">
        <f t="shared" si="1527"/>
        <v>14640</v>
      </c>
      <c r="EG76" s="3">
        <f t="shared" si="1448"/>
        <v>33369</v>
      </c>
      <c r="EH76" s="3">
        <f t="shared" si="1449"/>
        <v>0</v>
      </c>
      <c r="EI76" s="3">
        <f t="shared" si="1450"/>
        <v>0</v>
      </c>
      <c r="EJ76" s="3">
        <f t="shared" si="1451"/>
        <v>0</v>
      </c>
      <c r="EK76" s="3">
        <f t="shared" si="1452"/>
        <v>0</v>
      </c>
      <c r="EL76" s="3">
        <f t="shared" si="1282"/>
        <v>0</v>
      </c>
      <c r="EM76" s="22">
        <f t="shared" si="1453"/>
        <v>24778.399999999998</v>
      </c>
      <c r="EN76" s="3">
        <f t="shared" si="937"/>
        <v>31695.53</v>
      </c>
      <c r="EO76" s="160">
        <f t="shared" si="938"/>
        <v>31695.53</v>
      </c>
      <c r="EP76" s="36">
        <f t="shared" si="875"/>
        <v>31695.53</v>
      </c>
      <c r="EQ76" s="6">
        <f t="shared" si="1454"/>
        <v>120000</v>
      </c>
      <c r="ER76" s="3">
        <f t="shared" si="1455"/>
        <v>120000</v>
      </c>
      <c r="ES76" s="3">
        <f t="shared" si="1456"/>
        <v>0</v>
      </c>
      <c r="ET76" s="3">
        <f t="shared" si="1457"/>
        <v>0</v>
      </c>
      <c r="EU76" s="3">
        <f t="shared" si="1458"/>
        <v>0</v>
      </c>
      <c r="EV76" s="3">
        <f t="shared" si="1459"/>
        <v>0</v>
      </c>
      <c r="EW76" s="3">
        <f t="shared" si="1460"/>
        <v>0</v>
      </c>
      <c r="EX76" s="6">
        <f t="shared" si="1461"/>
        <v>0</v>
      </c>
      <c r="EY76" s="3">
        <f t="shared" si="1462"/>
        <v>120000</v>
      </c>
      <c r="EZ76" s="3">
        <f t="shared" si="1463"/>
        <v>0</v>
      </c>
      <c r="FA76" s="3">
        <f t="shared" si="1464"/>
        <v>0</v>
      </c>
      <c r="FB76" s="3">
        <f t="shared" si="1465"/>
        <v>0</v>
      </c>
      <c r="FC76" s="3">
        <f t="shared" si="1466"/>
        <v>0</v>
      </c>
      <c r="FD76" s="3">
        <f t="shared" si="1467"/>
        <v>0</v>
      </c>
      <c r="FE76" s="6">
        <f t="shared" si="1468"/>
        <v>0</v>
      </c>
      <c r="FF76" s="36">
        <f>$M76*1</f>
        <v>120000</v>
      </c>
      <c r="FG76" s="28">
        <f t="shared" si="1528"/>
        <v>2.5</v>
      </c>
      <c r="FH76" s="3">
        <f t="shared" si="1469"/>
        <v>48000</v>
      </c>
      <c r="FI76" s="3">
        <f t="shared" si="1529"/>
        <v>6011</v>
      </c>
      <c r="FJ76" s="3">
        <f t="shared" si="1470"/>
        <v>5980</v>
      </c>
      <c r="FK76" s="3">
        <f t="shared" si="1530"/>
        <v>14640</v>
      </c>
      <c r="FL76" s="3">
        <f t="shared" si="1471"/>
        <v>21369</v>
      </c>
      <c r="FM76" s="3">
        <f t="shared" si="1472"/>
        <v>0</v>
      </c>
      <c r="FN76" s="3">
        <f t="shared" si="1473"/>
        <v>0</v>
      </c>
      <c r="FO76" s="3">
        <f t="shared" si="1474"/>
        <v>0</v>
      </c>
      <c r="FP76" s="3">
        <f t="shared" si="1475"/>
        <v>0</v>
      </c>
      <c r="FQ76" s="3">
        <f t="shared" si="1476"/>
        <v>0</v>
      </c>
      <c r="FR76" s="22">
        <f t="shared" si="1477"/>
        <v>21973</v>
      </c>
      <c r="FS76" s="3">
        <f t="shared" si="945"/>
        <v>29695.53</v>
      </c>
      <c r="FT76" s="160">
        <f t="shared" si="946"/>
        <v>29695.53</v>
      </c>
      <c r="FU76" s="36">
        <f t="shared" si="1478"/>
        <v>29695.53</v>
      </c>
      <c r="FV76" s="36">
        <f>$M76*1</f>
        <v>120000</v>
      </c>
      <c r="FW76" s="28">
        <f t="shared" si="1531"/>
        <v>1.5</v>
      </c>
      <c r="FX76" s="3">
        <f t="shared" si="1479"/>
        <v>80000</v>
      </c>
      <c r="FY76" s="3">
        <f t="shared" si="1532"/>
        <v>6011</v>
      </c>
      <c r="FZ76" s="3">
        <f t="shared" si="1480"/>
        <v>5980</v>
      </c>
      <c r="GA76" s="3">
        <f t="shared" si="1533"/>
        <v>14640</v>
      </c>
      <c r="GB76" s="3">
        <f t="shared" si="1481"/>
        <v>44766</v>
      </c>
      <c r="GC76" s="3">
        <f t="shared" si="1482"/>
        <v>8603</v>
      </c>
      <c r="GD76" s="3">
        <f t="shared" si="1483"/>
        <v>0</v>
      </c>
      <c r="GE76" s="3">
        <f t="shared" si="1484"/>
        <v>0</v>
      </c>
      <c r="GF76" s="3">
        <f t="shared" si="1485"/>
        <v>0</v>
      </c>
      <c r="GG76" s="3">
        <f t="shared" si="1486"/>
        <v>0</v>
      </c>
      <c r="GH76" s="22">
        <f t="shared" si="1487"/>
        <v>29003.294999999998</v>
      </c>
      <c r="GI76" s="3">
        <f t="shared" si="948"/>
        <v>34838.53</v>
      </c>
      <c r="GJ76" s="160">
        <f t="shared" si="949"/>
        <v>34838.53</v>
      </c>
      <c r="GK76" s="36">
        <f t="shared" si="1488"/>
        <v>34838.53</v>
      </c>
      <c r="GM76" s="25">
        <f t="shared" si="1370"/>
        <v>370</v>
      </c>
      <c r="GN76" s="149">
        <f t="shared" si="951"/>
        <v>295</v>
      </c>
      <c r="GO76" s="62">
        <f t="shared" si="1319"/>
        <v>75</v>
      </c>
      <c r="GP76" s="1"/>
      <c r="GQ76" s="25">
        <f t="shared" si="1371"/>
        <v>770</v>
      </c>
      <c r="GR76" s="149">
        <f t="shared" si="980"/>
        <v>95</v>
      </c>
      <c r="GS76" s="62">
        <f t="shared" si="1320"/>
        <v>675</v>
      </c>
      <c r="GT76" s="1"/>
      <c r="GU76" s="25">
        <f t="shared" si="1372"/>
        <v>1170</v>
      </c>
      <c r="GV76" s="149">
        <f t="shared" si="952"/>
        <v>0</v>
      </c>
      <c r="GW76" s="62">
        <f t="shared" si="1321"/>
        <v>1170</v>
      </c>
      <c r="GX76" s="1"/>
      <c r="GY76" s="25">
        <f t="shared" si="1373"/>
        <v>1570</v>
      </c>
      <c r="GZ76" s="149">
        <f t="shared" si="907"/>
        <v>0</v>
      </c>
      <c r="HA76" s="62">
        <f t="shared" si="1322"/>
        <v>1570</v>
      </c>
      <c r="HB76" s="1"/>
      <c r="HC76" s="25">
        <f t="shared" si="1374"/>
        <v>1970</v>
      </c>
      <c r="HD76" s="149">
        <f t="shared" si="953"/>
        <v>0</v>
      </c>
      <c r="HE76" s="62">
        <f t="shared" si="1323"/>
        <v>1970</v>
      </c>
      <c r="HF76" s="3"/>
      <c r="HH76" s="25">
        <f t="shared" si="1489"/>
        <v>120000</v>
      </c>
      <c r="HI76" s="25">
        <f t="shared" si="1490"/>
        <v>2000</v>
      </c>
      <c r="HJ76" s="3">
        <f t="shared" si="1491"/>
        <v>4000</v>
      </c>
      <c r="HK76" s="3">
        <f t="shared" si="1492"/>
        <v>8000</v>
      </c>
      <c r="HL76" s="62">
        <f t="shared" si="1493"/>
        <v>12000</v>
      </c>
      <c r="HM76" s="25">
        <f t="shared" si="1494"/>
        <v>4040</v>
      </c>
      <c r="HN76" s="3">
        <f t="shared" si="1495"/>
        <v>6040</v>
      </c>
      <c r="HO76" s="6">
        <f t="shared" si="1496"/>
        <v>897</v>
      </c>
      <c r="HV76" s="6">
        <f t="shared" si="955"/>
        <v>120000</v>
      </c>
      <c r="HW76" s="3">
        <f t="shared" si="956"/>
        <v>120960</v>
      </c>
      <c r="HX76" s="36">
        <f t="shared" si="957"/>
        <v>960</v>
      </c>
      <c r="HY76" s="36">
        <f t="shared" si="958"/>
        <v>393.59999999999854</v>
      </c>
      <c r="HZ76" s="210">
        <f t="shared" si="1497"/>
        <v>0.40999999999999848</v>
      </c>
      <c r="IA76" s="36">
        <f t="shared" si="959"/>
        <v>288</v>
      </c>
      <c r="IB76" s="213">
        <f t="shared" si="1498"/>
        <v>0.3</v>
      </c>
      <c r="IC76" s="36">
        <f t="shared" si="961"/>
        <v>788</v>
      </c>
      <c r="ID76" s="210">
        <f t="shared" si="1499"/>
        <v>0.8208333333333333</v>
      </c>
      <c r="IE76" s="36">
        <f t="shared" si="962"/>
        <v>1288</v>
      </c>
      <c r="IF76" s="210">
        <f t="shared" si="1500"/>
        <v>1.3416666666666666</v>
      </c>
      <c r="IG76" s="36">
        <f t="shared" si="963"/>
        <v>2288</v>
      </c>
      <c r="IH76" s="210">
        <f t="shared" si="1501"/>
        <v>2.3833333333333333</v>
      </c>
      <c r="II76" s="6">
        <f t="shared" si="964"/>
        <v>3288</v>
      </c>
      <c r="IJ76" s="210">
        <f t="shared" si="1502"/>
        <v>3.4249999999999998</v>
      </c>
      <c r="IK76" s="6">
        <f t="shared" si="965"/>
        <v>893.59999999999854</v>
      </c>
      <c r="IL76" s="210">
        <f t="shared" si="1503"/>
        <v>0.93083333333333185</v>
      </c>
      <c r="IM76" s="6">
        <f t="shared" si="967"/>
        <v>1393.5999999999985</v>
      </c>
      <c r="IN76" s="210">
        <f t="shared" si="1504"/>
        <v>1.4516666666666651</v>
      </c>
      <c r="IO76" s="6">
        <f t="shared" si="968"/>
        <v>393.59999999999854</v>
      </c>
      <c r="IP76" s="218">
        <f t="shared" si="1505"/>
        <v>0.40999999999999848</v>
      </c>
      <c r="IQ76" s="192"/>
      <c r="IR76" s="192"/>
      <c r="IT76" s="2"/>
      <c r="IW76" s="207"/>
    </row>
    <row r="77" spans="1:260">
      <c r="M77" s="127">
        <f t="shared" si="917"/>
        <v>140000</v>
      </c>
      <c r="N77" s="172"/>
      <c r="O77" s="185"/>
      <c r="P77" s="6">
        <f t="shared" si="1376"/>
        <v>140000</v>
      </c>
      <c r="Q77" s="36">
        <f t="shared" si="1377"/>
        <v>43935.53</v>
      </c>
      <c r="R77" s="82">
        <f t="shared" si="1378"/>
        <v>0.3138252142857143</v>
      </c>
      <c r="S77" s="36">
        <f t="shared" si="1379"/>
        <v>30778.399999999998</v>
      </c>
      <c r="T77" s="82">
        <f t="shared" si="1380"/>
        <v>0.21984571428571428</v>
      </c>
      <c r="U77" s="36">
        <f t="shared" si="1381"/>
        <v>28778.399999999998</v>
      </c>
      <c r="V77" s="76">
        <f t="shared" si="1382"/>
        <v>0.20555999999999999</v>
      </c>
      <c r="W77" s="36">
        <f t="shared" si="1383"/>
        <v>26778.399999999998</v>
      </c>
      <c r="X77" s="76">
        <f t="shared" si="1384"/>
        <v>0.1912742857142857</v>
      </c>
      <c r="Y77" s="36">
        <f t="shared" si="1385"/>
        <v>22778.399999999998</v>
      </c>
      <c r="Z77" s="76">
        <f t="shared" si="1386"/>
        <v>0.16270285714285712</v>
      </c>
      <c r="AA77" s="6">
        <f t="shared" si="1387"/>
        <v>18778.399999999998</v>
      </c>
      <c r="AB77" s="76">
        <f t="shared" si="1388"/>
        <v>0.13413142857142857</v>
      </c>
      <c r="AC77" s="6">
        <f t="shared" si="1389"/>
        <v>39895.53</v>
      </c>
      <c r="AD77" s="76">
        <f t="shared" si="1390"/>
        <v>0.28496807142857145</v>
      </c>
      <c r="AE77" s="36">
        <f t="shared" si="1506"/>
        <v>37895.53</v>
      </c>
      <c r="AF77" s="76">
        <f t="shared" si="1391"/>
        <v>0.27068235714285716</v>
      </c>
      <c r="AG77" s="6">
        <f t="shared" si="1392"/>
        <v>43038.53</v>
      </c>
      <c r="AH77" s="84">
        <f t="shared" si="1393"/>
        <v>0.30741807142857142</v>
      </c>
      <c r="AI77" s="36">
        <f>$M77*1</f>
        <v>140000</v>
      </c>
      <c r="AJ77" s="28">
        <f t="shared" si="1507"/>
        <v>1</v>
      </c>
      <c r="AK77" s="3">
        <f t="shared" si="1394"/>
        <v>140000</v>
      </c>
      <c r="AL77" s="3">
        <f t="shared" si="1508"/>
        <v>6011</v>
      </c>
      <c r="AM77" s="3">
        <f t="shared" si="1395"/>
        <v>5980</v>
      </c>
      <c r="AN77" s="3">
        <f t="shared" si="1509"/>
        <v>14640</v>
      </c>
      <c r="AO77" s="3">
        <f t="shared" si="1396"/>
        <v>44766</v>
      </c>
      <c r="AP77" s="3">
        <f t="shared" si="1397"/>
        <v>68603</v>
      </c>
      <c r="AQ77" s="3">
        <f t="shared" si="1398"/>
        <v>0</v>
      </c>
      <c r="AR77" s="3">
        <f t="shared" si="1399"/>
        <v>0</v>
      </c>
      <c r="AS77" s="3">
        <f t="shared" si="1400"/>
        <v>0</v>
      </c>
      <c r="AT77" s="3">
        <f t="shared" si="1222"/>
        <v>0</v>
      </c>
      <c r="AU77" s="22">
        <f t="shared" si="1401"/>
        <v>43935.53</v>
      </c>
      <c r="AV77" s="3">
        <f t="shared" si="1402"/>
        <v>43935.53</v>
      </c>
      <c r="AW77" s="160">
        <f t="shared" si="926"/>
        <v>43935.53</v>
      </c>
      <c r="AX77" s="6">
        <f t="shared" si="1403"/>
        <v>43935.53</v>
      </c>
      <c r="AY77" s="36">
        <f>$M77*1</f>
        <v>140000</v>
      </c>
      <c r="AZ77" s="28">
        <f t="shared" si="1510"/>
        <v>2</v>
      </c>
      <c r="BA77" s="3">
        <f t="shared" si="1404"/>
        <v>70000</v>
      </c>
      <c r="BB77" s="3">
        <f t="shared" si="1511"/>
        <v>6011</v>
      </c>
      <c r="BC77" s="3">
        <f t="shared" si="1405"/>
        <v>5980</v>
      </c>
      <c r="BD77" s="3">
        <f t="shared" si="1512"/>
        <v>14640</v>
      </c>
      <c r="BE77" s="3">
        <f t="shared" si="1406"/>
        <v>43369</v>
      </c>
      <c r="BF77" s="3">
        <f t="shared" si="1407"/>
        <v>0</v>
      </c>
      <c r="BG77" s="3">
        <f t="shared" si="1408"/>
        <v>0</v>
      </c>
      <c r="BH77" s="3">
        <f t="shared" si="1409"/>
        <v>0</v>
      </c>
      <c r="BI77" s="3">
        <f>IF(BA77&gt;=$AR$5,IF(BA77&lt;=$AS$5,BA77-$AR$5,$AS$5-$AR$5),0)</f>
        <v>0</v>
      </c>
      <c r="BJ77" s="3">
        <f t="shared" si="1410"/>
        <v>0</v>
      </c>
      <c r="BK77" s="90">
        <f t="shared" si="1411"/>
        <v>30778.399999999998</v>
      </c>
      <c r="BL77" s="3">
        <f t="shared" si="1412"/>
        <v>30778.399999999998</v>
      </c>
      <c r="BM77" s="160">
        <f t="shared" si="928"/>
        <v>30778.399999999998</v>
      </c>
      <c r="BN77" s="62">
        <f t="shared" si="1413"/>
        <v>30778.399999999998</v>
      </c>
      <c r="BO77" s="36">
        <f>$M77*1</f>
        <v>140000</v>
      </c>
      <c r="BP77" s="28">
        <f t="shared" si="1513"/>
        <v>2.5</v>
      </c>
      <c r="BQ77" s="3">
        <f t="shared" si="1414"/>
        <v>56000</v>
      </c>
      <c r="BR77" s="3">
        <f t="shared" si="1514"/>
        <v>6011</v>
      </c>
      <c r="BS77" s="3">
        <f t="shared" si="1415"/>
        <v>5980</v>
      </c>
      <c r="BT77" s="3">
        <f t="shared" si="1515"/>
        <v>14640</v>
      </c>
      <c r="BU77" s="3">
        <f t="shared" si="1416"/>
        <v>29369</v>
      </c>
      <c r="BV77" s="3">
        <f t="shared" si="1417"/>
        <v>0</v>
      </c>
      <c r="BW77" s="3">
        <f t="shared" si="1418"/>
        <v>0</v>
      </c>
      <c r="BX77" s="3">
        <f t="shared" si="1419"/>
        <v>0</v>
      </c>
      <c r="BY77" s="3">
        <f>IF(BQ77&gt;=$AR$5,IF(BQ77&lt;=$AS$5,BQ77-$AR$5,$AS$5-$AR$5),0)</f>
        <v>0</v>
      </c>
      <c r="BZ77" s="3">
        <f t="shared" si="1244"/>
        <v>0</v>
      </c>
      <c r="CA77" s="90">
        <f t="shared" si="1420"/>
        <v>27972.999999999996</v>
      </c>
      <c r="CB77" s="3">
        <f t="shared" si="929"/>
        <v>28778.399999999998</v>
      </c>
      <c r="CC77" s="160">
        <f t="shared" si="930"/>
        <v>28778.399999999998</v>
      </c>
      <c r="CD77" s="6">
        <f t="shared" si="1421"/>
        <v>28778.399999999998</v>
      </c>
      <c r="CE77" s="36">
        <f>$M77*1</f>
        <v>140000</v>
      </c>
      <c r="CF77" s="28">
        <f t="shared" si="1516"/>
        <v>3</v>
      </c>
      <c r="CG77" s="3">
        <f t="shared" si="1422"/>
        <v>46666.666666666664</v>
      </c>
      <c r="CH77" s="3">
        <f t="shared" si="1517"/>
        <v>6011</v>
      </c>
      <c r="CI77" s="3">
        <f t="shared" si="1423"/>
        <v>5980</v>
      </c>
      <c r="CJ77" s="3">
        <f t="shared" si="1518"/>
        <v>14640</v>
      </c>
      <c r="CK77" s="3">
        <f t="shared" si="1424"/>
        <v>20035.666666666664</v>
      </c>
      <c r="CL77" s="3">
        <f t="shared" si="1425"/>
        <v>0</v>
      </c>
      <c r="CM77" s="3">
        <f t="shared" si="1426"/>
        <v>0</v>
      </c>
      <c r="CN77" s="3">
        <f t="shared" si="1427"/>
        <v>0</v>
      </c>
      <c r="CO77" s="3">
        <f>IF(CG77&gt;=$AR$5,IF(CG77&lt;=$AS$5,CG77-$AR$5,$AS$5-$AR$5),0)</f>
        <v>0</v>
      </c>
      <c r="CP77" s="3">
        <f t="shared" si="1254"/>
        <v>0</v>
      </c>
      <c r="CQ77" s="22">
        <f t="shared" si="1428"/>
        <v>25167.599999999999</v>
      </c>
      <c r="CR77" s="3">
        <f t="shared" si="931"/>
        <v>26778.399999999998</v>
      </c>
      <c r="CS77" s="160">
        <f t="shared" si="932"/>
        <v>26778.399999999998</v>
      </c>
      <c r="CT77" s="6">
        <f t="shared" si="1429"/>
        <v>26778.399999999998</v>
      </c>
      <c r="CU77" s="36">
        <f>$M77*1</f>
        <v>140000</v>
      </c>
      <c r="CV77" s="28">
        <f t="shared" si="1519"/>
        <v>4</v>
      </c>
      <c r="CW77" s="3">
        <f t="shared" si="1430"/>
        <v>35000</v>
      </c>
      <c r="CX77" s="3">
        <f t="shared" si="1520"/>
        <v>6011</v>
      </c>
      <c r="CY77" s="3">
        <f t="shared" si="1431"/>
        <v>5980</v>
      </c>
      <c r="CZ77" s="3">
        <f t="shared" si="1521"/>
        <v>14640</v>
      </c>
      <c r="DA77" s="3">
        <f t="shared" si="1432"/>
        <v>8369</v>
      </c>
      <c r="DB77" s="3">
        <f t="shared" si="1433"/>
        <v>0</v>
      </c>
      <c r="DC77" s="3">
        <f t="shared" si="1434"/>
        <v>0</v>
      </c>
      <c r="DD77" s="3">
        <f t="shared" si="1435"/>
        <v>0</v>
      </c>
      <c r="DE77" s="3">
        <f>IF(CW77&gt;=$AR$5,IF(CW77&lt;=$AS$5,CW77-$AR$5,$AS$5-$AR$5),0)</f>
        <v>0</v>
      </c>
      <c r="DF77" s="3">
        <f t="shared" si="1264"/>
        <v>0</v>
      </c>
      <c r="DG77" s="22">
        <f t="shared" si="1436"/>
        <v>19556.800000000003</v>
      </c>
      <c r="DH77" s="3">
        <f t="shared" si="933"/>
        <v>22778.399999999998</v>
      </c>
      <c r="DI77" s="160">
        <f t="shared" si="934"/>
        <v>22778.399999999998</v>
      </c>
      <c r="DJ77" s="6">
        <f t="shared" si="1437"/>
        <v>22778.399999999998</v>
      </c>
      <c r="DK77" s="36">
        <f>$M77*1</f>
        <v>140000</v>
      </c>
      <c r="DL77" s="28">
        <f t="shared" si="1522"/>
        <v>5</v>
      </c>
      <c r="DM77" s="3">
        <f t="shared" si="1438"/>
        <v>28000</v>
      </c>
      <c r="DN77" s="3">
        <f t="shared" si="1523"/>
        <v>6011</v>
      </c>
      <c r="DO77" s="3">
        <f t="shared" si="1439"/>
        <v>5980</v>
      </c>
      <c r="DP77" s="3">
        <f t="shared" si="1524"/>
        <v>14640</v>
      </c>
      <c r="DQ77" s="3">
        <f t="shared" si="1440"/>
        <v>1369</v>
      </c>
      <c r="DR77" s="3">
        <f t="shared" si="1441"/>
        <v>0</v>
      </c>
      <c r="DS77" s="3">
        <f t="shared" si="1442"/>
        <v>0</v>
      </c>
      <c r="DT77" s="3">
        <f t="shared" si="1443"/>
        <v>0</v>
      </c>
      <c r="DU77" s="3">
        <f>IF(DM77&gt;=$AR$5,IF(DM77&lt;=$AS$5,DM77-$AR$5,$AS$5-$AR$5),0)</f>
        <v>0</v>
      </c>
      <c r="DV77" s="3">
        <f t="shared" si="1444"/>
        <v>0</v>
      </c>
      <c r="DW77" s="22">
        <f t="shared" si="1445"/>
        <v>13946.000000000002</v>
      </c>
      <c r="DX77" s="149">
        <f t="shared" si="935"/>
        <v>18778.399999999998</v>
      </c>
      <c r="DY77" s="160">
        <f t="shared" si="936"/>
        <v>18778.399999999998</v>
      </c>
      <c r="DZ77" s="6">
        <f t="shared" si="1010"/>
        <v>18778.399999999998</v>
      </c>
      <c r="EA77" s="36">
        <f>$M77*1</f>
        <v>140000</v>
      </c>
      <c r="EB77" s="28">
        <f t="shared" si="1525"/>
        <v>2</v>
      </c>
      <c r="EC77" s="3">
        <f t="shared" si="1446"/>
        <v>70000</v>
      </c>
      <c r="ED77" s="3">
        <f t="shared" si="1526"/>
        <v>6011</v>
      </c>
      <c r="EE77" s="3">
        <f t="shared" si="1447"/>
        <v>5980</v>
      </c>
      <c r="EF77" s="3">
        <f t="shared" si="1527"/>
        <v>14640</v>
      </c>
      <c r="EG77" s="3">
        <f t="shared" si="1448"/>
        <v>43369</v>
      </c>
      <c r="EH77" s="3">
        <f t="shared" si="1449"/>
        <v>0</v>
      </c>
      <c r="EI77" s="3">
        <f t="shared" si="1450"/>
        <v>0</v>
      </c>
      <c r="EJ77" s="3">
        <f t="shared" si="1451"/>
        <v>0</v>
      </c>
      <c r="EK77" s="3">
        <f t="shared" si="1452"/>
        <v>0</v>
      </c>
      <c r="EL77" s="3">
        <f t="shared" si="1282"/>
        <v>0</v>
      </c>
      <c r="EM77" s="22">
        <f t="shared" si="1453"/>
        <v>30778.399999999998</v>
      </c>
      <c r="EN77" s="3">
        <f t="shared" si="937"/>
        <v>39895.53</v>
      </c>
      <c r="EO77" s="160">
        <f t="shared" si="938"/>
        <v>39895.53</v>
      </c>
      <c r="EP77" s="36">
        <f t="shared" si="875"/>
        <v>39895.53</v>
      </c>
      <c r="EQ77" s="6">
        <f t="shared" si="1454"/>
        <v>140000</v>
      </c>
      <c r="ER77" s="3">
        <f t="shared" si="1455"/>
        <v>140000</v>
      </c>
      <c r="ES77" s="3">
        <f t="shared" si="1456"/>
        <v>0</v>
      </c>
      <c r="ET77" s="3">
        <f t="shared" si="1457"/>
        <v>0</v>
      </c>
      <c r="EU77" s="3">
        <f t="shared" si="1458"/>
        <v>0</v>
      </c>
      <c r="EV77" s="3">
        <f t="shared" si="1459"/>
        <v>0</v>
      </c>
      <c r="EW77" s="3">
        <f t="shared" si="1460"/>
        <v>0</v>
      </c>
      <c r="EX77" s="6">
        <f t="shared" si="1461"/>
        <v>0</v>
      </c>
      <c r="EY77" s="3">
        <f t="shared" si="1462"/>
        <v>140000</v>
      </c>
      <c r="EZ77" s="3">
        <f t="shared" si="1463"/>
        <v>0</v>
      </c>
      <c r="FA77" s="3">
        <f t="shared" si="1464"/>
        <v>0</v>
      </c>
      <c r="FB77" s="3">
        <f t="shared" si="1465"/>
        <v>0</v>
      </c>
      <c r="FC77" s="3">
        <f t="shared" si="1466"/>
        <v>0</v>
      </c>
      <c r="FD77" s="3">
        <f t="shared" si="1467"/>
        <v>0</v>
      </c>
      <c r="FE77" s="6">
        <f t="shared" si="1468"/>
        <v>0</v>
      </c>
      <c r="FF77" s="36">
        <f>$M77*1</f>
        <v>140000</v>
      </c>
      <c r="FG77" s="28">
        <f t="shared" si="1528"/>
        <v>2.5</v>
      </c>
      <c r="FH77" s="3">
        <f t="shared" si="1469"/>
        <v>56000</v>
      </c>
      <c r="FI77" s="3">
        <f t="shared" si="1529"/>
        <v>6011</v>
      </c>
      <c r="FJ77" s="3">
        <f t="shared" si="1470"/>
        <v>5980</v>
      </c>
      <c r="FK77" s="3">
        <f t="shared" si="1530"/>
        <v>14640</v>
      </c>
      <c r="FL77" s="3">
        <f t="shared" si="1471"/>
        <v>29369</v>
      </c>
      <c r="FM77" s="3">
        <f t="shared" si="1472"/>
        <v>0</v>
      </c>
      <c r="FN77" s="3">
        <f t="shared" si="1473"/>
        <v>0</v>
      </c>
      <c r="FO77" s="3">
        <f t="shared" si="1474"/>
        <v>0</v>
      </c>
      <c r="FP77" s="3">
        <f t="shared" si="1475"/>
        <v>0</v>
      </c>
      <c r="FQ77" s="3">
        <f t="shared" si="1476"/>
        <v>0</v>
      </c>
      <c r="FR77" s="22">
        <f t="shared" si="1477"/>
        <v>27972.999999999996</v>
      </c>
      <c r="FS77" s="3">
        <f t="shared" si="945"/>
        <v>37895.53</v>
      </c>
      <c r="FT77" s="160">
        <f t="shared" si="946"/>
        <v>37895.53</v>
      </c>
      <c r="FU77" s="36">
        <f t="shared" si="1478"/>
        <v>37895.53</v>
      </c>
      <c r="FV77" s="36">
        <f>$M77*1</f>
        <v>140000</v>
      </c>
      <c r="FW77" s="28">
        <f t="shared" si="1531"/>
        <v>1.5</v>
      </c>
      <c r="FX77" s="3">
        <f t="shared" si="1479"/>
        <v>93333.333333333328</v>
      </c>
      <c r="FY77" s="3">
        <f t="shared" si="1532"/>
        <v>6011</v>
      </c>
      <c r="FZ77" s="3">
        <f t="shared" si="1480"/>
        <v>5980</v>
      </c>
      <c r="GA77" s="3">
        <f t="shared" si="1533"/>
        <v>14640</v>
      </c>
      <c r="GB77" s="3">
        <f t="shared" si="1481"/>
        <v>44766</v>
      </c>
      <c r="GC77" s="3">
        <f t="shared" si="1482"/>
        <v>21936.333333333328</v>
      </c>
      <c r="GD77" s="3">
        <f t="shared" si="1483"/>
        <v>0</v>
      </c>
      <c r="GE77" s="3">
        <f t="shared" si="1484"/>
        <v>0</v>
      </c>
      <c r="GF77" s="3">
        <f t="shared" si="1485"/>
        <v>0</v>
      </c>
      <c r="GG77" s="3">
        <f t="shared" si="1486"/>
        <v>0</v>
      </c>
      <c r="GH77" s="22">
        <f t="shared" si="1487"/>
        <v>37203.294999999998</v>
      </c>
      <c r="GI77" s="3">
        <f t="shared" si="948"/>
        <v>43038.53</v>
      </c>
      <c r="GJ77" s="160">
        <f t="shared" si="949"/>
        <v>43038.53</v>
      </c>
      <c r="GK77" s="36">
        <f t="shared" si="1488"/>
        <v>43038.53</v>
      </c>
      <c r="GM77" s="25">
        <f t="shared" si="1370"/>
        <v>390</v>
      </c>
      <c r="GN77" s="149">
        <f t="shared" si="951"/>
        <v>285</v>
      </c>
      <c r="GO77" s="62">
        <f t="shared" si="1319"/>
        <v>105</v>
      </c>
      <c r="GP77" s="1"/>
      <c r="GQ77" s="25">
        <f t="shared" si="1371"/>
        <v>790</v>
      </c>
      <c r="GR77" s="149">
        <f t="shared" si="980"/>
        <v>85</v>
      </c>
      <c r="GS77" s="62">
        <f t="shared" si="1320"/>
        <v>705</v>
      </c>
      <c r="GT77" s="1"/>
      <c r="GU77" s="25">
        <f t="shared" si="1372"/>
        <v>1190</v>
      </c>
      <c r="GV77" s="149">
        <f t="shared" si="952"/>
        <v>0</v>
      </c>
      <c r="GW77" s="62">
        <f t="shared" si="1321"/>
        <v>1190</v>
      </c>
      <c r="GX77" s="1"/>
      <c r="GY77" s="25">
        <f t="shared" si="1373"/>
        <v>1590</v>
      </c>
      <c r="GZ77" s="149">
        <f t="shared" si="907"/>
        <v>0</v>
      </c>
      <c r="HA77" s="62">
        <f t="shared" si="1322"/>
        <v>1590</v>
      </c>
      <c r="HB77" s="1"/>
      <c r="HC77" s="25">
        <f t="shared" si="1374"/>
        <v>1990</v>
      </c>
      <c r="HD77" s="149">
        <f t="shared" si="953"/>
        <v>0</v>
      </c>
      <c r="HE77" s="62">
        <f t="shared" si="1323"/>
        <v>1990</v>
      </c>
      <c r="HF77" s="3"/>
      <c r="HH77" s="25">
        <f t="shared" si="1489"/>
        <v>140000</v>
      </c>
      <c r="HI77" s="25">
        <f t="shared" si="1490"/>
        <v>2000</v>
      </c>
      <c r="HJ77" s="3">
        <f t="shared" si="1491"/>
        <v>4000</v>
      </c>
      <c r="HK77" s="3">
        <f t="shared" si="1492"/>
        <v>8000</v>
      </c>
      <c r="HL77" s="62">
        <f t="shared" si="1493"/>
        <v>12000</v>
      </c>
      <c r="HM77" s="25">
        <f t="shared" si="1494"/>
        <v>4040</v>
      </c>
      <c r="HN77" s="3">
        <f t="shared" si="1495"/>
        <v>6040</v>
      </c>
      <c r="HO77" s="6">
        <f t="shared" si="1496"/>
        <v>897</v>
      </c>
      <c r="HV77" s="6">
        <f t="shared" si="955"/>
        <v>140000</v>
      </c>
      <c r="HW77" s="3">
        <f t="shared" si="956"/>
        <v>141120</v>
      </c>
      <c r="HX77" s="36">
        <f t="shared" si="957"/>
        <v>1120</v>
      </c>
      <c r="HY77" s="36">
        <f t="shared" si="958"/>
        <v>459.19999999999709</v>
      </c>
      <c r="HZ77" s="210">
        <f t="shared" si="1497"/>
        <v>0.40999999999999742</v>
      </c>
      <c r="IA77" s="36">
        <f t="shared" si="959"/>
        <v>336</v>
      </c>
      <c r="IB77" s="213">
        <f t="shared" si="1498"/>
        <v>0.3</v>
      </c>
      <c r="IC77" s="36">
        <f t="shared" si="961"/>
        <v>836</v>
      </c>
      <c r="ID77" s="210">
        <f t="shared" si="1499"/>
        <v>0.74642857142857144</v>
      </c>
      <c r="IE77" s="36">
        <f t="shared" si="962"/>
        <v>1336</v>
      </c>
      <c r="IF77" s="210">
        <f t="shared" si="1500"/>
        <v>1.1928571428571428</v>
      </c>
      <c r="IG77" s="36">
        <f t="shared" si="963"/>
        <v>2336</v>
      </c>
      <c r="IH77" s="210">
        <f t="shared" si="1501"/>
        <v>2.0857142857142859</v>
      </c>
      <c r="II77" s="6">
        <f t="shared" si="964"/>
        <v>3336</v>
      </c>
      <c r="IJ77" s="210">
        <f t="shared" si="1502"/>
        <v>2.9785714285714286</v>
      </c>
      <c r="IK77" s="6">
        <f t="shared" si="965"/>
        <v>959.19999999999709</v>
      </c>
      <c r="IL77" s="210">
        <f t="shared" si="1503"/>
        <v>0.85642857142856887</v>
      </c>
      <c r="IM77" s="6">
        <f t="shared" si="967"/>
        <v>1459.1999999999971</v>
      </c>
      <c r="IN77" s="210">
        <f t="shared" si="1504"/>
        <v>1.3028571428571403</v>
      </c>
      <c r="IO77" s="6">
        <f t="shared" si="968"/>
        <v>459.19999999999709</v>
      </c>
      <c r="IP77" s="218">
        <f t="shared" si="1505"/>
        <v>0.40999999999999742</v>
      </c>
      <c r="IQ77" s="192"/>
      <c r="IR77" s="192"/>
      <c r="IT77" s="207">
        <v>897</v>
      </c>
      <c r="IW77" s="207">
        <v>897</v>
      </c>
      <c r="IY77" s="2" t="s">
        <v>189</v>
      </c>
    </row>
    <row r="78" spans="1:260" ht="15.75" thickBot="1">
      <c r="A78" s="115" t="s">
        <v>71</v>
      </c>
      <c r="B78" t="s">
        <v>74</v>
      </c>
      <c r="G78" s="103"/>
      <c r="M78" s="127">
        <f t="shared" si="917"/>
        <v>160000</v>
      </c>
      <c r="N78" s="172"/>
      <c r="O78" s="185"/>
      <c r="P78" s="6">
        <f t="shared" si="1376"/>
        <v>160000</v>
      </c>
      <c r="Q78" s="36">
        <f t="shared" si="1377"/>
        <v>52487.53</v>
      </c>
      <c r="R78" s="82">
        <f t="shared" si="1378"/>
        <v>0.32804706249999999</v>
      </c>
      <c r="S78" s="36">
        <f t="shared" si="1379"/>
        <v>38671.06</v>
      </c>
      <c r="T78" s="82">
        <f t="shared" si="1380"/>
        <v>0.24169412499999998</v>
      </c>
      <c r="U78" s="36">
        <f t="shared" si="1381"/>
        <v>36671.06</v>
      </c>
      <c r="V78" s="76">
        <f t="shared" si="1382"/>
        <v>0.229194125</v>
      </c>
      <c r="W78" s="36">
        <f t="shared" si="1383"/>
        <v>34671.06</v>
      </c>
      <c r="X78" s="76">
        <f t="shared" si="1384"/>
        <v>0.21669412499999999</v>
      </c>
      <c r="Y78" s="36">
        <f t="shared" si="1385"/>
        <v>30671.059999999998</v>
      </c>
      <c r="Z78" s="76">
        <f t="shared" si="1386"/>
        <v>0.19169412499999999</v>
      </c>
      <c r="AA78" s="6">
        <f t="shared" si="1387"/>
        <v>26671.059999999998</v>
      </c>
      <c r="AB78" s="76">
        <f t="shared" si="1388"/>
        <v>0.166694125</v>
      </c>
      <c r="AC78" s="6">
        <f t="shared" si="1389"/>
        <v>48447.53</v>
      </c>
      <c r="AD78" s="76">
        <f t="shared" si="1390"/>
        <v>0.30279706249999999</v>
      </c>
      <c r="AE78" s="36">
        <f t="shared" si="1506"/>
        <v>46447.53</v>
      </c>
      <c r="AF78" s="76">
        <f t="shared" si="1391"/>
        <v>0.29029706249999998</v>
      </c>
      <c r="AG78" s="6">
        <f t="shared" si="1392"/>
        <v>51590.53</v>
      </c>
      <c r="AH78" s="84">
        <f t="shared" si="1393"/>
        <v>0.32244081250000001</v>
      </c>
      <c r="AI78" s="36">
        <f>$M78*1</f>
        <v>160000</v>
      </c>
      <c r="AJ78" s="28">
        <f t="shared" si="1507"/>
        <v>1</v>
      </c>
      <c r="AK78" s="3">
        <f t="shared" si="1394"/>
        <v>160000</v>
      </c>
      <c r="AL78" s="3">
        <f t="shared" si="1508"/>
        <v>6011</v>
      </c>
      <c r="AM78" s="3">
        <f t="shared" si="1395"/>
        <v>5980</v>
      </c>
      <c r="AN78" s="3">
        <f t="shared" si="1509"/>
        <v>14640</v>
      </c>
      <c r="AO78" s="3">
        <f t="shared" si="1396"/>
        <v>44766</v>
      </c>
      <c r="AP78" s="3">
        <f t="shared" si="1397"/>
        <v>79803</v>
      </c>
      <c r="AQ78" s="3">
        <f t="shared" si="1398"/>
        <v>8800</v>
      </c>
      <c r="AR78" s="3">
        <f t="shared" si="1399"/>
        <v>0</v>
      </c>
      <c r="AS78" s="3">
        <f t="shared" si="1400"/>
        <v>0</v>
      </c>
      <c r="AT78" s="3">
        <f t="shared" si="1222"/>
        <v>0</v>
      </c>
      <c r="AU78" s="22">
        <f t="shared" si="1401"/>
        <v>52487.53</v>
      </c>
      <c r="AV78" s="3">
        <f t="shared" si="1402"/>
        <v>52487.53</v>
      </c>
      <c r="AW78" s="160">
        <f t="shared" si="926"/>
        <v>52487.53</v>
      </c>
      <c r="AX78" s="6">
        <f t="shared" si="1403"/>
        <v>52487.53</v>
      </c>
      <c r="AY78" s="36">
        <f>$M78*1</f>
        <v>160000</v>
      </c>
      <c r="AZ78" s="28">
        <f t="shared" si="1510"/>
        <v>2</v>
      </c>
      <c r="BA78" s="3">
        <f t="shared" si="1404"/>
        <v>80000</v>
      </c>
      <c r="BB78" s="3">
        <f t="shared" si="1511"/>
        <v>6011</v>
      </c>
      <c r="BC78" s="3">
        <f t="shared" si="1405"/>
        <v>5980</v>
      </c>
      <c r="BD78" s="3">
        <f t="shared" si="1512"/>
        <v>14640</v>
      </c>
      <c r="BE78" s="3">
        <f t="shared" si="1406"/>
        <v>44766</v>
      </c>
      <c r="BF78" s="3">
        <f t="shared" si="1407"/>
        <v>8603</v>
      </c>
      <c r="BG78" s="3">
        <f t="shared" si="1408"/>
        <v>0</v>
      </c>
      <c r="BH78" s="3">
        <f t="shared" si="1409"/>
        <v>0</v>
      </c>
      <c r="BI78" s="3">
        <f>IF(BA78&gt;=$AR$5,IF(BA78&lt;=$AS$5,BA78-$AR$5,$AS$5-$AR$5),0)</f>
        <v>0</v>
      </c>
      <c r="BJ78" s="3">
        <f t="shared" si="1410"/>
        <v>0</v>
      </c>
      <c r="BK78" s="90">
        <f t="shared" si="1411"/>
        <v>38671.06</v>
      </c>
      <c r="BL78" s="3">
        <f t="shared" si="1412"/>
        <v>38671.06</v>
      </c>
      <c r="BM78" s="160">
        <f t="shared" si="928"/>
        <v>38671.06</v>
      </c>
      <c r="BN78" s="62">
        <f t="shared" si="1413"/>
        <v>38671.06</v>
      </c>
      <c r="BO78" s="36">
        <f>$M78*1</f>
        <v>160000</v>
      </c>
      <c r="BP78" s="28">
        <f t="shared" si="1513"/>
        <v>2.5</v>
      </c>
      <c r="BQ78" s="3">
        <f t="shared" si="1414"/>
        <v>64000</v>
      </c>
      <c r="BR78" s="3">
        <f t="shared" si="1514"/>
        <v>6011</v>
      </c>
      <c r="BS78" s="3">
        <f t="shared" si="1415"/>
        <v>5980</v>
      </c>
      <c r="BT78" s="3">
        <f t="shared" si="1515"/>
        <v>14640</v>
      </c>
      <c r="BU78" s="3">
        <f t="shared" si="1416"/>
        <v>37369</v>
      </c>
      <c r="BV78" s="3">
        <f t="shared" si="1417"/>
        <v>0</v>
      </c>
      <c r="BW78" s="3">
        <f t="shared" si="1418"/>
        <v>0</v>
      </c>
      <c r="BX78" s="3">
        <f t="shared" si="1419"/>
        <v>0</v>
      </c>
      <c r="BY78" s="3">
        <f>IF(BQ78&gt;=$AR$5,IF(BQ78&lt;=$AS$5,BQ78-$AR$5,$AS$5-$AR$5),0)</f>
        <v>0</v>
      </c>
      <c r="BZ78" s="3">
        <f t="shared" si="1244"/>
        <v>0</v>
      </c>
      <c r="CA78" s="90">
        <f t="shared" si="1420"/>
        <v>33973</v>
      </c>
      <c r="CB78" s="3">
        <f t="shared" si="929"/>
        <v>36671.06</v>
      </c>
      <c r="CC78" s="160">
        <f t="shared" si="930"/>
        <v>36671.06</v>
      </c>
      <c r="CD78" s="6">
        <f t="shared" si="1421"/>
        <v>36671.06</v>
      </c>
      <c r="CE78" s="36">
        <f>$M78*1</f>
        <v>160000</v>
      </c>
      <c r="CF78" s="28">
        <f t="shared" si="1516"/>
        <v>3</v>
      </c>
      <c r="CG78" s="3">
        <f t="shared" si="1422"/>
        <v>53333.333333333336</v>
      </c>
      <c r="CH78" s="3">
        <f t="shared" si="1517"/>
        <v>6011</v>
      </c>
      <c r="CI78" s="3">
        <f t="shared" si="1423"/>
        <v>5980</v>
      </c>
      <c r="CJ78" s="3">
        <f t="shared" si="1518"/>
        <v>14640</v>
      </c>
      <c r="CK78" s="3">
        <f t="shared" si="1424"/>
        <v>26702.333333333336</v>
      </c>
      <c r="CL78" s="3">
        <f t="shared" si="1425"/>
        <v>0</v>
      </c>
      <c r="CM78" s="3">
        <f t="shared" si="1426"/>
        <v>0</v>
      </c>
      <c r="CN78" s="3">
        <f t="shared" si="1427"/>
        <v>0</v>
      </c>
      <c r="CO78" s="3">
        <f>IF(CG78&gt;=$AR$5,IF(CG78&lt;=$AS$5,CG78-$AR$5,$AS$5-$AR$5),0)</f>
        <v>0</v>
      </c>
      <c r="CP78" s="3">
        <f t="shared" si="1254"/>
        <v>0</v>
      </c>
      <c r="CQ78" s="22">
        <f t="shared" si="1428"/>
        <v>31167.600000000002</v>
      </c>
      <c r="CR78" s="3">
        <f t="shared" si="931"/>
        <v>34671.06</v>
      </c>
      <c r="CS78" s="160">
        <f t="shared" si="932"/>
        <v>34671.06</v>
      </c>
      <c r="CT78" s="6">
        <f t="shared" si="1429"/>
        <v>34671.06</v>
      </c>
      <c r="CU78" s="36">
        <f>$M78*1</f>
        <v>160000</v>
      </c>
      <c r="CV78" s="28">
        <f t="shared" si="1519"/>
        <v>4</v>
      </c>
      <c r="CW78" s="3">
        <f t="shared" si="1430"/>
        <v>40000</v>
      </c>
      <c r="CX78" s="3">
        <f t="shared" si="1520"/>
        <v>6011</v>
      </c>
      <c r="CY78" s="3">
        <f t="shared" si="1431"/>
        <v>5980</v>
      </c>
      <c r="CZ78" s="3">
        <f t="shared" si="1521"/>
        <v>14640</v>
      </c>
      <c r="DA78" s="3">
        <f t="shared" si="1432"/>
        <v>13369</v>
      </c>
      <c r="DB78" s="3">
        <f t="shared" si="1433"/>
        <v>0</v>
      </c>
      <c r="DC78" s="3">
        <f t="shared" si="1434"/>
        <v>0</v>
      </c>
      <c r="DD78" s="3">
        <f t="shared" si="1435"/>
        <v>0</v>
      </c>
      <c r="DE78" s="3">
        <f>IF(CW78&gt;=$AR$5,IF(CW78&lt;=$AS$5,CW78-$AR$5,$AS$5-$AR$5),0)</f>
        <v>0</v>
      </c>
      <c r="DF78" s="3">
        <f t="shared" si="1264"/>
        <v>0</v>
      </c>
      <c r="DG78" s="22">
        <f t="shared" si="1436"/>
        <v>25556.800000000003</v>
      </c>
      <c r="DH78" s="3">
        <f t="shared" si="933"/>
        <v>30671.059999999998</v>
      </c>
      <c r="DI78" s="160">
        <f t="shared" si="934"/>
        <v>30671.059999999998</v>
      </c>
      <c r="DJ78" s="6">
        <f t="shared" si="1437"/>
        <v>30671.059999999998</v>
      </c>
      <c r="DK78" s="36">
        <f>$M78*1</f>
        <v>160000</v>
      </c>
      <c r="DL78" s="28">
        <f t="shared" si="1522"/>
        <v>5</v>
      </c>
      <c r="DM78" s="3">
        <f t="shared" si="1438"/>
        <v>32000</v>
      </c>
      <c r="DN78" s="3">
        <f t="shared" si="1523"/>
        <v>6011</v>
      </c>
      <c r="DO78" s="3">
        <f t="shared" si="1439"/>
        <v>5980</v>
      </c>
      <c r="DP78" s="3">
        <f t="shared" si="1524"/>
        <v>14640</v>
      </c>
      <c r="DQ78" s="3">
        <f t="shared" si="1440"/>
        <v>5369</v>
      </c>
      <c r="DR78" s="3">
        <f t="shared" si="1441"/>
        <v>0</v>
      </c>
      <c r="DS78" s="3">
        <f t="shared" si="1442"/>
        <v>0</v>
      </c>
      <c r="DT78" s="3">
        <f t="shared" si="1443"/>
        <v>0</v>
      </c>
      <c r="DU78" s="3">
        <f>IF(DM78&gt;=$AR$5,IF(DM78&lt;=$AS$5,DM78-$AR$5,$AS$5-$AR$5),0)</f>
        <v>0</v>
      </c>
      <c r="DV78" s="3">
        <f t="shared" si="1444"/>
        <v>0</v>
      </c>
      <c r="DW78" s="22">
        <f t="shared" si="1445"/>
        <v>19946.000000000004</v>
      </c>
      <c r="DX78" s="149">
        <f t="shared" si="935"/>
        <v>26671.059999999998</v>
      </c>
      <c r="DY78" s="160">
        <f t="shared" si="936"/>
        <v>26671.059999999998</v>
      </c>
      <c r="DZ78" s="6">
        <f t="shared" si="1010"/>
        <v>26671.059999999998</v>
      </c>
      <c r="EA78" s="36">
        <f>$M78*1</f>
        <v>160000</v>
      </c>
      <c r="EB78" s="28">
        <f t="shared" si="1525"/>
        <v>2</v>
      </c>
      <c r="EC78" s="3">
        <f t="shared" si="1446"/>
        <v>80000</v>
      </c>
      <c r="ED78" s="3">
        <f t="shared" si="1526"/>
        <v>6011</v>
      </c>
      <c r="EE78" s="3">
        <f t="shared" si="1447"/>
        <v>5980</v>
      </c>
      <c r="EF78" s="3">
        <f t="shared" si="1527"/>
        <v>14640</v>
      </c>
      <c r="EG78" s="3">
        <f t="shared" si="1448"/>
        <v>44766</v>
      </c>
      <c r="EH78" s="3">
        <f t="shared" si="1449"/>
        <v>8603</v>
      </c>
      <c r="EI78" s="3">
        <f t="shared" si="1450"/>
        <v>0</v>
      </c>
      <c r="EJ78" s="3">
        <f t="shared" si="1451"/>
        <v>0</v>
      </c>
      <c r="EK78" s="3">
        <f t="shared" si="1452"/>
        <v>0</v>
      </c>
      <c r="EL78" s="3">
        <f t="shared" si="1282"/>
        <v>0</v>
      </c>
      <c r="EM78" s="22">
        <f t="shared" si="1453"/>
        <v>38671.06</v>
      </c>
      <c r="EN78" s="3">
        <f t="shared" si="937"/>
        <v>48447.53</v>
      </c>
      <c r="EO78" s="160">
        <f t="shared" si="938"/>
        <v>48447.53</v>
      </c>
      <c r="EP78" s="36">
        <f t="shared" si="875"/>
        <v>48447.53</v>
      </c>
      <c r="EQ78" s="6">
        <f t="shared" si="1454"/>
        <v>160000</v>
      </c>
      <c r="ER78" s="3">
        <f t="shared" si="1455"/>
        <v>160000</v>
      </c>
      <c r="ES78" s="3">
        <f t="shared" si="1456"/>
        <v>0</v>
      </c>
      <c r="ET78" s="3">
        <f t="shared" si="1457"/>
        <v>0</v>
      </c>
      <c r="EU78" s="3">
        <f t="shared" si="1458"/>
        <v>0</v>
      </c>
      <c r="EV78" s="3">
        <f t="shared" si="1459"/>
        <v>0</v>
      </c>
      <c r="EW78" s="3">
        <f t="shared" si="1460"/>
        <v>0</v>
      </c>
      <c r="EX78" s="6">
        <f t="shared" si="1461"/>
        <v>0</v>
      </c>
      <c r="EY78" s="3">
        <f t="shared" si="1462"/>
        <v>160000</v>
      </c>
      <c r="EZ78" s="3">
        <f t="shared" si="1463"/>
        <v>0</v>
      </c>
      <c r="FA78" s="3">
        <f t="shared" si="1464"/>
        <v>0</v>
      </c>
      <c r="FB78" s="3">
        <f t="shared" si="1465"/>
        <v>0</v>
      </c>
      <c r="FC78" s="3">
        <f t="shared" si="1466"/>
        <v>0</v>
      </c>
      <c r="FD78" s="3">
        <f t="shared" si="1467"/>
        <v>0</v>
      </c>
      <c r="FE78" s="6">
        <f t="shared" si="1468"/>
        <v>0</v>
      </c>
      <c r="FF78" s="36">
        <f>$M78*1</f>
        <v>160000</v>
      </c>
      <c r="FG78" s="28">
        <f t="shared" si="1528"/>
        <v>2.5</v>
      </c>
      <c r="FH78" s="3">
        <f t="shared" si="1469"/>
        <v>64000</v>
      </c>
      <c r="FI78" s="3">
        <f t="shared" si="1529"/>
        <v>6011</v>
      </c>
      <c r="FJ78" s="3">
        <f t="shared" si="1470"/>
        <v>5980</v>
      </c>
      <c r="FK78" s="3">
        <f t="shared" si="1530"/>
        <v>14640</v>
      </c>
      <c r="FL78" s="3">
        <f t="shared" si="1471"/>
        <v>37369</v>
      </c>
      <c r="FM78" s="3">
        <f t="shared" si="1472"/>
        <v>0</v>
      </c>
      <c r="FN78" s="3">
        <f t="shared" si="1473"/>
        <v>0</v>
      </c>
      <c r="FO78" s="3">
        <f t="shared" si="1474"/>
        <v>0</v>
      </c>
      <c r="FP78" s="3">
        <f t="shared" si="1475"/>
        <v>0</v>
      </c>
      <c r="FQ78" s="3">
        <f t="shared" si="1476"/>
        <v>0</v>
      </c>
      <c r="FR78" s="22">
        <f t="shared" si="1477"/>
        <v>33973</v>
      </c>
      <c r="FS78" s="3">
        <f t="shared" si="945"/>
        <v>46447.53</v>
      </c>
      <c r="FT78" s="160">
        <f t="shared" si="946"/>
        <v>46447.53</v>
      </c>
      <c r="FU78" s="36">
        <f t="shared" si="1478"/>
        <v>46447.53</v>
      </c>
      <c r="FV78" s="36">
        <f>$M78*1</f>
        <v>160000</v>
      </c>
      <c r="FW78" s="28">
        <f t="shared" si="1531"/>
        <v>1.5</v>
      </c>
      <c r="FX78" s="3">
        <f t="shared" si="1479"/>
        <v>106666.66666666667</v>
      </c>
      <c r="FY78" s="3">
        <f t="shared" si="1532"/>
        <v>6011</v>
      </c>
      <c r="FZ78" s="3">
        <f t="shared" si="1480"/>
        <v>5980</v>
      </c>
      <c r="GA78" s="3">
        <f t="shared" si="1533"/>
        <v>14640</v>
      </c>
      <c r="GB78" s="3">
        <f t="shared" si="1481"/>
        <v>44766</v>
      </c>
      <c r="GC78" s="3">
        <f t="shared" si="1482"/>
        <v>35269.666666666672</v>
      </c>
      <c r="GD78" s="3">
        <f t="shared" si="1483"/>
        <v>0</v>
      </c>
      <c r="GE78" s="3">
        <f t="shared" si="1484"/>
        <v>0</v>
      </c>
      <c r="GF78" s="3">
        <f t="shared" si="1485"/>
        <v>0</v>
      </c>
      <c r="GG78" s="3">
        <f t="shared" si="1486"/>
        <v>0</v>
      </c>
      <c r="GH78" s="22">
        <f t="shared" si="1487"/>
        <v>45403.294999999998</v>
      </c>
      <c r="GI78" s="3">
        <f t="shared" si="948"/>
        <v>51590.53</v>
      </c>
      <c r="GJ78" s="160">
        <f t="shared" si="949"/>
        <v>51590.53</v>
      </c>
      <c r="GK78" s="36">
        <f t="shared" si="1488"/>
        <v>51590.53</v>
      </c>
      <c r="GM78" s="81"/>
      <c r="GN78" s="71"/>
      <c r="GO78" s="87"/>
      <c r="GP78" s="1"/>
      <c r="GQ78" s="81"/>
      <c r="GR78" s="150"/>
      <c r="GS78" s="87"/>
      <c r="GT78" s="1"/>
      <c r="GU78" s="81"/>
      <c r="GV78" s="71"/>
      <c r="GW78" s="87"/>
      <c r="GX78" s="1"/>
      <c r="GY78" s="81"/>
      <c r="GZ78" s="150"/>
      <c r="HA78" s="87"/>
      <c r="HB78" s="1"/>
      <c r="HC78" s="81"/>
      <c r="HD78" s="150"/>
      <c r="HE78" s="87"/>
      <c r="HF78" s="3"/>
      <c r="HH78" s="25">
        <f t="shared" si="1489"/>
        <v>160000</v>
      </c>
      <c r="HI78" s="25">
        <f t="shared" si="1490"/>
        <v>2000</v>
      </c>
      <c r="HJ78" s="3">
        <f t="shared" si="1491"/>
        <v>4000</v>
      </c>
      <c r="HK78" s="3">
        <f t="shared" si="1492"/>
        <v>8000</v>
      </c>
      <c r="HL78" s="62">
        <f t="shared" si="1493"/>
        <v>12000</v>
      </c>
      <c r="HM78" s="25">
        <f t="shared" si="1494"/>
        <v>4040</v>
      </c>
      <c r="HN78" s="3">
        <f t="shared" si="1495"/>
        <v>6040</v>
      </c>
      <c r="HO78" s="6">
        <f t="shared" si="1496"/>
        <v>897</v>
      </c>
      <c r="HV78" s="6">
        <f t="shared" si="955"/>
        <v>160000</v>
      </c>
      <c r="HW78" s="3">
        <f t="shared" si="956"/>
        <v>161280</v>
      </c>
      <c r="HX78" s="36">
        <f t="shared" si="957"/>
        <v>1280</v>
      </c>
      <c r="HY78" s="36">
        <f t="shared" si="958"/>
        <v>576</v>
      </c>
      <c r="HZ78" s="210">
        <f t="shared" si="1497"/>
        <v>0.45</v>
      </c>
      <c r="IA78" s="36">
        <f t="shared" si="959"/>
        <v>524.80000000000291</v>
      </c>
      <c r="IB78" s="213">
        <f t="shared" si="1498"/>
        <v>0.41000000000000225</v>
      </c>
      <c r="IC78" s="36">
        <f t="shared" si="961"/>
        <v>1024.8000000000029</v>
      </c>
      <c r="ID78" s="210">
        <f t="shared" si="1499"/>
        <v>0.80062500000000225</v>
      </c>
      <c r="IE78" s="36">
        <f t="shared" si="962"/>
        <v>1524.8000000000029</v>
      </c>
      <c r="IF78" s="210">
        <f t="shared" si="1500"/>
        <v>1.1912500000000024</v>
      </c>
      <c r="IG78" s="36">
        <f t="shared" si="963"/>
        <v>2524.8000000000029</v>
      </c>
      <c r="IH78" s="210">
        <f t="shared" si="1501"/>
        <v>1.9725000000000024</v>
      </c>
      <c r="II78" s="6">
        <f t="shared" si="964"/>
        <v>3524.8000000000029</v>
      </c>
      <c r="IJ78" s="210">
        <f t="shared" si="1502"/>
        <v>2.7537500000000024</v>
      </c>
      <c r="IK78" s="6">
        <f t="shared" si="965"/>
        <v>1076</v>
      </c>
      <c r="IL78" s="210">
        <f t="shared" si="1503"/>
        <v>0.84062499999999996</v>
      </c>
      <c r="IM78" s="6">
        <f t="shared" si="967"/>
        <v>1576</v>
      </c>
      <c r="IN78" s="210">
        <f t="shared" si="1504"/>
        <v>1.23125</v>
      </c>
      <c r="IO78" s="6">
        <f t="shared" si="968"/>
        <v>576</v>
      </c>
      <c r="IP78" s="218">
        <f t="shared" si="1505"/>
        <v>0.45</v>
      </c>
      <c r="IQ78" s="192"/>
      <c r="IR78" s="192"/>
    </row>
    <row r="79" spans="1:260">
      <c r="B79" t="s">
        <v>75</v>
      </c>
      <c r="G79" s="165" t="s">
        <v>152</v>
      </c>
      <c r="H79" s="165"/>
      <c r="I79" s="165"/>
      <c r="J79" s="165"/>
      <c r="K79" s="165"/>
      <c r="L79" s="165"/>
      <c r="M79" s="127"/>
      <c r="N79" s="172"/>
      <c r="O79" s="186"/>
      <c r="P79" s="6"/>
      <c r="Q79" s="36"/>
      <c r="R79" s="82"/>
      <c r="S79" s="36"/>
      <c r="T79" s="82"/>
      <c r="U79" s="36"/>
      <c r="V79" s="76"/>
      <c r="W79" s="36"/>
      <c r="X79" s="76"/>
      <c r="Y79" s="36"/>
      <c r="Z79" s="76"/>
      <c r="AA79" s="6"/>
      <c r="AB79" s="76"/>
      <c r="AC79" s="6"/>
      <c r="AD79" s="76"/>
      <c r="AE79" s="36"/>
      <c r="AF79" s="76"/>
      <c r="AG79" s="6"/>
      <c r="AH79" s="84"/>
      <c r="AI79" s="36"/>
      <c r="AJ79" s="28"/>
      <c r="AK79" s="3"/>
      <c r="AL79" s="3"/>
      <c r="AM79" s="3"/>
      <c r="AN79" s="3"/>
      <c r="AO79" s="3"/>
      <c r="AP79" s="3"/>
      <c r="AQ79" s="3"/>
      <c r="AR79" s="3"/>
      <c r="AS79" s="3"/>
      <c r="AT79" s="3">
        <f t="shared" si="1222"/>
        <v>0</v>
      </c>
      <c r="AU79" s="22"/>
      <c r="AV79" s="3"/>
      <c r="AW79" s="160"/>
      <c r="AX79" s="6"/>
      <c r="AY79" s="36"/>
      <c r="AZ79" s="28"/>
      <c r="BA79" s="3"/>
      <c r="BB79" s="11"/>
      <c r="BC79" s="11"/>
      <c r="BD79" s="11"/>
      <c r="BE79" s="11"/>
      <c r="BF79" s="11"/>
      <c r="BG79" s="11"/>
      <c r="BH79" s="24"/>
      <c r="BI79" s="3"/>
      <c r="BJ79" s="11"/>
      <c r="BK79" s="90"/>
      <c r="BL79" s="3"/>
      <c r="BM79" s="160"/>
      <c r="BN79" s="62"/>
      <c r="BO79" s="36"/>
      <c r="BP79" s="28"/>
      <c r="BQ79" s="3"/>
      <c r="BR79" s="11"/>
      <c r="BS79" s="11"/>
      <c r="BT79" s="11"/>
      <c r="BU79" s="11"/>
      <c r="BV79" s="11"/>
      <c r="BW79" s="11"/>
      <c r="BX79" s="24"/>
      <c r="BY79" s="3"/>
      <c r="BZ79" s="11"/>
      <c r="CA79" s="90"/>
      <c r="CB79" s="3"/>
      <c r="CC79" s="160"/>
      <c r="CD79" s="6"/>
      <c r="CE79" s="36"/>
      <c r="CF79" s="28"/>
      <c r="CG79" s="3"/>
      <c r="CH79" s="11"/>
      <c r="CI79" s="11"/>
      <c r="CJ79" s="11"/>
      <c r="CK79" s="11"/>
      <c r="CL79" s="11"/>
      <c r="CM79" s="11"/>
      <c r="CN79" s="24"/>
      <c r="CO79" s="3"/>
      <c r="CP79" s="11"/>
      <c r="CQ79" s="22"/>
      <c r="CR79" s="3"/>
      <c r="CS79" s="160"/>
      <c r="CT79" s="6"/>
      <c r="CU79" s="36"/>
      <c r="CV79" s="28"/>
      <c r="CW79" s="3"/>
      <c r="CX79" s="11"/>
      <c r="CY79" s="11"/>
      <c r="CZ79" s="11"/>
      <c r="DA79" s="11"/>
      <c r="DB79" s="11"/>
      <c r="DC79" s="11"/>
      <c r="DD79" s="24"/>
      <c r="DE79" s="3"/>
      <c r="DF79" s="11"/>
      <c r="DG79" s="22"/>
      <c r="DH79" s="3"/>
      <c r="DI79" s="160"/>
      <c r="DJ79" s="6"/>
      <c r="DK79" s="36"/>
      <c r="DL79" s="28"/>
      <c r="DM79" s="3"/>
      <c r="DN79" s="11"/>
      <c r="DO79" s="11"/>
      <c r="DP79" s="11"/>
      <c r="DQ79" s="11"/>
      <c r="DR79" s="11"/>
      <c r="DS79" s="11"/>
      <c r="DT79" s="24"/>
      <c r="DU79" s="3"/>
      <c r="DV79" s="11"/>
      <c r="DW79" s="22"/>
      <c r="DX79" s="149"/>
      <c r="DY79" s="160"/>
      <c r="DZ79" s="6"/>
      <c r="EA79" s="36"/>
      <c r="EB79" s="28"/>
      <c r="EC79" s="3"/>
      <c r="ED79" s="3"/>
      <c r="EE79" s="3"/>
      <c r="EF79" s="3"/>
      <c r="EG79" s="3"/>
      <c r="EH79" s="3"/>
      <c r="EI79" s="3"/>
      <c r="EJ79" s="3"/>
      <c r="EK79" s="3"/>
      <c r="EL79" s="3">
        <f t="shared" si="1282"/>
        <v>0</v>
      </c>
      <c r="EM79" s="22"/>
      <c r="EN79" s="3"/>
      <c r="EO79" s="160"/>
      <c r="EP79" s="36"/>
      <c r="EQ79" s="6"/>
      <c r="ER79" s="3"/>
      <c r="ES79" s="3"/>
      <c r="ET79" s="3"/>
      <c r="EU79" s="3"/>
      <c r="EV79" s="3"/>
      <c r="EW79" s="3"/>
      <c r="EX79" s="6"/>
      <c r="EY79" s="3"/>
      <c r="EZ79" s="3"/>
      <c r="FA79" s="3"/>
      <c r="FB79" s="3"/>
      <c r="FC79" s="3"/>
      <c r="FD79" s="3"/>
      <c r="FE79" s="6"/>
      <c r="FF79" s="36"/>
      <c r="FG79" s="28"/>
      <c r="FH79" s="3"/>
      <c r="FI79" s="3"/>
      <c r="FJ79" s="3"/>
      <c r="FK79" s="3"/>
      <c r="FL79" s="3"/>
      <c r="FM79" s="3"/>
      <c r="FN79" s="3"/>
      <c r="FO79" s="3"/>
      <c r="FP79" s="3"/>
      <c r="FQ79" s="3"/>
      <c r="FR79" s="22"/>
      <c r="FS79" s="3"/>
      <c r="FT79" s="160"/>
      <c r="FU79" s="36"/>
      <c r="FV79" s="36"/>
      <c r="FW79" s="28"/>
      <c r="FX79" s="3"/>
      <c r="FY79" s="3"/>
      <c r="FZ79" s="3"/>
      <c r="GA79" s="3"/>
      <c r="GB79" s="3"/>
      <c r="GC79" s="3"/>
      <c r="GD79" s="3"/>
      <c r="GE79" s="3"/>
      <c r="GF79" s="3"/>
      <c r="GG79" s="3"/>
      <c r="GH79" s="22"/>
      <c r="GI79" s="3"/>
      <c r="GJ79" s="160"/>
      <c r="GK79" s="36"/>
      <c r="GM79" s="11"/>
      <c r="GN79" s="22"/>
      <c r="GO79" s="108"/>
      <c r="GP79" s="109"/>
      <c r="GQ79" s="110"/>
      <c r="GR79" s="22"/>
      <c r="GS79" s="22"/>
      <c r="GU79" s="11"/>
      <c r="GV79" s="22"/>
      <c r="GW79" s="22"/>
      <c r="GY79" s="11"/>
      <c r="GZ79" s="22"/>
      <c r="HA79" s="22"/>
      <c r="HC79" s="11"/>
      <c r="HD79" s="22"/>
      <c r="HE79" s="22"/>
      <c r="HF79" s="22"/>
      <c r="HH79" s="25"/>
      <c r="HI79" s="25"/>
      <c r="HJ79" s="3"/>
      <c r="HK79" s="3"/>
      <c r="HL79" s="62"/>
      <c r="HM79" s="25"/>
      <c r="HN79" s="3"/>
      <c r="HO79" s="6"/>
      <c r="HV79" s="6">
        <f t="shared" si="955"/>
        <v>0</v>
      </c>
      <c r="HW79" s="3">
        <f t="shared" si="956"/>
        <v>0</v>
      </c>
      <c r="HX79" s="36"/>
      <c r="HY79" s="36"/>
      <c r="HZ79" s="210"/>
      <c r="IA79" s="36"/>
      <c r="IB79" s="213"/>
      <c r="IC79" s="36"/>
      <c r="ID79" s="210"/>
      <c r="IE79" s="36"/>
      <c r="IF79" s="210"/>
      <c r="IG79" s="36"/>
      <c r="IH79" s="210"/>
      <c r="II79" s="6"/>
      <c r="IJ79" s="210"/>
      <c r="IK79" s="6"/>
      <c r="IL79" s="210"/>
      <c r="IM79" s="6"/>
      <c r="IN79" s="210"/>
      <c r="IO79" s="6"/>
      <c r="IP79" s="218"/>
      <c r="IQ79" s="192"/>
      <c r="IR79" s="192"/>
    </row>
    <row r="80" spans="1:260" ht="15.75" thickBot="1">
      <c r="B80" t="s">
        <v>76</v>
      </c>
      <c r="D80" s="2">
        <f>D72*1</f>
        <v>2013</v>
      </c>
      <c r="E80" s="277" t="s">
        <v>202</v>
      </c>
      <c r="G80" s="165" t="s">
        <v>151</v>
      </c>
      <c r="H80" s="165"/>
      <c r="I80" s="165"/>
      <c r="J80" s="165"/>
      <c r="K80" s="165"/>
      <c r="L80" s="165"/>
      <c r="M80" s="127">
        <f t="shared" si="917"/>
        <v>180000</v>
      </c>
      <c r="N80" s="172"/>
      <c r="O80" s="185"/>
      <c r="P80" s="6">
        <f t="shared" ref="P80:P84" si="1534">+M80*1</f>
        <v>180000</v>
      </c>
      <c r="Q80" s="36">
        <f t="shared" ref="Q80:Q84" si="1535">AX80*1</f>
        <v>61487.53</v>
      </c>
      <c r="R80" s="82">
        <f t="shared" ref="R80:R84" si="1536">Q80/P80</f>
        <v>0.34159738888888891</v>
      </c>
      <c r="S80" s="36">
        <f t="shared" ref="S80:S84" si="1537">BN80*1</f>
        <v>46871.06</v>
      </c>
      <c r="T80" s="82">
        <f t="shared" ref="T80:T84" si="1538">S80/P80</f>
        <v>0.26039477777777775</v>
      </c>
      <c r="U80" s="36">
        <f t="shared" ref="U80:U84" si="1539">CD80*1</f>
        <v>44871.06</v>
      </c>
      <c r="V80" s="76">
        <f t="shared" ref="V80:V84" si="1540">U80/P80</f>
        <v>0.24928366666666665</v>
      </c>
      <c r="W80" s="36">
        <f t="shared" ref="W80:W84" si="1541">CT80*1</f>
        <v>42871.06</v>
      </c>
      <c r="X80" s="76">
        <f t="shared" ref="X80:X84" si="1542">W80/P80</f>
        <v>0.23817255555555555</v>
      </c>
      <c r="Y80" s="36">
        <f t="shared" ref="Y80:Y84" si="1543">DJ80*1</f>
        <v>38871.06</v>
      </c>
      <c r="Z80" s="76">
        <f t="shared" ref="Z80:Z84" si="1544">Y80/P80</f>
        <v>0.21595033333333333</v>
      </c>
      <c r="AA80" s="6">
        <f t="shared" ref="AA80:AA84" si="1545">+DZ80*1</f>
        <v>34871.06</v>
      </c>
      <c r="AB80" s="76">
        <f t="shared" ref="AB80:AB84" si="1546">AA80/P80</f>
        <v>0.1937281111111111</v>
      </c>
      <c r="AC80" s="6">
        <f t="shared" ref="AC80:AC84" si="1547">+EP80*1</f>
        <v>57447.53</v>
      </c>
      <c r="AD80" s="76">
        <f t="shared" ref="AD80:AD84" si="1548">+AC80/P80</f>
        <v>0.31915294444444442</v>
      </c>
      <c r="AE80" s="36">
        <f t="shared" ref="AE80:AE84" si="1549">FU80*1</f>
        <v>55447.53</v>
      </c>
      <c r="AF80" s="76">
        <f t="shared" ref="AF80:AF84" si="1550">AE80/P80</f>
        <v>0.30804183333333335</v>
      </c>
      <c r="AG80" s="6">
        <f t="shared" ref="AG80:AG84" si="1551">+GK80*1</f>
        <v>60590.53</v>
      </c>
      <c r="AH80" s="84">
        <f t="shared" ref="AH80:AH84" si="1552">+AG80/P80</f>
        <v>0.33661405555555557</v>
      </c>
      <c r="AI80" s="36">
        <f>$M80*1</f>
        <v>180000</v>
      </c>
      <c r="AJ80" s="28">
        <f>AJ78*1</f>
        <v>1</v>
      </c>
      <c r="AK80" s="3">
        <f t="shared" ref="AK80:AK84" si="1553">AI80/AJ80</f>
        <v>180000</v>
      </c>
      <c r="AL80" s="3">
        <f>IF(AK80&lt;=$AL$5,AK80,$AL$5)</f>
        <v>6011</v>
      </c>
      <c r="AM80" s="3">
        <f t="shared" ref="AM80:AM84" si="1554">IF(AL80&gt;=$AL$5,IF(AK80&lt;=$AM$5,AK80-$AL$5,$AM$5-$AL$5),0)</f>
        <v>5980</v>
      </c>
      <c r="AN80" s="3">
        <f>IF(AK80&gt;=11991,IF(AK80&lt;=$AN$5,AK80-$AM$5,$AN$5-$AM$5),0)</f>
        <v>14640</v>
      </c>
      <c r="AO80" s="3">
        <f t="shared" ref="AO80:AO84" si="1555">IF(AK80&gt;=$AN$5,IF(AK80&lt;=$AO$5,AK80-$AN$5,$AO$5-$AN$5),0)</f>
        <v>44766</v>
      </c>
      <c r="AP80" s="3">
        <f t="shared" ref="AP80:AP84" si="1556">IF(AK80&gt;=71397,IF(AK80&lt;=151200,AK80-71397,79803),0)</f>
        <v>79803</v>
      </c>
      <c r="AQ80" s="3">
        <f t="shared" ref="AQ80:AQ84" si="1557">IF(AK80&gt;=$AP$5,IF(AK80&lt;=$AQ$5,AK80-$AP$5,$AQ$5-$AP$5),0)</f>
        <v>28800</v>
      </c>
      <c r="AR80" s="3">
        <f t="shared" ref="AR80:AR84" si="1558">IF(AK80&gt;=$AQ$5,IF(AK80&lt;=$AR$5,AK80-$AQ$5,$AR$5-$AQ$5),0)</f>
        <v>0</v>
      </c>
      <c r="AS80" s="3">
        <f t="shared" ref="AS80:AS84" si="1559">IF(AK80&gt;=$AR$5,IF(AK80&lt;=$AS$5,AK80-$AR$5,$AS$5-$AR$5),0)</f>
        <v>0</v>
      </c>
      <c r="AT80" s="3">
        <f t="shared" si="1222"/>
        <v>0</v>
      </c>
      <c r="AU80" s="22">
        <f t="shared" ref="AU80:AU84" si="1560">(AL80*$E$12)+(AM80*$E$13)+(AN80*$E$14)+(AO80*$E$15)+(AP80*$E$16)+(AQ80*$E$17)+(AR80*$E$18)+(AS80*$E$19)</f>
        <v>61487.53</v>
      </c>
      <c r="AV80" s="3">
        <f t="shared" ref="AV80:AV84" si="1561">AU80*1</f>
        <v>61487.53</v>
      </c>
      <c r="AW80" s="160">
        <f t="shared" si="926"/>
        <v>61487.53</v>
      </c>
      <c r="AX80" s="6">
        <f t="shared" ref="AX80:AX84" si="1562">AW80+EX80</f>
        <v>61487.53</v>
      </c>
      <c r="AY80" s="36">
        <f>$M80*1</f>
        <v>180000</v>
      </c>
      <c r="AZ80" s="28">
        <f>AZ78*1</f>
        <v>2</v>
      </c>
      <c r="BA80" s="3">
        <f t="shared" ref="BA80:BA84" si="1563">AY80/AZ80</f>
        <v>90000</v>
      </c>
      <c r="BB80" s="3">
        <f>IF(BA80&lt;=$AL$5,BA80,$AL$5)</f>
        <v>6011</v>
      </c>
      <c r="BC80" s="3">
        <f t="shared" ref="BC80:BC84" si="1564">IF(BB80&gt;=$AL$5,IF(BA80&lt;=$AM$5,BA80-$AL$5,$AM$5-$AL$5),0)</f>
        <v>5980</v>
      </c>
      <c r="BD80" s="3">
        <f>IF(BA80&gt;=11991,IF(BA80&lt;=$AN$5,BA80-$AM$5,$AN$5-$AM$5),0)</f>
        <v>14640</v>
      </c>
      <c r="BE80" s="3">
        <f t="shared" ref="BE80:BE84" si="1565">IF(BA80&gt;=$AN$5,IF(BA80&lt;=$AO$5,BA80-$AN$5,$AO$5-$AN$5),0)</f>
        <v>44766</v>
      </c>
      <c r="BF80" s="3">
        <f t="shared" ref="BF80:BF84" si="1566">IF(BA80&gt;=71397,IF(BA80&lt;=151200,BA80-71397,79803),0)</f>
        <v>18603</v>
      </c>
      <c r="BG80" s="3">
        <f t="shared" ref="BG80:BG84" si="1567">IF(BA80&gt;=$AP$5,IF(BA80&lt;=$AQ$5,BA80-$AP$5,$AQ$5-$AP$5),0)</f>
        <v>0</v>
      </c>
      <c r="BH80" s="3">
        <f t="shared" ref="BH80:BH84" si="1568">IF(BA80&gt;=$AQ$5,IF(BA80&lt;=$AR$5,BA80-$AQ$5,$AR$5-$AQ$5),0)</f>
        <v>0</v>
      </c>
      <c r="BI80" s="3">
        <f>IF(BA80&gt;=$AR$5,IF(BA80&lt;=$AS$5,BA80-$AR$5,$AS$5-$AR$5),0)</f>
        <v>0</v>
      </c>
      <c r="BJ80" s="3">
        <f t="shared" ref="BJ80:BJ84" si="1569">BA80-BB80-BC80-BD80-BE80-BF80-BG80-BH80-BI80</f>
        <v>0</v>
      </c>
      <c r="BK80" s="90">
        <f t="shared" ref="BK80:BK84" si="1570">((BB80*$E$12)+(BC80*$E$13)+(BD80*$E$14)+(BE80*$E$15)+(BF80*$E$16)+(BG80*$E$17)+(BH80*$E$18)+(BI80*$E$19))*AZ80</f>
        <v>46871.06</v>
      </c>
      <c r="BL80" s="3">
        <f t="shared" ref="BL80:BL84" si="1571">BK80*1</f>
        <v>46871.06</v>
      </c>
      <c r="BM80" s="160">
        <f t="shared" si="928"/>
        <v>46871.06</v>
      </c>
      <c r="BN80" s="62">
        <f t="shared" ref="BN80:BN84" si="1572">BM80+FE80</f>
        <v>46871.06</v>
      </c>
      <c r="BO80" s="36">
        <f>$M80*1</f>
        <v>180000</v>
      </c>
      <c r="BP80" s="28">
        <f>BP78*1</f>
        <v>2.5</v>
      </c>
      <c r="BQ80" s="3">
        <f t="shared" ref="BQ80:BQ84" si="1573">BO80/BP80</f>
        <v>72000</v>
      </c>
      <c r="BR80" s="3">
        <f>IF(BQ80&lt;=$AL$5,BQ80,$AL$5)</f>
        <v>6011</v>
      </c>
      <c r="BS80" s="3">
        <f t="shared" ref="BS80:BS84" si="1574">IF(BR80&gt;=$AL$5,IF(BQ80&lt;=$AM$5,BQ80-$AL$5,$AM$5-$AL$5),0)</f>
        <v>5980</v>
      </c>
      <c r="BT80" s="3">
        <f>IF(BQ80&gt;=11991,IF(BQ80&lt;=$AN$5,BQ80-$AM$5,$AN$5-$AM$5),0)</f>
        <v>14640</v>
      </c>
      <c r="BU80" s="3">
        <f t="shared" ref="BU80:BU84" si="1575">IF(BQ80&gt;=$AN$5,IF(BQ80&lt;=$AO$5,BQ80-$AN$5,$AO$5-$AN$5),0)</f>
        <v>44766</v>
      </c>
      <c r="BV80" s="3">
        <f t="shared" ref="BV80:BV84" si="1576">IF(BQ80&gt;=71397,IF(BQ80&lt;=151200,BQ80-71397,79803),0)</f>
        <v>603</v>
      </c>
      <c r="BW80" s="3">
        <f t="shared" ref="BW80:BW84" si="1577">IF(BQ80&gt;=$AP$5,IF(BQ80&lt;=$AQ$5,BQ80-$AP$5,$AQ$5-$AP$5),0)</f>
        <v>0</v>
      </c>
      <c r="BX80" s="3">
        <f t="shared" ref="BX80:BX84" si="1578">IF(BQ80&gt;=$AQ$5,IF(BQ80&lt;=$AR$5,BQ80-$AQ$5,$AR$5-$AQ$5),0)</f>
        <v>0</v>
      </c>
      <c r="BY80" s="3">
        <f>IF(BQ80&gt;=$AR$5,IF(BQ80&lt;=$AS$5,BQ80-$AR$5,$AS$5-$AR$5),0)</f>
        <v>0</v>
      </c>
      <c r="BZ80" s="3">
        <f t="shared" ref="BZ80:BZ84" si="1579">BQ80-BR80-BS80-BT80-BU80-BV80-BW80-BX80-BY80</f>
        <v>0</v>
      </c>
      <c r="CA80" s="90">
        <f t="shared" ref="CA80:CA84" si="1580">((BR80*$E$12)+(BS80*$E$13)+(BT80*$E$14)+(BU80*$E$15)+(BV80*$E$16)+(BW80*$E$17)+(BX80*$E$18)+(BY80*$E$19))*BP80</f>
        <v>40138.824999999997</v>
      </c>
      <c r="CB80" s="3">
        <f t="shared" si="929"/>
        <v>44871.06</v>
      </c>
      <c r="CC80" s="160">
        <f t="shared" si="930"/>
        <v>44871.06</v>
      </c>
      <c r="CD80" s="6">
        <f t="shared" ref="CD80:CD84" si="1581">CC80+FE80</f>
        <v>44871.06</v>
      </c>
      <c r="CE80" s="36">
        <f>$M80*1</f>
        <v>180000</v>
      </c>
      <c r="CF80" s="28">
        <f>CF78*1</f>
        <v>3</v>
      </c>
      <c r="CG80" s="3">
        <f t="shared" ref="CG80:CG84" si="1582">CE80/CF80</f>
        <v>60000</v>
      </c>
      <c r="CH80" s="3">
        <f>IF(CG80&lt;=$AL$5,CG80,$AL$5)</f>
        <v>6011</v>
      </c>
      <c r="CI80" s="3">
        <f t="shared" ref="CI80:CI84" si="1583">IF(CH80&gt;=$AL$5,IF(CG80&lt;=$AM$5,CG80-$AL$5,$AM$5-$AL$5),0)</f>
        <v>5980</v>
      </c>
      <c r="CJ80" s="3">
        <f>IF(CG80&gt;=11991,IF(CG80&lt;=$AN$5,CG80-$AM$5,$AN$5-$AM$5),0)</f>
        <v>14640</v>
      </c>
      <c r="CK80" s="3">
        <f t="shared" ref="CK80:CK84" si="1584">IF(CG80&gt;=$AN$5,IF(CG80&lt;=$AO$5,CG80-$AN$5,$AO$5-$AN$5),0)</f>
        <v>33369</v>
      </c>
      <c r="CL80" s="3">
        <f t="shared" ref="CL80:CL84" si="1585">IF(CG80&gt;=71397,IF(CG80&lt;=151200,CG80-71397,79803),0)</f>
        <v>0</v>
      </c>
      <c r="CM80" s="3">
        <f t="shared" ref="CM80:CM84" si="1586">IF(CG80&gt;=$AP$5,IF(CG80&lt;=$AQ$5,CG80-$AP$5,$AQ$5-$AP$5),0)</f>
        <v>0</v>
      </c>
      <c r="CN80" s="3">
        <f t="shared" ref="CN80:CN84" si="1587">IF(CG80&gt;=$AQ$5,IF(CG80&lt;=$AR$5,CG80-$AQ$5,$AR$5-$AQ$5),0)</f>
        <v>0</v>
      </c>
      <c r="CO80" s="3">
        <f>IF(CG80&gt;=$AR$5,IF(CG80&lt;=$AS$5,CG80-$AR$5,$AS$5-$AR$5),0)</f>
        <v>0</v>
      </c>
      <c r="CP80" s="3">
        <f t="shared" ref="CP80:CP84" si="1588">CG80-CH80-CI80-CJ80-CK80-CL80-CM80-CN80-CO80</f>
        <v>0</v>
      </c>
      <c r="CQ80" s="22">
        <f t="shared" ref="CQ80:CQ84" si="1589">((CH80*$E$12)+(CI80*$E$13)+(CJ80*$E$14)+(CK80*$E$15)+(CL80*$E$16)+(CM80*$E$17)+(CN80*$E$18)+(CO80*$E$19))*CF80</f>
        <v>37167.599999999999</v>
      </c>
      <c r="CR80" s="3">
        <f t="shared" si="931"/>
        <v>42871.06</v>
      </c>
      <c r="CS80" s="160">
        <f t="shared" si="932"/>
        <v>42871.06</v>
      </c>
      <c r="CT80" s="6">
        <f t="shared" ref="CT80:CT84" si="1590">CS80+FE80</f>
        <v>42871.06</v>
      </c>
      <c r="CU80" s="36">
        <f>$M80*1</f>
        <v>180000</v>
      </c>
      <c r="CV80" s="28">
        <f>CV78*1</f>
        <v>4</v>
      </c>
      <c r="CW80" s="3">
        <f t="shared" ref="CW80:CW84" si="1591">CU80/CV80</f>
        <v>45000</v>
      </c>
      <c r="CX80" s="3">
        <f>IF(CW80&lt;=$AL$5,CW80,$AL$5)</f>
        <v>6011</v>
      </c>
      <c r="CY80" s="3">
        <f t="shared" ref="CY80:CY84" si="1592">IF(CX80&gt;=$AL$5,IF(CW80&lt;=$AM$5,CW80-$AL$5,$AM$5-$AL$5),0)</f>
        <v>5980</v>
      </c>
      <c r="CZ80" s="3">
        <f>IF(CW80&gt;=11991,IF(CW80&lt;=$AN$5,CW80-$AM$5,$AN$5-$AM$5),0)</f>
        <v>14640</v>
      </c>
      <c r="DA80" s="3">
        <f t="shared" ref="DA80:DA84" si="1593">IF(CW80&gt;=$AN$5,IF(CW80&lt;=$AO$5,CW80-$AN$5,$AO$5-$AN$5),0)</f>
        <v>18369</v>
      </c>
      <c r="DB80" s="3">
        <f t="shared" ref="DB80:DB84" si="1594">IF(CW80&gt;=71397,IF(CW80&lt;=151200,CW80-71397,79803),0)</f>
        <v>0</v>
      </c>
      <c r="DC80" s="3">
        <f t="shared" ref="DC80:DC84" si="1595">IF(CW80&gt;=$AP$5,IF(CW80&lt;=$AQ$5,CW80-$AP$5,$AQ$5-$AP$5),0)</f>
        <v>0</v>
      </c>
      <c r="DD80" s="3">
        <f t="shared" ref="DD80:DD84" si="1596">IF(CW80&gt;=$AQ$5,IF(CW80&lt;=$AR$5,CW80-$AQ$5,$AR$5-$AQ$5),0)</f>
        <v>0</v>
      </c>
      <c r="DE80" s="3">
        <f>IF(CW80&gt;=$AR$5,IF(CW80&lt;=$AS$5,CW80-$AR$5,$AS$5-$AR$5),0)</f>
        <v>0</v>
      </c>
      <c r="DF80" s="3">
        <f t="shared" ref="DF80:DF84" si="1597">CW80-CX80-CY80-CZ80-DA80-DB80-DC80-DD80-DE80</f>
        <v>0</v>
      </c>
      <c r="DG80" s="22">
        <f t="shared" ref="DG80:DG84" si="1598">((CX80*$E$12)+(CY80*$E$13)+(CZ80*$E$14)+(DA80*$E$15)+(DB80*$E$16)+(DC80*$E$17)+(DD80*$E$18)+(DE80*$E$19))*CV80</f>
        <v>31556.800000000003</v>
      </c>
      <c r="DH80" s="3">
        <f t="shared" si="933"/>
        <v>38871.06</v>
      </c>
      <c r="DI80" s="160">
        <f t="shared" si="934"/>
        <v>38871.06</v>
      </c>
      <c r="DJ80" s="6">
        <f t="shared" ref="DJ80:DJ84" si="1599">DI80+FE80</f>
        <v>38871.06</v>
      </c>
      <c r="DK80" s="36">
        <f>$M80*1</f>
        <v>180000</v>
      </c>
      <c r="DL80" s="28">
        <f>DL78*1</f>
        <v>5</v>
      </c>
      <c r="DM80" s="3">
        <f t="shared" ref="DM80:DM84" si="1600">DK80/DL80</f>
        <v>36000</v>
      </c>
      <c r="DN80" s="3">
        <f>IF(DM80&lt;=$AL$5,DM80,$AL$5)</f>
        <v>6011</v>
      </c>
      <c r="DO80" s="3">
        <f t="shared" ref="DO80:DO84" si="1601">IF(DN80&gt;=$AL$5,IF(DM80&lt;=$AM$5,DM80-$AL$5,$AM$5-$AL$5),0)</f>
        <v>5980</v>
      </c>
      <c r="DP80" s="3">
        <f>IF(DM80&gt;=11991,IF(DM80&lt;=$AN$5,DM80-$AM$5,$AN$5-$AM$5),0)</f>
        <v>14640</v>
      </c>
      <c r="DQ80" s="3">
        <f t="shared" ref="DQ80:DQ84" si="1602">IF(DM80&gt;=$AN$5,IF(DM80&lt;=$AO$5,DM80-$AN$5,$AO$5-$AN$5),0)</f>
        <v>9369</v>
      </c>
      <c r="DR80" s="3">
        <f t="shared" ref="DR80:DR84" si="1603">IF(DM80&gt;=71397,IF(DM80&lt;=151200,DM80-71397,79803),0)</f>
        <v>0</v>
      </c>
      <c r="DS80" s="3">
        <f t="shared" ref="DS80:DS84" si="1604">IF(DM80&gt;=$AP$5,IF(DM80&lt;=$AQ$5,DM80-$AP$5,$AQ$5-$AP$5),0)</f>
        <v>0</v>
      </c>
      <c r="DT80" s="3">
        <f t="shared" ref="DT80:DT84" si="1605">IF(DM80&gt;=$AQ$5,IF(DM80&lt;=$AR$5,DM80-$AQ$5,$AR$5-$AQ$5),0)</f>
        <v>0</v>
      </c>
      <c r="DU80" s="3">
        <f>IF(DM80&gt;=$AR$5,IF(DM80&lt;=$AS$5,DM80-$AR$5,$AS$5-$AR$5),0)</f>
        <v>0</v>
      </c>
      <c r="DV80" s="3">
        <f t="shared" ref="DV80:DV84" si="1606">DM80-DN80-DO80-DP80-DQ80-DR80-DS80-DT80-DU80</f>
        <v>0</v>
      </c>
      <c r="DW80" s="22">
        <f t="shared" ref="DW80:DW84" si="1607">((DN80*$E$12)+(DO80*$E$13)+(DP80*$E$14)+(DQ80*$E$15)+(DR80*$E$16)+(DS80*$E$17)+(DT80*$E$18)+(DU80*$E$19))*DL80</f>
        <v>25946.000000000004</v>
      </c>
      <c r="DX80" s="149">
        <f t="shared" si="935"/>
        <v>34871.06</v>
      </c>
      <c r="DY80" s="160">
        <f t="shared" si="936"/>
        <v>34871.06</v>
      </c>
      <c r="DZ80" s="6">
        <f t="shared" si="1010"/>
        <v>34871.06</v>
      </c>
      <c r="EA80" s="36">
        <f>$M80*1</f>
        <v>180000</v>
      </c>
      <c r="EB80" s="28">
        <f>EB78*1</f>
        <v>2</v>
      </c>
      <c r="EC80" s="3">
        <f t="shared" ref="EC80:EC84" si="1608">EA80/EB80</f>
        <v>90000</v>
      </c>
      <c r="ED80" s="3">
        <f>IF(EC80&lt;=$AL$5,EC80,$AL$5)</f>
        <v>6011</v>
      </c>
      <c r="EE80" s="3">
        <f t="shared" ref="EE80:EE84" si="1609">IF(ED80&gt;=$AL$5,IF(EC80&lt;=$AM$5,EC80-$AL$5,$AM$5-$AL$5),0)</f>
        <v>5980</v>
      </c>
      <c r="EF80" s="3">
        <f>IF(EC80&gt;=11991,IF(EC80&lt;=$AN$5,EC80-$AM$5,$AN$5-$AM$5),0)</f>
        <v>14640</v>
      </c>
      <c r="EG80" s="3">
        <f t="shared" ref="EG80:EG84" si="1610">IF(EC80&gt;=$AN$5,IF(EC80&lt;=$AO$5,EC80-$AN$5,$AO$5-$AN$5),0)</f>
        <v>44766</v>
      </c>
      <c r="EH80" s="3">
        <f t="shared" ref="EH80:EH84" si="1611">IF(EC80&gt;=71397,IF(EC80&lt;=151200,EC80-71397,79803),0)</f>
        <v>18603</v>
      </c>
      <c r="EI80" s="3">
        <f t="shared" ref="EI80:EI84" si="1612">IF(EC80&gt;=$AP$5,IF(EC80&lt;=$AQ$5,EC80-$AP$5,$AQ$5-$AP$5),0)</f>
        <v>0</v>
      </c>
      <c r="EJ80" s="3">
        <f t="shared" ref="EJ80:EJ84" si="1613">IF(EC80&gt;=$AQ$5,IF(EC80&lt;=$AR$5,EC80-$AQ$5,$AR$5-$AQ$5),0)</f>
        <v>0</v>
      </c>
      <c r="EK80" s="3">
        <f t="shared" ref="EK80:EK84" si="1614">IF(EC80&gt;=$AR$5,IF(EC80&lt;=$AS$5,EC80-$AR$5,$AS$5-$AR$5),0)</f>
        <v>0</v>
      </c>
      <c r="EL80" s="3">
        <f t="shared" si="1282"/>
        <v>0</v>
      </c>
      <c r="EM80" s="22">
        <f t="shared" ref="EM80:EM84" si="1615">((ED80*$E$12)+(EE80*$E$13)+(EF80*$E$14)+(EG80*$E$15)+(EH80*$E$16)+(EI80*$E$17)+(EJ80*$E$18)+(EK80*$E$19))*EB80</f>
        <v>46871.06</v>
      </c>
      <c r="EN80" s="3">
        <f t="shared" si="937"/>
        <v>57447.53</v>
      </c>
      <c r="EO80" s="160">
        <f t="shared" si="938"/>
        <v>57447.53</v>
      </c>
      <c r="EP80" s="36">
        <f t="shared" ref="EP80:EP84" si="1616">+EO80+EX80</f>
        <v>57447.53</v>
      </c>
      <c r="EQ80" s="6">
        <f t="shared" ref="EQ80:EQ84" si="1617">M80*1</f>
        <v>180000</v>
      </c>
      <c r="ER80" s="3">
        <f t="shared" ref="ER80:ER84" si="1618">IF(EQ80&lt;=$ER$5,EQ80,$ER$5)</f>
        <v>180000</v>
      </c>
      <c r="ES80" s="3">
        <f t="shared" ref="ES80:ES84" si="1619">IF(EQ80&lt;=$ER$5,0,IF(EQ80&lt;=$ES$5,EQ80-ER80,$ES$5-$ER$5))</f>
        <v>0</v>
      </c>
      <c r="ET80" s="3">
        <f t="shared" ref="ET80:ET84" si="1620">IF(EQ80&lt;=$ES$5,0,IF(EQ80&lt;=$ET$5,EQ80-ER80-ES80,$ET$5-$ES$5))</f>
        <v>0</v>
      </c>
      <c r="EU80" s="3">
        <f t="shared" ref="EU80:EU84" si="1621">IF(EQ80&lt;=$ET$5,0,IF(EQ80&lt;=$EU$5,EQ80-ER80-ES80-ET80,$EU$5-$ET$5))</f>
        <v>0</v>
      </c>
      <c r="EV80" s="3">
        <f t="shared" ref="EV80:EV84" si="1622">IF(EQ80&gt;=$EU$5,EQ80-ER80-ES80-ET80-EU80,0)</f>
        <v>0</v>
      </c>
      <c r="EW80" s="3">
        <f t="shared" ref="EW80:EW84" si="1623">EQ80-ER80-ES80-ET80-EU80-EV80</f>
        <v>0</v>
      </c>
      <c r="EX80" s="6">
        <f t="shared" ref="EX80:EX84" si="1624">((ER80*$J$13)+(ES80*$J$14)+(ET80*$J$15)+(EU80*$J$16)+(EV80*$J$17))</f>
        <v>0</v>
      </c>
      <c r="EY80" s="3">
        <f t="shared" ref="EY80:EY84" si="1625">IF(EQ80&lt;=$EY$5,EQ80,$EY$5)</f>
        <v>180000</v>
      </c>
      <c r="EZ80" s="3">
        <f t="shared" ref="EZ80:EZ84" si="1626">IF(EQ80&lt;=$EY$5,0,IF(EQ80&lt;=$EZ$5,EQ80-EY80,$EZ$5-$EY$5))</f>
        <v>0</v>
      </c>
      <c r="FA80" s="3">
        <f t="shared" ref="FA80:FA84" si="1627">IF(EQ80&lt;=$EZ$5,0,IF(EQ80&lt;=$FA$5,EQ80-EY80-EZ80,$FA$5-$EZ$5))</f>
        <v>0</v>
      </c>
      <c r="FB80" s="3">
        <f t="shared" ref="FB80:FB84" si="1628">IF(EQ80&lt;=$FA$5,0,IF(EQ80&lt;=$FB$5,EQ80-EY80-EZ80-FA80,$FB$5-$FA$5))</f>
        <v>0</v>
      </c>
      <c r="FC80" s="3">
        <f t="shared" ref="FC80:FC84" si="1629">IF(EQ80&lt;=$FB$5,0,EQ80-EY80-EZ80-FA80-FB80)</f>
        <v>0</v>
      </c>
      <c r="FD80" s="3">
        <f t="shared" ref="FD80:FD84" si="1630">EQ80-EY80-EZ80-FA80-FB80-FC80</f>
        <v>0</v>
      </c>
      <c r="FE80" s="6">
        <f t="shared" ref="FE80:FE84" si="1631">(EY80*$J$23)+(EZ80*$J$24)+(FA80*$J$25)+(FB80*$J$26)+(FC80*$J$27)</f>
        <v>0</v>
      </c>
      <c r="FF80" s="36">
        <f>$M80*1</f>
        <v>180000</v>
      </c>
      <c r="FG80" s="28">
        <f>FG78*1</f>
        <v>2.5</v>
      </c>
      <c r="FH80" s="3">
        <f t="shared" ref="FH80:FH84" si="1632">FF80/FG80</f>
        <v>72000</v>
      </c>
      <c r="FI80" s="3">
        <f>IF(FH80&lt;=$AL$5,FH80,$AL$5)</f>
        <v>6011</v>
      </c>
      <c r="FJ80" s="3">
        <f t="shared" ref="FJ80:FJ84" si="1633">IF(FI80&gt;=$AL$5,IF(FH80&lt;=$AM$5,FH80-$AL$5,$AM$5-$AL$5),0)</f>
        <v>5980</v>
      </c>
      <c r="FK80" s="3">
        <f>IF(FH80&gt;=11991,IF(FH80&lt;=$AN$5,FH80-$AM$5,$AN$5-$AM$5),0)</f>
        <v>14640</v>
      </c>
      <c r="FL80" s="3">
        <f t="shared" ref="FL80:FL84" si="1634">IF(FH80&gt;=$AN$5,IF(FH80&lt;=$AO$5,FH80-$AN$5,$AO$5-$AN$5),0)</f>
        <v>44766</v>
      </c>
      <c r="FM80" s="3">
        <f t="shared" ref="FM80:FM84" si="1635">IF(FH80&gt;=71397,IF(FH80&lt;=151200,FH80-71397,79803),0)</f>
        <v>603</v>
      </c>
      <c r="FN80" s="3">
        <f t="shared" ref="FN80:FN84" si="1636">IF(FH80&gt;=$AP$5,IF(FH80&lt;=$AQ$5,FH80-$AP$5,$AQ$5-$AP$5),0)</f>
        <v>0</v>
      </c>
      <c r="FO80" s="3">
        <f t="shared" ref="FO80:FO84" si="1637">IF(FH80&gt;=$AQ$5,IF(FH80&lt;=$AR$5,FH80-$AQ$5,$AR$5-$AQ$5),0)</f>
        <v>0</v>
      </c>
      <c r="FP80" s="3">
        <f t="shared" ref="FP80:FP84" si="1638">IF(FH80&gt;=$AR$5,IF(FH80&lt;=$AS$5,FH80-$AR$5,$AS$5-$AR$5),0)</f>
        <v>0</v>
      </c>
      <c r="FQ80" s="3">
        <f t="shared" ref="FQ80:FQ84" si="1639">FH80-FI80-FJ80-FK80-FL80-FM80-FN80-FO80-FP80</f>
        <v>0</v>
      </c>
      <c r="FR80" s="22">
        <f t="shared" ref="FR80:FR84" si="1640">((FI80*$E$12)+(FJ80*$E$13)+(FK80*$E$14)+(FL80*$E$15)+(FM80*$E$16)+(FN80*$E$17)+(FO80*$E$18)+(FP80*$E$19))*FG80</f>
        <v>40138.824999999997</v>
      </c>
      <c r="FS80" s="3">
        <f t="shared" si="945"/>
        <v>55447.53</v>
      </c>
      <c r="FT80" s="160">
        <f t="shared" si="946"/>
        <v>55447.53</v>
      </c>
      <c r="FU80" s="36">
        <f t="shared" ref="FU80:FU84" si="1641">FT80+EX80</f>
        <v>55447.53</v>
      </c>
      <c r="FV80" s="36">
        <f>$M80*1</f>
        <v>180000</v>
      </c>
      <c r="FW80" s="28">
        <f>FW78*1</f>
        <v>1.5</v>
      </c>
      <c r="FX80" s="3">
        <f t="shared" ref="FX80:FX84" si="1642">FV80/FW80</f>
        <v>120000</v>
      </c>
      <c r="FY80" s="3">
        <f>IF(FX80&lt;=$AL$5,FX80,$AL$5)</f>
        <v>6011</v>
      </c>
      <c r="FZ80" s="3">
        <f t="shared" ref="FZ80:FZ84" si="1643">IF(FY80&gt;=$AL$5,IF(FX80&lt;=$AM$5,FX80-$AL$5,$AM$5-$AL$5),0)</f>
        <v>5980</v>
      </c>
      <c r="GA80" s="3">
        <f>IF(FX80&gt;=11991,IF(FX80&lt;=$AN$5,FX80-$AM$5,$AN$5-$AM$5),0)</f>
        <v>14640</v>
      </c>
      <c r="GB80" s="3">
        <f t="shared" ref="GB80:GB84" si="1644">IF(FX80&gt;=$AN$5,IF(FX80&lt;=$AO$5,FX80-$AN$5,$AO$5-$AN$5),0)</f>
        <v>44766</v>
      </c>
      <c r="GC80" s="3">
        <f t="shared" ref="GC80:GC84" si="1645">IF(FX80&gt;=71397,IF(FX80&lt;=151200,FX80-71397,79803),0)</f>
        <v>48603</v>
      </c>
      <c r="GD80" s="3">
        <f t="shared" ref="GD80:GD84" si="1646">IF(FX80&gt;=$AP$5,IF(FX80&lt;=$AQ$5,FX80-$AP$5,$AQ$5-$AP$5),0)</f>
        <v>0</v>
      </c>
      <c r="GE80" s="3">
        <f t="shared" ref="GE80:GE84" si="1647">IF(FX80&gt;=$AQ$5,IF(FX80&lt;=$AR$5,FX80-$AQ$5,$AR$5-$AQ$5),0)</f>
        <v>0</v>
      </c>
      <c r="GF80" s="3">
        <f t="shared" ref="GF80:GF84" si="1648">IF(FX80&gt;=$AR$5,IF(FX80&lt;=$AS$5,FX80-$AR$5,$AS$5-$AR$5),0)</f>
        <v>0</v>
      </c>
      <c r="GG80" s="3">
        <f t="shared" ref="GG80:GG84" si="1649">FX80-FY80-FZ80-GA80-GB80-GC80-GD80-GE80-GF80</f>
        <v>0</v>
      </c>
      <c r="GH80" s="22">
        <f t="shared" ref="GH80:GH84" si="1650">((FY80*$E$12)+(FZ80*$E$13)+(GA80*$E$14)+(GB80*$E$15)+(GC80*$E$16)+(GD80*$E$17)+(GE80*$E$18)+(GF80*$E$19))*FW80</f>
        <v>53603.294999999998</v>
      </c>
      <c r="GI80" s="3">
        <f t="shared" si="948"/>
        <v>60590.53</v>
      </c>
      <c r="GJ80" s="160">
        <f t="shared" si="949"/>
        <v>60590.53</v>
      </c>
      <c r="GK80" s="36">
        <f t="shared" ref="GK80:GK84" si="1651">+GJ80+EX80</f>
        <v>60590.53</v>
      </c>
      <c r="GM80" s="11"/>
      <c r="GN80" s="22"/>
      <c r="GO80" s="108" t="s">
        <v>150</v>
      </c>
      <c r="GP80" s="109"/>
      <c r="GQ80" s="110"/>
      <c r="GR80" s="22"/>
      <c r="GS80" s="22"/>
      <c r="GU80" s="163">
        <f>HC51*1</f>
        <v>2013</v>
      </c>
      <c r="GV80" s="22"/>
      <c r="GW80" s="22"/>
      <c r="GY80" s="11"/>
      <c r="GZ80" s="22"/>
      <c r="HA80" s="22"/>
      <c r="HC80" s="11"/>
      <c r="HD80" s="22"/>
      <c r="HE80" s="22"/>
      <c r="HF80" s="22"/>
      <c r="HH80" s="25">
        <f t="shared" ref="HH80:HH84" si="1652">M80*1</f>
        <v>180000</v>
      </c>
      <c r="HI80" s="25">
        <f t="shared" ref="HI80:HI84" si="1653">BL80-CB80</f>
        <v>2000</v>
      </c>
      <c r="HJ80" s="3">
        <f t="shared" ref="HJ80:HJ84" si="1654">BL80-CR80</f>
        <v>4000</v>
      </c>
      <c r="HK80" s="3">
        <f t="shared" ref="HK80:HK84" si="1655">BL80-DH80</f>
        <v>8000</v>
      </c>
      <c r="HL80" s="62">
        <f t="shared" ref="HL80:HL84" si="1656">BL80-DX80</f>
        <v>12000</v>
      </c>
      <c r="HM80" s="25">
        <f t="shared" ref="HM80:HM84" si="1657">AV80-EN80</f>
        <v>4040</v>
      </c>
      <c r="HN80" s="3">
        <f t="shared" ref="HN80:HN84" si="1658">AV80-FS80</f>
        <v>6040</v>
      </c>
      <c r="HO80" s="6">
        <f t="shared" ref="HO80:HO84" si="1659">AV80-GI80</f>
        <v>897</v>
      </c>
      <c r="HV80" s="6">
        <f t="shared" si="955"/>
        <v>180000</v>
      </c>
      <c r="HW80" s="3">
        <f t="shared" si="956"/>
        <v>181440</v>
      </c>
      <c r="HX80" s="36">
        <f t="shared" si="957"/>
        <v>1440</v>
      </c>
      <c r="HY80" s="36">
        <f t="shared" si="958"/>
        <v>648</v>
      </c>
      <c r="HZ80" s="210">
        <f t="shared" ref="HZ80:HZ84" si="1660">HY80/HX80</f>
        <v>0.45</v>
      </c>
      <c r="IA80" s="36">
        <f t="shared" si="959"/>
        <v>590.40000000000146</v>
      </c>
      <c r="IB80" s="213">
        <f t="shared" ref="IB80:IB84" si="1661">IA80/HX80</f>
        <v>0.41000000000000103</v>
      </c>
      <c r="IC80" s="36">
        <f t="shared" si="961"/>
        <v>1090.4000000000015</v>
      </c>
      <c r="ID80" s="210">
        <f t="shared" ref="ID80:ID84" si="1662">IC80/HX80</f>
        <v>0.75722222222222324</v>
      </c>
      <c r="IE80" s="36">
        <f t="shared" si="962"/>
        <v>1590.4000000000015</v>
      </c>
      <c r="IF80" s="210">
        <f t="shared" ref="IF80:IF84" si="1663">IE80/HX80</f>
        <v>1.1044444444444455</v>
      </c>
      <c r="IG80" s="36">
        <f t="shared" si="963"/>
        <v>2590.4000000000015</v>
      </c>
      <c r="IH80" s="210">
        <f t="shared" ref="IH80:IH84" si="1664">IG80/HX80</f>
        <v>1.7988888888888899</v>
      </c>
      <c r="II80" s="6">
        <f t="shared" si="964"/>
        <v>3590.4000000000015</v>
      </c>
      <c r="IJ80" s="210">
        <f t="shared" ref="IJ80:IJ84" si="1665">II80/HX80</f>
        <v>2.4933333333333345</v>
      </c>
      <c r="IK80" s="6">
        <f t="shared" si="965"/>
        <v>1148</v>
      </c>
      <c r="IL80" s="210">
        <f t="shared" ref="IL80:IL84" si="1666">+IK80/HX80</f>
        <v>0.79722222222222228</v>
      </c>
      <c r="IM80" s="6">
        <f t="shared" si="967"/>
        <v>1648</v>
      </c>
      <c r="IN80" s="210">
        <f t="shared" ref="IN80:IN84" si="1667">IM80/HX80</f>
        <v>1.1444444444444444</v>
      </c>
      <c r="IO80" s="6">
        <f t="shared" si="968"/>
        <v>648</v>
      </c>
      <c r="IP80" s="218">
        <f t="shared" ref="IP80:IP84" si="1668">+IO80/HX80</f>
        <v>0.45</v>
      </c>
      <c r="IQ80" s="192"/>
      <c r="IR80" s="192"/>
    </row>
    <row r="81" spans="1:252" ht="15.75" thickBot="1">
      <c r="G81" s="165" t="s">
        <v>162</v>
      </c>
      <c r="H81" s="165"/>
      <c r="I81" s="165"/>
      <c r="M81" s="127">
        <f t="shared" si="917"/>
        <v>200000</v>
      </c>
      <c r="N81" s="172"/>
      <c r="O81" s="185"/>
      <c r="P81" s="6">
        <f t="shared" si="1534"/>
        <v>200000</v>
      </c>
      <c r="Q81" s="36">
        <f t="shared" si="1535"/>
        <v>70487.53</v>
      </c>
      <c r="R81" s="82">
        <f t="shared" si="1536"/>
        <v>0.35243764999999999</v>
      </c>
      <c r="S81" s="36">
        <f t="shared" si="1537"/>
        <v>55071.06</v>
      </c>
      <c r="T81" s="82">
        <f t="shared" si="1538"/>
        <v>0.27535529999999997</v>
      </c>
      <c r="U81" s="36">
        <f t="shared" si="1539"/>
        <v>53071.06</v>
      </c>
      <c r="V81" s="76">
        <f t="shared" si="1540"/>
        <v>0.26535529999999996</v>
      </c>
      <c r="W81" s="36">
        <f t="shared" si="1541"/>
        <v>51071.06</v>
      </c>
      <c r="X81" s="76">
        <f t="shared" si="1542"/>
        <v>0.25535530000000001</v>
      </c>
      <c r="Y81" s="36">
        <f t="shared" si="1543"/>
        <v>47071.06</v>
      </c>
      <c r="Z81" s="76">
        <f t="shared" si="1544"/>
        <v>0.23535529999999999</v>
      </c>
      <c r="AA81" s="6">
        <f t="shared" si="1545"/>
        <v>43071.06</v>
      </c>
      <c r="AB81" s="76">
        <f t="shared" si="1546"/>
        <v>0.2153553</v>
      </c>
      <c r="AC81" s="6">
        <f t="shared" si="1547"/>
        <v>66447.53</v>
      </c>
      <c r="AD81" s="76">
        <f t="shared" si="1548"/>
        <v>0.33223765</v>
      </c>
      <c r="AE81" s="36">
        <f t="shared" si="1549"/>
        <v>64447.53</v>
      </c>
      <c r="AF81" s="76">
        <f t="shared" si="1550"/>
        <v>0.32223764999999999</v>
      </c>
      <c r="AG81" s="6">
        <f t="shared" si="1551"/>
        <v>69590.53</v>
      </c>
      <c r="AH81" s="84">
        <f t="shared" si="1552"/>
        <v>0.34795264999999997</v>
      </c>
      <c r="AI81" s="36">
        <f>$M81*1</f>
        <v>200000</v>
      </c>
      <c r="AJ81" s="28">
        <f t="shared" ref="AJ81:AJ84" si="1669">AJ80*1</f>
        <v>1</v>
      </c>
      <c r="AK81" s="3">
        <f t="shared" si="1553"/>
        <v>200000</v>
      </c>
      <c r="AL81" s="3">
        <f t="shared" ref="AL81:AL84" si="1670">IF(AK81&lt;=$AL$5,AK81,$AL$5)</f>
        <v>6011</v>
      </c>
      <c r="AM81" s="3">
        <f t="shared" si="1554"/>
        <v>5980</v>
      </c>
      <c r="AN81" s="3">
        <f t="shared" ref="AN81:AN84" si="1671">IF(AK81&gt;=11991,IF(AK81&lt;=$AN$5,AK81-$AM$5,$AN$5-$AM$5),0)</f>
        <v>14640</v>
      </c>
      <c r="AO81" s="3">
        <f t="shared" si="1555"/>
        <v>44766</v>
      </c>
      <c r="AP81" s="3">
        <f t="shared" si="1556"/>
        <v>79803</v>
      </c>
      <c r="AQ81" s="3">
        <f t="shared" si="1557"/>
        <v>48800</v>
      </c>
      <c r="AR81" s="3">
        <f t="shared" si="1558"/>
        <v>0</v>
      </c>
      <c r="AS81" s="3">
        <f t="shared" si="1559"/>
        <v>0</v>
      </c>
      <c r="AT81" s="3">
        <f t="shared" si="1222"/>
        <v>0</v>
      </c>
      <c r="AU81" s="22">
        <f t="shared" si="1560"/>
        <v>70487.53</v>
      </c>
      <c r="AV81" s="3">
        <f t="shared" si="1561"/>
        <v>70487.53</v>
      </c>
      <c r="AW81" s="160">
        <f t="shared" si="926"/>
        <v>70487.53</v>
      </c>
      <c r="AX81" s="6">
        <f t="shared" si="1562"/>
        <v>70487.53</v>
      </c>
      <c r="AY81" s="36">
        <f>$M81*1</f>
        <v>200000</v>
      </c>
      <c r="AZ81" s="28">
        <f t="shared" ref="AZ81:AZ84" si="1672">AZ80*1</f>
        <v>2</v>
      </c>
      <c r="BA81" s="3">
        <f t="shared" si="1563"/>
        <v>100000</v>
      </c>
      <c r="BB81" s="3">
        <f t="shared" ref="BB81:BB84" si="1673">IF(BA81&lt;=$AL$5,BA81,$AL$5)</f>
        <v>6011</v>
      </c>
      <c r="BC81" s="3">
        <f t="shared" si="1564"/>
        <v>5980</v>
      </c>
      <c r="BD81" s="3">
        <f t="shared" ref="BD81:BD84" si="1674">IF(BA81&gt;=11991,IF(BA81&lt;=$AN$5,BA81-$AM$5,$AN$5-$AM$5),0)</f>
        <v>14640</v>
      </c>
      <c r="BE81" s="3">
        <f t="shared" si="1565"/>
        <v>44766</v>
      </c>
      <c r="BF81" s="3">
        <f t="shared" si="1566"/>
        <v>28603</v>
      </c>
      <c r="BG81" s="3">
        <f t="shared" si="1567"/>
        <v>0</v>
      </c>
      <c r="BH81" s="3">
        <f t="shared" si="1568"/>
        <v>0</v>
      </c>
      <c r="BI81" s="3">
        <f>IF(BA81&gt;=$AR$5,IF(BA81&lt;=$AS$5,BA81-$AR$5,$AS$5-$AR$5),0)</f>
        <v>0</v>
      </c>
      <c r="BJ81" s="3">
        <f t="shared" si="1569"/>
        <v>0</v>
      </c>
      <c r="BK81" s="90">
        <f t="shared" si="1570"/>
        <v>55071.06</v>
      </c>
      <c r="BL81" s="3">
        <f t="shared" si="1571"/>
        <v>55071.06</v>
      </c>
      <c r="BM81" s="160">
        <f t="shared" si="928"/>
        <v>55071.06</v>
      </c>
      <c r="BN81" s="62">
        <f t="shared" si="1572"/>
        <v>55071.06</v>
      </c>
      <c r="BO81" s="36">
        <f>$M81*1</f>
        <v>200000</v>
      </c>
      <c r="BP81" s="28">
        <f t="shared" ref="BP81:BP84" si="1675">BP80*1</f>
        <v>2.5</v>
      </c>
      <c r="BQ81" s="3">
        <f t="shared" si="1573"/>
        <v>80000</v>
      </c>
      <c r="BR81" s="3">
        <f t="shared" ref="BR81:BR84" si="1676">IF(BQ81&lt;=$AL$5,BQ81,$AL$5)</f>
        <v>6011</v>
      </c>
      <c r="BS81" s="3">
        <f t="shared" si="1574"/>
        <v>5980</v>
      </c>
      <c r="BT81" s="3">
        <f t="shared" ref="BT81:BT84" si="1677">IF(BQ81&gt;=11991,IF(BQ81&lt;=$AN$5,BQ81-$AM$5,$AN$5-$AM$5),0)</f>
        <v>14640</v>
      </c>
      <c r="BU81" s="3">
        <f t="shared" si="1575"/>
        <v>44766</v>
      </c>
      <c r="BV81" s="3">
        <f t="shared" si="1576"/>
        <v>8603</v>
      </c>
      <c r="BW81" s="3">
        <f t="shared" si="1577"/>
        <v>0</v>
      </c>
      <c r="BX81" s="3">
        <f t="shared" si="1578"/>
        <v>0</v>
      </c>
      <c r="BY81" s="3">
        <f>IF(BQ81&gt;=$AR$5,IF(BQ81&lt;=$AS$5,BQ81-$AR$5,$AS$5-$AR$5),0)</f>
        <v>0</v>
      </c>
      <c r="BZ81" s="3">
        <f t="shared" si="1579"/>
        <v>0</v>
      </c>
      <c r="CA81" s="90">
        <f t="shared" si="1580"/>
        <v>48338.824999999997</v>
      </c>
      <c r="CB81" s="3">
        <f t="shared" si="929"/>
        <v>53071.06</v>
      </c>
      <c r="CC81" s="160">
        <f t="shared" si="930"/>
        <v>53071.06</v>
      </c>
      <c r="CD81" s="6">
        <f t="shared" si="1581"/>
        <v>53071.06</v>
      </c>
      <c r="CE81" s="36">
        <f>$M81*1</f>
        <v>200000</v>
      </c>
      <c r="CF81" s="28">
        <f t="shared" ref="CF81:CF84" si="1678">CF80*1</f>
        <v>3</v>
      </c>
      <c r="CG81" s="3">
        <f t="shared" si="1582"/>
        <v>66666.666666666672</v>
      </c>
      <c r="CH81" s="3">
        <f t="shared" ref="CH81:CH84" si="1679">IF(CG81&lt;=$AL$5,CG81,$AL$5)</f>
        <v>6011</v>
      </c>
      <c r="CI81" s="3">
        <f t="shared" si="1583"/>
        <v>5980</v>
      </c>
      <c r="CJ81" s="3">
        <f t="shared" ref="CJ81:CJ84" si="1680">IF(CG81&gt;=11991,IF(CG81&lt;=$AN$5,CG81-$AM$5,$AN$5-$AM$5),0)</f>
        <v>14640</v>
      </c>
      <c r="CK81" s="3">
        <f t="shared" si="1584"/>
        <v>40035.666666666672</v>
      </c>
      <c r="CL81" s="3">
        <f t="shared" si="1585"/>
        <v>0</v>
      </c>
      <c r="CM81" s="3">
        <f t="shared" si="1586"/>
        <v>0</v>
      </c>
      <c r="CN81" s="3">
        <f t="shared" si="1587"/>
        <v>0</v>
      </c>
      <c r="CO81" s="3">
        <f>IF(CG81&gt;=$AR$5,IF(CG81&lt;=$AS$5,CG81-$AR$5,$AS$5-$AR$5),0)</f>
        <v>0</v>
      </c>
      <c r="CP81" s="3">
        <f t="shared" si="1588"/>
        <v>0</v>
      </c>
      <c r="CQ81" s="22">
        <f t="shared" si="1589"/>
        <v>43167.600000000006</v>
      </c>
      <c r="CR81" s="3">
        <f t="shared" si="931"/>
        <v>51071.06</v>
      </c>
      <c r="CS81" s="160">
        <f t="shared" si="932"/>
        <v>51071.06</v>
      </c>
      <c r="CT81" s="6">
        <f t="shared" si="1590"/>
        <v>51071.06</v>
      </c>
      <c r="CU81" s="36">
        <f>$M81*1</f>
        <v>200000</v>
      </c>
      <c r="CV81" s="28">
        <f t="shared" ref="CV81:CV84" si="1681">CV80*1</f>
        <v>4</v>
      </c>
      <c r="CW81" s="3">
        <f t="shared" si="1591"/>
        <v>50000</v>
      </c>
      <c r="CX81" s="3">
        <f t="shared" ref="CX81:CX84" si="1682">IF(CW81&lt;=$AL$5,CW81,$AL$5)</f>
        <v>6011</v>
      </c>
      <c r="CY81" s="3">
        <f t="shared" si="1592"/>
        <v>5980</v>
      </c>
      <c r="CZ81" s="3">
        <f t="shared" ref="CZ81:CZ84" si="1683">IF(CW81&gt;=11991,IF(CW81&lt;=$AN$5,CW81-$AM$5,$AN$5-$AM$5),0)</f>
        <v>14640</v>
      </c>
      <c r="DA81" s="3">
        <f t="shared" si="1593"/>
        <v>23369</v>
      </c>
      <c r="DB81" s="3">
        <f t="shared" si="1594"/>
        <v>0</v>
      </c>
      <c r="DC81" s="3">
        <f t="shared" si="1595"/>
        <v>0</v>
      </c>
      <c r="DD81" s="3">
        <f t="shared" si="1596"/>
        <v>0</v>
      </c>
      <c r="DE81" s="3">
        <f>IF(CW81&gt;=$AR$5,IF(CW81&lt;=$AS$5,CW81-$AR$5,$AS$5-$AR$5),0)</f>
        <v>0</v>
      </c>
      <c r="DF81" s="3">
        <f t="shared" si="1597"/>
        <v>0</v>
      </c>
      <c r="DG81" s="22">
        <f t="shared" si="1598"/>
        <v>37556.800000000003</v>
      </c>
      <c r="DH81" s="3">
        <f t="shared" si="933"/>
        <v>47071.06</v>
      </c>
      <c r="DI81" s="160">
        <f t="shared" si="934"/>
        <v>47071.06</v>
      </c>
      <c r="DJ81" s="6">
        <f t="shared" si="1599"/>
        <v>47071.06</v>
      </c>
      <c r="DK81" s="36">
        <f>$M81*1</f>
        <v>200000</v>
      </c>
      <c r="DL81" s="28">
        <f t="shared" ref="DL81:DL84" si="1684">DL80*1</f>
        <v>5</v>
      </c>
      <c r="DM81" s="3">
        <f t="shared" si="1600"/>
        <v>40000</v>
      </c>
      <c r="DN81" s="3">
        <f t="shared" ref="DN81:DN84" si="1685">IF(DM81&lt;=$AL$5,DM81,$AL$5)</f>
        <v>6011</v>
      </c>
      <c r="DO81" s="3">
        <f t="shared" si="1601"/>
        <v>5980</v>
      </c>
      <c r="DP81" s="3">
        <f t="shared" ref="DP81:DP84" si="1686">IF(DM81&gt;=11991,IF(DM81&lt;=$AN$5,DM81-$AM$5,$AN$5-$AM$5),0)</f>
        <v>14640</v>
      </c>
      <c r="DQ81" s="3">
        <f t="shared" si="1602"/>
        <v>13369</v>
      </c>
      <c r="DR81" s="3">
        <f t="shared" si="1603"/>
        <v>0</v>
      </c>
      <c r="DS81" s="3">
        <f t="shared" si="1604"/>
        <v>0</v>
      </c>
      <c r="DT81" s="3">
        <f t="shared" si="1605"/>
        <v>0</v>
      </c>
      <c r="DU81" s="3">
        <f>IF(DM81&gt;=$AR$5,IF(DM81&lt;=$AS$5,DM81-$AR$5,$AS$5-$AR$5),0)</f>
        <v>0</v>
      </c>
      <c r="DV81" s="3">
        <f t="shared" si="1606"/>
        <v>0</v>
      </c>
      <c r="DW81" s="22">
        <f t="shared" si="1607"/>
        <v>31946.000000000004</v>
      </c>
      <c r="DX81" s="149">
        <f t="shared" si="935"/>
        <v>43071.06</v>
      </c>
      <c r="DY81" s="160">
        <f t="shared" si="936"/>
        <v>43071.06</v>
      </c>
      <c r="DZ81" s="6">
        <f t="shared" si="1010"/>
        <v>43071.06</v>
      </c>
      <c r="EA81" s="36">
        <f>$M81*1</f>
        <v>200000</v>
      </c>
      <c r="EB81" s="28">
        <f t="shared" ref="EB81:EB84" si="1687">EB80*1</f>
        <v>2</v>
      </c>
      <c r="EC81" s="3">
        <f t="shared" si="1608"/>
        <v>100000</v>
      </c>
      <c r="ED81" s="3">
        <f t="shared" ref="ED81:ED84" si="1688">IF(EC81&lt;=$AL$5,EC81,$AL$5)</f>
        <v>6011</v>
      </c>
      <c r="EE81" s="3">
        <f t="shared" si="1609"/>
        <v>5980</v>
      </c>
      <c r="EF81" s="3">
        <f t="shared" ref="EF81:EF84" si="1689">IF(EC81&gt;=11991,IF(EC81&lt;=$AN$5,EC81-$AM$5,$AN$5-$AM$5),0)</f>
        <v>14640</v>
      </c>
      <c r="EG81" s="3">
        <f t="shared" si="1610"/>
        <v>44766</v>
      </c>
      <c r="EH81" s="3">
        <f t="shared" si="1611"/>
        <v>28603</v>
      </c>
      <c r="EI81" s="3">
        <f t="shared" si="1612"/>
        <v>0</v>
      </c>
      <c r="EJ81" s="3">
        <f t="shared" si="1613"/>
        <v>0</v>
      </c>
      <c r="EK81" s="3">
        <f t="shared" si="1614"/>
        <v>0</v>
      </c>
      <c r="EL81" s="3">
        <f t="shared" si="1282"/>
        <v>0</v>
      </c>
      <c r="EM81" s="22">
        <f t="shared" si="1615"/>
        <v>55071.06</v>
      </c>
      <c r="EN81" s="3">
        <f t="shared" si="937"/>
        <v>66447.53</v>
      </c>
      <c r="EO81" s="160">
        <f t="shared" si="938"/>
        <v>66447.53</v>
      </c>
      <c r="EP81" s="36">
        <f t="shared" si="1616"/>
        <v>66447.53</v>
      </c>
      <c r="EQ81" s="6">
        <f t="shared" si="1617"/>
        <v>200000</v>
      </c>
      <c r="ER81" s="3">
        <f t="shared" si="1618"/>
        <v>200000</v>
      </c>
      <c r="ES81" s="3">
        <f t="shared" si="1619"/>
        <v>0</v>
      </c>
      <c r="ET81" s="3">
        <f t="shared" si="1620"/>
        <v>0</v>
      </c>
      <c r="EU81" s="3">
        <f t="shared" si="1621"/>
        <v>0</v>
      </c>
      <c r="EV81" s="3">
        <f t="shared" si="1622"/>
        <v>0</v>
      </c>
      <c r="EW81" s="3">
        <f t="shared" si="1623"/>
        <v>0</v>
      </c>
      <c r="EX81" s="6">
        <f t="shared" si="1624"/>
        <v>0</v>
      </c>
      <c r="EY81" s="3">
        <f t="shared" si="1625"/>
        <v>200000</v>
      </c>
      <c r="EZ81" s="3">
        <f t="shared" si="1626"/>
        <v>0</v>
      </c>
      <c r="FA81" s="3">
        <f t="shared" si="1627"/>
        <v>0</v>
      </c>
      <c r="FB81" s="3">
        <f t="shared" si="1628"/>
        <v>0</v>
      </c>
      <c r="FC81" s="3">
        <f t="shared" si="1629"/>
        <v>0</v>
      </c>
      <c r="FD81" s="3">
        <f t="shared" si="1630"/>
        <v>0</v>
      </c>
      <c r="FE81" s="6">
        <f t="shared" si="1631"/>
        <v>0</v>
      </c>
      <c r="FF81" s="36">
        <f>$M81*1</f>
        <v>200000</v>
      </c>
      <c r="FG81" s="28">
        <f t="shared" ref="FG81:FG84" si="1690">FG80*1</f>
        <v>2.5</v>
      </c>
      <c r="FH81" s="3">
        <f t="shared" si="1632"/>
        <v>80000</v>
      </c>
      <c r="FI81" s="3">
        <f t="shared" ref="FI81:FI84" si="1691">IF(FH81&lt;=$AL$5,FH81,$AL$5)</f>
        <v>6011</v>
      </c>
      <c r="FJ81" s="3">
        <f t="shared" si="1633"/>
        <v>5980</v>
      </c>
      <c r="FK81" s="3">
        <f t="shared" ref="FK81:FK84" si="1692">IF(FH81&gt;=11991,IF(FH81&lt;=$AN$5,FH81-$AM$5,$AN$5-$AM$5),0)</f>
        <v>14640</v>
      </c>
      <c r="FL81" s="3">
        <f t="shared" si="1634"/>
        <v>44766</v>
      </c>
      <c r="FM81" s="3">
        <f t="shared" si="1635"/>
        <v>8603</v>
      </c>
      <c r="FN81" s="3">
        <f t="shared" si="1636"/>
        <v>0</v>
      </c>
      <c r="FO81" s="3">
        <f t="shared" si="1637"/>
        <v>0</v>
      </c>
      <c r="FP81" s="3">
        <f t="shared" si="1638"/>
        <v>0</v>
      </c>
      <c r="FQ81" s="3">
        <f t="shared" si="1639"/>
        <v>0</v>
      </c>
      <c r="FR81" s="22">
        <f t="shared" si="1640"/>
        <v>48338.824999999997</v>
      </c>
      <c r="FS81" s="3">
        <f t="shared" si="945"/>
        <v>64447.53</v>
      </c>
      <c r="FT81" s="160">
        <f t="shared" si="946"/>
        <v>64447.53</v>
      </c>
      <c r="FU81" s="36">
        <f t="shared" si="1641"/>
        <v>64447.53</v>
      </c>
      <c r="FV81" s="36">
        <f>$M81*1</f>
        <v>200000</v>
      </c>
      <c r="FW81" s="28">
        <f t="shared" ref="FW81:FW84" si="1693">FW80*1</f>
        <v>1.5</v>
      </c>
      <c r="FX81" s="3">
        <f t="shared" si="1642"/>
        <v>133333.33333333334</v>
      </c>
      <c r="FY81" s="3">
        <f t="shared" ref="FY81:FY84" si="1694">IF(FX81&lt;=$AL$5,FX81,$AL$5)</f>
        <v>6011</v>
      </c>
      <c r="FZ81" s="3">
        <f t="shared" si="1643"/>
        <v>5980</v>
      </c>
      <c r="GA81" s="3">
        <f t="shared" ref="GA81:GA84" si="1695">IF(FX81&gt;=11991,IF(FX81&lt;=$AN$5,FX81-$AM$5,$AN$5-$AM$5),0)</f>
        <v>14640</v>
      </c>
      <c r="GB81" s="3">
        <f t="shared" si="1644"/>
        <v>44766</v>
      </c>
      <c r="GC81" s="3">
        <f t="shared" si="1645"/>
        <v>61936.333333333343</v>
      </c>
      <c r="GD81" s="3">
        <f t="shared" si="1646"/>
        <v>0</v>
      </c>
      <c r="GE81" s="3">
        <f t="shared" si="1647"/>
        <v>0</v>
      </c>
      <c r="GF81" s="3">
        <f t="shared" si="1648"/>
        <v>0</v>
      </c>
      <c r="GG81" s="3">
        <f t="shared" si="1649"/>
        <v>0</v>
      </c>
      <c r="GH81" s="22">
        <f t="shared" si="1650"/>
        <v>61803.295000000006</v>
      </c>
      <c r="GI81" s="3">
        <f t="shared" si="948"/>
        <v>69590.53</v>
      </c>
      <c r="GJ81" s="160">
        <f t="shared" si="949"/>
        <v>69590.53</v>
      </c>
      <c r="GK81" s="36">
        <f t="shared" si="1651"/>
        <v>69590.53</v>
      </c>
      <c r="GM81" s="11"/>
      <c r="GN81" s="22"/>
      <c r="GO81" s="22"/>
      <c r="GQ81" s="11"/>
      <c r="GR81" s="67" t="s">
        <v>127</v>
      </c>
      <c r="GS81" s="88"/>
      <c r="GT81" s="68"/>
      <c r="GU81" s="68"/>
      <c r="GV81" s="88"/>
      <c r="GW81" s="88"/>
      <c r="GX81" s="68"/>
      <c r="GY81" s="88">
        <f>GU52*1</f>
        <v>480</v>
      </c>
      <c r="GZ81" s="88" t="s">
        <v>128</v>
      </c>
      <c r="HA81" s="88"/>
      <c r="HB81" s="68"/>
      <c r="HC81" s="68"/>
      <c r="HD81" s="88"/>
      <c r="HE81" s="111"/>
      <c r="HF81" s="22"/>
      <c r="HH81" s="25">
        <f t="shared" si="1652"/>
        <v>200000</v>
      </c>
      <c r="HI81" s="25">
        <f t="shared" si="1653"/>
        <v>2000</v>
      </c>
      <c r="HJ81" s="3">
        <f t="shared" si="1654"/>
        <v>4000</v>
      </c>
      <c r="HK81" s="3">
        <f t="shared" si="1655"/>
        <v>8000</v>
      </c>
      <c r="HL81" s="62">
        <f t="shared" si="1656"/>
        <v>12000</v>
      </c>
      <c r="HM81" s="25">
        <f t="shared" si="1657"/>
        <v>4040</v>
      </c>
      <c r="HN81" s="3">
        <f t="shared" si="1658"/>
        <v>6040</v>
      </c>
      <c r="HO81" s="6">
        <f t="shared" si="1659"/>
        <v>897</v>
      </c>
      <c r="HV81" s="6">
        <f t="shared" si="955"/>
        <v>200000</v>
      </c>
      <c r="HW81" s="3">
        <f t="shared" si="956"/>
        <v>201600</v>
      </c>
      <c r="HX81" s="36">
        <f t="shared" si="957"/>
        <v>1600</v>
      </c>
      <c r="HY81" s="36">
        <f t="shared" si="958"/>
        <v>720</v>
      </c>
      <c r="HZ81" s="210">
        <f t="shared" si="1660"/>
        <v>0.45</v>
      </c>
      <c r="IA81" s="36">
        <f t="shared" si="959"/>
        <v>656</v>
      </c>
      <c r="IB81" s="213">
        <f t="shared" si="1661"/>
        <v>0.41</v>
      </c>
      <c r="IC81" s="36">
        <f t="shared" si="961"/>
        <v>1156</v>
      </c>
      <c r="ID81" s="210">
        <f t="shared" si="1662"/>
        <v>0.72250000000000003</v>
      </c>
      <c r="IE81" s="36">
        <f t="shared" si="962"/>
        <v>1656</v>
      </c>
      <c r="IF81" s="210">
        <f t="shared" si="1663"/>
        <v>1.0349999999999999</v>
      </c>
      <c r="IG81" s="36">
        <f t="shared" si="963"/>
        <v>2656</v>
      </c>
      <c r="IH81" s="210">
        <f t="shared" si="1664"/>
        <v>1.66</v>
      </c>
      <c r="II81" s="6">
        <f t="shared" si="964"/>
        <v>3656</v>
      </c>
      <c r="IJ81" s="210">
        <f t="shared" si="1665"/>
        <v>2.2850000000000001</v>
      </c>
      <c r="IK81" s="6">
        <f t="shared" si="965"/>
        <v>1220</v>
      </c>
      <c r="IL81" s="210">
        <f t="shared" si="1666"/>
        <v>0.76249999999999996</v>
      </c>
      <c r="IM81" s="6">
        <f t="shared" si="967"/>
        <v>1720</v>
      </c>
      <c r="IN81" s="210">
        <f t="shared" si="1667"/>
        <v>1.075</v>
      </c>
      <c r="IO81" s="6">
        <f t="shared" si="968"/>
        <v>720</v>
      </c>
      <c r="IP81" s="218">
        <f t="shared" si="1668"/>
        <v>0.45</v>
      </c>
      <c r="IQ81" s="192"/>
      <c r="IR81" s="192"/>
    </row>
    <row r="82" spans="1:252" ht="15.75" thickBot="1">
      <c r="B82" s="67" t="s">
        <v>17</v>
      </c>
      <c r="C82" s="68"/>
      <c r="D82" s="68"/>
      <c r="E82" s="271">
        <v>2000</v>
      </c>
      <c r="M82" s="127">
        <f t="shared" si="917"/>
        <v>250000</v>
      </c>
      <c r="N82" s="172"/>
      <c r="O82" s="185"/>
      <c r="P82" s="6">
        <f t="shared" si="1534"/>
        <v>250000</v>
      </c>
      <c r="Q82" s="36">
        <f t="shared" si="1535"/>
        <v>92987.53</v>
      </c>
      <c r="R82" s="82">
        <f t="shared" si="1536"/>
        <v>0.37195012</v>
      </c>
      <c r="S82" s="36">
        <f t="shared" si="1537"/>
        <v>75571.06</v>
      </c>
      <c r="T82" s="82">
        <f t="shared" si="1538"/>
        <v>0.30228423999999998</v>
      </c>
      <c r="U82" s="36">
        <f t="shared" si="1539"/>
        <v>73571.06</v>
      </c>
      <c r="V82" s="76">
        <f t="shared" si="1540"/>
        <v>0.29428423999999997</v>
      </c>
      <c r="W82" s="36">
        <f t="shared" si="1541"/>
        <v>71571.06</v>
      </c>
      <c r="X82" s="76">
        <f t="shared" si="1542"/>
        <v>0.28628423999999997</v>
      </c>
      <c r="Y82" s="36">
        <f t="shared" si="1543"/>
        <v>67571.06</v>
      </c>
      <c r="Z82" s="76">
        <f t="shared" si="1544"/>
        <v>0.27028424000000001</v>
      </c>
      <c r="AA82" s="6">
        <f t="shared" si="1545"/>
        <v>63571.06</v>
      </c>
      <c r="AB82" s="76">
        <f t="shared" si="1546"/>
        <v>0.25428423999999999</v>
      </c>
      <c r="AC82" s="6">
        <f t="shared" si="1547"/>
        <v>88947.53</v>
      </c>
      <c r="AD82" s="76">
        <f t="shared" si="1548"/>
        <v>0.35579011999999999</v>
      </c>
      <c r="AE82" s="36">
        <f t="shared" si="1549"/>
        <v>86947.53</v>
      </c>
      <c r="AF82" s="76">
        <f t="shared" si="1550"/>
        <v>0.34779011999999998</v>
      </c>
      <c r="AG82" s="6">
        <f t="shared" si="1551"/>
        <v>92090.53</v>
      </c>
      <c r="AH82" s="84">
        <f t="shared" si="1552"/>
        <v>0.36836212000000002</v>
      </c>
      <c r="AI82" s="36">
        <f>$M82*1</f>
        <v>250000</v>
      </c>
      <c r="AJ82" s="28">
        <f t="shared" si="1669"/>
        <v>1</v>
      </c>
      <c r="AK82" s="3">
        <f t="shared" si="1553"/>
        <v>250000</v>
      </c>
      <c r="AL82" s="3">
        <f t="shared" si="1670"/>
        <v>6011</v>
      </c>
      <c r="AM82" s="3">
        <f t="shared" si="1554"/>
        <v>5980</v>
      </c>
      <c r="AN82" s="3">
        <f t="shared" si="1671"/>
        <v>14640</v>
      </c>
      <c r="AO82" s="3">
        <f t="shared" si="1555"/>
        <v>44766</v>
      </c>
      <c r="AP82" s="3">
        <f t="shared" si="1556"/>
        <v>79803</v>
      </c>
      <c r="AQ82" s="3">
        <f t="shared" si="1557"/>
        <v>98800</v>
      </c>
      <c r="AR82" s="3">
        <f t="shared" si="1558"/>
        <v>0</v>
      </c>
      <c r="AS82" s="3">
        <f t="shared" si="1559"/>
        <v>0</v>
      </c>
      <c r="AT82" s="3">
        <f t="shared" si="1222"/>
        <v>0</v>
      </c>
      <c r="AU82" s="22">
        <f t="shared" si="1560"/>
        <v>92987.53</v>
      </c>
      <c r="AV82" s="3">
        <f t="shared" si="1561"/>
        <v>92987.53</v>
      </c>
      <c r="AW82" s="160">
        <f t="shared" si="926"/>
        <v>92987.53</v>
      </c>
      <c r="AX82" s="6">
        <f t="shared" si="1562"/>
        <v>92987.53</v>
      </c>
      <c r="AY82" s="36">
        <f>$M82*1</f>
        <v>250000</v>
      </c>
      <c r="AZ82" s="28">
        <f t="shared" si="1672"/>
        <v>2</v>
      </c>
      <c r="BA82" s="3">
        <f t="shared" si="1563"/>
        <v>125000</v>
      </c>
      <c r="BB82" s="3">
        <f t="shared" si="1673"/>
        <v>6011</v>
      </c>
      <c r="BC82" s="3">
        <f t="shared" si="1564"/>
        <v>5980</v>
      </c>
      <c r="BD82" s="3">
        <f t="shared" si="1674"/>
        <v>14640</v>
      </c>
      <c r="BE82" s="3">
        <f t="shared" si="1565"/>
        <v>44766</v>
      </c>
      <c r="BF82" s="3">
        <f t="shared" si="1566"/>
        <v>53603</v>
      </c>
      <c r="BG82" s="3">
        <f t="shared" si="1567"/>
        <v>0</v>
      </c>
      <c r="BH82" s="3">
        <f t="shared" si="1568"/>
        <v>0</v>
      </c>
      <c r="BI82" s="3">
        <f>IF(BA82&gt;=$AR$5,IF(BA82&lt;=$AS$5,BA82-$AR$5,$AS$5-$AR$5),0)</f>
        <v>0</v>
      </c>
      <c r="BJ82" s="3">
        <f t="shared" si="1569"/>
        <v>0</v>
      </c>
      <c r="BK82" s="90">
        <f t="shared" si="1570"/>
        <v>75571.06</v>
      </c>
      <c r="BL82" s="3">
        <f t="shared" si="1571"/>
        <v>75571.06</v>
      </c>
      <c r="BM82" s="160">
        <f t="shared" si="928"/>
        <v>75571.06</v>
      </c>
      <c r="BN82" s="62">
        <f t="shared" si="1572"/>
        <v>75571.06</v>
      </c>
      <c r="BO82" s="36">
        <f>$M82*1</f>
        <v>250000</v>
      </c>
      <c r="BP82" s="28">
        <f t="shared" si="1675"/>
        <v>2.5</v>
      </c>
      <c r="BQ82" s="3">
        <f t="shared" si="1573"/>
        <v>100000</v>
      </c>
      <c r="BR82" s="3">
        <f t="shared" si="1676"/>
        <v>6011</v>
      </c>
      <c r="BS82" s="3">
        <f t="shared" si="1574"/>
        <v>5980</v>
      </c>
      <c r="BT82" s="3">
        <f t="shared" si="1677"/>
        <v>14640</v>
      </c>
      <c r="BU82" s="3">
        <f t="shared" si="1575"/>
        <v>44766</v>
      </c>
      <c r="BV82" s="3">
        <f t="shared" si="1576"/>
        <v>28603</v>
      </c>
      <c r="BW82" s="3">
        <f t="shared" si="1577"/>
        <v>0</v>
      </c>
      <c r="BX82" s="3">
        <f t="shared" si="1578"/>
        <v>0</v>
      </c>
      <c r="BY82" s="3">
        <f>IF(BQ82&gt;=$AR$5,IF(BQ82&lt;=$AS$5,BQ82-$AR$5,$AS$5-$AR$5),0)</f>
        <v>0</v>
      </c>
      <c r="BZ82" s="3">
        <f t="shared" si="1579"/>
        <v>0</v>
      </c>
      <c r="CA82" s="90">
        <f t="shared" si="1580"/>
        <v>68838.824999999997</v>
      </c>
      <c r="CB82" s="3">
        <f t="shared" si="929"/>
        <v>73571.06</v>
      </c>
      <c r="CC82" s="160">
        <f t="shared" si="930"/>
        <v>73571.06</v>
      </c>
      <c r="CD82" s="6">
        <f t="shared" si="1581"/>
        <v>73571.06</v>
      </c>
      <c r="CE82" s="36">
        <f>$M82*1</f>
        <v>250000</v>
      </c>
      <c r="CF82" s="28">
        <f t="shared" si="1678"/>
        <v>3</v>
      </c>
      <c r="CG82" s="3">
        <f t="shared" si="1582"/>
        <v>83333.333333333328</v>
      </c>
      <c r="CH82" s="3">
        <f t="shared" si="1679"/>
        <v>6011</v>
      </c>
      <c r="CI82" s="3">
        <f t="shared" si="1583"/>
        <v>5980</v>
      </c>
      <c r="CJ82" s="3">
        <f t="shared" si="1680"/>
        <v>14640</v>
      </c>
      <c r="CK82" s="3">
        <f t="shared" si="1584"/>
        <v>44766</v>
      </c>
      <c r="CL82" s="3">
        <f t="shared" si="1585"/>
        <v>11936.333333333328</v>
      </c>
      <c r="CM82" s="3">
        <f t="shared" si="1586"/>
        <v>0</v>
      </c>
      <c r="CN82" s="3">
        <f t="shared" si="1587"/>
        <v>0</v>
      </c>
      <c r="CO82" s="3">
        <f>IF(CG82&gt;=$AR$5,IF(CG82&lt;=$AS$5,CG82-$AR$5,$AS$5-$AR$5),0)</f>
        <v>0</v>
      </c>
      <c r="CP82" s="3">
        <f t="shared" si="1588"/>
        <v>0</v>
      </c>
      <c r="CQ82" s="22">
        <f t="shared" si="1589"/>
        <v>62106.589999999989</v>
      </c>
      <c r="CR82" s="3">
        <f t="shared" si="931"/>
        <v>71571.06</v>
      </c>
      <c r="CS82" s="160">
        <f t="shared" si="932"/>
        <v>71571.06</v>
      </c>
      <c r="CT82" s="6">
        <f t="shared" si="1590"/>
        <v>71571.06</v>
      </c>
      <c r="CU82" s="36">
        <f>$M82*1</f>
        <v>250000</v>
      </c>
      <c r="CV82" s="28">
        <f t="shared" si="1681"/>
        <v>4</v>
      </c>
      <c r="CW82" s="3">
        <f t="shared" si="1591"/>
        <v>62500</v>
      </c>
      <c r="CX82" s="3">
        <f t="shared" si="1682"/>
        <v>6011</v>
      </c>
      <c r="CY82" s="3">
        <f t="shared" si="1592"/>
        <v>5980</v>
      </c>
      <c r="CZ82" s="3">
        <f t="shared" si="1683"/>
        <v>14640</v>
      </c>
      <c r="DA82" s="3">
        <f t="shared" si="1593"/>
        <v>35869</v>
      </c>
      <c r="DB82" s="3">
        <f t="shared" si="1594"/>
        <v>0</v>
      </c>
      <c r="DC82" s="3">
        <f t="shared" si="1595"/>
        <v>0</v>
      </c>
      <c r="DD82" s="3">
        <f t="shared" si="1596"/>
        <v>0</v>
      </c>
      <c r="DE82" s="3">
        <f>IF(CW82&gt;=$AR$5,IF(CW82&lt;=$AS$5,CW82-$AR$5,$AS$5-$AR$5),0)</f>
        <v>0</v>
      </c>
      <c r="DF82" s="3">
        <f t="shared" si="1597"/>
        <v>0</v>
      </c>
      <c r="DG82" s="22">
        <f t="shared" si="1598"/>
        <v>52556.799999999996</v>
      </c>
      <c r="DH82" s="3">
        <f t="shared" si="933"/>
        <v>67571.06</v>
      </c>
      <c r="DI82" s="160">
        <f t="shared" si="934"/>
        <v>67571.06</v>
      </c>
      <c r="DJ82" s="6">
        <f t="shared" si="1599"/>
        <v>67571.06</v>
      </c>
      <c r="DK82" s="36">
        <f>$M82*1</f>
        <v>250000</v>
      </c>
      <c r="DL82" s="28">
        <f t="shared" si="1684"/>
        <v>5</v>
      </c>
      <c r="DM82" s="3">
        <f t="shared" si="1600"/>
        <v>50000</v>
      </c>
      <c r="DN82" s="3">
        <f t="shared" si="1685"/>
        <v>6011</v>
      </c>
      <c r="DO82" s="3">
        <f t="shared" si="1601"/>
        <v>5980</v>
      </c>
      <c r="DP82" s="3">
        <f t="shared" si="1686"/>
        <v>14640</v>
      </c>
      <c r="DQ82" s="3">
        <f t="shared" si="1602"/>
        <v>23369</v>
      </c>
      <c r="DR82" s="3">
        <f t="shared" si="1603"/>
        <v>0</v>
      </c>
      <c r="DS82" s="3">
        <f t="shared" si="1604"/>
        <v>0</v>
      </c>
      <c r="DT82" s="3">
        <f t="shared" si="1605"/>
        <v>0</v>
      </c>
      <c r="DU82" s="3">
        <f>IF(DM82&gt;=$AR$5,IF(DM82&lt;=$AS$5,DM82-$AR$5,$AS$5-$AR$5),0)</f>
        <v>0</v>
      </c>
      <c r="DV82" s="3">
        <f t="shared" si="1606"/>
        <v>0</v>
      </c>
      <c r="DW82" s="22">
        <f t="shared" si="1607"/>
        <v>46946</v>
      </c>
      <c r="DX82" s="149">
        <f t="shared" si="935"/>
        <v>63571.06</v>
      </c>
      <c r="DY82" s="160">
        <f t="shared" si="936"/>
        <v>63571.06</v>
      </c>
      <c r="DZ82" s="6">
        <f t="shared" si="1010"/>
        <v>63571.06</v>
      </c>
      <c r="EA82" s="36">
        <f>$M82*1</f>
        <v>250000</v>
      </c>
      <c r="EB82" s="28">
        <f t="shared" si="1687"/>
        <v>2</v>
      </c>
      <c r="EC82" s="3">
        <f t="shared" si="1608"/>
        <v>125000</v>
      </c>
      <c r="ED82" s="3">
        <f t="shared" si="1688"/>
        <v>6011</v>
      </c>
      <c r="EE82" s="3">
        <f t="shared" si="1609"/>
        <v>5980</v>
      </c>
      <c r="EF82" s="3">
        <f t="shared" si="1689"/>
        <v>14640</v>
      </c>
      <c r="EG82" s="3">
        <f t="shared" si="1610"/>
        <v>44766</v>
      </c>
      <c r="EH82" s="3">
        <f t="shared" si="1611"/>
        <v>53603</v>
      </c>
      <c r="EI82" s="3">
        <f t="shared" si="1612"/>
        <v>0</v>
      </c>
      <c r="EJ82" s="3">
        <f t="shared" si="1613"/>
        <v>0</v>
      </c>
      <c r="EK82" s="3">
        <f t="shared" si="1614"/>
        <v>0</v>
      </c>
      <c r="EL82" s="3">
        <f t="shared" si="1282"/>
        <v>0</v>
      </c>
      <c r="EM82" s="22">
        <f t="shared" si="1615"/>
        <v>75571.06</v>
      </c>
      <c r="EN82" s="3">
        <f t="shared" si="937"/>
        <v>88947.53</v>
      </c>
      <c r="EO82" s="160">
        <f t="shared" si="938"/>
        <v>88947.53</v>
      </c>
      <c r="EP82" s="36">
        <f t="shared" si="1616"/>
        <v>88947.53</v>
      </c>
      <c r="EQ82" s="6">
        <f t="shared" si="1617"/>
        <v>250000</v>
      </c>
      <c r="ER82" s="3">
        <f t="shared" si="1618"/>
        <v>250000</v>
      </c>
      <c r="ES82" s="3">
        <f t="shared" si="1619"/>
        <v>0</v>
      </c>
      <c r="ET82" s="3">
        <f t="shared" si="1620"/>
        <v>0</v>
      </c>
      <c r="EU82" s="3">
        <f t="shared" si="1621"/>
        <v>0</v>
      </c>
      <c r="EV82" s="3">
        <f t="shared" si="1622"/>
        <v>0</v>
      </c>
      <c r="EW82" s="3">
        <f t="shared" si="1623"/>
        <v>0</v>
      </c>
      <c r="EX82" s="6">
        <f t="shared" si="1624"/>
        <v>0</v>
      </c>
      <c r="EY82" s="3">
        <f t="shared" si="1625"/>
        <v>250000</v>
      </c>
      <c r="EZ82" s="3">
        <f t="shared" si="1626"/>
        <v>0</v>
      </c>
      <c r="FA82" s="3">
        <f t="shared" si="1627"/>
        <v>0</v>
      </c>
      <c r="FB82" s="3">
        <f t="shared" si="1628"/>
        <v>0</v>
      </c>
      <c r="FC82" s="3">
        <f t="shared" si="1629"/>
        <v>0</v>
      </c>
      <c r="FD82" s="3">
        <f t="shared" si="1630"/>
        <v>0</v>
      </c>
      <c r="FE82" s="6">
        <f t="shared" si="1631"/>
        <v>0</v>
      </c>
      <c r="FF82" s="36">
        <f>$M82*1</f>
        <v>250000</v>
      </c>
      <c r="FG82" s="28">
        <f t="shared" si="1690"/>
        <v>2.5</v>
      </c>
      <c r="FH82" s="3">
        <f t="shared" si="1632"/>
        <v>100000</v>
      </c>
      <c r="FI82" s="3">
        <f t="shared" si="1691"/>
        <v>6011</v>
      </c>
      <c r="FJ82" s="3">
        <f t="shared" si="1633"/>
        <v>5980</v>
      </c>
      <c r="FK82" s="3">
        <f t="shared" si="1692"/>
        <v>14640</v>
      </c>
      <c r="FL82" s="3">
        <f t="shared" si="1634"/>
        <v>44766</v>
      </c>
      <c r="FM82" s="3">
        <f t="shared" si="1635"/>
        <v>28603</v>
      </c>
      <c r="FN82" s="3">
        <f t="shared" si="1636"/>
        <v>0</v>
      </c>
      <c r="FO82" s="3">
        <f t="shared" si="1637"/>
        <v>0</v>
      </c>
      <c r="FP82" s="3">
        <f t="shared" si="1638"/>
        <v>0</v>
      </c>
      <c r="FQ82" s="3">
        <f t="shared" si="1639"/>
        <v>0</v>
      </c>
      <c r="FR82" s="22">
        <f t="shared" si="1640"/>
        <v>68838.824999999997</v>
      </c>
      <c r="FS82" s="3">
        <f t="shared" si="945"/>
        <v>86947.53</v>
      </c>
      <c r="FT82" s="160">
        <f t="shared" si="946"/>
        <v>86947.53</v>
      </c>
      <c r="FU82" s="36">
        <f t="shared" si="1641"/>
        <v>86947.53</v>
      </c>
      <c r="FV82" s="36">
        <f>$M82*1</f>
        <v>250000</v>
      </c>
      <c r="FW82" s="28">
        <f t="shared" si="1693"/>
        <v>1.5</v>
      </c>
      <c r="FX82" s="3">
        <f t="shared" si="1642"/>
        <v>166666.66666666666</v>
      </c>
      <c r="FY82" s="3">
        <f t="shared" si="1694"/>
        <v>6011</v>
      </c>
      <c r="FZ82" s="3">
        <f t="shared" si="1643"/>
        <v>5980</v>
      </c>
      <c r="GA82" s="3">
        <f t="shared" si="1695"/>
        <v>14640</v>
      </c>
      <c r="GB82" s="3">
        <f t="shared" si="1644"/>
        <v>44766</v>
      </c>
      <c r="GC82" s="3">
        <f t="shared" si="1645"/>
        <v>79803</v>
      </c>
      <c r="GD82" s="3">
        <f t="shared" si="1646"/>
        <v>15466.666666666657</v>
      </c>
      <c r="GE82" s="3">
        <f t="shared" si="1647"/>
        <v>0</v>
      </c>
      <c r="GF82" s="3">
        <f t="shared" si="1648"/>
        <v>0</v>
      </c>
      <c r="GG82" s="3">
        <f t="shared" si="1649"/>
        <v>0</v>
      </c>
      <c r="GH82" s="22">
        <f t="shared" si="1650"/>
        <v>83231.294999999984</v>
      </c>
      <c r="GI82" s="3">
        <f t="shared" si="948"/>
        <v>92090.53</v>
      </c>
      <c r="GJ82" s="160">
        <f t="shared" si="949"/>
        <v>92090.53</v>
      </c>
      <c r="GK82" s="36">
        <f t="shared" si="1651"/>
        <v>92090.53</v>
      </c>
      <c r="GM82" s="11"/>
      <c r="GN82" s="22"/>
      <c r="GO82" s="22"/>
      <c r="GQ82" s="11"/>
      <c r="GR82" s="22"/>
      <c r="GS82" s="22"/>
      <c r="GU82" s="22"/>
      <c r="GV82" s="22"/>
      <c r="GW82" s="22"/>
      <c r="GY82" s="11"/>
      <c r="GZ82" s="22"/>
      <c r="HA82" s="22"/>
      <c r="HC82" s="11"/>
      <c r="HD82" s="22"/>
      <c r="HE82" s="22"/>
      <c r="HF82" s="22"/>
      <c r="HH82" s="25">
        <f t="shared" si="1652"/>
        <v>250000</v>
      </c>
      <c r="HI82" s="25">
        <f t="shared" si="1653"/>
        <v>2000</v>
      </c>
      <c r="HJ82" s="3">
        <f t="shared" si="1654"/>
        <v>4000</v>
      </c>
      <c r="HK82" s="3">
        <f t="shared" si="1655"/>
        <v>8000</v>
      </c>
      <c r="HL82" s="62">
        <f t="shared" si="1656"/>
        <v>12000</v>
      </c>
      <c r="HM82" s="25">
        <f t="shared" si="1657"/>
        <v>4040</v>
      </c>
      <c r="HN82" s="3">
        <f t="shared" si="1658"/>
        <v>6040</v>
      </c>
      <c r="HO82" s="6">
        <f t="shared" si="1659"/>
        <v>897</v>
      </c>
      <c r="HV82" s="6">
        <f t="shared" si="955"/>
        <v>250000</v>
      </c>
      <c r="HW82" s="3">
        <f t="shared" si="956"/>
        <v>252000</v>
      </c>
      <c r="HX82" s="36">
        <f t="shared" si="957"/>
        <v>2000</v>
      </c>
      <c r="HY82" s="36">
        <f t="shared" si="958"/>
        <v>960</v>
      </c>
      <c r="HZ82" s="210">
        <f t="shared" si="1660"/>
        <v>0.48</v>
      </c>
      <c r="IA82" s="36">
        <f t="shared" si="959"/>
        <v>820</v>
      </c>
      <c r="IB82" s="213">
        <f t="shared" si="1661"/>
        <v>0.41</v>
      </c>
      <c r="IC82" s="36">
        <f t="shared" si="961"/>
        <v>1320</v>
      </c>
      <c r="ID82" s="210">
        <f t="shared" si="1662"/>
        <v>0.66</v>
      </c>
      <c r="IE82" s="36">
        <f t="shared" si="962"/>
        <v>1820</v>
      </c>
      <c r="IF82" s="210">
        <f t="shared" si="1663"/>
        <v>0.91</v>
      </c>
      <c r="IG82" s="36">
        <f t="shared" si="963"/>
        <v>2820</v>
      </c>
      <c r="IH82" s="210">
        <f t="shared" si="1664"/>
        <v>1.41</v>
      </c>
      <c r="II82" s="6">
        <f t="shared" si="964"/>
        <v>3820</v>
      </c>
      <c r="IJ82" s="210">
        <f t="shared" si="1665"/>
        <v>1.91</v>
      </c>
      <c r="IK82" s="6">
        <f t="shared" si="965"/>
        <v>1460</v>
      </c>
      <c r="IL82" s="210">
        <f t="shared" si="1666"/>
        <v>0.73</v>
      </c>
      <c r="IM82" s="6">
        <f t="shared" si="967"/>
        <v>1960</v>
      </c>
      <c r="IN82" s="210">
        <f t="shared" si="1667"/>
        <v>0.98</v>
      </c>
      <c r="IO82" s="6">
        <f t="shared" si="968"/>
        <v>960</v>
      </c>
      <c r="IP82" s="218">
        <f t="shared" si="1668"/>
        <v>0.48</v>
      </c>
      <c r="IQ82" s="192"/>
      <c r="IR82" s="192"/>
    </row>
    <row r="83" spans="1:252" ht="15.75" thickBot="1">
      <c r="G83" s="103"/>
      <c r="M83" s="127">
        <f t="shared" si="917"/>
        <v>300000</v>
      </c>
      <c r="N83" s="172"/>
      <c r="O83" s="185"/>
      <c r="P83" s="6">
        <f t="shared" si="1534"/>
        <v>300000</v>
      </c>
      <c r="Q83" s="36">
        <f t="shared" si="1535"/>
        <v>116987.53</v>
      </c>
      <c r="R83" s="82">
        <f t="shared" si="1536"/>
        <v>0.38995843333333335</v>
      </c>
      <c r="S83" s="36">
        <f t="shared" si="1537"/>
        <v>96071.06</v>
      </c>
      <c r="T83" s="82">
        <f t="shared" si="1538"/>
        <v>0.32023686666666668</v>
      </c>
      <c r="U83" s="36">
        <f t="shared" si="1539"/>
        <v>94071.06</v>
      </c>
      <c r="V83" s="76">
        <f t="shared" si="1540"/>
        <v>0.31357019999999997</v>
      </c>
      <c r="W83" s="36">
        <f t="shared" si="1541"/>
        <v>92071.06</v>
      </c>
      <c r="X83" s="76">
        <f t="shared" si="1542"/>
        <v>0.30690353333333331</v>
      </c>
      <c r="Y83" s="36">
        <f t="shared" si="1543"/>
        <v>88071.06</v>
      </c>
      <c r="Z83" s="76">
        <f t="shared" si="1544"/>
        <v>0.2935702</v>
      </c>
      <c r="AA83" s="6">
        <f t="shared" si="1545"/>
        <v>84071.06</v>
      </c>
      <c r="AB83" s="76">
        <f t="shared" si="1546"/>
        <v>0.28023686666666664</v>
      </c>
      <c r="AC83" s="6">
        <f t="shared" si="1547"/>
        <v>112947.53</v>
      </c>
      <c r="AD83" s="76">
        <f t="shared" si="1548"/>
        <v>0.37649176666666667</v>
      </c>
      <c r="AE83" s="36">
        <f t="shared" si="1549"/>
        <v>110947.53</v>
      </c>
      <c r="AF83" s="76">
        <f t="shared" si="1550"/>
        <v>0.36982510000000002</v>
      </c>
      <c r="AG83" s="6">
        <f t="shared" si="1551"/>
        <v>116090.53</v>
      </c>
      <c r="AH83" s="84">
        <f t="shared" si="1552"/>
        <v>0.38696843333333331</v>
      </c>
      <c r="AI83" s="36">
        <f>$M83*1</f>
        <v>300000</v>
      </c>
      <c r="AJ83" s="28">
        <f t="shared" si="1669"/>
        <v>1</v>
      </c>
      <c r="AK83" s="3">
        <f t="shared" si="1553"/>
        <v>300000</v>
      </c>
      <c r="AL83" s="3">
        <f t="shared" si="1670"/>
        <v>6011</v>
      </c>
      <c r="AM83" s="3">
        <f t="shared" si="1554"/>
        <v>5980</v>
      </c>
      <c r="AN83" s="3">
        <f t="shared" si="1671"/>
        <v>14640</v>
      </c>
      <c r="AO83" s="3">
        <f t="shared" si="1555"/>
        <v>44766</v>
      </c>
      <c r="AP83" s="3">
        <f t="shared" si="1556"/>
        <v>79803</v>
      </c>
      <c r="AQ83" s="3">
        <f t="shared" si="1557"/>
        <v>148800</v>
      </c>
      <c r="AR83" s="3">
        <f t="shared" si="1558"/>
        <v>0</v>
      </c>
      <c r="AS83" s="3">
        <f t="shared" si="1559"/>
        <v>0</v>
      </c>
      <c r="AT83" s="3">
        <f t="shared" si="1222"/>
        <v>0</v>
      </c>
      <c r="AU83" s="22">
        <f t="shared" si="1560"/>
        <v>115487.53</v>
      </c>
      <c r="AV83" s="3">
        <f t="shared" si="1561"/>
        <v>115487.53</v>
      </c>
      <c r="AW83" s="160">
        <f t="shared" si="926"/>
        <v>115487.53</v>
      </c>
      <c r="AX83" s="6">
        <f t="shared" si="1562"/>
        <v>116987.53</v>
      </c>
      <c r="AY83" s="36">
        <f>$M83*1</f>
        <v>300000</v>
      </c>
      <c r="AZ83" s="28">
        <f t="shared" si="1672"/>
        <v>2</v>
      </c>
      <c r="BA83" s="3">
        <f t="shared" si="1563"/>
        <v>150000</v>
      </c>
      <c r="BB83" s="3">
        <f t="shared" si="1673"/>
        <v>6011</v>
      </c>
      <c r="BC83" s="3">
        <f t="shared" si="1564"/>
        <v>5980</v>
      </c>
      <c r="BD83" s="3">
        <f t="shared" si="1674"/>
        <v>14640</v>
      </c>
      <c r="BE83" s="3">
        <f t="shared" si="1565"/>
        <v>44766</v>
      </c>
      <c r="BF83" s="3">
        <f t="shared" si="1566"/>
        <v>78603</v>
      </c>
      <c r="BG83" s="3">
        <f t="shared" si="1567"/>
        <v>0</v>
      </c>
      <c r="BH83" s="3">
        <f t="shared" si="1568"/>
        <v>0</v>
      </c>
      <c r="BI83" s="3">
        <f>IF(BA83&gt;=$AR$5,IF(BA83&lt;=$AS$5,BA83-$AR$5,$AS$5-$AR$5),0)</f>
        <v>0</v>
      </c>
      <c r="BJ83" s="3">
        <f t="shared" si="1569"/>
        <v>0</v>
      </c>
      <c r="BK83" s="90">
        <f t="shared" si="1570"/>
        <v>96071.06</v>
      </c>
      <c r="BL83" s="3">
        <f t="shared" si="1571"/>
        <v>96071.06</v>
      </c>
      <c r="BM83" s="160">
        <f t="shared" si="928"/>
        <v>96071.06</v>
      </c>
      <c r="BN83" s="62">
        <f t="shared" si="1572"/>
        <v>96071.06</v>
      </c>
      <c r="BO83" s="36">
        <f>$M83*1</f>
        <v>300000</v>
      </c>
      <c r="BP83" s="28">
        <f t="shared" si="1675"/>
        <v>2.5</v>
      </c>
      <c r="BQ83" s="3">
        <f t="shared" si="1573"/>
        <v>120000</v>
      </c>
      <c r="BR83" s="3">
        <f t="shared" si="1676"/>
        <v>6011</v>
      </c>
      <c r="BS83" s="3">
        <f t="shared" si="1574"/>
        <v>5980</v>
      </c>
      <c r="BT83" s="3">
        <f t="shared" si="1677"/>
        <v>14640</v>
      </c>
      <c r="BU83" s="3">
        <f t="shared" si="1575"/>
        <v>44766</v>
      </c>
      <c r="BV83" s="3">
        <f t="shared" si="1576"/>
        <v>48603</v>
      </c>
      <c r="BW83" s="3">
        <f t="shared" si="1577"/>
        <v>0</v>
      </c>
      <c r="BX83" s="3">
        <f t="shared" si="1578"/>
        <v>0</v>
      </c>
      <c r="BY83" s="3">
        <f>IF(BQ83&gt;=$AR$5,IF(BQ83&lt;=$AS$5,BQ83-$AR$5,$AS$5-$AR$5),0)</f>
        <v>0</v>
      </c>
      <c r="BZ83" s="3">
        <f t="shared" si="1579"/>
        <v>0</v>
      </c>
      <c r="CA83" s="90">
        <f t="shared" si="1580"/>
        <v>89338.824999999997</v>
      </c>
      <c r="CB83" s="3">
        <f t="shared" si="929"/>
        <v>94071.06</v>
      </c>
      <c r="CC83" s="160">
        <f t="shared" si="930"/>
        <v>94071.06</v>
      </c>
      <c r="CD83" s="6">
        <f t="shared" si="1581"/>
        <v>94071.06</v>
      </c>
      <c r="CE83" s="36">
        <f>$M83*1</f>
        <v>300000</v>
      </c>
      <c r="CF83" s="28">
        <f t="shared" si="1678"/>
        <v>3</v>
      </c>
      <c r="CG83" s="3">
        <f t="shared" si="1582"/>
        <v>100000</v>
      </c>
      <c r="CH83" s="3">
        <f t="shared" si="1679"/>
        <v>6011</v>
      </c>
      <c r="CI83" s="3">
        <f t="shared" si="1583"/>
        <v>5980</v>
      </c>
      <c r="CJ83" s="3">
        <f t="shared" si="1680"/>
        <v>14640</v>
      </c>
      <c r="CK83" s="3">
        <f t="shared" si="1584"/>
        <v>44766</v>
      </c>
      <c r="CL83" s="3">
        <f t="shared" si="1585"/>
        <v>28603</v>
      </c>
      <c r="CM83" s="3">
        <f t="shared" si="1586"/>
        <v>0</v>
      </c>
      <c r="CN83" s="3">
        <f t="shared" si="1587"/>
        <v>0</v>
      </c>
      <c r="CO83" s="3">
        <f>IF(CG83&gt;=$AR$5,IF(CG83&lt;=$AS$5,CG83-$AR$5,$AS$5-$AR$5),0)</f>
        <v>0</v>
      </c>
      <c r="CP83" s="3">
        <f t="shared" si="1588"/>
        <v>0</v>
      </c>
      <c r="CQ83" s="22">
        <f t="shared" si="1589"/>
        <v>82606.59</v>
      </c>
      <c r="CR83" s="3">
        <f t="shared" si="931"/>
        <v>92071.06</v>
      </c>
      <c r="CS83" s="160">
        <f t="shared" si="932"/>
        <v>92071.06</v>
      </c>
      <c r="CT83" s="6">
        <f t="shared" si="1590"/>
        <v>92071.06</v>
      </c>
      <c r="CU83" s="36">
        <f>$M83*1</f>
        <v>300000</v>
      </c>
      <c r="CV83" s="28">
        <f t="shared" si="1681"/>
        <v>4</v>
      </c>
      <c r="CW83" s="3">
        <f t="shared" si="1591"/>
        <v>75000</v>
      </c>
      <c r="CX83" s="3">
        <f t="shared" si="1682"/>
        <v>6011</v>
      </c>
      <c r="CY83" s="3">
        <f t="shared" si="1592"/>
        <v>5980</v>
      </c>
      <c r="CZ83" s="3">
        <f t="shared" si="1683"/>
        <v>14640</v>
      </c>
      <c r="DA83" s="3">
        <f t="shared" si="1593"/>
        <v>44766</v>
      </c>
      <c r="DB83" s="3">
        <f t="shared" si="1594"/>
        <v>3603</v>
      </c>
      <c r="DC83" s="3">
        <f t="shared" si="1595"/>
        <v>0</v>
      </c>
      <c r="DD83" s="3">
        <f t="shared" si="1596"/>
        <v>0</v>
      </c>
      <c r="DE83" s="3">
        <f>IF(CW83&gt;=$AR$5,IF(CW83&lt;=$AS$5,CW83-$AR$5,$AS$5-$AR$5),0)</f>
        <v>0</v>
      </c>
      <c r="DF83" s="3">
        <f t="shared" si="1597"/>
        <v>0</v>
      </c>
      <c r="DG83" s="22">
        <f t="shared" si="1598"/>
        <v>69142.12</v>
      </c>
      <c r="DH83" s="3">
        <f t="shared" si="933"/>
        <v>88071.06</v>
      </c>
      <c r="DI83" s="160">
        <f t="shared" si="934"/>
        <v>88071.06</v>
      </c>
      <c r="DJ83" s="6">
        <f t="shared" si="1599"/>
        <v>88071.06</v>
      </c>
      <c r="DK83" s="36">
        <f>$M83*1</f>
        <v>300000</v>
      </c>
      <c r="DL83" s="28">
        <f t="shared" si="1684"/>
        <v>5</v>
      </c>
      <c r="DM83" s="3">
        <f t="shared" si="1600"/>
        <v>60000</v>
      </c>
      <c r="DN83" s="3">
        <f t="shared" si="1685"/>
        <v>6011</v>
      </c>
      <c r="DO83" s="3">
        <f t="shared" si="1601"/>
        <v>5980</v>
      </c>
      <c r="DP83" s="3">
        <f t="shared" si="1686"/>
        <v>14640</v>
      </c>
      <c r="DQ83" s="3">
        <f t="shared" si="1602"/>
        <v>33369</v>
      </c>
      <c r="DR83" s="3">
        <f t="shared" si="1603"/>
        <v>0</v>
      </c>
      <c r="DS83" s="3">
        <f t="shared" si="1604"/>
        <v>0</v>
      </c>
      <c r="DT83" s="3">
        <f t="shared" si="1605"/>
        <v>0</v>
      </c>
      <c r="DU83" s="3">
        <f>IF(DM83&gt;=$AR$5,IF(DM83&lt;=$AS$5,DM83-$AR$5,$AS$5-$AR$5),0)</f>
        <v>0</v>
      </c>
      <c r="DV83" s="3">
        <f t="shared" si="1606"/>
        <v>0</v>
      </c>
      <c r="DW83" s="22">
        <f t="shared" si="1607"/>
        <v>61945.999999999993</v>
      </c>
      <c r="DX83" s="149">
        <f t="shared" si="935"/>
        <v>84071.06</v>
      </c>
      <c r="DY83" s="160">
        <f t="shared" si="936"/>
        <v>84071.06</v>
      </c>
      <c r="DZ83" s="6">
        <f t="shared" si="1010"/>
        <v>84071.06</v>
      </c>
      <c r="EA83" s="36">
        <f>$M83*1</f>
        <v>300000</v>
      </c>
      <c r="EB83" s="28">
        <f t="shared" si="1687"/>
        <v>2</v>
      </c>
      <c r="EC83" s="3">
        <f t="shared" si="1608"/>
        <v>150000</v>
      </c>
      <c r="ED83" s="3">
        <f t="shared" si="1688"/>
        <v>6011</v>
      </c>
      <c r="EE83" s="3">
        <f t="shared" si="1609"/>
        <v>5980</v>
      </c>
      <c r="EF83" s="3">
        <f t="shared" si="1689"/>
        <v>14640</v>
      </c>
      <c r="EG83" s="3">
        <f t="shared" si="1610"/>
        <v>44766</v>
      </c>
      <c r="EH83" s="3">
        <f t="shared" si="1611"/>
        <v>78603</v>
      </c>
      <c r="EI83" s="3">
        <f t="shared" si="1612"/>
        <v>0</v>
      </c>
      <c r="EJ83" s="3">
        <f t="shared" si="1613"/>
        <v>0</v>
      </c>
      <c r="EK83" s="3">
        <f t="shared" si="1614"/>
        <v>0</v>
      </c>
      <c r="EL83" s="3">
        <f t="shared" si="1282"/>
        <v>0</v>
      </c>
      <c r="EM83" s="22">
        <f t="shared" si="1615"/>
        <v>96071.06</v>
      </c>
      <c r="EN83" s="3">
        <f t="shared" si="937"/>
        <v>111447.53</v>
      </c>
      <c r="EO83" s="160">
        <f t="shared" si="938"/>
        <v>111447.53</v>
      </c>
      <c r="EP83" s="36">
        <f t="shared" si="1616"/>
        <v>112947.53</v>
      </c>
      <c r="EQ83" s="6">
        <f t="shared" si="1617"/>
        <v>300000</v>
      </c>
      <c r="ER83" s="3">
        <f t="shared" si="1618"/>
        <v>250000</v>
      </c>
      <c r="ES83" s="3">
        <f t="shared" si="1619"/>
        <v>50000</v>
      </c>
      <c r="ET83" s="3">
        <f t="shared" si="1620"/>
        <v>0</v>
      </c>
      <c r="EU83" s="3">
        <f t="shared" si="1621"/>
        <v>0</v>
      </c>
      <c r="EV83" s="3">
        <f t="shared" si="1622"/>
        <v>0</v>
      </c>
      <c r="EW83" s="3">
        <f t="shared" si="1623"/>
        <v>0</v>
      </c>
      <c r="EX83" s="6">
        <f t="shared" si="1624"/>
        <v>1500</v>
      </c>
      <c r="EY83" s="3">
        <f t="shared" si="1625"/>
        <v>300000</v>
      </c>
      <c r="EZ83" s="3">
        <f t="shared" si="1626"/>
        <v>0</v>
      </c>
      <c r="FA83" s="3">
        <f t="shared" si="1627"/>
        <v>0</v>
      </c>
      <c r="FB83" s="3">
        <f t="shared" si="1628"/>
        <v>0</v>
      </c>
      <c r="FC83" s="3">
        <f t="shared" si="1629"/>
        <v>0</v>
      </c>
      <c r="FD83" s="3">
        <f t="shared" si="1630"/>
        <v>0</v>
      </c>
      <c r="FE83" s="6">
        <f t="shared" si="1631"/>
        <v>0</v>
      </c>
      <c r="FF83" s="36">
        <f>$M83*1</f>
        <v>300000</v>
      </c>
      <c r="FG83" s="28">
        <f t="shared" si="1690"/>
        <v>2.5</v>
      </c>
      <c r="FH83" s="3">
        <f t="shared" si="1632"/>
        <v>120000</v>
      </c>
      <c r="FI83" s="3">
        <f t="shared" si="1691"/>
        <v>6011</v>
      </c>
      <c r="FJ83" s="3">
        <f t="shared" si="1633"/>
        <v>5980</v>
      </c>
      <c r="FK83" s="3">
        <f t="shared" si="1692"/>
        <v>14640</v>
      </c>
      <c r="FL83" s="3">
        <f t="shared" si="1634"/>
        <v>44766</v>
      </c>
      <c r="FM83" s="3">
        <f t="shared" si="1635"/>
        <v>48603</v>
      </c>
      <c r="FN83" s="3">
        <f t="shared" si="1636"/>
        <v>0</v>
      </c>
      <c r="FO83" s="3">
        <f t="shared" si="1637"/>
        <v>0</v>
      </c>
      <c r="FP83" s="3">
        <f t="shared" si="1638"/>
        <v>0</v>
      </c>
      <c r="FQ83" s="3">
        <f t="shared" si="1639"/>
        <v>0</v>
      </c>
      <c r="FR83" s="22">
        <f t="shared" si="1640"/>
        <v>89338.824999999997</v>
      </c>
      <c r="FS83" s="3">
        <f t="shared" si="945"/>
        <v>109447.53</v>
      </c>
      <c r="FT83" s="160">
        <f t="shared" si="946"/>
        <v>109447.53</v>
      </c>
      <c r="FU83" s="36">
        <f t="shared" si="1641"/>
        <v>110947.53</v>
      </c>
      <c r="FV83" s="36">
        <f>$M83*1</f>
        <v>300000</v>
      </c>
      <c r="FW83" s="28">
        <f t="shared" si="1693"/>
        <v>1.5</v>
      </c>
      <c r="FX83" s="3">
        <f t="shared" si="1642"/>
        <v>200000</v>
      </c>
      <c r="FY83" s="3">
        <f t="shared" si="1694"/>
        <v>6011</v>
      </c>
      <c r="FZ83" s="3">
        <f t="shared" si="1643"/>
        <v>5980</v>
      </c>
      <c r="GA83" s="3">
        <f t="shared" si="1695"/>
        <v>14640</v>
      </c>
      <c r="GB83" s="3">
        <f t="shared" si="1644"/>
        <v>44766</v>
      </c>
      <c r="GC83" s="3">
        <f t="shared" si="1645"/>
        <v>79803</v>
      </c>
      <c r="GD83" s="3">
        <f t="shared" si="1646"/>
        <v>48800</v>
      </c>
      <c r="GE83" s="3">
        <f t="shared" si="1647"/>
        <v>0</v>
      </c>
      <c r="GF83" s="3">
        <f t="shared" si="1648"/>
        <v>0</v>
      </c>
      <c r="GG83" s="3">
        <f t="shared" si="1649"/>
        <v>0</v>
      </c>
      <c r="GH83" s="22">
        <f t="shared" si="1650"/>
        <v>105731.295</v>
      </c>
      <c r="GI83" s="3">
        <f t="shared" si="948"/>
        <v>114590.53</v>
      </c>
      <c r="GJ83" s="160">
        <f t="shared" si="949"/>
        <v>114590.53</v>
      </c>
      <c r="GK83" s="36">
        <f t="shared" si="1651"/>
        <v>116090.53</v>
      </c>
      <c r="GM83" s="11"/>
      <c r="GN83" s="22"/>
      <c r="GO83" s="11"/>
      <c r="GQ83" s="11"/>
      <c r="GR83" s="11"/>
      <c r="GS83" s="22"/>
      <c r="GT83" s="11"/>
      <c r="GU83" s="11"/>
      <c r="GV83" t="s">
        <v>62</v>
      </c>
      <c r="GY83" s="164" t="s">
        <v>129</v>
      </c>
      <c r="GZ83" s="22"/>
      <c r="HA83" s="22"/>
      <c r="HB83" s="11"/>
      <c r="HC83" s="11"/>
      <c r="HD83" s="22"/>
      <c r="HE83" s="22"/>
      <c r="HF83" s="22"/>
      <c r="HH83" s="25">
        <f t="shared" si="1652"/>
        <v>300000</v>
      </c>
      <c r="HI83" s="25">
        <f t="shared" si="1653"/>
        <v>2000</v>
      </c>
      <c r="HJ83" s="3">
        <f t="shared" si="1654"/>
        <v>4000</v>
      </c>
      <c r="HK83" s="3">
        <f t="shared" si="1655"/>
        <v>8000</v>
      </c>
      <c r="HL83" s="62">
        <f t="shared" si="1656"/>
        <v>12000</v>
      </c>
      <c r="HM83" s="25">
        <f t="shared" si="1657"/>
        <v>4040</v>
      </c>
      <c r="HN83" s="3">
        <f t="shared" si="1658"/>
        <v>6040</v>
      </c>
      <c r="HO83" s="6">
        <f t="shared" si="1659"/>
        <v>897</v>
      </c>
      <c r="HV83" s="6">
        <f t="shared" si="955"/>
        <v>300000</v>
      </c>
      <c r="HW83" s="3">
        <f t="shared" si="956"/>
        <v>302400</v>
      </c>
      <c r="HX83" s="36">
        <f t="shared" si="957"/>
        <v>2400</v>
      </c>
      <c r="HY83" s="36">
        <f t="shared" si="958"/>
        <v>1152</v>
      </c>
      <c r="HZ83" s="210">
        <f t="shared" si="1660"/>
        <v>0.48</v>
      </c>
      <c r="IA83" s="36">
        <f t="shared" si="959"/>
        <v>984</v>
      </c>
      <c r="IB83" s="213">
        <f t="shared" si="1661"/>
        <v>0.41</v>
      </c>
      <c r="IC83" s="36">
        <f t="shared" si="961"/>
        <v>1484</v>
      </c>
      <c r="ID83" s="210">
        <f t="shared" si="1662"/>
        <v>0.61833333333333329</v>
      </c>
      <c r="IE83" s="36">
        <f t="shared" si="962"/>
        <v>1984</v>
      </c>
      <c r="IF83" s="210">
        <f t="shared" si="1663"/>
        <v>0.82666666666666666</v>
      </c>
      <c r="IG83" s="36">
        <f t="shared" si="963"/>
        <v>2984</v>
      </c>
      <c r="IH83" s="210">
        <f t="shared" si="1664"/>
        <v>1.2433333333333334</v>
      </c>
      <c r="II83" s="6">
        <f t="shared" si="964"/>
        <v>3984</v>
      </c>
      <c r="IJ83" s="210">
        <f t="shared" si="1665"/>
        <v>1.66</v>
      </c>
      <c r="IK83" s="6">
        <f t="shared" si="965"/>
        <v>1652</v>
      </c>
      <c r="IL83" s="210">
        <f t="shared" si="1666"/>
        <v>0.68833333333333335</v>
      </c>
      <c r="IM83" s="6">
        <f t="shared" si="967"/>
        <v>2152</v>
      </c>
      <c r="IN83" s="210">
        <f t="shared" si="1667"/>
        <v>0.89666666666666661</v>
      </c>
      <c r="IO83" s="6">
        <f t="shared" si="968"/>
        <v>1152</v>
      </c>
      <c r="IP83" s="218">
        <f t="shared" si="1668"/>
        <v>0.48</v>
      </c>
      <c r="IQ83" s="192"/>
      <c r="IR83" s="192"/>
    </row>
    <row r="84" spans="1:252">
      <c r="M84" s="127">
        <f t="shared" si="917"/>
        <v>400000</v>
      </c>
      <c r="N84" s="172"/>
      <c r="O84" s="185"/>
      <c r="P84" s="6">
        <f t="shared" si="1534"/>
        <v>400000</v>
      </c>
      <c r="Q84" s="36">
        <f t="shared" si="1535"/>
        <v>164987.53</v>
      </c>
      <c r="R84" s="82">
        <f t="shared" si="1536"/>
        <v>0.41246882499999998</v>
      </c>
      <c r="S84" s="36">
        <f t="shared" si="1537"/>
        <v>140975.06</v>
      </c>
      <c r="T84" s="82">
        <f t="shared" si="1538"/>
        <v>0.35243764999999999</v>
      </c>
      <c r="U84" s="36">
        <f t="shared" si="1539"/>
        <v>138975.06</v>
      </c>
      <c r="V84" s="76">
        <f t="shared" si="1540"/>
        <v>0.34743764999999999</v>
      </c>
      <c r="W84" s="36">
        <f t="shared" si="1541"/>
        <v>136975.06</v>
      </c>
      <c r="X84" s="76">
        <f t="shared" si="1542"/>
        <v>0.34243764999999998</v>
      </c>
      <c r="Y84" s="36">
        <f t="shared" si="1543"/>
        <v>132975.06</v>
      </c>
      <c r="Z84" s="76">
        <f t="shared" si="1544"/>
        <v>0.33243764999999997</v>
      </c>
      <c r="AA84" s="6">
        <f t="shared" si="1545"/>
        <v>128975.06</v>
      </c>
      <c r="AB84" s="76">
        <f t="shared" si="1546"/>
        <v>0.32243765000000002</v>
      </c>
      <c r="AC84" s="6">
        <f t="shared" si="1547"/>
        <v>160947.53</v>
      </c>
      <c r="AD84" s="76">
        <f t="shared" si="1548"/>
        <v>0.40236882499999999</v>
      </c>
      <c r="AE84" s="36">
        <f t="shared" si="1549"/>
        <v>158947.53</v>
      </c>
      <c r="AF84" s="76">
        <f t="shared" si="1550"/>
        <v>0.39736882499999998</v>
      </c>
      <c r="AG84" s="6">
        <f t="shared" si="1551"/>
        <v>164090.53</v>
      </c>
      <c r="AH84" s="84">
        <f t="shared" si="1552"/>
        <v>0.410226325</v>
      </c>
      <c r="AI84" s="36">
        <f>$M84*1</f>
        <v>400000</v>
      </c>
      <c r="AJ84" s="28">
        <f t="shared" si="1669"/>
        <v>1</v>
      </c>
      <c r="AK84" s="3">
        <f t="shared" si="1553"/>
        <v>400000</v>
      </c>
      <c r="AL84" s="3">
        <f t="shared" si="1670"/>
        <v>6011</v>
      </c>
      <c r="AM84" s="3">
        <f t="shared" si="1554"/>
        <v>5980</v>
      </c>
      <c r="AN84" s="3">
        <f t="shared" si="1671"/>
        <v>14640</v>
      </c>
      <c r="AO84" s="3">
        <f t="shared" si="1555"/>
        <v>44766</v>
      </c>
      <c r="AP84" s="3">
        <f t="shared" si="1556"/>
        <v>79803</v>
      </c>
      <c r="AQ84" s="3">
        <f t="shared" si="1557"/>
        <v>248800</v>
      </c>
      <c r="AR84" s="3">
        <f t="shared" si="1558"/>
        <v>0</v>
      </c>
      <c r="AS84" s="3">
        <f t="shared" si="1559"/>
        <v>0</v>
      </c>
      <c r="AT84" s="3">
        <f t="shared" si="1222"/>
        <v>0</v>
      </c>
      <c r="AU84" s="22">
        <f t="shared" si="1560"/>
        <v>160487.53</v>
      </c>
      <c r="AV84" s="3">
        <f t="shared" si="1561"/>
        <v>160487.53</v>
      </c>
      <c r="AW84" s="160">
        <f t="shared" si="926"/>
        <v>160487.53</v>
      </c>
      <c r="AX84" s="6">
        <f t="shared" si="1562"/>
        <v>164987.53</v>
      </c>
      <c r="AY84" s="36">
        <f>$M84*1</f>
        <v>400000</v>
      </c>
      <c r="AZ84" s="28">
        <f t="shared" si="1672"/>
        <v>2</v>
      </c>
      <c r="BA84" s="3">
        <f t="shared" si="1563"/>
        <v>200000</v>
      </c>
      <c r="BB84" s="3">
        <f t="shared" si="1673"/>
        <v>6011</v>
      </c>
      <c r="BC84" s="3">
        <f t="shared" si="1564"/>
        <v>5980</v>
      </c>
      <c r="BD84" s="3">
        <f t="shared" si="1674"/>
        <v>14640</v>
      </c>
      <c r="BE84" s="3">
        <f t="shared" si="1565"/>
        <v>44766</v>
      </c>
      <c r="BF84" s="3">
        <f t="shared" si="1566"/>
        <v>79803</v>
      </c>
      <c r="BG84" s="3">
        <f t="shared" si="1567"/>
        <v>48800</v>
      </c>
      <c r="BH84" s="3">
        <f t="shared" si="1568"/>
        <v>0</v>
      </c>
      <c r="BI84" s="3">
        <f>IF(BA84&gt;=$AR$5,IF(BA84&lt;=$AS$5,BA84-$AR$5,$AS$5-$AR$5),0)</f>
        <v>0</v>
      </c>
      <c r="BJ84" s="3">
        <f t="shared" si="1569"/>
        <v>0</v>
      </c>
      <c r="BK84" s="90">
        <f t="shared" si="1570"/>
        <v>140975.06</v>
      </c>
      <c r="BL84" s="3">
        <f t="shared" si="1571"/>
        <v>140975.06</v>
      </c>
      <c r="BM84" s="160">
        <f t="shared" si="928"/>
        <v>140975.06</v>
      </c>
      <c r="BN84" s="62">
        <f t="shared" si="1572"/>
        <v>140975.06</v>
      </c>
      <c r="BO84" s="36">
        <f>$M84*1</f>
        <v>400000</v>
      </c>
      <c r="BP84" s="28">
        <f t="shared" si="1675"/>
        <v>2.5</v>
      </c>
      <c r="BQ84" s="3">
        <f t="shared" si="1573"/>
        <v>160000</v>
      </c>
      <c r="BR84" s="3">
        <f t="shared" si="1676"/>
        <v>6011</v>
      </c>
      <c r="BS84" s="3">
        <f t="shared" si="1574"/>
        <v>5980</v>
      </c>
      <c r="BT84" s="3">
        <f t="shared" si="1677"/>
        <v>14640</v>
      </c>
      <c r="BU84" s="3">
        <f t="shared" si="1575"/>
        <v>44766</v>
      </c>
      <c r="BV84" s="3">
        <f t="shared" si="1576"/>
        <v>79803</v>
      </c>
      <c r="BW84" s="3">
        <f t="shared" si="1577"/>
        <v>8800</v>
      </c>
      <c r="BX84" s="3">
        <f t="shared" si="1578"/>
        <v>0</v>
      </c>
      <c r="BY84" s="3">
        <f>IF(BQ84&gt;=$AR$5,IF(BQ84&lt;=$AS$5,BQ84-$AR$5,$AS$5-$AR$5),0)</f>
        <v>0</v>
      </c>
      <c r="BZ84" s="3">
        <f t="shared" si="1579"/>
        <v>0</v>
      </c>
      <c r="CA84" s="90">
        <f t="shared" si="1580"/>
        <v>131218.82500000001</v>
      </c>
      <c r="CB84" s="3">
        <f t="shared" si="929"/>
        <v>138975.06</v>
      </c>
      <c r="CC84" s="160">
        <f t="shared" si="930"/>
        <v>138975.06</v>
      </c>
      <c r="CD84" s="6">
        <f t="shared" si="1581"/>
        <v>138975.06</v>
      </c>
      <c r="CE84" s="36">
        <f>$M84*1</f>
        <v>400000</v>
      </c>
      <c r="CF84" s="28">
        <f t="shared" si="1678"/>
        <v>3</v>
      </c>
      <c r="CG84" s="3">
        <f t="shared" si="1582"/>
        <v>133333.33333333334</v>
      </c>
      <c r="CH84" s="3">
        <f t="shared" si="1679"/>
        <v>6011</v>
      </c>
      <c r="CI84" s="3">
        <f t="shared" si="1583"/>
        <v>5980</v>
      </c>
      <c r="CJ84" s="3">
        <f t="shared" si="1680"/>
        <v>14640</v>
      </c>
      <c r="CK84" s="3">
        <f t="shared" si="1584"/>
        <v>44766</v>
      </c>
      <c r="CL84" s="3">
        <f t="shared" si="1585"/>
        <v>61936.333333333343</v>
      </c>
      <c r="CM84" s="3">
        <f t="shared" si="1586"/>
        <v>0</v>
      </c>
      <c r="CN84" s="3">
        <f t="shared" si="1587"/>
        <v>0</v>
      </c>
      <c r="CO84" s="3">
        <f>IF(CG84&gt;=$AR$5,IF(CG84&lt;=$AS$5,CG84-$AR$5,$AS$5-$AR$5),0)</f>
        <v>0</v>
      </c>
      <c r="CP84" s="3">
        <f t="shared" si="1588"/>
        <v>0</v>
      </c>
      <c r="CQ84" s="22">
        <f t="shared" si="1589"/>
        <v>123606.59000000001</v>
      </c>
      <c r="CR84" s="3">
        <f t="shared" si="931"/>
        <v>136975.06</v>
      </c>
      <c r="CS84" s="160">
        <f t="shared" si="932"/>
        <v>136975.06</v>
      </c>
      <c r="CT84" s="6">
        <f t="shared" si="1590"/>
        <v>136975.06</v>
      </c>
      <c r="CU84" s="36">
        <f>$M84*1</f>
        <v>400000</v>
      </c>
      <c r="CV84" s="28">
        <f t="shared" si="1681"/>
        <v>4</v>
      </c>
      <c r="CW84" s="3">
        <f t="shared" si="1591"/>
        <v>100000</v>
      </c>
      <c r="CX84" s="3">
        <f t="shared" si="1682"/>
        <v>6011</v>
      </c>
      <c r="CY84" s="3">
        <f t="shared" si="1592"/>
        <v>5980</v>
      </c>
      <c r="CZ84" s="3">
        <f t="shared" si="1683"/>
        <v>14640</v>
      </c>
      <c r="DA84" s="3">
        <f t="shared" si="1593"/>
        <v>44766</v>
      </c>
      <c r="DB84" s="3">
        <f t="shared" si="1594"/>
        <v>28603</v>
      </c>
      <c r="DC84" s="3">
        <f t="shared" si="1595"/>
        <v>0</v>
      </c>
      <c r="DD84" s="3">
        <f t="shared" si="1596"/>
        <v>0</v>
      </c>
      <c r="DE84" s="3">
        <f>IF(CW84&gt;=$AR$5,IF(CW84&lt;=$AS$5,CW84-$AR$5,$AS$5-$AR$5),0)</f>
        <v>0</v>
      </c>
      <c r="DF84" s="3">
        <f t="shared" si="1597"/>
        <v>0</v>
      </c>
      <c r="DG84" s="22">
        <f t="shared" si="1598"/>
        <v>110142.12</v>
      </c>
      <c r="DH84" s="3">
        <f t="shared" si="933"/>
        <v>132975.06</v>
      </c>
      <c r="DI84" s="160">
        <f t="shared" si="934"/>
        <v>132975.06</v>
      </c>
      <c r="DJ84" s="6">
        <f t="shared" si="1599"/>
        <v>132975.06</v>
      </c>
      <c r="DK84" s="36">
        <f>$M84*1</f>
        <v>400000</v>
      </c>
      <c r="DL84" s="28">
        <f t="shared" si="1684"/>
        <v>5</v>
      </c>
      <c r="DM84" s="3">
        <f t="shared" si="1600"/>
        <v>80000</v>
      </c>
      <c r="DN84" s="3">
        <f t="shared" si="1685"/>
        <v>6011</v>
      </c>
      <c r="DO84" s="3">
        <f t="shared" si="1601"/>
        <v>5980</v>
      </c>
      <c r="DP84" s="3">
        <f t="shared" si="1686"/>
        <v>14640</v>
      </c>
      <c r="DQ84" s="3">
        <f t="shared" si="1602"/>
        <v>44766</v>
      </c>
      <c r="DR84" s="3">
        <f t="shared" si="1603"/>
        <v>8603</v>
      </c>
      <c r="DS84" s="3">
        <f t="shared" si="1604"/>
        <v>0</v>
      </c>
      <c r="DT84" s="3">
        <f t="shared" si="1605"/>
        <v>0</v>
      </c>
      <c r="DU84" s="3">
        <f>IF(DM84&gt;=$AR$5,IF(DM84&lt;=$AS$5,DM84-$AR$5,$AS$5-$AR$5),0)</f>
        <v>0</v>
      </c>
      <c r="DV84" s="3">
        <f t="shared" si="1606"/>
        <v>0</v>
      </c>
      <c r="DW84" s="22">
        <f t="shared" si="1607"/>
        <v>96677.65</v>
      </c>
      <c r="DX84" s="149">
        <f t="shared" si="935"/>
        <v>128975.06</v>
      </c>
      <c r="DY84" s="160">
        <f t="shared" si="936"/>
        <v>128975.06</v>
      </c>
      <c r="DZ84" s="6">
        <f t="shared" si="1010"/>
        <v>128975.06</v>
      </c>
      <c r="EA84" s="36">
        <f>$M84*1</f>
        <v>400000</v>
      </c>
      <c r="EB84" s="28">
        <f t="shared" si="1687"/>
        <v>2</v>
      </c>
      <c r="EC84" s="3">
        <f t="shared" si="1608"/>
        <v>200000</v>
      </c>
      <c r="ED84" s="3">
        <f t="shared" si="1688"/>
        <v>6011</v>
      </c>
      <c r="EE84" s="3">
        <f t="shared" si="1609"/>
        <v>5980</v>
      </c>
      <c r="EF84" s="3">
        <f t="shared" si="1689"/>
        <v>14640</v>
      </c>
      <c r="EG84" s="3">
        <f t="shared" si="1610"/>
        <v>44766</v>
      </c>
      <c r="EH84" s="3">
        <f t="shared" si="1611"/>
        <v>79803</v>
      </c>
      <c r="EI84" s="3">
        <f t="shared" si="1612"/>
        <v>48800</v>
      </c>
      <c r="EJ84" s="3">
        <f t="shared" si="1613"/>
        <v>0</v>
      </c>
      <c r="EK84" s="3">
        <f t="shared" si="1614"/>
        <v>0</v>
      </c>
      <c r="EL84" s="3">
        <f t="shared" si="1282"/>
        <v>0</v>
      </c>
      <c r="EM84" s="22">
        <f t="shared" si="1615"/>
        <v>140975.06</v>
      </c>
      <c r="EN84" s="3">
        <f t="shared" si="937"/>
        <v>156447.53</v>
      </c>
      <c r="EO84" s="160">
        <f t="shared" si="938"/>
        <v>156447.53</v>
      </c>
      <c r="EP84" s="36">
        <f t="shared" si="1616"/>
        <v>160947.53</v>
      </c>
      <c r="EQ84" s="6">
        <f t="shared" si="1617"/>
        <v>400000</v>
      </c>
      <c r="ER84" s="3">
        <f t="shared" si="1618"/>
        <v>250000</v>
      </c>
      <c r="ES84" s="3">
        <f t="shared" si="1619"/>
        <v>150000</v>
      </c>
      <c r="ET84" s="3">
        <f t="shared" si="1620"/>
        <v>0</v>
      </c>
      <c r="EU84" s="3">
        <f t="shared" si="1621"/>
        <v>0</v>
      </c>
      <c r="EV84" s="3">
        <f t="shared" si="1622"/>
        <v>0</v>
      </c>
      <c r="EW84" s="3">
        <f t="shared" si="1623"/>
        <v>0</v>
      </c>
      <c r="EX84" s="6">
        <f t="shared" si="1624"/>
        <v>4500</v>
      </c>
      <c r="EY84" s="3">
        <f t="shared" si="1625"/>
        <v>400000</v>
      </c>
      <c r="EZ84" s="3">
        <f t="shared" si="1626"/>
        <v>0</v>
      </c>
      <c r="FA84" s="3">
        <f t="shared" si="1627"/>
        <v>0</v>
      </c>
      <c r="FB84" s="3">
        <f t="shared" si="1628"/>
        <v>0</v>
      </c>
      <c r="FC84" s="3">
        <f t="shared" si="1629"/>
        <v>0</v>
      </c>
      <c r="FD84" s="3">
        <f t="shared" si="1630"/>
        <v>0</v>
      </c>
      <c r="FE84" s="6">
        <f t="shared" si="1631"/>
        <v>0</v>
      </c>
      <c r="FF84" s="36">
        <f>$M84*1</f>
        <v>400000</v>
      </c>
      <c r="FG84" s="28">
        <f t="shared" si="1690"/>
        <v>2.5</v>
      </c>
      <c r="FH84" s="3">
        <f t="shared" si="1632"/>
        <v>160000</v>
      </c>
      <c r="FI84" s="3">
        <f t="shared" si="1691"/>
        <v>6011</v>
      </c>
      <c r="FJ84" s="3">
        <f t="shared" si="1633"/>
        <v>5980</v>
      </c>
      <c r="FK84" s="3">
        <f t="shared" si="1692"/>
        <v>14640</v>
      </c>
      <c r="FL84" s="3">
        <f t="shared" si="1634"/>
        <v>44766</v>
      </c>
      <c r="FM84" s="3">
        <f t="shared" si="1635"/>
        <v>79803</v>
      </c>
      <c r="FN84" s="3">
        <f t="shared" si="1636"/>
        <v>8800</v>
      </c>
      <c r="FO84" s="3">
        <f t="shared" si="1637"/>
        <v>0</v>
      </c>
      <c r="FP84" s="3">
        <f t="shared" si="1638"/>
        <v>0</v>
      </c>
      <c r="FQ84" s="3">
        <f t="shared" si="1639"/>
        <v>0</v>
      </c>
      <c r="FR84" s="22">
        <f t="shared" si="1640"/>
        <v>131218.82500000001</v>
      </c>
      <c r="FS84" s="3">
        <f t="shared" si="945"/>
        <v>154447.53</v>
      </c>
      <c r="FT84" s="160">
        <f t="shared" si="946"/>
        <v>154447.53</v>
      </c>
      <c r="FU84" s="36">
        <f t="shared" si="1641"/>
        <v>158947.53</v>
      </c>
      <c r="FV84" s="36">
        <f>$M84*1</f>
        <v>400000</v>
      </c>
      <c r="FW84" s="28">
        <f t="shared" si="1693"/>
        <v>1.5</v>
      </c>
      <c r="FX84" s="3">
        <f t="shared" si="1642"/>
        <v>266666.66666666669</v>
      </c>
      <c r="FY84" s="3">
        <f t="shared" si="1694"/>
        <v>6011</v>
      </c>
      <c r="FZ84" s="3">
        <f t="shared" si="1643"/>
        <v>5980</v>
      </c>
      <c r="GA84" s="3">
        <f t="shared" si="1695"/>
        <v>14640</v>
      </c>
      <c r="GB84" s="3">
        <f t="shared" si="1644"/>
        <v>44766</v>
      </c>
      <c r="GC84" s="3">
        <f t="shared" si="1645"/>
        <v>79803</v>
      </c>
      <c r="GD84" s="3">
        <f t="shared" si="1646"/>
        <v>115466.66666666669</v>
      </c>
      <c r="GE84" s="3">
        <f t="shared" si="1647"/>
        <v>0</v>
      </c>
      <c r="GF84" s="3">
        <f t="shared" si="1648"/>
        <v>0</v>
      </c>
      <c r="GG84" s="3">
        <f t="shared" si="1649"/>
        <v>0</v>
      </c>
      <c r="GH84" s="22">
        <f t="shared" si="1650"/>
        <v>150731.29499999998</v>
      </c>
      <c r="GI84" s="3">
        <f t="shared" si="948"/>
        <v>159590.53</v>
      </c>
      <c r="GJ84" s="160">
        <f t="shared" si="949"/>
        <v>159590.53</v>
      </c>
      <c r="GK84" s="36">
        <f t="shared" si="1651"/>
        <v>164090.53</v>
      </c>
      <c r="GM84" s="11"/>
      <c r="GN84" s="22"/>
      <c r="GO84" s="22" t="s">
        <v>61</v>
      </c>
      <c r="GQ84" s="11"/>
      <c r="GR84" s="22"/>
      <c r="GS84" s="22"/>
      <c r="GU84" t="s">
        <v>157</v>
      </c>
      <c r="GX84" s="112" t="s">
        <v>126</v>
      </c>
      <c r="GY84" t="s">
        <v>156</v>
      </c>
      <c r="HA84" s="104">
        <f>GY81*1</f>
        <v>480</v>
      </c>
      <c r="HC84" t="s">
        <v>155</v>
      </c>
      <c r="HE84" s="2">
        <f>HC51*1</f>
        <v>2013</v>
      </c>
      <c r="HG84" s="155"/>
      <c r="HH84" s="25">
        <f t="shared" si="1652"/>
        <v>400000</v>
      </c>
      <c r="HI84" s="25">
        <f t="shared" si="1653"/>
        <v>2000</v>
      </c>
      <c r="HJ84" s="3">
        <f t="shared" si="1654"/>
        <v>4000</v>
      </c>
      <c r="HK84" s="3">
        <f t="shared" si="1655"/>
        <v>8000</v>
      </c>
      <c r="HL84" s="62">
        <f t="shared" si="1656"/>
        <v>12000</v>
      </c>
      <c r="HM84" s="25">
        <f t="shared" si="1657"/>
        <v>4040</v>
      </c>
      <c r="HN84" s="3">
        <f t="shared" si="1658"/>
        <v>6040</v>
      </c>
      <c r="HO84" s="6">
        <f t="shared" si="1659"/>
        <v>897</v>
      </c>
      <c r="HV84" s="6">
        <f t="shared" si="955"/>
        <v>400000</v>
      </c>
      <c r="HW84" s="3">
        <f t="shared" si="956"/>
        <v>403200</v>
      </c>
      <c r="HX84" s="36">
        <f t="shared" si="957"/>
        <v>3200</v>
      </c>
      <c r="HY84" s="36">
        <f t="shared" si="958"/>
        <v>1536</v>
      </c>
      <c r="HZ84" s="210">
        <f t="shared" si="1660"/>
        <v>0.48</v>
      </c>
      <c r="IA84" s="36">
        <f t="shared" si="959"/>
        <v>1440</v>
      </c>
      <c r="IB84" s="213">
        <f t="shared" si="1661"/>
        <v>0.45</v>
      </c>
      <c r="IC84" s="36">
        <f t="shared" si="961"/>
        <v>1940</v>
      </c>
      <c r="ID84" s="210">
        <f t="shared" si="1662"/>
        <v>0.60624999999999996</v>
      </c>
      <c r="IE84" s="36">
        <f t="shared" si="962"/>
        <v>2440</v>
      </c>
      <c r="IF84" s="210">
        <f t="shared" si="1663"/>
        <v>0.76249999999999996</v>
      </c>
      <c r="IG84" s="36">
        <f t="shared" si="963"/>
        <v>3440</v>
      </c>
      <c r="IH84" s="210">
        <f t="shared" si="1664"/>
        <v>1.075</v>
      </c>
      <c r="II84" s="6">
        <f t="shared" si="964"/>
        <v>4440</v>
      </c>
      <c r="IJ84" s="210">
        <f t="shared" si="1665"/>
        <v>1.3875</v>
      </c>
      <c r="IK84" s="6">
        <f t="shared" si="965"/>
        <v>2036</v>
      </c>
      <c r="IL84" s="210">
        <f t="shared" si="1666"/>
        <v>0.63624999999999998</v>
      </c>
      <c r="IM84" s="6">
        <f t="shared" si="967"/>
        <v>2536</v>
      </c>
      <c r="IN84" s="210">
        <f t="shared" si="1667"/>
        <v>0.79249999999999998</v>
      </c>
      <c r="IO84" s="6">
        <f t="shared" si="968"/>
        <v>1536</v>
      </c>
      <c r="IP84" s="218">
        <f t="shared" si="1668"/>
        <v>0.48</v>
      </c>
      <c r="IQ84" s="192"/>
      <c r="IR84" s="192"/>
    </row>
    <row r="85" spans="1:252">
      <c r="A85" s="115" t="s">
        <v>72</v>
      </c>
      <c r="B85" t="s">
        <v>77</v>
      </c>
      <c r="M85" s="127"/>
      <c r="N85" s="172"/>
      <c r="O85" s="186"/>
      <c r="P85" s="6"/>
      <c r="Q85" s="36"/>
      <c r="R85" s="82"/>
      <c r="S85" s="36"/>
      <c r="T85" s="82"/>
      <c r="U85" s="36"/>
      <c r="V85" s="76"/>
      <c r="W85" s="36"/>
      <c r="X85" s="76"/>
      <c r="Y85" s="36"/>
      <c r="Z85" s="76"/>
      <c r="AA85" s="6"/>
      <c r="AB85" s="76"/>
      <c r="AC85" s="6"/>
      <c r="AD85" s="76"/>
      <c r="AE85" s="36"/>
      <c r="AF85" s="76"/>
      <c r="AG85" s="6"/>
      <c r="AH85" s="84"/>
      <c r="AI85" s="36"/>
      <c r="AJ85" s="28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22"/>
      <c r="AV85" s="3"/>
      <c r="AW85" s="160"/>
      <c r="AX85" s="6"/>
      <c r="AY85" s="36"/>
      <c r="AZ85" s="28"/>
      <c r="BA85" s="3"/>
      <c r="BB85" s="11"/>
      <c r="BC85" s="11"/>
      <c r="BD85" s="11"/>
      <c r="BE85" s="11"/>
      <c r="BF85" s="11"/>
      <c r="BG85" s="11"/>
      <c r="BH85" s="24"/>
      <c r="BI85" s="3"/>
      <c r="BJ85" s="11"/>
      <c r="BK85" s="90"/>
      <c r="BL85" s="3"/>
      <c r="BM85" s="160"/>
      <c r="BN85" s="62"/>
      <c r="BO85" s="36"/>
      <c r="BP85" s="28"/>
      <c r="BQ85" s="3"/>
      <c r="BR85" s="11"/>
      <c r="BS85" s="11"/>
      <c r="BT85" s="11"/>
      <c r="BU85" s="11"/>
      <c r="BV85" s="11"/>
      <c r="BW85" s="11"/>
      <c r="BX85" s="24"/>
      <c r="BY85" s="3"/>
      <c r="BZ85" s="11"/>
      <c r="CA85" s="90"/>
      <c r="CB85" s="3"/>
      <c r="CC85" s="160"/>
      <c r="CD85" s="6"/>
      <c r="CE85" s="36"/>
      <c r="CF85" s="28"/>
      <c r="CG85" s="3"/>
      <c r="CH85" s="11"/>
      <c r="CI85" s="11"/>
      <c r="CJ85" s="11"/>
      <c r="CK85" s="11"/>
      <c r="CL85" s="11"/>
      <c r="CM85" s="11"/>
      <c r="CN85" s="24"/>
      <c r="CO85" s="3"/>
      <c r="CP85" s="11"/>
      <c r="CQ85" s="22"/>
      <c r="CR85" s="3"/>
      <c r="CS85" s="160"/>
      <c r="CT85" s="6"/>
      <c r="CU85" s="36"/>
      <c r="CV85" s="28"/>
      <c r="CW85" s="3"/>
      <c r="CX85" s="11"/>
      <c r="CY85" s="11"/>
      <c r="CZ85" s="11"/>
      <c r="DA85" s="11"/>
      <c r="DB85" s="11"/>
      <c r="DC85" s="11"/>
      <c r="DD85" s="24"/>
      <c r="DE85" s="3"/>
      <c r="DF85" s="11"/>
      <c r="DG85" s="22"/>
      <c r="DH85" s="3"/>
      <c r="DI85" s="160"/>
      <c r="DJ85" s="6"/>
      <c r="DK85" s="36"/>
      <c r="DL85" s="28"/>
      <c r="DM85" s="3"/>
      <c r="DN85" s="11"/>
      <c r="DO85" s="11"/>
      <c r="DP85" s="11"/>
      <c r="DQ85" s="11"/>
      <c r="DR85" s="11"/>
      <c r="DS85" s="11"/>
      <c r="DT85" s="24"/>
      <c r="DU85" s="3"/>
      <c r="DV85" s="11"/>
      <c r="DW85" s="22"/>
      <c r="DX85" s="149"/>
      <c r="DY85" s="160"/>
      <c r="DZ85" s="6"/>
      <c r="EA85" s="36"/>
      <c r="EB85" s="28"/>
      <c r="EC85" s="3"/>
      <c r="ED85" s="3"/>
      <c r="EE85" s="3"/>
      <c r="EF85" s="3"/>
      <c r="EG85" s="3"/>
      <c r="EH85" s="3"/>
      <c r="EI85" s="3"/>
      <c r="EJ85" s="3"/>
      <c r="EK85" s="3"/>
      <c r="EL85" s="3"/>
      <c r="EM85" s="22"/>
      <c r="EN85" s="3"/>
      <c r="EO85" s="160"/>
      <c r="EP85" s="36"/>
      <c r="EQ85" s="6"/>
      <c r="ER85" s="3"/>
      <c r="ES85" s="3"/>
      <c r="ET85" s="3"/>
      <c r="EU85" s="3"/>
      <c r="EV85" s="3"/>
      <c r="EW85" s="3"/>
      <c r="EX85" s="6"/>
      <c r="EY85" s="3"/>
      <c r="EZ85" s="3"/>
      <c r="FA85" s="3"/>
      <c r="FB85" s="3"/>
      <c r="FC85" s="3"/>
      <c r="FD85" s="3"/>
      <c r="FE85" s="6"/>
      <c r="FF85" s="36"/>
      <c r="FG85" s="28"/>
      <c r="FH85" s="3"/>
      <c r="FI85" s="3"/>
      <c r="FJ85" s="3"/>
      <c r="FK85" s="3"/>
      <c r="FL85" s="3"/>
      <c r="FM85" s="3"/>
      <c r="FN85" s="3"/>
      <c r="FO85" s="3"/>
      <c r="FP85" s="3"/>
      <c r="FQ85" s="3"/>
      <c r="FR85" s="22"/>
      <c r="FS85" s="3"/>
      <c r="FT85" s="160"/>
      <c r="FU85" s="36"/>
      <c r="FV85" s="36"/>
      <c r="FW85" s="28"/>
      <c r="FX85" s="3"/>
      <c r="FY85" s="3"/>
      <c r="FZ85" s="3"/>
      <c r="GA85" s="3"/>
      <c r="GB85" s="3"/>
      <c r="GC85" s="3"/>
      <c r="GD85" s="3"/>
      <c r="GE85" s="3"/>
      <c r="GF85" s="3"/>
      <c r="GG85" s="3"/>
      <c r="GH85" s="22"/>
      <c r="GI85" s="3"/>
      <c r="GJ85" s="160"/>
      <c r="GK85" s="36"/>
      <c r="GM85" s="11"/>
      <c r="GN85" s="22"/>
      <c r="GO85" s="11"/>
      <c r="GQ85" s="11"/>
      <c r="GU85" t="s">
        <v>158</v>
      </c>
      <c r="GX85" s="2" t="s">
        <v>57</v>
      </c>
      <c r="GY85" s="11"/>
      <c r="GZ85" s="22"/>
      <c r="HA85" s="22"/>
      <c r="HB85" s="11"/>
      <c r="HC85" s="11"/>
      <c r="HD85" s="22"/>
      <c r="HE85" s="22"/>
      <c r="HF85" s="22"/>
      <c r="HH85" s="25"/>
      <c r="HI85" s="25"/>
      <c r="HJ85" s="3"/>
      <c r="HK85" s="3"/>
      <c r="HL85" s="62"/>
      <c r="HM85" s="25"/>
      <c r="HN85" s="3"/>
      <c r="HO85" s="6"/>
      <c r="HV85" s="6">
        <f t="shared" si="955"/>
        <v>0</v>
      </c>
      <c r="HW85" s="3">
        <f t="shared" si="956"/>
        <v>0</v>
      </c>
      <c r="HX85" s="36"/>
      <c r="HY85" s="36"/>
      <c r="HZ85" s="210"/>
      <c r="IA85" s="36"/>
      <c r="IB85" s="213"/>
      <c r="IC85" s="36"/>
      <c r="ID85" s="210"/>
      <c r="IE85" s="36"/>
      <c r="IF85" s="210"/>
      <c r="IG85" s="36"/>
      <c r="IH85" s="210"/>
      <c r="II85" s="6"/>
      <c r="IJ85" s="210"/>
      <c r="IK85" s="6"/>
      <c r="IL85" s="210"/>
      <c r="IM85" s="6"/>
      <c r="IN85" s="210"/>
      <c r="IO85" s="6"/>
      <c r="IP85" s="218"/>
      <c r="IQ85" s="192"/>
      <c r="IR85" s="192"/>
    </row>
    <row r="86" spans="1:252">
      <c r="B86" t="s">
        <v>78</v>
      </c>
      <c r="M86" s="127">
        <f t="shared" si="917"/>
        <v>500000</v>
      </c>
      <c r="N86" s="172"/>
      <c r="O86" s="185"/>
      <c r="P86" s="6">
        <f t="shared" ref="P86:P90" si="1696">+M86*1</f>
        <v>500000</v>
      </c>
      <c r="Q86" s="36">
        <f t="shared" ref="Q86:Q90" si="1697">AX86*1</f>
        <v>212987.53</v>
      </c>
      <c r="R86" s="82">
        <f t="shared" ref="R86:R90" si="1698">Q86/P86</f>
        <v>0.42597506000000002</v>
      </c>
      <c r="S86" s="36">
        <f t="shared" ref="S86:S90" si="1699">BN86*1</f>
        <v>185975.06</v>
      </c>
      <c r="T86" s="82">
        <f t="shared" ref="T86:T90" si="1700">S86/P86</f>
        <v>0.37195012</v>
      </c>
      <c r="U86" s="36">
        <f t="shared" ref="U86:U90" si="1701">CD86*1</f>
        <v>183975.06</v>
      </c>
      <c r="V86" s="76">
        <f t="shared" ref="V86:V90" si="1702">U86/P86</f>
        <v>0.36795011999999999</v>
      </c>
      <c r="W86" s="36">
        <f t="shared" ref="W86:W90" si="1703">CT86*1</f>
        <v>181975.06</v>
      </c>
      <c r="X86" s="76">
        <f t="shared" ref="X86:X90" si="1704">W86/P86</f>
        <v>0.36395011999999999</v>
      </c>
      <c r="Y86" s="36">
        <f t="shared" ref="Y86:Y90" si="1705">DJ86*1</f>
        <v>177975.06</v>
      </c>
      <c r="Z86" s="76">
        <f t="shared" ref="Z86:Z90" si="1706">Y86/P86</f>
        <v>0.35595011999999998</v>
      </c>
      <c r="AA86" s="6">
        <f t="shared" ref="AA86:AA90" si="1707">+DZ86*1</f>
        <v>173975.06</v>
      </c>
      <c r="AB86" s="76">
        <f t="shared" ref="AB86:AB90" si="1708">AA86/P86</f>
        <v>0.34795011999999997</v>
      </c>
      <c r="AC86" s="6">
        <f t="shared" ref="AC86:AC90" si="1709">+EP86*1</f>
        <v>208947.53</v>
      </c>
      <c r="AD86" s="76">
        <f t="shared" ref="AD86:AD90" si="1710">+AC86/P86</f>
        <v>0.41789505999999998</v>
      </c>
      <c r="AE86" s="36">
        <f t="shared" ref="AE86:AE90" si="1711">FU86*1</f>
        <v>206947.53</v>
      </c>
      <c r="AF86" s="76">
        <f t="shared" ref="AF86:AF87" si="1712">AE86/P86</f>
        <v>0.41389505999999998</v>
      </c>
      <c r="AG86" s="6">
        <f t="shared" ref="AG86:AG90" si="1713">+GK86*1</f>
        <v>212090.53</v>
      </c>
      <c r="AH86" s="84">
        <f t="shared" ref="AH86:AH90" si="1714">+AG86/P86</f>
        <v>0.42418106</v>
      </c>
      <c r="AI86" s="36">
        <f t="shared" ref="AI86:AI90" si="1715">$M86*1</f>
        <v>500000</v>
      </c>
      <c r="AJ86" s="28">
        <f>AJ84*1</f>
        <v>1</v>
      </c>
      <c r="AK86" s="3">
        <f t="shared" ref="AK86:AK90" si="1716">AI86/AJ86</f>
        <v>500000</v>
      </c>
      <c r="AL86" s="3">
        <f t="shared" ref="AL86:AL90" si="1717">IF(AK86&lt;=$AL$5,AK86,$AL$5)</f>
        <v>6011</v>
      </c>
      <c r="AM86" s="3">
        <f t="shared" ref="AM86:AM90" si="1718">IF(AL86&gt;=$AL$5,IF(AK86&lt;=$AM$5,AK86-$AL$5,$AM$5-$AL$5),0)</f>
        <v>5980</v>
      </c>
      <c r="AN86" s="3">
        <f t="shared" ref="AN86:AN90" si="1719">IF(AK86&gt;=11991,IF(AK86&lt;=$AN$5,AK86-$AM$5,$AN$5-$AM$5),0)</f>
        <v>14640</v>
      </c>
      <c r="AO86" s="3">
        <f t="shared" ref="AO86:AO90" si="1720">IF(AK86&gt;=$AN$5,IF(AK86&lt;=$AO$5,AK86-$AN$5,$AO$5-$AN$5),0)</f>
        <v>44766</v>
      </c>
      <c r="AP86" s="3">
        <f t="shared" ref="AP86:AP90" si="1721">IF(AK86&gt;=71397,IF(AK86&lt;=151200,AK86-71397,79803),0)</f>
        <v>79803</v>
      </c>
      <c r="AQ86" s="3">
        <f t="shared" ref="AQ86:AQ90" si="1722">IF(AK86&gt;=$AP$5,IF(AK86&lt;=$AQ$5,AK86-$AP$5,$AQ$5-$AP$5),0)</f>
        <v>348800</v>
      </c>
      <c r="AR86" s="3">
        <f>IF(AK86&gt;=$AQ$5,IF(AK86&lt;=$AR$5,AK86-$AQ$5,$AR$5-$AQ$5),0)</f>
        <v>0</v>
      </c>
      <c r="AS86" s="3">
        <f t="shared" ref="AS86:AS90" si="1723">IF(AK86&gt;=$AR$5,IF(AK86&lt;=$AS$5,AK86-$AR$5,$AS$5-$AR$5),0)</f>
        <v>0</v>
      </c>
      <c r="AT86" s="3">
        <f t="shared" ref="AT86:AT90" si="1724">AK86-AL86-AM86-AN86-AO86-AP86-AQ86-AR86-AS86</f>
        <v>0</v>
      </c>
      <c r="AU86" s="22">
        <f t="shared" ref="AU86:AU90" si="1725">(AL86*$E$12)+(AM86*$E$13)+(AN86*$E$14)+(AO86*$E$15)+(AP86*$E$16)+(AQ86*$E$17)+(AR86*$E$18)+(AS86*$E$19)</f>
        <v>205487.53</v>
      </c>
      <c r="AV86" s="3">
        <f t="shared" ref="AV86:AV90" si="1726">AU86*1</f>
        <v>205487.53</v>
      </c>
      <c r="AW86" s="160">
        <f t="shared" si="926"/>
        <v>205487.53</v>
      </c>
      <c r="AX86" s="6">
        <f t="shared" ref="AX86:AX90" si="1727">AW86+EX86</f>
        <v>212987.53</v>
      </c>
      <c r="AY86" s="36">
        <f t="shared" ref="AY86:AY90" si="1728">$M86*1</f>
        <v>500000</v>
      </c>
      <c r="AZ86" s="28">
        <f>AZ84*1</f>
        <v>2</v>
      </c>
      <c r="BA86" s="3">
        <f t="shared" ref="BA86:BA90" si="1729">AY86/AZ86</f>
        <v>250000</v>
      </c>
      <c r="BB86" s="3">
        <f>IF(BA86&lt;=$AL$5,BA86,$AL$5)</f>
        <v>6011</v>
      </c>
      <c r="BC86" s="3">
        <f t="shared" ref="BC86:BC90" si="1730">IF(BB86&gt;=$AL$5,IF(BA86&lt;=$AM$5,BA86-$AL$5,$AM$5-$AL$5),0)</f>
        <v>5980</v>
      </c>
      <c r="BD86" s="3">
        <f>IF(BA86&gt;=11991,IF(BA86&lt;=$AN$5,BA86-$AM$5,$AN$5-$AM$5),0)</f>
        <v>14640</v>
      </c>
      <c r="BE86" s="3">
        <f t="shared" ref="BE86:BE90" si="1731">IF(BA86&gt;=$AN$5,IF(BA86&lt;=$AO$5,BA86-$AN$5,$AO$5-$AN$5),0)</f>
        <v>44766</v>
      </c>
      <c r="BF86" s="3">
        <f t="shared" ref="BF86:BF90" si="1732">IF(BA86&gt;=71397,IF(BA86&lt;=151200,BA86-71397,79803),0)</f>
        <v>79803</v>
      </c>
      <c r="BG86" s="3">
        <f t="shared" ref="BG86:BG90" si="1733">IF(BA86&gt;=$AP$5,IF(BA86&lt;=$AQ$5,BA86-$AP$5,$AQ$5-$AP$5),0)</f>
        <v>98800</v>
      </c>
      <c r="BH86" s="3">
        <f t="shared" ref="BH86:BH90" si="1734">IF(BA86&gt;=$AQ$5,IF(BA86&lt;=$AR$5,BA86-$AQ$5,$AR$5-$AQ$5),0)</f>
        <v>0</v>
      </c>
      <c r="BI86" s="3">
        <f>IF(BA86&gt;=$AR$5,IF(BA86&lt;=$AS$5,BA86-$AR$5,$AS$5-$AR$5),0)</f>
        <v>0</v>
      </c>
      <c r="BJ86" s="3">
        <f t="shared" ref="BJ86:BJ90" si="1735">BA86-BB86-BC86-BD86-BE86-BF86-BG86-BH86-BI86</f>
        <v>0</v>
      </c>
      <c r="BK86" s="90">
        <f t="shared" ref="BK86:BK90" si="1736">((BB86*$E$12)+(BC86*$E$13)+(BD86*$E$14)+(BE86*$E$15)+(BF86*$E$16)+(BG86*$E$17)+(BH86*$E$18)+(BI86*$E$19))*AZ86</f>
        <v>185975.06</v>
      </c>
      <c r="BL86" s="3">
        <f t="shared" ref="BL86:BL90" si="1737">BK86*1</f>
        <v>185975.06</v>
      </c>
      <c r="BM86" s="160">
        <f t="shared" si="928"/>
        <v>185975.06</v>
      </c>
      <c r="BN86" s="62">
        <f t="shared" ref="BN86:BN90" si="1738">BM86+FE86</f>
        <v>185975.06</v>
      </c>
      <c r="BO86" s="36">
        <f t="shared" ref="BO86:BO90" si="1739">$M86*1</f>
        <v>500000</v>
      </c>
      <c r="BP86" s="28">
        <f>BP84*1</f>
        <v>2.5</v>
      </c>
      <c r="BQ86" s="3">
        <f t="shared" ref="BQ86:BQ90" si="1740">BO86/BP86</f>
        <v>200000</v>
      </c>
      <c r="BR86" s="3">
        <f>IF(BQ86&lt;=$AL$5,BQ86,$AL$5)</f>
        <v>6011</v>
      </c>
      <c r="BS86" s="3">
        <f t="shared" ref="BS86:BS90" si="1741">IF(BR86&gt;=$AL$5,IF(BQ86&lt;=$AM$5,BQ86-$AL$5,$AM$5-$AL$5),0)</f>
        <v>5980</v>
      </c>
      <c r="BT86" s="3">
        <f>IF(BQ86&gt;=11991,IF(BQ86&lt;=$AN$5,BQ86-$AM$5,$AN$5-$AM$5),0)</f>
        <v>14640</v>
      </c>
      <c r="BU86" s="3">
        <f t="shared" ref="BU86:BU90" si="1742">IF(BQ86&gt;=$AN$5,IF(BQ86&lt;=$AO$5,BQ86-$AN$5,$AO$5-$AN$5),0)</f>
        <v>44766</v>
      </c>
      <c r="BV86" s="3">
        <f t="shared" ref="BV86:BV90" si="1743">IF(BQ86&gt;=71397,IF(BQ86&lt;=151200,BQ86-71397,79803),0)</f>
        <v>79803</v>
      </c>
      <c r="BW86" s="3">
        <f t="shared" ref="BW86:BW90" si="1744">IF(BQ86&gt;=$AP$5,IF(BQ86&lt;=$AQ$5,BQ86-$AP$5,$AQ$5-$AP$5),0)</f>
        <v>48800</v>
      </c>
      <c r="BX86" s="3">
        <f t="shared" ref="BX86:BX90" si="1745">IF(BQ86&gt;=$AQ$5,IF(BQ86&lt;=$AR$5,BQ86-$AQ$5,$AR$5-$AQ$5),0)</f>
        <v>0</v>
      </c>
      <c r="BY86" s="3">
        <f>IF(BQ86&gt;=$AR$5,IF(BQ86&lt;=$AS$5,BQ86-$AR$5,$AS$5-$AR$5),0)</f>
        <v>0</v>
      </c>
      <c r="BZ86" s="3">
        <f t="shared" ref="BZ86:BZ90" si="1746">BQ86-BR86-BS86-BT86-BU86-BV86-BW86-BX86-BY86</f>
        <v>0</v>
      </c>
      <c r="CA86" s="90">
        <f t="shared" ref="CA86:CA90" si="1747">((BR86*$E$12)+(BS86*$E$13)+(BT86*$E$14)+(BU86*$E$15)+(BV86*$E$16)+(BW86*$E$17)+(BX86*$E$18)+(BY86*$E$19))*BP86</f>
        <v>176218.82500000001</v>
      </c>
      <c r="CB86" s="3">
        <f t="shared" si="929"/>
        <v>183975.06</v>
      </c>
      <c r="CC86" s="160">
        <f t="shared" si="930"/>
        <v>183975.06</v>
      </c>
      <c r="CD86" s="6">
        <f t="shared" ref="CD86:CD90" si="1748">CC86+FE86</f>
        <v>183975.06</v>
      </c>
      <c r="CE86" s="36">
        <f t="shared" ref="CE86:CE90" si="1749">$M86*1</f>
        <v>500000</v>
      </c>
      <c r="CF86" s="28">
        <f>CF84*1</f>
        <v>3</v>
      </c>
      <c r="CG86" s="3">
        <f t="shared" ref="CG86:CG90" si="1750">CE86/CF86</f>
        <v>166666.66666666666</v>
      </c>
      <c r="CH86" s="3">
        <f>IF(CG86&lt;=$AL$5,CG86,$AL$5)</f>
        <v>6011</v>
      </c>
      <c r="CI86" s="3">
        <f t="shared" ref="CI86:CI90" si="1751">IF(CH86&gt;=$AL$5,IF(CG86&lt;=$AM$5,CG86-$AL$5,$AM$5-$AL$5),0)</f>
        <v>5980</v>
      </c>
      <c r="CJ86" s="3">
        <f>IF(CG86&gt;=11991,IF(CG86&lt;=$AN$5,CG86-$AM$5,$AN$5-$AM$5),0)</f>
        <v>14640</v>
      </c>
      <c r="CK86" s="3">
        <f t="shared" ref="CK86:CK90" si="1752">IF(CG86&gt;=$AN$5,IF(CG86&lt;=$AO$5,CG86-$AN$5,$AO$5-$AN$5),0)</f>
        <v>44766</v>
      </c>
      <c r="CL86" s="3">
        <f t="shared" ref="CL86:CL90" si="1753">IF(CG86&gt;=71397,IF(CG86&lt;=151200,CG86-71397,79803),0)</f>
        <v>79803</v>
      </c>
      <c r="CM86" s="3">
        <f t="shared" ref="CM86:CM90" si="1754">IF(CG86&gt;=$AP$5,IF(CG86&lt;=$AQ$5,CG86-$AP$5,$AQ$5-$AP$5),0)</f>
        <v>15466.666666666657</v>
      </c>
      <c r="CN86" s="3">
        <f t="shared" ref="CN86:CN90" si="1755">IF(CG86&gt;=$AQ$5,IF(CG86&lt;=$AR$5,CG86-$AQ$5,$AR$5-$AQ$5),0)</f>
        <v>0</v>
      </c>
      <c r="CO86" s="3">
        <f>IF(CG86&gt;=$AR$5,IF(CG86&lt;=$AS$5,CG86-$AR$5,$AS$5-$AR$5),0)</f>
        <v>0</v>
      </c>
      <c r="CP86" s="3">
        <f t="shared" ref="CP86:CP90" si="1756">CG86-CH86-CI86-CJ86-CK86-CL86-CM86-CN86-CO86</f>
        <v>0</v>
      </c>
      <c r="CQ86" s="22">
        <f t="shared" ref="CQ86:CQ90" si="1757">((CH86*$E$12)+(CI86*$E$13)+(CJ86*$E$14)+(CK86*$E$15)+(CL86*$E$16)+(CM86*$E$17)+(CN86*$E$18)+(CO86*$E$19))*CF86</f>
        <v>166462.58999999997</v>
      </c>
      <c r="CR86" s="3">
        <f t="shared" si="931"/>
        <v>181975.06</v>
      </c>
      <c r="CS86" s="160">
        <f t="shared" si="932"/>
        <v>181975.06</v>
      </c>
      <c r="CT86" s="6">
        <f t="shared" ref="CT86:CT90" si="1758">CS86+FE86</f>
        <v>181975.06</v>
      </c>
      <c r="CU86" s="36">
        <f t="shared" ref="CU86:CU90" si="1759">$M86*1</f>
        <v>500000</v>
      </c>
      <c r="CV86" s="28">
        <f>CV84*1</f>
        <v>4</v>
      </c>
      <c r="CW86" s="3">
        <f t="shared" ref="CW86:CW90" si="1760">CU86/CV86</f>
        <v>125000</v>
      </c>
      <c r="CX86" s="3">
        <f>IF(CW86&lt;=$AL$5,CW86,$AL$5)</f>
        <v>6011</v>
      </c>
      <c r="CY86" s="3">
        <f t="shared" ref="CY86:CY90" si="1761">IF(CX86&gt;=$AL$5,IF(CW86&lt;=$AM$5,CW86-$AL$5,$AM$5-$AL$5),0)</f>
        <v>5980</v>
      </c>
      <c r="CZ86" s="3">
        <f>IF(CW86&gt;=11991,IF(CW86&lt;=$AN$5,CW86-$AM$5,$AN$5-$AM$5),0)</f>
        <v>14640</v>
      </c>
      <c r="DA86" s="3">
        <f t="shared" ref="DA86:DA90" si="1762">IF(CW86&gt;=$AN$5,IF(CW86&lt;=$AO$5,CW86-$AN$5,$AO$5-$AN$5),0)</f>
        <v>44766</v>
      </c>
      <c r="DB86" s="3">
        <f t="shared" ref="DB86:DB90" si="1763">IF(CW86&gt;=71397,IF(CW86&lt;=151200,CW86-71397,79803),0)</f>
        <v>53603</v>
      </c>
      <c r="DC86" s="3">
        <f t="shared" ref="DC86:DC90" si="1764">IF(CW86&gt;=$AP$5,IF(CW86&lt;=$AQ$5,CW86-$AP$5,$AQ$5-$AP$5),0)</f>
        <v>0</v>
      </c>
      <c r="DD86" s="3">
        <f t="shared" ref="DD86:DD90" si="1765">IF(CW86&gt;=$AQ$5,IF(CW86&lt;=$AR$5,CW86-$AQ$5,$AR$5-$AQ$5),0)</f>
        <v>0</v>
      </c>
      <c r="DE86" s="3">
        <f>IF(CW86&gt;=$AR$5,IF(CW86&lt;=$AS$5,CW86-$AR$5,$AS$5-$AR$5),0)</f>
        <v>0</v>
      </c>
      <c r="DF86" s="3">
        <f t="shared" ref="DF86:DF90" si="1766">CW86-CX86-CY86-CZ86-DA86-DB86-DC86-DD86-DE86</f>
        <v>0</v>
      </c>
      <c r="DG86" s="22">
        <f t="shared" ref="DG86:DG90" si="1767">((CX86*$E$12)+(CY86*$E$13)+(CZ86*$E$14)+(DA86*$E$15)+(DB86*$E$16)+(DC86*$E$17)+(DD86*$E$18)+(DE86*$E$19))*CV86</f>
        <v>151142.12</v>
      </c>
      <c r="DH86" s="3">
        <f t="shared" si="933"/>
        <v>177975.06</v>
      </c>
      <c r="DI86" s="160">
        <f t="shared" si="934"/>
        <v>177975.06</v>
      </c>
      <c r="DJ86" s="6">
        <f t="shared" ref="DJ86:DJ90" si="1768">DI86+FE86</f>
        <v>177975.06</v>
      </c>
      <c r="DK86" s="36">
        <f t="shared" ref="DK86:DK90" si="1769">$M86*1</f>
        <v>500000</v>
      </c>
      <c r="DL86" s="28">
        <f>DL84*1</f>
        <v>5</v>
      </c>
      <c r="DM86" s="3">
        <f t="shared" ref="DM86:DM90" si="1770">DK86/DL86</f>
        <v>100000</v>
      </c>
      <c r="DN86" s="3">
        <f>IF(DM86&lt;=$AL$5,DM86,$AL$5)</f>
        <v>6011</v>
      </c>
      <c r="DO86" s="3">
        <f t="shared" ref="DO86:DO90" si="1771">IF(DN86&gt;=$AL$5,IF(DM86&lt;=$AM$5,DM86-$AL$5,$AM$5-$AL$5),0)</f>
        <v>5980</v>
      </c>
      <c r="DP86" s="3">
        <f>IF(DM86&gt;=11991,IF(DM86&lt;=$AN$5,DM86-$AM$5,$AN$5-$AM$5),0)</f>
        <v>14640</v>
      </c>
      <c r="DQ86" s="3">
        <f t="shared" ref="DQ86:DQ90" si="1772">IF(DM86&gt;=$AN$5,IF(DM86&lt;=$AO$5,DM86-$AN$5,$AO$5-$AN$5),0)</f>
        <v>44766</v>
      </c>
      <c r="DR86" s="3">
        <f t="shared" ref="DR86:DR90" si="1773">IF(DM86&gt;=71397,IF(DM86&lt;=151200,DM86-71397,79803),0)</f>
        <v>28603</v>
      </c>
      <c r="DS86" s="3">
        <f t="shared" ref="DS86:DS90" si="1774">IF(DM86&gt;=$AP$5,IF(DM86&lt;=$AQ$5,DM86-$AP$5,$AQ$5-$AP$5),0)</f>
        <v>0</v>
      </c>
      <c r="DT86" s="3">
        <f t="shared" ref="DT86:DT90" si="1775">IF(DM86&gt;=$AQ$5,IF(DM86&lt;=$AR$5,DM86-$AQ$5,$AR$5-$AQ$5),0)</f>
        <v>0</v>
      </c>
      <c r="DU86" s="3">
        <f>IF(DM86&gt;=$AR$5,IF(DM86&lt;=$AS$5,DM86-$AR$5,$AS$5-$AR$5),0)</f>
        <v>0</v>
      </c>
      <c r="DV86" s="3">
        <f t="shared" ref="DV86:DV90" si="1776">DM86-DN86-DO86-DP86-DQ86-DR86-DS86-DT86-DU86</f>
        <v>0</v>
      </c>
      <c r="DW86" s="22">
        <f t="shared" ref="DW86:DW90" si="1777">((DN86*$E$12)+(DO86*$E$13)+(DP86*$E$14)+(DQ86*$E$15)+(DR86*$E$16)+(DS86*$E$17)+(DT86*$E$18)+(DU86*$E$19))*DL86</f>
        <v>137677.65</v>
      </c>
      <c r="DX86" s="149">
        <f t="shared" si="935"/>
        <v>173975.06</v>
      </c>
      <c r="DY86" s="160">
        <f t="shared" si="936"/>
        <v>173975.06</v>
      </c>
      <c r="DZ86" s="6">
        <f t="shared" si="1010"/>
        <v>173975.06</v>
      </c>
      <c r="EA86" s="36">
        <f t="shared" ref="EA86:EA90" si="1778">$M86*1</f>
        <v>500000</v>
      </c>
      <c r="EB86" s="28">
        <f>EB84*1</f>
        <v>2</v>
      </c>
      <c r="EC86" s="3">
        <f t="shared" ref="EC86:EC90" si="1779">EA86/EB86</f>
        <v>250000</v>
      </c>
      <c r="ED86" s="3">
        <f t="shared" ref="ED86:ED90" si="1780">IF(EC86&lt;=$AL$5,EC86,$AL$5)</f>
        <v>6011</v>
      </c>
      <c r="EE86" s="3">
        <f t="shared" ref="EE86:EE90" si="1781">IF(ED86&gt;=$AL$5,IF(EC86&lt;=$AM$5,EC86-$AL$5,$AM$5-$AL$5),0)</f>
        <v>5980</v>
      </c>
      <c r="EF86" s="3">
        <f t="shared" ref="EF86:EF90" si="1782">IF(EC86&gt;=11991,IF(EC86&lt;=$AN$5,EC86-$AM$5,$AN$5-$AM$5),0)</f>
        <v>14640</v>
      </c>
      <c r="EG86" s="3">
        <f t="shared" ref="EG86:EG90" si="1783">IF(EC86&gt;=$AN$5,IF(EC86&lt;=$AO$5,EC86-$AN$5,$AO$5-$AN$5),0)</f>
        <v>44766</v>
      </c>
      <c r="EH86" s="3">
        <f t="shared" ref="EH86:EH90" si="1784">IF(EC86&gt;=71397,IF(EC86&lt;=151200,EC86-71397,79803),0)</f>
        <v>79803</v>
      </c>
      <c r="EI86" s="3">
        <f t="shared" ref="EI86:EI90" si="1785">IF(EC86&gt;=$AP$5,IF(EC86&lt;=$AQ$5,EC86-$AP$5,$AQ$5-$AP$5),0)</f>
        <v>98800</v>
      </c>
      <c r="EJ86" s="3">
        <f>IF(EC86&gt;=$AQ$5,IF(EC86&lt;=$AR$5,EC86-$AQ$5,$AR$5-$AQ$5),0)</f>
        <v>0</v>
      </c>
      <c r="EK86" s="3">
        <f t="shared" ref="EK86:EK90" si="1786">IF(EC86&gt;=$AR$5,IF(EC86&lt;=$AS$5,EC86-$AR$5,$AS$5-$AR$5),0)</f>
        <v>0</v>
      </c>
      <c r="EL86" s="3">
        <f t="shared" ref="EL86:EL90" si="1787">EC86-ED86-EE86-EF86-EG86-EH86-EI86-EJ86-EK86</f>
        <v>0</v>
      </c>
      <c r="EM86" s="22">
        <f t="shared" ref="EM86:EM90" si="1788">((ED86*$E$12)+(EE86*$E$13)+(EF86*$E$14)+(EG86*$E$15)+(EH86*$E$16)+(EI86*$E$17)+(EJ86*$E$18)+(EK86*$E$19))*EB86</f>
        <v>185975.06</v>
      </c>
      <c r="EN86" s="3">
        <f t="shared" si="937"/>
        <v>201447.53</v>
      </c>
      <c r="EO86" s="160">
        <f t="shared" si="938"/>
        <v>201447.53</v>
      </c>
      <c r="EP86" s="36">
        <f t="shared" ref="EP86:EP90" si="1789">+EO86+EX86</f>
        <v>208947.53</v>
      </c>
      <c r="EQ86" s="6">
        <f t="shared" ref="EQ86:EQ90" si="1790">M86*1</f>
        <v>500000</v>
      </c>
      <c r="ER86" s="3">
        <f t="shared" ref="ER86:ER90" si="1791">IF(EQ86&lt;=$ER$5,EQ86,$ER$5)</f>
        <v>250000</v>
      </c>
      <c r="ES86" s="3">
        <f t="shared" ref="ES86:ES90" si="1792">IF(EQ86&lt;=$ER$5,0,IF(EQ86&lt;=$ES$5,EQ86-ER86,$ES$5-$ER$5))</f>
        <v>250000</v>
      </c>
      <c r="ET86" s="3">
        <f t="shared" ref="ET86:ET90" si="1793">IF(EQ86&lt;=$ES$5,0,IF(EQ86&lt;=$ET$5,EQ86-ER86-ES86,$ET$5-$ES$5))</f>
        <v>0</v>
      </c>
      <c r="EU86" s="3">
        <f t="shared" ref="EU86:EU90" si="1794">IF(EQ86&lt;=$ET$5,0,IF(EQ86&lt;=$EU$5,EQ86-ER86-ES86-ET86,$EU$5-$ET$5))</f>
        <v>0</v>
      </c>
      <c r="EV86" s="3">
        <f t="shared" ref="EV86" si="1795">IF(EQ86&gt;=$EU$5,EQ86-ER86-ES86-ET86-EU86,0)</f>
        <v>0</v>
      </c>
      <c r="EW86" s="3">
        <f t="shared" ref="EW86:EW90" si="1796">EQ86-ER86-ES86-ET86-EU86-EV86</f>
        <v>0</v>
      </c>
      <c r="EX86" s="6">
        <f t="shared" ref="EX86:EX90" si="1797">((ER86*$J$13)+(ES86*$J$14)+(ET86*$J$15)+(EU86*$J$16)+(EV86*$J$17))</f>
        <v>7500</v>
      </c>
      <c r="EY86" s="3">
        <f t="shared" ref="EY86:EY90" si="1798">IF(EQ86&lt;=$EY$5,EQ86,$EY$5)</f>
        <v>500000</v>
      </c>
      <c r="EZ86" s="3">
        <f t="shared" ref="EZ86:EZ90" si="1799">IF(EQ86&lt;=$EY$5,0,IF(EQ86&lt;=$EZ$5,EQ86-EY86,$EZ$5-$EY$5))</f>
        <v>0</v>
      </c>
      <c r="FA86" s="3">
        <f t="shared" ref="FA86:FA90" si="1800">IF(EQ86&lt;=$EZ$5,0,IF(EQ86&lt;=$FA$5,EQ86-EY86-EZ86,$FA$5-$EZ$5))</f>
        <v>0</v>
      </c>
      <c r="FB86" s="3">
        <f t="shared" ref="FB86:FB90" si="1801">IF(EQ86&lt;=$FA$5,0,IF(EQ86&lt;=$FB$5,EQ86-EY86-EZ86-FA86,$FB$5-$FA$5))</f>
        <v>0</v>
      </c>
      <c r="FC86" s="3">
        <f t="shared" ref="FC86:FC90" si="1802">IF(EQ86&lt;=$FB$5,0,EQ86-EY86-EZ86-FA86-FB86)</f>
        <v>0</v>
      </c>
      <c r="FD86" s="3">
        <f t="shared" ref="FD86:FD90" si="1803">EQ86-EY86-EZ86-FA86-FB86-FC86</f>
        <v>0</v>
      </c>
      <c r="FE86" s="6">
        <f t="shared" ref="FE86:FE90" si="1804">(EY86*$J$23)+(EZ86*$J$24)+(FA86*$J$25)+(FB86*$J$26)+(FC86*$J$27)</f>
        <v>0</v>
      </c>
      <c r="FF86" s="36">
        <f t="shared" ref="FF86:FF90" si="1805">$M86*1</f>
        <v>500000</v>
      </c>
      <c r="FG86" s="28">
        <f>FG84*1</f>
        <v>2.5</v>
      </c>
      <c r="FH86" s="3">
        <f t="shared" ref="FH86:FH90" si="1806">FF86/FG86</f>
        <v>200000</v>
      </c>
      <c r="FI86" s="3">
        <f t="shared" ref="FI86:FI90" si="1807">IF(FH86&lt;=$AL$5,FH86,$AL$5)</f>
        <v>6011</v>
      </c>
      <c r="FJ86" s="3">
        <f t="shared" ref="FJ86:FJ90" si="1808">IF(FI86&gt;=$AL$5,IF(FH86&lt;=$AM$5,FH86-$AL$5,$AM$5-$AL$5),0)</f>
        <v>5980</v>
      </c>
      <c r="FK86" s="3">
        <f t="shared" ref="FK86:FK90" si="1809">IF(FH86&gt;=11991,IF(FH86&lt;=$AN$5,FH86-$AM$5,$AN$5-$AM$5),0)</f>
        <v>14640</v>
      </c>
      <c r="FL86" s="3">
        <f t="shared" ref="FL86:FL90" si="1810">IF(FH86&gt;=$AN$5,IF(FH86&lt;=$AO$5,FH86-$AN$5,$AO$5-$AN$5),0)</f>
        <v>44766</v>
      </c>
      <c r="FM86" s="3">
        <f t="shared" ref="FM86:FM90" si="1811">IF(FH86&gt;=71397,IF(FH86&lt;=151200,FH86-71397,79803),0)</f>
        <v>79803</v>
      </c>
      <c r="FN86" s="3">
        <f t="shared" ref="FN86:FN90" si="1812">IF(FH86&gt;=$AP$5,IF(FH86&lt;=$AQ$5,FH86-$AP$5,$AQ$5-$AP$5),0)</f>
        <v>48800</v>
      </c>
      <c r="FO86" s="3">
        <f>IF(FH86&gt;=$AQ$5,IF(FH86&lt;=$AR$5,FH86-$AQ$5,$AR$5-$AQ$5),0)</f>
        <v>0</v>
      </c>
      <c r="FP86" s="3">
        <f t="shared" ref="FP86:FP90" si="1813">IF(FH86&gt;=$AR$5,IF(FH86&lt;=$AS$5,FH86-$AR$5,$AS$5-$AR$5),0)</f>
        <v>0</v>
      </c>
      <c r="FQ86" s="3">
        <f t="shared" ref="FQ86:FQ90" si="1814">FH86-FI86-FJ86-FK86-FL86-FM86-FN86-FO86-FP86</f>
        <v>0</v>
      </c>
      <c r="FR86" s="22">
        <f t="shared" ref="FR86:FR90" si="1815">((FI86*$E$12)+(FJ86*$E$13)+(FK86*$E$14)+(FL86*$E$15)+(FM86*$E$16)+(FN86*$E$17)+(FO86*$E$18)+(FP86*$E$19))*FG86</f>
        <v>176218.82500000001</v>
      </c>
      <c r="FS86" s="3">
        <f t="shared" si="945"/>
        <v>199447.53</v>
      </c>
      <c r="FT86" s="160">
        <f t="shared" si="946"/>
        <v>199447.53</v>
      </c>
      <c r="FU86" s="36">
        <f t="shared" ref="FU86:FU90" si="1816">FT86+EX86</f>
        <v>206947.53</v>
      </c>
      <c r="FV86" s="36">
        <f t="shared" ref="FV86:FV90" si="1817">$M86*1</f>
        <v>500000</v>
      </c>
      <c r="FW86" s="28">
        <f>FW84*1</f>
        <v>1.5</v>
      </c>
      <c r="FX86" s="3">
        <f t="shared" ref="FX86:FX90" si="1818">FV86/FW86</f>
        <v>333333.33333333331</v>
      </c>
      <c r="FY86" s="3">
        <f t="shared" ref="FY86:FY90" si="1819">IF(FX86&lt;=$AL$5,FX86,$AL$5)</f>
        <v>6011</v>
      </c>
      <c r="FZ86" s="3">
        <f t="shared" ref="FZ86:FZ90" si="1820">IF(FY86&gt;=$AL$5,IF(FX86&lt;=$AM$5,FX86-$AL$5,$AM$5-$AL$5),0)</f>
        <v>5980</v>
      </c>
      <c r="GA86" s="3">
        <f t="shared" ref="GA86:GA90" si="1821">IF(FX86&gt;=11991,IF(FX86&lt;=$AN$5,FX86-$AM$5,$AN$5-$AM$5),0)</f>
        <v>14640</v>
      </c>
      <c r="GB86" s="3">
        <f t="shared" ref="GB86:GB90" si="1822">IF(FX86&gt;=$AN$5,IF(FX86&lt;=$AO$5,FX86-$AN$5,$AO$5-$AN$5),0)</f>
        <v>44766</v>
      </c>
      <c r="GC86" s="3">
        <f t="shared" ref="GC86:GC90" si="1823">IF(FX86&gt;=71397,IF(FX86&lt;=151200,FX86-71397,79803),0)</f>
        <v>79803</v>
      </c>
      <c r="GD86" s="3">
        <f t="shared" ref="GD86:GD90" si="1824">IF(FX86&gt;=$AP$5,IF(FX86&lt;=$AQ$5,FX86-$AP$5,$AQ$5-$AP$5),0)</f>
        <v>182133.33333333331</v>
      </c>
      <c r="GE86" s="3">
        <f>IF(FX86&gt;=$AQ$5,IF(FX86&lt;=$AR$5,FX86-$AQ$5,$AR$5-$AQ$5),0)</f>
        <v>0</v>
      </c>
      <c r="GF86" s="3">
        <f t="shared" ref="GF86:GF90" si="1825">IF(FX86&gt;=$AR$5,IF(FX86&lt;=$AS$5,FX86-$AR$5,$AS$5-$AR$5),0)</f>
        <v>0</v>
      </c>
      <c r="GG86" s="3">
        <f t="shared" ref="GG86:GG90" si="1826">FX86-FY86-FZ86-GA86-GB86-GC86-GD86-GE86-GF86</f>
        <v>0</v>
      </c>
      <c r="GH86" s="22">
        <f t="shared" ref="GH86:GH90" si="1827">((FY86*$E$12)+(FZ86*$E$13)+(GA86*$E$14)+(GB86*$E$15)+(GC86*$E$16)+(GD86*$E$17)+(GE86*$E$18)+(GF86*$E$19))*FW86</f>
        <v>195731.29499999998</v>
      </c>
      <c r="GI86" s="3">
        <f t="shared" si="948"/>
        <v>204590.53</v>
      </c>
      <c r="GJ86" s="160">
        <f t="shared" si="949"/>
        <v>204590.53</v>
      </c>
      <c r="GK86" s="36">
        <f t="shared" ref="GK86:GK90" si="1828">+GJ86+EX86</f>
        <v>212090.53</v>
      </c>
      <c r="GM86" s="11"/>
      <c r="GN86" s="22"/>
      <c r="GU86" t="s">
        <v>146</v>
      </c>
      <c r="GX86" s="2" t="s">
        <v>58</v>
      </c>
      <c r="GY86" s="11"/>
      <c r="GZ86" s="22"/>
      <c r="HA86" s="22"/>
      <c r="HB86" s="11"/>
      <c r="HC86" s="11"/>
      <c r="HD86" s="22"/>
      <c r="HE86" s="22"/>
      <c r="HF86" s="22"/>
      <c r="HH86" s="25">
        <f t="shared" ref="HH86:HH90" si="1829">M86*1</f>
        <v>500000</v>
      </c>
      <c r="HI86" s="25">
        <f t="shared" ref="HI86:HI90" si="1830">BL86-CB86</f>
        <v>2000</v>
      </c>
      <c r="HJ86" s="3">
        <f t="shared" ref="HJ86:HJ90" si="1831">BL86-CR86</f>
        <v>4000</v>
      </c>
      <c r="HK86" s="3">
        <f t="shared" ref="HK86:HK90" si="1832">BL86-DH86</f>
        <v>8000</v>
      </c>
      <c r="HL86" s="62">
        <f t="shared" ref="HL86:HL90" si="1833">BL86-DX86</f>
        <v>12000</v>
      </c>
      <c r="HM86" s="25">
        <f t="shared" ref="HM86:HM90" si="1834">AV86-EN86</f>
        <v>4040</v>
      </c>
      <c r="HN86" s="3">
        <f t="shared" ref="HN86:HN90" si="1835">AV86-FS86</f>
        <v>6040</v>
      </c>
      <c r="HO86" s="6">
        <f t="shared" ref="HO86:HO90" si="1836">AV86-GI86</f>
        <v>897</v>
      </c>
      <c r="HV86" s="6">
        <f t="shared" si="955"/>
        <v>500000</v>
      </c>
      <c r="HW86" s="3">
        <f t="shared" si="956"/>
        <v>504000</v>
      </c>
      <c r="HX86" s="36">
        <f t="shared" si="957"/>
        <v>4000</v>
      </c>
      <c r="HY86" s="36">
        <f t="shared" si="958"/>
        <v>1960</v>
      </c>
      <c r="HZ86" s="210">
        <f t="shared" ref="HZ86:HZ90" si="1837">HY86/HX86</f>
        <v>0.49</v>
      </c>
      <c r="IA86" s="36">
        <f t="shared" si="959"/>
        <v>1920</v>
      </c>
      <c r="IB86" s="213">
        <f t="shared" ref="IB86:IB90" si="1838">IA86/HX86</f>
        <v>0.48</v>
      </c>
      <c r="IC86" s="36">
        <f t="shared" si="961"/>
        <v>2420</v>
      </c>
      <c r="ID86" s="210">
        <f t="shared" ref="ID86:ID90" si="1839">IC86/HX86</f>
        <v>0.60499999999999998</v>
      </c>
      <c r="IE86" s="36">
        <f t="shared" si="962"/>
        <v>2920</v>
      </c>
      <c r="IF86" s="210">
        <f t="shared" ref="IF86:IF90" si="1840">IE86/HX86</f>
        <v>0.73</v>
      </c>
      <c r="IG86" s="36">
        <f t="shared" si="963"/>
        <v>3920</v>
      </c>
      <c r="IH86" s="210">
        <f t="shared" ref="IH86:IH90" si="1841">IG86/HX86</f>
        <v>0.98</v>
      </c>
      <c r="II86" s="6">
        <f t="shared" si="964"/>
        <v>4920</v>
      </c>
      <c r="IJ86" s="210">
        <f t="shared" ref="IJ86:IJ90" si="1842">II86/HX86</f>
        <v>1.23</v>
      </c>
      <c r="IK86" s="6">
        <f t="shared" si="965"/>
        <v>2460</v>
      </c>
      <c r="IL86" s="210">
        <f t="shared" ref="IL86:IL90" si="1843">+IK86/HX86</f>
        <v>0.61499999999999999</v>
      </c>
      <c r="IM86" s="6">
        <f t="shared" si="967"/>
        <v>2960</v>
      </c>
      <c r="IN86" s="210">
        <f t="shared" ref="IN86:IN87" si="1844">IM86/HX86</f>
        <v>0.74</v>
      </c>
      <c r="IO86" s="6">
        <f t="shared" si="968"/>
        <v>1960</v>
      </c>
      <c r="IP86" s="218">
        <f t="shared" ref="IP86:IP90" si="1845">+IO86/HX86</f>
        <v>0.49</v>
      </c>
      <c r="IQ86" s="192"/>
      <c r="IR86" s="192"/>
    </row>
    <row r="87" spans="1:252" ht="15.75" thickBot="1">
      <c r="B87" t="s">
        <v>76</v>
      </c>
      <c r="D87" s="2">
        <f>D80*1</f>
        <v>2013</v>
      </c>
      <c r="E87" s="277" t="s">
        <v>202</v>
      </c>
      <c r="M87" s="127">
        <f t="shared" si="917"/>
        <v>700000</v>
      </c>
      <c r="N87" s="172"/>
      <c r="O87" s="185"/>
      <c r="P87" s="6">
        <f t="shared" si="1696"/>
        <v>700000</v>
      </c>
      <c r="Q87" s="36">
        <f t="shared" si="1697"/>
        <v>310987.53000000003</v>
      </c>
      <c r="R87" s="82">
        <f t="shared" si="1698"/>
        <v>0.44426790000000005</v>
      </c>
      <c r="S87" s="36">
        <f t="shared" si="1699"/>
        <v>281975.06</v>
      </c>
      <c r="T87" s="82">
        <f t="shared" si="1700"/>
        <v>0.40282151428571428</v>
      </c>
      <c r="U87" s="36">
        <f t="shared" si="1701"/>
        <v>279975.06</v>
      </c>
      <c r="V87" s="76">
        <f t="shared" si="1702"/>
        <v>0.39996437142857144</v>
      </c>
      <c r="W87" s="36">
        <f t="shared" si="1703"/>
        <v>277975.06</v>
      </c>
      <c r="X87" s="76">
        <f t="shared" si="1704"/>
        <v>0.39710722857142855</v>
      </c>
      <c r="Y87" s="36">
        <f t="shared" si="1705"/>
        <v>273975.06</v>
      </c>
      <c r="Z87" s="76">
        <f t="shared" si="1706"/>
        <v>0.39139294285714288</v>
      </c>
      <c r="AA87" s="6">
        <f t="shared" si="1707"/>
        <v>269975.06</v>
      </c>
      <c r="AB87" s="76">
        <f t="shared" si="1708"/>
        <v>0.38567865714285715</v>
      </c>
      <c r="AC87" s="6">
        <f t="shared" si="1709"/>
        <v>306947.53000000003</v>
      </c>
      <c r="AD87" s="76">
        <f t="shared" si="1710"/>
        <v>0.43849647142857145</v>
      </c>
      <c r="AE87" s="36">
        <f t="shared" si="1711"/>
        <v>304947.53000000003</v>
      </c>
      <c r="AF87" s="76">
        <f t="shared" si="1712"/>
        <v>0.43563932857142862</v>
      </c>
      <c r="AG87" s="6">
        <f t="shared" si="1713"/>
        <v>310090.53000000003</v>
      </c>
      <c r="AH87" s="84">
        <f t="shared" si="1714"/>
        <v>0.44298647142857145</v>
      </c>
      <c r="AI87" s="36">
        <f t="shared" si="1715"/>
        <v>700000</v>
      </c>
      <c r="AJ87" s="28">
        <f t="shared" ref="AJ87:AJ90" si="1846">AJ86*1</f>
        <v>1</v>
      </c>
      <c r="AK87" s="3">
        <f t="shared" si="1716"/>
        <v>700000</v>
      </c>
      <c r="AL87" s="3">
        <f t="shared" si="1717"/>
        <v>6011</v>
      </c>
      <c r="AM87" s="3">
        <f t="shared" si="1718"/>
        <v>5980</v>
      </c>
      <c r="AN87" s="3">
        <f t="shared" si="1719"/>
        <v>14640</v>
      </c>
      <c r="AO87" s="3">
        <f t="shared" si="1720"/>
        <v>44766</v>
      </c>
      <c r="AP87" s="3">
        <f t="shared" si="1721"/>
        <v>79803</v>
      </c>
      <c r="AQ87" s="3">
        <f t="shared" si="1722"/>
        <v>548800</v>
      </c>
      <c r="AR87" s="3">
        <f t="shared" ref="AR87:AR90" si="1847">IF(AK87&gt;=$AQ$5,IF(AK87&lt;=$AR$5,AK87-$AQ$5,$AR$5-$AQ$5),0)</f>
        <v>0</v>
      </c>
      <c r="AS87" s="3">
        <f t="shared" si="1723"/>
        <v>0</v>
      </c>
      <c r="AT87" s="3">
        <f t="shared" si="1724"/>
        <v>0</v>
      </c>
      <c r="AU87" s="22">
        <f t="shared" si="1725"/>
        <v>295487.53000000003</v>
      </c>
      <c r="AV87" s="3">
        <f t="shared" si="1726"/>
        <v>295487.53000000003</v>
      </c>
      <c r="AW87" s="160">
        <f t="shared" si="926"/>
        <v>295487.53000000003</v>
      </c>
      <c r="AX87" s="6">
        <f t="shared" si="1727"/>
        <v>310987.53000000003</v>
      </c>
      <c r="AY87" s="36">
        <f t="shared" si="1728"/>
        <v>700000</v>
      </c>
      <c r="AZ87" s="28">
        <f t="shared" ref="AZ87:AZ90" si="1848">AZ86*1</f>
        <v>2</v>
      </c>
      <c r="BA87" s="3">
        <f t="shared" si="1729"/>
        <v>350000</v>
      </c>
      <c r="BB87" s="3">
        <f t="shared" ref="BB87:BB90" si="1849">IF(BA87&lt;=$AL$5,BA87,$AL$5)</f>
        <v>6011</v>
      </c>
      <c r="BC87" s="3">
        <f t="shared" si="1730"/>
        <v>5980</v>
      </c>
      <c r="BD87" s="3">
        <f t="shared" ref="BD87:BD90" si="1850">IF(BA87&gt;=11991,IF(BA87&lt;=$AN$5,BA87-$AM$5,$AN$5-$AM$5),0)</f>
        <v>14640</v>
      </c>
      <c r="BE87" s="3">
        <f t="shared" si="1731"/>
        <v>44766</v>
      </c>
      <c r="BF87" s="3">
        <f t="shared" si="1732"/>
        <v>79803</v>
      </c>
      <c r="BG87" s="3">
        <f t="shared" si="1733"/>
        <v>198800</v>
      </c>
      <c r="BH87" s="3">
        <f t="shared" si="1734"/>
        <v>0</v>
      </c>
      <c r="BI87" s="3">
        <f>IF(BA87&gt;=$AR$5,IF(BA87&lt;=$AS$5,BA87-$AR$5,$AS$5-$AR$5),0)</f>
        <v>0</v>
      </c>
      <c r="BJ87" s="3">
        <f t="shared" si="1735"/>
        <v>0</v>
      </c>
      <c r="BK87" s="90">
        <f t="shared" si="1736"/>
        <v>275975.06</v>
      </c>
      <c r="BL87" s="3">
        <f t="shared" si="1737"/>
        <v>275975.06</v>
      </c>
      <c r="BM87" s="160">
        <f t="shared" si="928"/>
        <v>275975.06</v>
      </c>
      <c r="BN87" s="62">
        <f t="shared" si="1738"/>
        <v>281975.06</v>
      </c>
      <c r="BO87" s="36">
        <f t="shared" si="1739"/>
        <v>700000</v>
      </c>
      <c r="BP87" s="28">
        <f t="shared" ref="BP87:BP90" si="1851">BP86*1</f>
        <v>2.5</v>
      </c>
      <c r="BQ87" s="3">
        <f t="shared" si="1740"/>
        <v>280000</v>
      </c>
      <c r="BR87" s="3">
        <f t="shared" ref="BR87:BR90" si="1852">IF(BQ87&lt;=$AL$5,BQ87,$AL$5)</f>
        <v>6011</v>
      </c>
      <c r="BS87" s="3">
        <f t="shared" si="1741"/>
        <v>5980</v>
      </c>
      <c r="BT87" s="3">
        <f t="shared" ref="BT87:BT90" si="1853">IF(BQ87&gt;=11991,IF(BQ87&lt;=$AN$5,BQ87-$AM$5,$AN$5-$AM$5),0)</f>
        <v>14640</v>
      </c>
      <c r="BU87" s="3">
        <f t="shared" si="1742"/>
        <v>44766</v>
      </c>
      <c r="BV87" s="3">
        <f t="shared" si="1743"/>
        <v>79803</v>
      </c>
      <c r="BW87" s="3">
        <f t="shared" si="1744"/>
        <v>128800</v>
      </c>
      <c r="BX87" s="3">
        <f t="shared" si="1745"/>
        <v>0</v>
      </c>
      <c r="BY87" s="3">
        <f>IF(BQ87&gt;=$AR$5,IF(BQ87&lt;=$AS$5,BQ87-$AR$5,$AS$5-$AR$5),0)</f>
        <v>0</v>
      </c>
      <c r="BZ87" s="3">
        <f t="shared" si="1746"/>
        <v>0</v>
      </c>
      <c r="CA87" s="90">
        <f t="shared" si="1747"/>
        <v>266218.82500000001</v>
      </c>
      <c r="CB87" s="3">
        <f t="shared" si="929"/>
        <v>273975.06</v>
      </c>
      <c r="CC87" s="160">
        <f t="shared" si="930"/>
        <v>273975.06</v>
      </c>
      <c r="CD87" s="6">
        <f t="shared" si="1748"/>
        <v>279975.06</v>
      </c>
      <c r="CE87" s="36">
        <f t="shared" si="1749"/>
        <v>700000</v>
      </c>
      <c r="CF87" s="28">
        <f t="shared" ref="CF87:CF90" si="1854">CF86*1</f>
        <v>3</v>
      </c>
      <c r="CG87" s="3">
        <f t="shared" si="1750"/>
        <v>233333.33333333334</v>
      </c>
      <c r="CH87" s="3">
        <f t="shared" ref="CH87:CH90" si="1855">IF(CG87&lt;=$AL$5,CG87,$AL$5)</f>
        <v>6011</v>
      </c>
      <c r="CI87" s="3">
        <f t="shared" si="1751"/>
        <v>5980</v>
      </c>
      <c r="CJ87" s="3">
        <f t="shared" ref="CJ87:CJ90" si="1856">IF(CG87&gt;=11991,IF(CG87&lt;=$AN$5,CG87-$AM$5,$AN$5-$AM$5),0)</f>
        <v>14640</v>
      </c>
      <c r="CK87" s="3">
        <f t="shared" si="1752"/>
        <v>44766</v>
      </c>
      <c r="CL87" s="3">
        <f t="shared" si="1753"/>
        <v>79803</v>
      </c>
      <c r="CM87" s="3">
        <f t="shared" si="1754"/>
        <v>82133.333333333343</v>
      </c>
      <c r="CN87" s="3">
        <f t="shared" si="1755"/>
        <v>0</v>
      </c>
      <c r="CO87" s="3">
        <f>IF(CG87&gt;=$AR$5,IF(CG87&lt;=$AS$5,CG87-$AR$5,$AS$5-$AR$5),0)</f>
        <v>0</v>
      </c>
      <c r="CP87" s="3">
        <f t="shared" si="1756"/>
        <v>0</v>
      </c>
      <c r="CQ87" s="22">
        <f t="shared" si="1757"/>
        <v>256462.59</v>
      </c>
      <c r="CR87" s="3">
        <f t="shared" si="931"/>
        <v>271975.06</v>
      </c>
      <c r="CS87" s="160">
        <f t="shared" si="932"/>
        <v>271975.06</v>
      </c>
      <c r="CT87" s="6">
        <f t="shared" si="1758"/>
        <v>277975.06</v>
      </c>
      <c r="CU87" s="36">
        <f t="shared" si="1759"/>
        <v>700000</v>
      </c>
      <c r="CV87" s="28">
        <f t="shared" ref="CV87:CV90" si="1857">CV86*1</f>
        <v>4</v>
      </c>
      <c r="CW87" s="3">
        <f t="shared" si="1760"/>
        <v>175000</v>
      </c>
      <c r="CX87" s="3">
        <f t="shared" ref="CX87:CX90" si="1858">IF(CW87&lt;=$AL$5,CW87,$AL$5)</f>
        <v>6011</v>
      </c>
      <c r="CY87" s="3">
        <f t="shared" si="1761"/>
        <v>5980</v>
      </c>
      <c r="CZ87" s="3">
        <f t="shared" ref="CZ87:CZ90" si="1859">IF(CW87&gt;=11991,IF(CW87&lt;=$AN$5,CW87-$AM$5,$AN$5-$AM$5),0)</f>
        <v>14640</v>
      </c>
      <c r="DA87" s="3">
        <f t="shared" si="1762"/>
        <v>44766</v>
      </c>
      <c r="DB87" s="3">
        <f t="shared" si="1763"/>
        <v>79803</v>
      </c>
      <c r="DC87" s="3">
        <f t="shared" si="1764"/>
        <v>23800</v>
      </c>
      <c r="DD87" s="3">
        <f t="shared" si="1765"/>
        <v>0</v>
      </c>
      <c r="DE87" s="3">
        <f>IF(CW87&gt;=$AR$5,IF(CW87&lt;=$AS$5,CW87-$AR$5,$AS$5-$AR$5),0)</f>
        <v>0</v>
      </c>
      <c r="DF87" s="3">
        <f t="shared" si="1766"/>
        <v>0</v>
      </c>
      <c r="DG87" s="22">
        <f t="shared" si="1767"/>
        <v>236950.12</v>
      </c>
      <c r="DH87" s="3">
        <f t="shared" si="933"/>
        <v>267975.06</v>
      </c>
      <c r="DI87" s="160">
        <f t="shared" si="934"/>
        <v>267975.06</v>
      </c>
      <c r="DJ87" s="6">
        <f t="shared" si="1768"/>
        <v>273975.06</v>
      </c>
      <c r="DK87" s="36">
        <f t="shared" si="1769"/>
        <v>700000</v>
      </c>
      <c r="DL87" s="28">
        <f t="shared" ref="DL87:DL90" si="1860">DL86*1</f>
        <v>5</v>
      </c>
      <c r="DM87" s="3">
        <f t="shared" si="1770"/>
        <v>140000</v>
      </c>
      <c r="DN87" s="3">
        <f t="shared" ref="DN87:DN90" si="1861">IF(DM87&lt;=$AL$5,DM87,$AL$5)</f>
        <v>6011</v>
      </c>
      <c r="DO87" s="3">
        <f t="shared" si="1771"/>
        <v>5980</v>
      </c>
      <c r="DP87" s="3">
        <f t="shared" ref="DP87:DP90" si="1862">IF(DM87&gt;=11991,IF(DM87&lt;=$AN$5,DM87-$AM$5,$AN$5-$AM$5),0)</f>
        <v>14640</v>
      </c>
      <c r="DQ87" s="3">
        <f t="shared" si="1772"/>
        <v>44766</v>
      </c>
      <c r="DR87" s="3">
        <f t="shared" si="1773"/>
        <v>68603</v>
      </c>
      <c r="DS87" s="3">
        <f t="shared" si="1774"/>
        <v>0</v>
      </c>
      <c r="DT87" s="3">
        <f t="shared" si="1775"/>
        <v>0</v>
      </c>
      <c r="DU87" s="3">
        <f>IF(DM87&gt;=$AR$5,IF(DM87&lt;=$AS$5,DM87-$AR$5,$AS$5-$AR$5),0)</f>
        <v>0</v>
      </c>
      <c r="DV87" s="3">
        <f t="shared" si="1776"/>
        <v>0</v>
      </c>
      <c r="DW87" s="22">
        <f t="shared" si="1777"/>
        <v>219677.65</v>
      </c>
      <c r="DX87" s="149">
        <f t="shared" si="935"/>
        <v>263975.06</v>
      </c>
      <c r="DY87" s="160">
        <f t="shared" si="936"/>
        <v>263975.06</v>
      </c>
      <c r="DZ87" s="6">
        <f t="shared" si="1010"/>
        <v>269975.06</v>
      </c>
      <c r="EA87" s="36">
        <f t="shared" si="1778"/>
        <v>700000</v>
      </c>
      <c r="EB87" s="28">
        <f t="shared" ref="EB87:EB90" si="1863">EB86*1</f>
        <v>2</v>
      </c>
      <c r="EC87" s="3">
        <f t="shared" si="1779"/>
        <v>350000</v>
      </c>
      <c r="ED87" s="3">
        <f t="shared" si="1780"/>
        <v>6011</v>
      </c>
      <c r="EE87" s="3">
        <f t="shared" si="1781"/>
        <v>5980</v>
      </c>
      <c r="EF87" s="3">
        <f t="shared" si="1782"/>
        <v>14640</v>
      </c>
      <c r="EG87" s="3">
        <f t="shared" si="1783"/>
        <v>44766</v>
      </c>
      <c r="EH87" s="3">
        <f t="shared" si="1784"/>
        <v>79803</v>
      </c>
      <c r="EI87" s="3">
        <f t="shared" si="1785"/>
        <v>198800</v>
      </c>
      <c r="EJ87" s="3">
        <f t="shared" ref="EJ87:EJ90" si="1864">IF(EC87&gt;=$AQ$5,IF(EC87&lt;=$AR$5,EC87-$AQ$5,$AR$5-$AQ$5),0)</f>
        <v>0</v>
      </c>
      <c r="EK87" s="3">
        <f t="shared" si="1786"/>
        <v>0</v>
      </c>
      <c r="EL87" s="3">
        <f t="shared" si="1787"/>
        <v>0</v>
      </c>
      <c r="EM87" s="22">
        <f t="shared" si="1788"/>
        <v>275975.06</v>
      </c>
      <c r="EN87" s="3">
        <f t="shared" si="937"/>
        <v>291447.53000000003</v>
      </c>
      <c r="EO87" s="160">
        <f t="shared" si="938"/>
        <v>291447.53000000003</v>
      </c>
      <c r="EP87" s="36">
        <f t="shared" si="1789"/>
        <v>306947.53000000003</v>
      </c>
      <c r="EQ87" s="6">
        <f t="shared" si="1790"/>
        <v>700000</v>
      </c>
      <c r="ER87" s="3">
        <f t="shared" si="1791"/>
        <v>250000</v>
      </c>
      <c r="ES87" s="3">
        <f t="shared" si="1792"/>
        <v>250000</v>
      </c>
      <c r="ET87" s="3">
        <f t="shared" si="1793"/>
        <v>200000</v>
      </c>
      <c r="EU87" s="3">
        <f t="shared" si="1794"/>
        <v>0</v>
      </c>
      <c r="EV87" s="3">
        <f>IF(EQ87&gt;=$EU$5,EQ87-ER87-ES87-ET87-EU87,0)</f>
        <v>0</v>
      </c>
      <c r="EW87" s="3">
        <f t="shared" si="1796"/>
        <v>0</v>
      </c>
      <c r="EX87" s="6">
        <f t="shared" si="1797"/>
        <v>15500</v>
      </c>
      <c r="EY87" s="3">
        <f t="shared" si="1798"/>
        <v>500000</v>
      </c>
      <c r="EZ87" s="3">
        <f t="shared" si="1799"/>
        <v>200000</v>
      </c>
      <c r="FA87" s="3">
        <f t="shared" si="1800"/>
        <v>0</v>
      </c>
      <c r="FB87" s="3">
        <f t="shared" si="1801"/>
        <v>0</v>
      </c>
      <c r="FC87" s="3">
        <f t="shared" si="1802"/>
        <v>0</v>
      </c>
      <c r="FD87" s="3">
        <f t="shared" si="1803"/>
        <v>0</v>
      </c>
      <c r="FE87" s="6">
        <f t="shared" si="1804"/>
        <v>6000</v>
      </c>
      <c r="FF87" s="36">
        <f t="shared" si="1805"/>
        <v>700000</v>
      </c>
      <c r="FG87" s="28">
        <f t="shared" ref="FG87:FG90" si="1865">FG86*1</f>
        <v>2.5</v>
      </c>
      <c r="FH87" s="3">
        <f t="shared" si="1806"/>
        <v>280000</v>
      </c>
      <c r="FI87" s="3">
        <f t="shared" si="1807"/>
        <v>6011</v>
      </c>
      <c r="FJ87" s="3">
        <f t="shared" si="1808"/>
        <v>5980</v>
      </c>
      <c r="FK87" s="3">
        <f t="shared" si="1809"/>
        <v>14640</v>
      </c>
      <c r="FL87" s="3">
        <f t="shared" si="1810"/>
        <v>44766</v>
      </c>
      <c r="FM87" s="3">
        <f t="shared" si="1811"/>
        <v>79803</v>
      </c>
      <c r="FN87" s="3">
        <f t="shared" si="1812"/>
        <v>128800</v>
      </c>
      <c r="FO87" s="3">
        <f t="shared" ref="FO87:FO90" si="1866">IF(FH87&gt;=$AQ$5,IF(FH87&lt;=$AR$5,FH87-$AQ$5,$AR$5-$AQ$5),0)</f>
        <v>0</v>
      </c>
      <c r="FP87" s="3">
        <f t="shared" si="1813"/>
        <v>0</v>
      </c>
      <c r="FQ87" s="3">
        <f t="shared" si="1814"/>
        <v>0</v>
      </c>
      <c r="FR87" s="22">
        <f t="shared" si="1815"/>
        <v>266218.82500000001</v>
      </c>
      <c r="FS87" s="3">
        <f t="shared" si="945"/>
        <v>289447.53000000003</v>
      </c>
      <c r="FT87" s="160">
        <f t="shared" si="946"/>
        <v>289447.53000000003</v>
      </c>
      <c r="FU87" s="36">
        <f t="shared" si="1816"/>
        <v>304947.53000000003</v>
      </c>
      <c r="FV87" s="36">
        <f t="shared" si="1817"/>
        <v>700000</v>
      </c>
      <c r="FW87" s="28">
        <f t="shared" ref="FW87:FW90" si="1867">FW86*1</f>
        <v>1.5</v>
      </c>
      <c r="FX87" s="3">
        <f t="shared" si="1818"/>
        <v>466666.66666666669</v>
      </c>
      <c r="FY87" s="3">
        <f t="shared" si="1819"/>
        <v>6011</v>
      </c>
      <c r="FZ87" s="3">
        <f t="shared" si="1820"/>
        <v>5980</v>
      </c>
      <c r="GA87" s="3">
        <f t="shared" si="1821"/>
        <v>14640</v>
      </c>
      <c r="GB87" s="3">
        <f t="shared" si="1822"/>
        <v>44766</v>
      </c>
      <c r="GC87" s="3">
        <f t="shared" si="1823"/>
        <v>79803</v>
      </c>
      <c r="GD87" s="3">
        <f t="shared" si="1824"/>
        <v>315466.66666666669</v>
      </c>
      <c r="GE87" s="3">
        <f t="shared" ref="GE87:GE90" si="1868">IF(FX87&gt;=$AQ$5,IF(FX87&lt;=$AR$5,FX87-$AQ$5,$AR$5-$AQ$5),0)</f>
        <v>0</v>
      </c>
      <c r="GF87" s="3">
        <f t="shared" si="1825"/>
        <v>0</v>
      </c>
      <c r="GG87" s="3">
        <f t="shared" si="1826"/>
        <v>0</v>
      </c>
      <c r="GH87" s="22">
        <f t="shared" si="1827"/>
        <v>285731.29499999998</v>
      </c>
      <c r="GI87" s="3">
        <f t="shared" si="948"/>
        <v>294590.53000000003</v>
      </c>
      <c r="GJ87" s="160">
        <f t="shared" si="949"/>
        <v>294590.53000000003</v>
      </c>
      <c r="GK87" s="36">
        <f t="shared" si="1828"/>
        <v>310090.53000000003</v>
      </c>
      <c r="GM87" s="11"/>
      <c r="GN87" s="22"/>
      <c r="GO87" s="145" t="s">
        <v>131</v>
      </c>
      <c r="GU87" s="2"/>
      <c r="GV87" s="11"/>
      <c r="GW87" s="11"/>
      <c r="GY87" s="11"/>
      <c r="GZ87" s="11"/>
      <c r="HA87" s="11"/>
      <c r="HC87" s="11"/>
      <c r="HD87" s="11"/>
      <c r="HE87" s="11"/>
      <c r="HF87" s="11"/>
      <c r="HH87" s="25">
        <f t="shared" si="1829"/>
        <v>700000</v>
      </c>
      <c r="HI87" s="25">
        <f t="shared" si="1830"/>
        <v>2000</v>
      </c>
      <c r="HJ87" s="3">
        <f t="shared" si="1831"/>
        <v>4000</v>
      </c>
      <c r="HK87" s="3">
        <f t="shared" si="1832"/>
        <v>8000</v>
      </c>
      <c r="HL87" s="62">
        <f t="shared" si="1833"/>
        <v>12000</v>
      </c>
      <c r="HM87" s="25">
        <f t="shared" si="1834"/>
        <v>4040</v>
      </c>
      <c r="HN87" s="3">
        <f t="shared" si="1835"/>
        <v>6040</v>
      </c>
      <c r="HO87" s="6">
        <f t="shared" si="1836"/>
        <v>897</v>
      </c>
      <c r="HV87" s="6">
        <f t="shared" si="955"/>
        <v>700000</v>
      </c>
      <c r="HW87" s="3">
        <f t="shared" si="956"/>
        <v>705600</v>
      </c>
      <c r="HX87" s="36">
        <f t="shared" si="957"/>
        <v>5600</v>
      </c>
      <c r="HY87" s="36">
        <f t="shared" si="958"/>
        <v>2744</v>
      </c>
      <c r="HZ87" s="210">
        <f t="shared" si="1837"/>
        <v>0.49</v>
      </c>
      <c r="IA87" s="36">
        <f t="shared" si="959"/>
        <v>2688</v>
      </c>
      <c r="IB87" s="213">
        <f t="shared" si="1838"/>
        <v>0.48</v>
      </c>
      <c r="IC87" s="36">
        <f t="shared" si="961"/>
        <v>3188</v>
      </c>
      <c r="ID87" s="210">
        <f t="shared" si="1839"/>
        <v>0.56928571428571428</v>
      </c>
      <c r="IE87" s="36">
        <f t="shared" si="962"/>
        <v>3688</v>
      </c>
      <c r="IF87" s="210">
        <f t="shared" si="1840"/>
        <v>0.65857142857142859</v>
      </c>
      <c r="IG87" s="36">
        <f t="shared" si="963"/>
        <v>4688</v>
      </c>
      <c r="IH87" s="210">
        <f t="shared" si="1841"/>
        <v>0.83714285714285719</v>
      </c>
      <c r="II87" s="6">
        <f t="shared" si="964"/>
        <v>5688</v>
      </c>
      <c r="IJ87" s="210">
        <f t="shared" si="1842"/>
        <v>1.0157142857142858</v>
      </c>
      <c r="IK87" s="6">
        <f t="shared" si="965"/>
        <v>3244</v>
      </c>
      <c r="IL87" s="210">
        <f t="shared" si="1843"/>
        <v>0.57928571428571429</v>
      </c>
      <c r="IM87" s="6">
        <f t="shared" si="967"/>
        <v>3744</v>
      </c>
      <c r="IN87" s="210">
        <f t="shared" si="1844"/>
        <v>0.66857142857142859</v>
      </c>
      <c r="IO87" s="6">
        <f t="shared" si="968"/>
        <v>2744</v>
      </c>
      <c r="IP87" s="218">
        <f t="shared" si="1845"/>
        <v>0.49</v>
      </c>
      <c r="IQ87" s="192"/>
      <c r="IR87" s="192"/>
    </row>
    <row r="88" spans="1:252" ht="15.75" thickBot="1">
      <c r="B88" s="67" t="s">
        <v>29</v>
      </c>
      <c r="C88" s="68"/>
      <c r="D88" s="68"/>
      <c r="E88" s="271">
        <v>4040</v>
      </c>
      <c r="G88" s="103"/>
      <c r="M88" s="127">
        <f t="shared" si="917"/>
        <v>1000000</v>
      </c>
      <c r="N88" s="172"/>
      <c r="O88" s="185"/>
      <c r="P88" s="6">
        <f t="shared" si="1696"/>
        <v>1000000</v>
      </c>
      <c r="Q88" s="36">
        <f t="shared" si="1697"/>
        <v>457987.53</v>
      </c>
      <c r="R88" s="82">
        <f t="shared" si="1698"/>
        <v>0.45798753000000003</v>
      </c>
      <c r="S88" s="36">
        <f t="shared" si="1699"/>
        <v>425975.06</v>
      </c>
      <c r="T88" s="82">
        <f t="shared" si="1700"/>
        <v>0.42597506000000002</v>
      </c>
      <c r="U88" s="36">
        <f t="shared" si="1701"/>
        <v>423975.06</v>
      </c>
      <c r="V88" s="76">
        <f t="shared" si="1702"/>
        <v>0.42397506000000001</v>
      </c>
      <c r="W88" s="36">
        <f t="shared" si="1703"/>
        <v>421975.06</v>
      </c>
      <c r="X88" s="76">
        <f t="shared" si="1704"/>
        <v>0.42197506000000001</v>
      </c>
      <c r="Y88" s="36">
        <f t="shared" si="1705"/>
        <v>417975.06</v>
      </c>
      <c r="Z88" s="76">
        <f t="shared" si="1706"/>
        <v>0.41797506000000001</v>
      </c>
      <c r="AA88" s="6">
        <f t="shared" si="1707"/>
        <v>413975.06</v>
      </c>
      <c r="AB88" s="76">
        <f t="shared" si="1708"/>
        <v>0.41397506000000001</v>
      </c>
      <c r="AC88" s="6">
        <f t="shared" si="1709"/>
        <v>453947.53</v>
      </c>
      <c r="AD88" s="76">
        <f t="shared" si="1710"/>
        <v>0.45394753000000004</v>
      </c>
      <c r="AE88" s="36">
        <f t="shared" si="1711"/>
        <v>451947.53</v>
      </c>
      <c r="AF88" s="76">
        <f>AE88/P88</f>
        <v>0.45194753000000004</v>
      </c>
      <c r="AG88" s="6">
        <f t="shared" si="1713"/>
        <v>457090.53</v>
      </c>
      <c r="AH88" s="84">
        <f t="shared" si="1714"/>
        <v>0.45709053000000005</v>
      </c>
      <c r="AI88" s="36">
        <f t="shared" si="1715"/>
        <v>1000000</v>
      </c>
      <c r="AJ88" s="28">
        <f t="shared" si="1846"/>
        <v>1</v>
      </c>
      <c r="AK88" s="3">
        <f t="shared" si="1716"/>
        <v>1000000</v>
      </c>
      <c r="AL88" s="3">
        <f t="shared" si="1717"/>
        <v>6011</v>
      </c>
      <c r="AM88" s="3">
        <f t="shared" si="1718"/>
        <v>5980</v>
      </c>
      <c r="AN88" s="3">
        <f t="shared" si="1719"/>
        <v>14640</v>
      </c>
      <c r="AO88" s="3">
        <f t="shared" si="1720"/>
        <v>44766</v>
      </c>
      <c r="AP88" s="3">
        <f t="shared" si="1721"/>
        <v>79803</v>
      </c>
      <c r="AQ88" s="3">
        <f t="shared" si="1722"/>
        <v>848800</v>
      </c>
      <c r="AR88" s="3">
        <f t="shared" si="1847"/>
        <v>0</v>
      </c>
      <c r="AS88" s="3">
        <f t="shared" si="1723"/>
        <v>0</v>
      </c>
      <c r="AT88" s="3">
        <f t="shared" si="1724"/>
        <v>0</v>
      </c>
      <c r="AU88" s="22">
        <f t="shared" si="1725"/>
        <v>430487.53</v>
      </c>
      <c r="AV88" s="3">
        <f t="shared" si="1726"/>
        <v>430487.53</v>
      </c>
      <c r="AW88" s="160">
        <f t="shared" si="926"/>
        <v>430487.53</v>
      </c>
      <c r="AX88" s="6">
        <f t="shared" si="1727"/>
        <v>457987.53</v>
      </c>
      <c r="AY88" s="36">
        <f t="shared" si="1728"/>
        <v>1000000</v>
      </c>
      <c r="AZ88" s="28">
        <f t="shared" si="1848"/>
        <v>2</v>
      </c>
      <c r="BA88" s="3">
        <f t="shared" si="1729"/>
        <v>500000</v>
      </c>
      <c r="BB88" s="3">
        <f t="shared" si="1849"/>
        <v>6011</v>
      </c>
      <c r="BC88" s="3">
        <f t="shared" si="1730"/>
        <v>5980</v>
      </c>
      <c r="BD88" s="3">
        <f t="shared" si="1850"/>
        <v>14640</v>
      </c>
      <c r="BE88" s="3">
        <f t="shared" si="1731"/>
        <v>44766</v>
      </c>
      <c r="BF88" s="3">
        <f t="shared" si="1732"/>
        <v>79803</v>
      </c>
      <c r="BG88" s="3">
        <f t="shared" si="1733"/>
        <v>348800</v>
      </c>
      <c r="BH88" s="3">
        <f t="shared" si="1734"/>
        <v>0</v>
      </c>
      <c r="BI88" s="3">
        <f>IF(BA88&gt;=$AR$5,IF(BA88&lt;=$AS$5,BA88-$AR$5,$AS$5-$AR$5),0)</f>
        <v>0</v>
      </c>
      <c r="BJ88" s="3">
        <f t="shared" si="1735"/>
        <v>0</v>
      </c>
      <c r="BK88" s="90">
        <f t="shared" si="1736"/>
        <v>410975.06</v>
      </c>
      <c r="BL88" s="3">
        <f t="shared" si="1737"/>
        <v>410975.06</v>
      </c>
      <c r="BM88" s="160">
        <f t="shared" si="928"/>
        <v>410975.06</v>
      </c>
      <c r="BN88" s="62">
        <f t="shared" si="1738"/>
        <v>425975.06</v>
      </c>
      <c r="BO88" s="36">
        <f t="shared" si="1739"/>
        <v>1000000</v>
      </c>
      <c r="BP88" s="28">
        <f t="shared" si="1851"/>
        <v>2.5</v>
      </c>
      <c r="BQ88" s="3">
        <f t="shared" si="1740"/>
        <v>400000</v>
      </c>
      <c r="BR88" s="3">
        <f t="shared" si="1852"/>
        <v>6011</v>
      </c>
      <c r="BS88" s="3">
        <f t="shared" si="1741"/>
        <v>5980</v>
      </c>
      <c r="BT88" s="3">
        <f t="shared" si="1853"/>
        <v>14640</v>
      </c>
      <c r="BU88" s="3">
        <f t="shared" si="1742"/>
        <v>44766</v>
      </c>
      <c r="BV88" s="3">
        <f t="shared" si="1743"/>
        <v>79803</v>
      </c>
      <c r="BW88" s="3">
        <f t="shared" si="1744"/>
        <v>248800</v>
      </c>
      <c r="BX88" s="3">
        <f t="shared" si="1745"/>
        <v>0</v>
      </c>
      <c r="BY88" s="3">
        <f>IF(BQ88&gt;=$AR$5,IF(BQ88&lt;=$AS$5,BQ88-$AR$5,$AS$5-$AR$5),0)</f>
        <v>0</v>
      </c>
      <c r="BZ88" s="3">
        <f t="shared" si="1746"/>
        <v>0</v>
      </c>
      <c r="CA88" s="90">
        <f t="shared" si="1747"/>
        <v>401218.82500000001</v>
      </c>
      <c r="CB88" s="3">
        <f t="shared" si="929"/>
        <v>408975.06</v>
      </c>
      <c r="CC88" s="160">
        <f t="shared" si="930"/>
        <v>408975.06</v>
      </c>
      <c r="CD88" s="6">
        <f t="shared" si="1748"/>
        <v>423975.06</v>
      </c>
      <c r="CE88" s="36">
        <f t="shared" si="1749"/>
        <v>1000000</v>
      </c>
      <c r="CF88" s="28">
        <f t="shared" si="1854"/>
        <v>3</v>
      </c>
      <c r="CG88" s="3">
        <f t="shared" si="1750"/>
        <v>333333.33333333331</v>
      </c>
      <c r="CH88" s="3">
        <f t="shared" si="1855"/>
        <v>6011</v>
      </c>
      <c r="CI88" s="3">
        <f t="shared" si="1751"/>
        <v>5980</v>
      </c>
      <c r="CJ88" s="3">
        <f t="shared" si="1856"/>
        <v>14640</v>
      </c>
      <c r="CK88" s="3">
        <f t="shared" si="1752"/>
        <v>44766</v>
      </c>
      <c r="CL88" s="3">
        <f t="shared" si="1753"/>
        <v>79803</v>
      </c>
      <c r="CM88" s="3">
        <f t="shared" si="1754"/>
        <v>182133.33333333331</v>
      </c>
      <c r="CN88" s="3">
        <f t="shared" si="1755"/>
        <v>0</v>
      </c>
      <c r="CO88" s="3">
        <f>IF(CG88&gt;=$AR$5,IF(CG88&lt;=$AS$5,CG88-$AR$5,$AS$5-$AR$5),0)</f>
        <v>0</v>
      </c>
      <c r="CP88" s="3">
        <f t="shared" si="1756"/>
        <v>0</v>
      </c>
      <c r="CQ88" s="22">
        <f t="shared" si="1757"/>
        <v>391462.58999999997</v>
      </c>
      <c r="CR88" s="3">
        <f t="shared" si="931"/>
        <v>406975.06</v>
      </c>
      <c r="CS88" s="160">
        <f t="shared" si="932"/>
        <v>406975.06</v>
      </c>
      <c r="CT88" s="6">
        <f t="shared" si="1758"/>
        <v>421975.06</v>
      </c>
      <c r="CU88" s="36">
        <f t="shared" si="1759"/>
        <v>1000000</v>
      </c>
      <c r="CV88" s="28">
        <f t="shared" si="1857"/>
        <v>4</v>
      </c>
      <c r="CW88" s="3">
        <f t="shared" si="1760"/>
        <v>250000</v>
      </c>
      <c r="CX88" s="3">
        <f t="shared" si="1858"/>
        <v>6011</v>
      </c>
      <c r="CY88" s="3">
        <f t="shared" si="1761"/>
        <v>5980</v>
      </c>
      <c r="CZ88" s="3">
        <f t="shared" si="1859"/>
        <v>14640</v>
      </c>
      <c r="DA88" s="3">
        <f t="shared" si="1762"/>
        <v>44766</v>
      </c>
      <c r="DB88" s="3">
        <f t="shared" si="1763"/>
        <v>79803</v>
      </c>
      <c r="DC88" s="3">
        <f t="shared" si="1764"/>
        <v>98800</v>
      </c>
      <c r="DD88" s="3">
        <f t="shared" si="1765"/>
        <v>0</v>
      </c>
      <c r="DE88" s="3">
        <f>IF(CW88&gt;=$AR$5,IF(CW88&lt;=$AS$5,CW88-$AR$5,$AS$5-$AR$5),0)</f>
        <v>0</v>
      </c>
      <c r="DF88" s="3">
        <f t="shared" si="1766"/>
        <v>0</v>
      </c>
      <c r="DG88" s="22">
        <f t="shared" si="1767"/>
        <v>371950.12</v>
      </c>
      <c r="DH88" s="3">
        <f t="shared" si="933"/>
        <v>402975.06</v>
      </c>
      <c r="DI88" s="160">
        <f t="shared" si="934"/>
        <v>402975.06</v>
      </c>
      <c r="DJ88" s="6">
        <f t="shared" si="1768"/>
        <v>417975.06</v>
      </c>
      <c r="DK88" s="36">
        <f t="shared" si="1769"/>
        <v>1000000</v>
      </c>
      <c r="DL88" s="28">
        <f t="shared" si="1860"/>
        <v>5</v>
      </c>
      <c r="DM88" s="3">
        <f t="shared" si="1770"/>
        <v>200000</v>
      </c>
      <c r="DN88" s="3">
        <f t="shared" si="1861"/>
        <v>6011</v>
      </c>
      <c r="DO88" s="3">
        <f t="shared" si="1771"/>
        <v>5980</v>
      </c>
      <c r="DP88" s="3">
        <f t="shared" si="1862"/>
        <v>14640</v>
      </c>
      <c r="DQ88" s="3">
        <f t="shared" si="1772"/>
        <v>44766</v>
      </c>
      <c r="DR88" s="3">
        <f t="shared" si="1773"/>
        <v>79803</v>
      </c>
      <c r="DS88" s="3">
        <f t="shared" si="1774"/>
        <v>48800</v>
      </c>
      <c r="DT88" s="3">
        <f t="shared" si="1775"/>
        <v>0</v>
      </c>
      <c r="DU88" s="3">
        <f>IF(DM88&gt;=$AR$5,IF(DM88&lt;=$AS$5,DM88-$AR$5,$AS$5-$AR$5),0)</f>
        <v>0</v>
      </c>
      <c r="DV88" s="3">
        <f t="shared" si="1776"/>
        <v>0</v>
      </c>
      <c r="DW88" s="22">
        <f t="shared" si="1777"/>
        <v>352437.65</v>
      </c>
      <c r="DX88" s="149">
        <f t="shared" si="935"/>
        <v>398975.06</v>
      </c>
      <c r="DY88" s="160">
        <f t="shared" si="936"/>
        <v>398975.06</v>
      </c>
      <c r="DZ88" s="6">
        <f t="shared" si="1010"/>
        <v>413975.06</v>
      </c>
      <c r="EA88" s="36">
        <f t="shared" si="1778"/>
        <v>1000000</v>
      </c>
      <c r="EB88" s="28">
        <f t="shared" si="1863"/>
        <v>2</v>
      </c>
      <c r="EC88" s="3">
        <f t="shared" si="1779"/>
        <v>500000</v>
      </c>
      <c r="ED88" s="3">
        <f t="shared" si="1780"/>
        <v>6011</v>
      </c>
      <c r="EE88" s="3">
        <f t="shared" si="1781"/>
        <v>5980</v>
      </c>
      <c r="EF88" s="3">
        <f t="shared" si="1782"/>
        <v>14640</v>
      </c>
      <c r="EG88" s="3">
        <f t="shared" si="1783"/>
        <v>44766</v>
      </c>
      <c r="EH88" s="3">
        <f t="shared" si="1784"/>
        <v>79803</v>
      </c>
      <c r="EI88" s="3">
        <f t="shared" si="1785"/>
        <v>348800</v>
      </c>
      <c r="EJ88" s="3">
        <f t="shared" si="1864"/>
        <v>0</v>
      </c>
      <c r="EK88" s="3">
        <f t="shared" si="1786"/>
        <v>0</v>
      </c>
      <c r="EL88" s="3">
        <f t="shared" si="1787"/>
        <v>0</v>
      </c>
      <c r="EM88" s="22">
        <f t="shared" si="1788"/>
        <v>410975.06</v>
      </c>
      <c r="EN88" s="3">
        <f t="shared" si="937"/>
        <v>426447.53</v>
      </c>
      <c r="EO88" s="160">
        <f t="shared" si="938"/>
        <v>426447.53</v>
      </c>
      <c r="EP88" s="36">
        <f t="shared" si="1789"/>
        <v>453947.53</v>
      </c>
      <c r="EQ88" s="6">
        <f t="shared" si="1790"/>
        <v>1000000</v>
      </c>
      <c r="ER88" s="3">
        <f t="shared" si="1791"/>
        <v>250000</v>
      </c>
      <c r="ES88" s="3">
        <f t="shared" si="1792"/>
        <v>250000</v>
      </c>
      <c r="ET88" s="3">
        <f t="shared" si="1793"/>
        <v>500000</v>
      </c>
      <c r="EU88" s="3">
        <f t="shared" si="1794"/>
        <v>0</v>
      </c>
      <c r="EV88" s="3">
        <f t="shared" ref="EV88:EV90" si="1869">IF(EQ88&gt;=$EU$5,EQ88-ER88-ES88-ET88-EU88,0)</f>
        <v>0</v>
      </c>
      <c r="EW88" s="3">
        <f t="shared" si="1796"/>
        <v>0</v>
      </c>
      <c r="EX88" s="6">
        <f t="shared" si="1797"/>
        <v>27500</v>
      </c>
      <c r="EY88" s="3">
        <f t="shared" si="1798"/>
        <v>500000</v>
      </c>
      <c r="EZ88" s="3">
        <f t="shared" si="1799"/>
        <v>500000</v>
      </c>
      <c r="FA88" s="3">
        <f t="shared" si="1800"/>
        <v>0</v>
      </c>
      <c r="FB88" s="3">
        <f t="shared" si="1801"/>
        <v>0</v>
      </c>
      <c r="FC88" s="3">
        <f t="shared" si="1802"/>
        <v>0</v>
      </c>
      <c r="FD88" s="3">
        <f t="shared" si="1803"/>
        <v>0</v>
      </c>
      <c r="FE88" s="6">
        <f t="shared" si="1804"/>
        <v>15000</v>
      </c>
      <c r="FF88" s="36">
        <f t="shared" si="1805"/>
        <v>1000000</v>
      </c>
      <c r="FG88" s="28">
        <f t="shared" si="1865"/>
        <v>2.5</v>
      </c>
      <c r="FH88" s="3">
        <f t="shared" si="1806"/>
        <v>400000</v>
      </c>
      <c r="FI88" s="3">
        <f t="shared" si="1807"/>
        <v>6011</v>
      </c>
      <c r="FJ88" s="3">
        <f t="shared" si="1808"/>
        <v>5980</v>
      </c>
      <c r="FK88" s="3">
        <f t="shared" si="1809"/>
        <v>14640</v>
      </c>
      <c r="FL88" s="3">
        <f t="shared" si="1810"/>
        <v>44766</v>
      </c>
      <c r="FM88" s="3">
        <f t="shared" si="1811"/>
        <v>79803</v>
      </c>
      <c r="FN88" s="3">
        <f t="shared" si="1812"/>
        <v>248800</v>
      </c>
      <c r="FO88" s="3">
        <f t="shared" si="1866"/>
        <v>0</v>
      </c>
      <c r="FP88" s="3">
        <f t="shared" si="1813"/>
        <v>0</v>
      </c>
      <c r="FQ88" s="3">
        <f t="shared" si="1814"/>
        <v>0</v>
      </c>
      <c r="FR88" s="22">
        <f t="shared" si="1815"/>
        <v>401218.82500000001</v>
      </c>
      <c r="FS88" s="3">
        <f t="shared" si="945"/>
        <v>424447.53</v>
      </c>
      <c r="FT88" s="160">
        <f t="shared" si="946"/>
        <v>424447.53</v>
      </c>
      <c r="FU88" s="36">
        <f t="shared" si="1816"/>
        <v>451947.53</v>
      </c>
      <c r="FV88" s="36">
        <f t="shared" si="1817"/>
        <v>1000000</v>
      </c>
      <c r="FW88" s="28">
        <f t="shared" si="1867"/>
        <v>1.5</v>
      </c>
      <c r="FX88" s="3">
        <f t="shared" si="1818"/>
        <v>666666.66666666663</v>
      </c>
      <c r="FY88" s="3">
        <f t="shared" si="1819"/>
        <v>6011</v>
      </c>
      <c r="FZ88" s="3">
        <f t="shared" si="1820"/>
        <v>5980</v>
      </c>
      <c r="GA88" s="3">
        <f t="shared" si="1821"/>
        <v>14640</v>
      </c>
      <c r="GB88" s="3">
        <f t="shared" si="1822"/>
        <v>44766</v>
      </c>
      <c r="GC88" s="3">
        <f t="shared" si="1823"/>
        <v>79803</v>
      </c>
      <c r="GD88" s="3">
        <f t="shared" si="1824"/>
        <v>515466.66666666663</v>
      </c>
      <c r="GE88" s="3">
        <f t="shared" si="1868"/>
        <v>0</v>
      </c>
      <c r="GF88" s="3">
        <f t="shared" si="1825"/>
        <v>0</v>
      </c>
      <c r="GG88" s="3">
        <f t="shared" si="1826"/>
        <v>0</v>
      </c>
      <c r="GH88" s="22">
        <f t="shared" si="1827"/>
        <v>420731.29500000004</v>
      </c>
      <c r="GI88" s="3">
        <f t="shared" si="948"/>
        <v>429590.53</v>
      </c>
      <c r="GJ88" s="160">
        <f t="shared" si="949"/>
        <v>429590.53</v>
      </c>
      <c r="GK88" s="36">
        <f t="shared" si="1828"/>
        <v>457090.53</v>
      </c>
      <c r="GM88" s="11"/>
      <c r="GN88" s="22"/>
      <c r="GQ88" t="s">
        <v>148</v>
      </c>
      <c r="GU88" s="2"/>
      <c r="HH88" s="25">
        <f t="shared" si="1829"/>
        <v>1000000</v>
      </c>
      <c r="HI88" s="25">
        <f t="shared" si="1830"/>
        <v>2000</v>
      </c>
      <c r="HJ88" s="3">
        <f t="shared" si="1831"/>
        <v>4000</v>
      </c>
      <c r="HK88" s="3">
        <f t="shared" si="1832"/>
        <v>8000</v>
      </c>
      <c r="HL88" s="62">
        <f t="shared" si="1833"/>
        <v>12000</v>
      </c>
      <c r="HM88" s="25">
        <f t="shared" si="1834"/>
        <v>4040</v>
      </c>
      <c r="HN88" s="3">
        <f t="shared" si="1835"/>
        <v>6040</v>
      </c>
      <c r="HO88" s="6">
        <f t="shared" si="1836"/>
        <v>897</v>
      </c>
      <c r="HV88" s="6">
        <f t="shared" si="955"/>
        <v>1000000</v>
      </c>
      <c r="HW88" s="3">
        <f t="shared" si="956"/>
        <v>1008000</v>
      </c>
      <c r="HX88" s="36">
        <f t="shared" si="957"/>
        <v>8000</v>
      </c>
      <c r="HY88" s="36">
        <f t="shared" si="958"/>
        <v>3920</v>
      </c>
      <c r="HZ88" s="210">
        <f t="shared" si="1837"/>
        <v>0.49</v>
      </c>
      <c r="IA88" s="36">
        <f t="shared" si="959"/>
        <v>3920</v>
      </c>
      <c r="IB88" s="213">
        <f t="shared" si="1838"/>
        <v>0.49</v>
      </c>
      <c r="IC88" s="36">
        <f t="shared" si="961"/>
        <v>4420</v>
      </c>
      <c r="ID88" s="210">
        <f t="shared" si="1839"/>
        <v>0.55249999999999999</v>
      </c>
      <c r="IE88" s="36">
        <f t="shared" si="962"/>
        <v>4920</v>
      </c>
      <c r="IF88" s="210">
        <f t="shared" si="1840"/>
        <v>0.61499999999999999</v>
      </c>
      <c r="IG88" s="36">
        <f t="shared" si="963"/>
        <v>5920</v>
      </c>
      <c r="IH88" s="210">
        <f t="shared" si="1841"/>
        <v>0.74</v>
      </c>
      <c r="II88" s="6">
        <f t="shared" si="964"/>
        <v>6920</v>
      </c>
      <c r="IJ88" s="210">
        <f t="shared" si="1842"/>
        <v>0.86499999999999999</v>
      </c>
      <c r="IK88" s="6">
        <f t="shared" si="965"/>
        <v>4420</v>
      </c>
      <c r="IL88" s="210">
        <f t="shared" si="1843"/>
        <v>0.55249999999999999</v>
      </c>
      <c r="IM88" s="6">
        <f t="shared" si="967"/>
        <v>4920</v>
      </c>
      <c r="IN88" s="210">
        <f>IM88/HX88</f>
        <v>0.61499999999999999</v>
      </c>
      <c r="IO88" s="6">
        <f t="shared" si="968"/>
        <v>3920</v>
      </c>
      <c r="IP88" s="218">
        <f t="shared" si="1845"/>
        <v>0.49</v>
      </c>
      <c r="IQ88" s="192"/>
      <c r="IR88" s="192"/>
    </row>
    <row r="89" spans="1:252">
      <c r="M89" s="127">
        <f t="shared" si="917"/>
        <v>2000000</v>
      </c>
      <c r="N89" s="172"/>
      <c r="O89" s="185"/>
      <c r="P89" s="6">
        <f t="shared" si="1696"/>
        <v>2000000</v>
      </c>
      <c r="Q89" s="36">
        <f t="shared" si="1697"/>
        <v>947987.53</v>
      </c>
      <c r="R89" s="82">
        <f t="shared" si="1698"/>
        <v>0.47399376500000001</v>
      </c>
      <c r="S89" s="36">
        <f t="shared" si="1699"/>
        <v>915975.06</v>
      </c>
      <c r="T89" s="82">
        <f t="shared" si="1700"/>
        <v>0.45798753000000003</v>
      </c>
      <c r="U89" s="36">
        <f t="shared" si="1701"/>
        <v>913975.06</v>
      </c>
      <c r="V89" s="76">
        <f t="shared" si="1702"/>
        <v>0.45698753000000003</v>
      </c>
      <c r="W89" s="36">
        <f t="shared" si="1703"/>
        <v>911975.06</v>
      </c>
      <c r="X89" s="76">
        <f t="shared" si="1704"/>
        <v>0.45598753000000003</v>
      </c>
      <c r="Y89" s="36">
        <f t="shared" si="1705"/>
        <v>907975.06</v>
      </c>
      <c r="Z89" s="76">
        <f t="shared" si="1706"/>
        <v>0.45398753000000003</v>
      </c>
      <c r="AA89" s="6">
        <f t="shared" si="1707"/>
        <v>903975.06</v>
      </c>
      <c r="AB89" s="76">
        <f t="shared" si="1708"/>
        <v>0.45198753000000003</v>
      </c>
      <c r="AC89" s="6">
        <f t="shared" si="1709"/>
        <v>943947.53</v>
      </c>
      <c r="AD89" s="76">
        <f t="shared" si="1710"/>
        <v>0.47197376499999999</v>
      </c>
      <c r="AE89" s="36">
        <f t="shared" si="1711"/>
        <v>941947.53</v>
      </c>
      <c r="AF89" s="76">
        <f t="shared" ref="AF89:AF90" si="1870">AE89/P89</f>
        <v>0.47097376499999999</v>
      </c>
      <c r="AG89" s="6">
        <f t="shared" si="1713"/>
        <v>947090.53</v>
      </c>
      <c r="AH89" s="84">
        <f t="shared" si="1714"/>
        <v>0.47354526499999999</v>
      </c>
      <c r="AI89" s="36">
        <f t="shared" si="1715"/>
        <v>2000000</v>
      </c>
      <c r="AJ89" s="28">
        <f t="shared" si="1846"/>
        <v>1</v>
      </c>
      <c r="AK89" s="3">
        <f t="shared" si="1716"/>
        <v>2000000</v>
      </c>
      <c r="AL89" s="3">
        <f t="shared" si="1717"/>
        <v>6011</v>
      </c>
      <c r="AM89" s="3">
        <f t="shared" si="1718"/>
        <v>5980</v>
      </c>
      <c r="AN89" s="3">
        <f t="shared" si="1719"/>
        <v>14640</v>
      </c>
      <c r="AO89" s="3">
        <f t="shared" si="1720"/>
        <v>44766</v>
      </c>
      <c r="AP89" s="3">
        <f t="shared" si="1721"/>
        <v>79803</v>
      </c>
      <c r="AQ89" s="3">
        <f t="shared" si="1722"/>
        <v>1848800</v>
      </c>
      <c r="AR89" s="3">
        <f t="shared" si="1847"/>
        <v>0</v>
      </c>
      <c r="AS89" s="3">
        <f t="shared" si="1723"/>
        <v>0</v>
      </c>
      <c r="AT89" s="3">
        <f t="shared" si="1724"/>
        <v>0</v>
      </c>
      <c r="AU89" s="22">
        <f t="shared" si="1725"/>
        <v>880487.53</v>
      </c>
      <c r="AV89" s="3">
        <f t="shared" si="1726"/>
        <v>880487.53</v>
      </c>
      <c r="AW89" s="160">
        <f t="shared" si="926"/>
        <v>880487.53</v>
      </c>
      <c r="AX89" s="6">
        <f t="shared" si="1727"/>
        <v>947987.53</v>
      </c>
      <c r="AY89" s="36">
        <f t="shared" si="1728"/>
        <v>2000000</v>
      </c>
      <c r="AZ89" s="28">
        <f t="shared" si="1848"/>
        <v>2</v>
      </c>
      <c r="BA89" s="3">
        <f t="shared" si="1729"/>
        <v>1000000</v>
      </c>
      <c r="BB89" s="3">
        <f t="shared" si="1849"/>
        <v>6011</v>
      </c>
      <c r="BC89" s="3">
        <f t="shared" si="1730"/>
        <v>5980</v>
      </c>
      <c r="BD89" s="3">
        <f t="shared" si="1850"/>
        <v>14640</v>
      </c>
      <c r="BE89" s="3">
        <f t="shared" si="1731"/>
        <v>44766</v>
      </c>
      <c r="BF89" s="3">
        <f t="shared" si="1732"/>
        <v>79803</v>
      </c>
      <c r="BG89" s="3">
        <f t="shared" si="1733"/>
        <v>848800</v>
      </c>
      <c r="BH89" s="3">
        <f t="shared" si="1734"/>
        <v>0</v>
      </c>
      <c r="BI89" s="3">
        <f>IF(BA89&gt;=$AR$5,IF(BA89&lt;=$AS$5,BA89-$AR$5,$AS$5-$AR$5),0)</f>
        <v>0</v>
      </c>
      <c r="BJ89" s="3">
        <f t="shared" si="1735"/>
        <v>0</v>
      </c>
      <c r="BK89" s="90">
        <f t="shared" si="1736"/>
        <v>860975.06</v>
      </c>
      <c r="BL89" s="3">
        <f t="shared" si="1737"/>
        <v>860975.06</v>
      </c>
      <c r="BM89" s="160">
        <f t="shared" si="928"/>
        <v>860975.06</v>
      </c>
      <c r="BN89" s="62">
        <f t="shared" si="1738"/>
        <v>915975.06</v>
      </c>
      <c r="BO89" s="36">
        <f t="shared" si="1739"/>
        <v>2000000</v>
      </c>
      <c r="BP89" s="28">
        <f t="shared" si="1851"/>
        <v>2.5</v>
      </c>
      <c r="BQ89" s="3">
        <f t="shared" si="1740"/>
        <v>800000</v>
      </c>
      <c r="BR89" s="3">
        <f t="shared" si="1852"/>
        <v>6011</v>
      </c>
      <c r="BS89" s="3">
        <f t="shared" si="1741"/>
        <v>5980</v>
      </c>
      <c r="BT89" s="3">
        <f t="shared" si="1853"/>
        <v>14640</v>
      </c>
      <c r="BU89" s="3">
        <f t="shared" si="1742"/>
        <v>44766</v>
      </c>
      <c r="BV89" s="3">
        <f t="shared" si="1743"/>
        <v>79803</v>
      </c>
      <c r="BW89" s="3">
        <f t="shared" si="1744"/>
        <v>648800</v>
      </c>
      <c r="BX89" s="3">
        <f t="shared" si="1745"/>
        <v>0</v>
      </c>
      <c r="BY89" s="3">
        <f>IF(BQ89&gt;=$AR$5,IF(BQ89&lt;=$AS$5,BQ89-$AR$5,$AS$5-$AR$5),0)</f>
        <v>0</v>
      </c>
      <c r="BZ89" s="3">
        <f t="shared" si="1746"/>
        <v>0</v>
      </c>
      <c r="CA89" s="90">
        <f t="shared" si="1747"/>
        <v>851218.82500000007</v>
      </c>
      <c r="CB89" s="3">
        <f t="shared" si="929"/>
        <v>858975.06</v>
      </c>
      <c r="CC89" s="160">
        <f t="shared" si="930"/>
        <v>858975.06</v>
      </c>
      <c r="CD89" s="6">
        <f t="shared" si="1748"/>
        <v>913975.06</v>
      </c>
      <c r="CE89" s="36">
        <f t="shared" si="1749"/>
        <v>2000000</v>
      </c>
      <c r="CF89" s="28">
        <f t="shared" si="1854"/>
        <v>3</v>
      </c>
      <c r="CG89" s="3">
        <f t="shared" si="1750"/>
        <v>666666.66666666663</v>
      </c>
      <c r="CH89" s="3">
        <f t="shared" si="1855"/>
        <v>6011</v>
      </c>
      <c r="CI89" s="3">
        <f t="shared" si="1751"/>
        <v>5980</v>
      </c>
      <c r="CJ89" s="3">
        <f t="shared" si="1856"/>
        <v>14640</v>
      </c>
      <c r="CK89" s="3">
        <f t="shared" si="1752"/>
        <v>44766</v>
      </c>
      <c r="CL89" s="3">
        <f t="shared" si="1753"/>
        <v>79803</v>
      </c>
      <c r="CM89" s="3">
        <f t="shared" si="1754"/>
        <v>515466.66666666663</v>
      </c>
      <c r="CN89" s="3">
        <f t="shared" si="1755"/>
        <v>0</v>
      </c>
      <c r="CO89" s="3">
        <f>IF(CG89&gt;=$AR$5,IF(CG89&lt;=$AS$5,CG89-$AR$5,$AS$5-$AR$5),0)</f>
        <v>0</v>
      </c>
      <c r="CP89" s="3">
        <f t="shared" si="1756"/>
        <v>0</v>
      </c>
      <c r="CQ89" s="22">
        <f t="shared" si="1757"/>
        <v>841462.59000000008</v>
      </c>
      <c r="CR89" s="3">
        <f t="shared" si="931"/>
        <v>856975.06</v>
      </c>
      <c r="CS89" s="160">
        <f t="shared" si="932"/>
        <v>856975.06</v>
      </c>
      <c r="CT89" s="6">
        <f t="shared" si="1758"/>
        <v>911975.06</v>
      </c>
      <c r="CU89" s="36">
        <f t="shared" si="1759"/>
        <v>2000000</v>
      </c>
      <c r="CV89" s="28">
        <f t="shared" si="1857"/>
        <v>4</v>
      </c>
      <c r="CW89" s="3">
        <f t="shared" si="1760"/>
        <v>500000</v>
      </c>
      <c r="CX89" s="3">
        <f t="shared" si="1858"/>
        <v>6011</v>
      </c>
      <c r="CY89" s="3">
        <f t="shared" si="1761"/>
        <v>5980</v>
      </c>
      <c r="CZ89" s="3">
        <f t="shared" si="1859"/>
        <v>14640</v>
      </c>
      <c r="DA89" s="3">
        <f t="shared" si="1762"/>
        <v>44766</v>
      </c>
      <c r="DB89" s="3">
        <f t="shared" si="1763"/>
        <v>79803</v>
      </c>
      <c r="DC89" s="3">
        <f t="shared" si="1764"/>
        <v>348800</v>
      </c>
      <c r="DD89" s="3">
        <f t="shared" si="1765"/>
        <v>0</v>
      </c>
      <c r="DE89" s="3">
        <f>IF(CW89&gt;=$AR$5,IF(CW89&lt;=$AS$5,CW89-$AR$5,$AS$5-$AR$5),0)</f>
        <v>0</v>
      </c>
      <c r="DF89" s="3">
        <f t="shared" si="1766"/>
        <v>0</v>
      </c>
      <c r="DG89" s="22">
        <f t="shared" si="1767"/>
        <v>821950.12</v>
      </c>
      <c r="DH89" s="3">
        <f t="shared" si="933"/>
        <v>852975.06</v>
      </c>
      <c r="DI89" s="160">
        <f t="shared" si="934"/>
        <v>852975.06</v>
      </c>
      <c r="DJ89" s="6">
        <f t="shared" si="1768"/>
        <v>907975.06</v>
      </c>
      <c r="DK89" s="36">
        <f t="shared" si="1769"/>
        <v>2000000</v>
      </c>
      <c r="DL89" s="28">
        <f t="shared" si="1860"/>
        <v>5</v>
      </c>
      <c r="DM89" s="3">
        <f t="shared" si="1770"/>
        <v>400000</v>
      </c>
      <c r="DN89" s="3">
        <f t="shared" si="1861"/>
        <v>6011</v>
      </c>
      <c r="DO89" s="3">
        <f t="shared" si="1771"/>
        <v>5980</v>
      </c>
      <c r="DP89" s="3">
        <f t="shared" si="1862"/>
        <v>14640</v>
      </c>
      <c r="DQ89" s="3">
        <f t="shared" si="1772"/>
        <v>44766</v>
      </c>
      <c r="DR89" s="3">
        <f t="shared" si="1773"/>
        <v>79803</v>
      </c>
      <c r="DS89" s="3">
        <f t="shared" si="1774"/>
        <v>248800</v>
      </c>
      <c r="DT89" s="3">
        <f t="shared" si="1775"/>
        <v>0</v>
      </c>
      <c r="DU89" s="3">
        <f>IF(DM89&gt;=$AR$5,IF(DM89&lt;=$AS$5,DM89-$AR$5,$AS$5-$AR$5),0)</f>
        <v>0</v>
      </c>
      <c r="DV89" s="3">
        <f t="shared" si="1776"/>
        <v>0</v>
      </c>
      <c r="DW89" s="22">
        <f t="shared" si="1777"/>
        <v>802437.65</v>
      </c>
      <c r="DX89" s="149">
        <f t="shared" si="935"/>
        <v>848975.06</v>
      </c>
      <c r="DY89" s="160">
        <f t="shared" si="936"/>
        <v>848975.06</v>
      </c>
      <c r="DZ89" s="6">
        <f t="shared" si="1010"/>
        <v>903975.06</v>
      </c>
      <c r="EA89" s="36">
        <f t="shared" si="1778"/>
        <v>2000000</v>
      </c>
      <c r="EB89" s="28">
        <f t="shared" si="1863"/>
        <v>2</v>
      </c>
      <c r="EC89" s="3">
        <f t="shared" si="1779"/>
        <v>1000000</v>
      </c>
      <c r="ED89" s="3">
        <f t="shared" si="1780"/>
        <v>6011</v>
      </c>
      <c r="EE89" s="3">
        <f t="shared" si="1781"/>
        <v>5980</v>
      </c>
      <c r="EF89" s="3">
        <f t="shared" si="1782"/>
        <v>14640</v>
      </c>
      <c r="EG89" s="3">
        <f t="shared" si="1783"/>
        <v>44766</v>
      </c>
      <c r="EH89" s="3">
        <f t="shared" si="1784"/>
        <v>79803</v>
      </c>
      <c r="EI89" s="3">
        <f t="shared" si="1785"/>
        <v>848800</v>
      </c>
      <c r="EJ89" s="3">
        <f t="shared" si="1864"/>
        <v>0</v>
      </c>
      <c r="EK89" s="3">
        <f t="shared" si="1786"/>
        <v>0</v>
      </c>
      <c r="EL89" s="3">
        <f t="shared" si="1787"/>
        <v>0</v>
      </c>
      <c r="EM89" s="22">
        <f t="shared" si="1788"/>
        <v>860975.06</v>
      </c>
      <c r="EN89" s="3">
        <f t="shared" si="937"/>
        <v>876447.53</v>
      </c>
      <c r="EO89" s="160">
        <f t="shared" si="938"/>
        <v>876447.53</v>
      </c>
      <c r="EP89" s="36">
        <f t="shared" si="1789"/>
        <v>943947.53</v>
      </c>
      <c r="EQ89" s="6">
        <f t="shared" si="1790"/>
        <v>2000000</v>
      </c>
      <c r="ER89" s="3">
        <f t="shared" si="1791"/>
        <v>250000</v>
      </c>
      <c r="ES89" s="3">
        <f t="shared" si="1792"/>
        <v>250000</v>
      </c>
      <c r="ET89" s="3">
        <f t="shared" si="1793"/>
        <v>1500000</v>
      </c>
      <c r="EU89" s="3">
        <f t="shared" si="1794"/>
        <v>0</v>
      </c>
      <c r="EV89" s="3">
        <f t="shared" si="1869"/>
        <v>0</v>
      </c>
      <c r="EW89" s="3">
        <f t="shared" si="1796"/>
        <v>0</v>
      </c>
      <c r="EX89" s="6">
        <f t="shared" si="1797"/>
        <v>67500</v>
      </c>
      <c r="EY89" s="3">
        <f t="shared" si="1798"/>
        <v>500000</v>
      </c>
      <c r="EZ89" s="3">
        <f t="shared" si="1799"/>
        <v>500000</v>
      </c>
      <c r="FA89" s="3">
        <f t="shared" si="1800"/>
        <v>1000000</v>
      </c>
      <c r="FB89" s="3">
        <f t="shared" si="1801"/>
        <v>0</v>
      </c>
      <c r="FC89" s="3">
        <f t="shared" si="1802"/>
        <v>0</v>
      </c>
      <c r="FD89" s="3">
        <f t="shared" si="1803"/>
        <v>0</v>
      </c>
      <c r="FE89" s="6">
        <f t="shared" si="1804"/>
        <v>55000</v>
      </c>
      <c r="FF89" s="36">
        <f t="shared" si="1805"/>
        <v>2000000</v>
      </c>
      <c r="FG89" s="28">
        <f t="shared" si="1865"/>
        <v>2.5</v>
      </c>
      <c r="FH89" s="3">
        <f t="shared" si="1806"/>
        <v>800000</v>
      </c>
      <c r="FI89" s="3">
        <f t="shared" si="1807"/>
        <v>6011</v>
      </c>
      <c r="FJ89" s="3">
        <f t="shared" si="1808"/>
        <v>5980</v>
      </c>
      <c r="FK89" s="3">
        <f t="shared" si="1809"/>
        <v>14640</v>
      </c>
      <c r="FL89" s="3">
        <f t="shared" si="1810"/>
        <v>44766</v>
      </c>
      <c r="FM89" s="3">
        <f t="shared" si="1811"/>
        <v>79803</v>
      </c>
      <c r="FN89" s="3">
        <f t="shared" si="1812"/>
        <v>648800</v>
      </c>
      <c r="FO89" s="3">
        <f t="shared" si="1866"/>
        <v>0</v>
      </c>
      <c r="FP89" s="3">
        <f t="shared" si="1813"/>
        <v>0</v>
      </c>
      <c r="FQ89" s="3">
        <f t="shared" si="1814"/>
        <v>0</v>
      </c>
      <c r="FR89" s="22">
        <f t="shared" si="1815"/>
        <v>851218.82500000007</v>
      </c>
      <c r="FS89" s="3">
        <f t="shared" si="945"/>
        <v>874447.53</v>
      </c>
      <c r="FT89" s="160">
        <f t="shared" si="946"/>
        <v>874447.53</v>
      </c>
      <c r="FU89" s="36">
        <f t="shared" si="1816"/>
        <v>941947.53</v>
      </c>
      <c r="FV89" s="36">
        <f t="shared" si="1817"/>
        <v>2000000</v>
      </c>
      <c r="FW89" s="28">
        <f t="shared" si="1867"/>
        <v>1.5</v>
      </c>
      <c r="FX89" s="3">
        <f t="shared" si="1818"/>
        <v>1333333.3333333333</v>
      </c>
      <c r="FY89" s="3">
        <f t="shared" si="1819"/>
        <v>6011</v>
      </c>
      <c r="FZ89" s="3">
        <f t="shared" si="1820"/>
        <v>5980</v>
      </c>
      <c r="GA89" s="3">
        <f t="shared" si="1821"/>
        <v>14640</v>
      </c>
      <c r="GB89" s="3">
        <f t="shared" si="1822"/>
        <v>44766</v>
      </c>
      <c r="GC89" s="3">
        <f t="shared" si="1823"/>
        <v>79803</v>
      </c>
      <c r="GD89" s="3">
        <f t="shared" si="1824"/>
        <v>1182133.3333333333</v>
      </c>
      <c r="GE89" s="3">
        <f t="shared" si="1868"/>
        <v>0</v>
      </c>
      <c r="GF89" s="3">
        <f t="shared" si="1825"/>
        <v>0</v>
      </c>
      <c r="GG89" s="3">
        <f t="shared" si="1826"/>
        <v>0</v>
      </c>
      <c r="GH89" s="22">
        <f t="shared" si="1827"/>
        <v>870731.29500000004</v>
      </c>
      <c r="GI89" s="3">
        <f t="shared" si="948"/>
        <v>879590.53</v>
      </c>
      <c r="GJ89" s="160">
        <f t="shared" si="949"/>
        <v>879590.53</v>
      </c>
      <c r="GK89" s="36">
        <f t="shared" si="1828"/>
        <v>947090.53</v>
      </c>
      <c r="GM89" s="11"/>
      <c r="GN89" s="11"/>
      <c r="GR89" t="s">
        <v>59</v>
      </c>
      <c r="GS89" t="s">
        <v>130</v>
      </c>
      <c r="GV89" s="155" t="s">
        <v>139</v>
      </c>
      <c r="GX89" s="154"/>
      <c r="GY89" s="154"/>
      <c r="HD89" s="155"/>
      <c r="HE89" s="155"/>
      <c r="HH89" s="25">
        <f t="shared" si="1829"/>
        <v>2000000</v>
      </c>
      <c r="HI89" s="25">
        <f t="shared" si="1830"/>
        <v>2000</v>
      </c>
      <c r="HJ89" s="3">
        <f t="shared" si="1831"/>
        <v>4000</v>
      </c>
      <c r="HK89" s="3">
        <f t="shared" si="1832"/>
        <v>8000</v>
      </c>
      <c r="HL89" s="62">
        <f t="shared" si="1833"/>
        <v>12000</v>
      </c>
      <c r="HM89" s="25">
        <f t="shared" si="1834"/>
        <v>4040</v>
      </c>
      <c r="HN89" s="3">
        <f t="shared" si="1835"/>
        <v>6040</v>
      </c>
      <c r="HO89" s="6">
        <f t="shared" si="1836"/>
        <v>897</v>
      </c>
      <c r="HV89" s="6">
        <f t="shared" si="955"/>
        <v>2000000</v>
      </c>
      <c r="HW89" s="3">
        <f t="shared" si="956"/>
        <v>2016000</v>
      </c>
      <c r="HX89" s="36">
        <f t="shared" si="957"/>
        <v>16000</v>
      </c>
      <c r="HY89" s="36">
        <f t="shared" si="958"/>
        <v>7840</v>
      </c>
      <c r="HZ89" s="210">
        <f t="shared" si="1837"/>
        <v>0.49</v>
      </c>
      <c r="IA89" s="36">
        <f t="shared" si="959"/>
        <v>7840</v>
      </c>
      <c r="IB89" s="213">
        <f t="shared" si="1838"/>
        <v>0.49</v>
      </c>
      <c r="IC89" s="36">
        <f t="shared" si="961"/>
        <v>8340</v>
      </c>
      <c r="ID89" s="210">
        <f t="shared" si="1839"/>
        <v>0.52124999999999999</v>
      </c>
      <c r="IE89" s="36">
        <f t="shared" si="962"/>
        <v>8840</v>
      </c>
      <c r="IF89" s="210">
        <f t="shared" si="1840"/>
        <v>0.55249999999999999</v>
      </c>
      <c r="IG89" s="36">
        <f t="shared" si="963"/>
        <v>9840</v>
      </c>
      <c r="IH89" s="210">
        <f t="shared" si="1841"/>
        <v>0.61499999999999999</v>
      </c>
      <c r="II89" s="6">
        <f t="shared" si="964"/>
        <v>10840</v>
      </c>
      <c r="IJ89" s="210">
        <f t="shared" si="1842"/>
        <v>0.67749999999999999</v>
      </c>
      <c r="IK89" s="6">
        <f t="shared" si="965"/>
        <v>8340</v>
      </c>
      <c r="IL89" s="210">
        <f t="shared" si="1843"/>
        <v>0.52124999999999999</v>
      </c>
      <c r="IM89" s="6">
        <f t="shared" si="967"/>
        <v>8840</v>
      </c>
      <c r="IN89" s="210">
        <f t="shared" ref="IN89:IN90" si="1871">IM89/HX89</f>
        <v>0.55249999999999999</v>
      </c>
      <c r="IO89" s="6">
        <f t="shared" si="968"/>
        <v>7840</v>
      </c>
      <c r="IP89" s="218">
        <f t="shared" si="1845"/>
        <v>0.49</v>
      </c>
      <c r="IQ89" s="192"/>
      <c r="IR89" s="192"/>
    </row>
    <row r="90" spans="1:252">
      <c r="A90" s="115" t="s">
        <v>105</v>
      </c>
      <c r="B90" t="s">
        <v>79</v>
      </c>
      <c r="M90" s="127">
        <f t="shared" si="917"/>
        <v>5000000</v>
      </c>
      <c r="N90" s="172"/>
      <c r="O90" s="185"/>
      <c r="P90" s="6">
        <f t="shared" si="1696"/>
        <v>5000000</v>
      </c>
      <c r="Q90" s="36">
        <f t="shared" si="1697"/>
        <v>2417987.5299999998</v>
      </c>
      <c r="R90" s="82">
        <f t="shared" si="1698"/>
        <v>0.48359750599999995</v>
      </c>
      <c r="S90" s="36">
        <f t="shared" si="1699"/>
        <v>2385975.06</v>
      </c>
      <c r="T90" s="82">
        <f t="shared" si="1700"/>
        <v>0.47719501200000003</v>
      </c>
      <c r="U90" s="36">
        <f t="shared" si="1701"/>
        <v>2383975.06</v>
      </c>
      <c r="V90" s="76">
        <f t="shared" si="1702"/>
        <v>0.47679501200000002</v>
      </c>
      <c r="W90" s="36">
        <f t="shared" si="1703"/>
        <v>2381975.06</v>
      </c>
      <c r="X90" s="76">
        <f t="shared" si="1704"/>
        <v>0.47639501200000001</v>
      </c>
      <c r="Y90" s="36">
        <f t="shared" si="1705"/>
        <v>2377975.06</v>
      </c>
      <c r="Z90" s="76">
        <f t="shared" si="1706"/>
        <v>0.47559501199999998</v>
      </c>
      <c r="AA90" s="6">
        <f t="shared" si="1707"/>
        <v>2373975.06</v>
      </c>
      <c r="AB90" s="76">
        <f t="shared" si="1708"/>
        <v>0.47479501200000002</v>
      </c>
      <c r="AC90" s="6">
        <f t="shared" si="1709"/>
        <v>2413947.5299999998</v>
      </c>
      <c r="AD90" s="76">
        <f t="shared" si="1710"/>
        <v>0.48278950599999998</v>
      </c>
      <c r="AE90" s="36">
        <f t="shared" si="1711"/>
        <v>2411947.5299999998</v>
      </c>
      <c r="AF90" s="76">
        <f t="shared" si="1870"/>
        <v>0.48238950599999997</v>
      </c>
      <c r="AG90" s="6">
        <f t="shared" si="1713"/>
        <v>2417090.5299999998</v>
      </c>
      <c r="AH90" s="84">
        <f t="shared" si="1714"/>
        <v>0.48341810599999996</v>
      </c>
      <c r="AI90" s="36">
        <f t="shared" si="1715"/>
        <v>5000000</v>
      </c>
      <c r="AJ90" s="28">
        <f t="shared" si="1846"/>
        <v>1</v>
      </c>
      <c r="AK90" s="3">
        <f t="shared" si="1716"/>
        <v>5000000</v>
      </c>
      <c r="AL90" s="3">
        <f t="shared" si="1717"/>
        <v>6011</v>
      </c>
      <c r="AM90" s="3">
        <f t="shared" si="1718"/>
        <v>5980</v>
      </c>
      <c r="AN90" s="3">
        <f t="shared" si="1719"/>
        <v>14640</v>
      </c>
      <c r="AO90" s="3">
        <f t="shared" si="1720"/>
        <v>44766</v>
      </c>
      <c r="AP90" s="3">
        <f t="shared" si="1721"/>
        <v>79803</v>
      </c>
      <c r="AQ90" s="3">
        <f t="shared" si="1722"/>
        <v>4848800</v>
      </c>
      <c r="AR90" s="3">
        <f t="shared" si="1847"/>
        <v>0</v>
      </c>
      <c r="AS90" s="3">
        <f t="shared" si="1723"/>
        <v>0</v>
      </c>
      <c r="AT90" s="3">
        <f t="shared" si="1724"/>
        <v>0</v>
      </c>
      <c r="AU90" s="22">
        <f t="shared" si="1725"/>
        <v>2230487.5299999998</v>
      </c>
      <c r="AV90" s="3">
        <f t="shared" si="1726"/>
        <v>2230487.5299999998</v>
      </c>
      <c r="AW90" s="160">
        <f t="shared" si="926"/>
        <v>2230487.5299999998</v>
      </c>
      <c r="AX90" s="6">
        <f t="shared" si="1727"/>
        <v>2417987.5299999998</v>
      </c>
      <c r="AY90" s="36">
        <f t="shared" si="1728"/>
        <v>5000000</v>
      </c>
      <c r="AZ90" s="28">
        <f t="shared" si="1848"/>
        <v>2</v>
      </c>
      <c r="BA90" s="3">
        <f t="shared" si="1729"/>
        <v>2500000</v>
      </c>
      <c r="BB90" s="3">
        <f t="shared" si="1849"/>
        <v>6011</v>
      </c>
      <c r="BC90" s="3">
        <f t="shared" si="1730"/>
        <v>5980</v>
      </c>
      <c r="BD90" s="3">
        <f t="shared" si="1850"/>
        <v>14640</v>
      </c>
      <c r="BE90" s="3">
        <f t="shared" si="1731"/>
        <v>44766</v>
      </c>
      <c r="BF90" s="3">
        <f t="shared" si="1732"/>
        <v>79803</v>
      </c>
      <c r="BG90" s="3">
        <f t="shared" si="1733"/>
        <v>2348800</v>
      </c>
      <c r="BH90" s="3">
        <f t="shared" si="1734"/>
        <v>0</v>
      </c>
      <c r="BI90" s="3">
        <f>IF(BA90&gt;=$AR$5,IF(BA90&lt;=$AS$5,BA90-$AR$5,$AS$5-$AR$5),0)</f>
        <v>0</v>
      </c>
      <c r="BJ90" s="3">
        <f t="shared" si="1735"/>
        <v>0</v>
      </c>
      <c r="BK90" s="90">
        <f t="shared" si="1736"/>
        <v>2210975.06</v>
      </c>
      <c r="BL90" s="3">
        <f t="shared" si="1737"/>
        <v>2210975.06</v>
      </c>
      <c r="BM90" s="160">
        <f t="shared" si="928"/>
        <v>2210975.06</v>
      </c>
      <c r="BN90" s="62">
        <f t="shared" si="1738"/>
        <v>2385975.06</v>
      </c>
      <c r="BO90" s="36">
        <f t="shared" si="1739"/>
        <v>5000000</v>
      </c>
      <c r="BP90" s="28">
        <f t="shared" si="1851"/>
        <v>2.5</v>
      </c>
      <c r="BQ90" s="3">
        <f t="shared" si="1740"/>
        <v>2000000</v>
      </c>
      <c r="BR90" s="3">
        <f t="shared" si="1852"/>
        <v>6011</v>
      </c>
      <c r="BS90" s="3">
        <f t="shared" si="1741"/>
        <v>5980</v>
      </c>
      <c r="BT90" s="3">
        <f t="shared" si="1853"/>
        <v>14640</v>
      </c>
      <c r="BU90" s="3">
        <f t="shared" si="1742"/>
        <v>44766</v>
      </c>
      <c r="BV90" s="3">
        <f t="shared" si="1743"/>
        <v>79803</v>
      </c>
      <c r="BW90" s="3">
        <f t="shared" si="1744"/>
        <v>1848800</v>
      </c>
      <c r="BX90" s="3">
        <f t="shared" si="1745"/>
        <v>0</v>
      </c>
      <c r="BY90" s="3">
        <f>IF(BQ90&gt;=$AR$5,IF(BQ90&lt;=$AS$5,BQ90-$AR$5,$AS$5-$AR$5),0)</f>
        <v>0</v>
      </c>
      <c r="BZ90" s="3">
        <f t="shared" si="1746"/>
        <v>0</v>
      </c>
      <c r="CA90" s="90">
        <f t="shared" si="1747"/>
        <v>2201218.8250000002</v>
      </c>
      <c r="CB90" s="3">
        <f t="shared" si="929"/>
        <v>2208975.06</v>
      </c>
      <c r="CC90" s="160">
        <f t="shared" si="930"/>
        <v>2208975.06</v>
      </c>
      <c r="CD90" s="6">
        <f t="shared" si="1748"/>
        <v>2383975.06</v>
      </c>
      <c r="CE90" s="36">
        <f t="shared" si="1749"/>
        <v>5000000</v>
      </c>
      <c r="CF90" s="28">
        <f t="shared" si="1854"/>
        <v>3</v>
      </c>
      <c r="CG90" s="3">
        <f t="shared" si="1750"/>
        <v>1666666.6666666667</v>
      </c>
      <c r="CH90" s="3">
        <f t="shared" si="1855"/>
        <v>6011</v>
      </c>
      <c r="CI90" s="3">
        <f t="shared" si="1751"/>
        <v>5980</v>
      </c>
      <c r="CJ90" s="3">
        <f t="shared" si="1856"/>
        <v>14640</v>
      </c>
      <c r="CK90" s="3">
        <f t="shared" si="1752"/>
        <v>44766</v>
      </c>
      <c r="CL90" s="3">
        <f t="shared" si="1753"/>
        <v>79803</v>
      </c>
      <c r="CM90" s="3">
        <f t="shared" si="1754"/>
        <v>1515466.6666666667</v>
      </c>
      <c r="CN90" s="3">
        <f t="shared" si="1755"/>
        <v>0</v>
      </c>
      <c r="CO90" s="3">
        <f>IF(CG90&gt;=$AR$5,IF(CG90&lt;=$AS$5,CG90-$AR$5,$AS$5-$AR$5),0)</f>
        <v>0</v>
      </c>
      <c r="CP90" s="3">
        <f t="shared" si="1756"/>
        <v>0</v>
      </c>
      <c r="CQ90" s="22">
        <f t="shared" si="1757"/>
        <v>2191462.59</v>
      </c>
      <c r="CR90" s="3">
        <f t="shared" si="931"/>
        <v>2206975.06</v>
      </c>
      <c r="CS90" s="160">
        <f t="shared" si="932"/>
        <v>2206975.06</v>
      </c>
      <c r="CT90" s="6">
        <f t="shared" si="1758"/>
        <v>2381975.06</v>
      </c>
      <c r="CU90" s="36">
        <f t="shared" si="1759"/>
        <v>5000000</v>
      </c>
      <c r="CV90" s="28">
        <f t="shared" si="1857"/>
        <v>4</v>
      </c>
      <c r="CW90" s="3">
        <f t="shared" si="1760"/>
        <v>1250000</v>
      </c>
      <c r="CX90" s="3">
        <f t="shared" si="1858"/>
        <v>6011</v>
      </c>
      <c r="CY90" s="3">
        <f t="shared" si="1761"/>
        <v>5980</v>
      </c>
      <c r="CZ90" s="3">
        <f t="shared" si="1859"/>
        <v>14640</v>
      </c>
      <c r="DA90" s="3">
        <f t="shared" si="1762"/>
        <v>44766</v>
      </c>
      <c r="DB90" s="3">
        <f t="shared" si="1763"/>
        <v>79803</v>
      </c>
      <c r="DC90" s="3">
        <f t="shared" si="1764"/>
        <v>1098800</v>
      </c>
      <c r="DD90" s="3">
        <f t="shared" si="1765"/>
        <v>0</v>
      </c>
      <c r="DE90" s="3">
        <f>IF(CW90&gt;=$AR$5,IF(CW90&lt;=$AS$5,CW90-$AR$5,$AS$5-$AR$5),0)</f>
        <v>0</v>
      </c>
      <c r="DF90" s="3">
        <f t="shared" si="1766"/>
        <v>0</v>
      </c>
      <c r="DG90" s="22">
        <f t="shared" si="1767"/>
        <v>2171950.12</v>
      </c>
      <c r="DH90" s="3">
        <f t="shared" si="933"/>
        <v>2202975.06</v>
      </c>
      <c r="DI90" s="160">
        <f t="shared" si="934"/>
        <v>2202975.06</v>
      </c>
      <c r="DJ90" s="6">
        <f t="shared" si="1768"/>
        <v>2377975.06</v>
      </c>
      <c r="DK90" s="36">
        <f t="shared" si="1769"/>
        <v>5000000</v>
      </c>
      <c r="DL90" s="28">
        <f t="shared" si="1860"/>
        <v>5</v>
      </c>
      <c r="DM90" s="3">
        <f t="shared" si="1770"/>
        <v>1000000</v>
      </c>
      <c r="DN90" s="3">
        <f t="shared" si="1861"/>
        <v>6011</v>
      </c>
      <c r="DO90" s="3">
        <f t="shared" si="1771"/>
        <v>5980</v>
      </c>
      <c r="DP90" s="3">
        <f t="shared" si="1862"/>
        <v>14640</v>
      </c>
      <c r="DQ90" s="3">
        <f t="shared" si="1772"/>
        <v>44766</v>
      </c>
      <c r="DR90" s="3">
        <f t="shared" si="1773"/>
        <v>79803</v>
      </c>
      <c r="DS90" s="3">
        <f t="shared" si="1774"/>
        <v>848800</v>
      </c>
      <c r="DT90" s="3">
        <f t="shared" si="1775"/>
        <v>0</v>
      </c>
      <c r="DU90" s="3">
        <f>IF(DM90&gt;=$AR$5,IF(DM90&lt;=$AS$5,DM90-$AR$5,$AS$5-$AR$5),0)</f>
        <v>0</v>
      </c>
      <c r="DV90" s="3">
        <f t="shared" si="1776"/>
        <v>0</v>
      </c>
      <c r="DW90" s="22">
        <f t="shared" si="1777"/>
        <v>2152437.6500000004</v>
      </c>
      <c r="DX90" s="149">
        <f t="shared" si="935"/>
        <v>2198975.06</v>
      </c>
      <c r="DY90" s="160">
        <f t="shared" si="936"/>
        <v>2198975.06</v>
      </c>
      <c r="DZ90" s="6">
        <f t="shared" si="1010"/>
        <v>2373975.06</v>
      </c>
      <c r="EA90" s="36">
        <f t="shared" si="1778"/>
        <v>5000000</v>
      </c>
      <c r="EB90" s="28">
        <f t="shared" si="1863"/>
        <v>2</v>
      </c>
      <c r="EC90" s="3">
        <f t="shared" si="1779"/>
        <v>2500000</v>
      </c>
      <c r="ED90" s="3">
        <f t="shared" si="1780"/>
        <v>6011</v>
      </c>
      <c r="EE90" s="3">
        <f t="shared" si="1781"/>
        <v>5980</v>
      </c>
      <c r="EF90" s="3">
        <f t="shared" si="1782"/>
        <v>14640</v>
      </c>
      <c r="EG90" s="3">
        <f t="shared" si="1783"/>
        <v>44766</v>
      </c>
      <c r="EH90" s="3">
        <f t="shared" si="1784"/>
        <v>79803</v>
      </c>
      <c r="EI90" s="3">
        <f t="shared" si="1785"/>
        <v>2348800</v>
      </c>
      <c r="EJ90" s="3">
        <f t="shared" si="1864"/>
        <v>0</v>
      </c>
      <c r="EK90" s="3">
        <f t="shared" si="1786"/>
        <v>0</v>
      </c>
      <c r="EL90" s="3">
        <f t="shared" si="1787"/>
        <v>0</v>
      </c>
      <c r="EM90" s="22">
        <f t="shared" si="1788"/>
        <v>2210975.06</v>
      </c>
      <c r="EN90" s="3">
        <f t="shared" si="937"/>
        <v>2226447.5299999998</v>
      </c>
      <c r="EO90" s="160">
        <f t="shared" si="938"/>
        <v>2226447.5299999998</v>
      </c>
      <c r="EP90" s="36">
        <f t="shared" si="1789"/>
        <v>2413947.5299999998</v>
      </c>
      <c r="EQ90" s="6">
        <f t="shared" si="1790"/>
        <v>5000000</v>
      </c>
      <c r="ER90" s="3">
        <f t="shared" si="1791"/>
        <v>250000</v>
      </c>
      <c r="ES90" s="3">
        <f t="shared" si="1792"/>
        <v>250000</v>
      </c>
      <c r="ET90" s="3">
        <f t="shared" si="1793"/>
        <v>4500000</v>
      </c>
      <c r="EU90" s="3">
        <f t="shared" si="1794"/>
        <v>0</v>
      </c>
      <c r="EV90" s="3">
        <f t="shared" si="1869"/>
        <v>0</v>
      </c>
      <c r="EW90" s="3">
        <f t="shared" si="1796"/>
        <v>0</v>
      </c>
      <c r="EX90" s="6">
        <f t="shared" si="1797"/>
        <v>187500</v>
      </c>
      <c r="EY90" s="3">
        <f t="shared" si="1798"/>
        <v>500000</v>
      </c>
      <c r="EZ90" s="3">
        <f t="shared" si="1799"/>
        <v>500000</v>
      </c>
      <c r="FA90" s="3">
        <f t="shared" si="1800"/>
        <v>4000000</v>
      </c>
      <c r="FB90" s="3">
        <f t="shared" si="1801"/>
        <v>0</v>
      </c>
      <c r="FC90" s="3">
        <f t="shared" si="1802"/>
        <v>0</v>
      </c>
      <c r="FD90" s="3">
        <f t="shared" si="1803"/>
        <v>0</v>
      </c>
      <c r="FE90" s="6">
        <f t="shared" si="1804"/>
        <v>175000</v>
      </c>
      <c r="FF90" s="36">
        <f t="shared" si="1805"/>
        <v>5000000</v>
      </c>
      <c r="FG90" s="28">
        <f t="shared" si="1865"/>
        <v>2.5</v>
      </c>
      <c r="FH90" s="3">
        <f t="shared" si="1806"/>
        <v>2000000</v>
      </c>
      <c r="FI90" s="3">
        <f t="shared" si="1807"/>
        <v>6011</v>
      </c>
      <c r="FJ90" s="3">
        <f t="shared" si="1808"/>
        <v>5980</v>
      </c>
      <c r="FK90" s="3">
        <f t="shared" si="1809"/>
        <v>14640</v>
      </c>
      <c r="FL90" s="3">
        <f t="shared" si="1810"/>
        <v>44766</v>
      </c>
      <c r="FM90" s="3">
        <f t="shared" si="1811"/>
        <v>79803</v>
      </c>
      <c r="FN90" s="3">
        <f t="shared" si="1812"/>
        <v>1848800</v>
      </c>
      <c r="FO90" s="3">
        <f t="shared" si="1866"/>
        <v>0</v>
      </c>
      <c r="FP90" s="3">
        <f t="shared" si="1813"/>
        <v>0</v>
      </c>
      <c r="FQ90" s="3">
        <f t="shared" si="1814"/>
        <v>0</v>
      </c>
      <c r="FR90" s="22">
        <f t="shared" si="1815"/>
        <v>2201218.8250000002</v>
      </c>
      <c r="FS90" s="3">
        <f t="shared" si="945"/>
        <v>2224447.5299999998</v>
      </c>
      <c r="FT90" s="160">
        <f t="shared" si="946"/>
        <v>2224447.5299999998</v>
      </c>
      <c r="FU90" s="36">
        <f t="shared" si="1816"/>
        <v>2411947.5299999998</v>
      </c>
      <c r="FV90" s="36">
        <f t="shared" si="1817"/>
        <v>5000000</v>
      </c>
      <c r="FW90" s="28">
        <f t="shared" si="1867"/>
        <v>1.5</v>
      </c>
      <c r="FX90" s="3">
        <f t="shared" si="1818"/>
        <v>3333333.3333333335</v>
      </c>
      <c r="FY90" s="3">
        <f t="shared" si="1819"/>
        <v>6011</v>
      </c>
      <c r="FZ90" s="3">
        <f t="shared" si="1820"/>
        <v>5980</v>
      </c>
      <c r="GA90" s="3">
        <f t="shared" si="1821"/>
        <v>14640</v>
      </c>
      <c r="GB90" s="3">
        <f t="shared" si="1822"/>
        <v>44766</v>
      </c>
      <c r="GC90" s="3">
        <f t="shared" si="1823"/>
        <v>79803</v>
      </c>
      <c r="GD90" s="3">
        <f t="shared" si="1824"/>
        <v>3182133.3333333335</v>
      </c>
      <c r="GE90" s="3">
        <f t="shared" si="1868"/>
        <v>0</v>
      </c>
      <c r="GF90" s="3">
        <f t="shared" si="1825"/>
        <v>0</v>
      </c>
      <c r="GG90" s="3">
        <f t="shared" si="1826"/>
        <v>0</v>
      </c>
      <c r="GH90" s="22">
        <f t="shared" si="1827"/>
        <v>2220731.2949999999</v>
      </c>
      <c r="GI90" s="3">
        <f t="shared" si="948"/>
        <v>2229590.5299999998</v>
      </c>
      <c r="GJ90" s="160">
        <f t="shared" si="949"/>
        <v>2229590.5299999998</v>
      </c>
      <c r="GK90" s="36">
        <f t="shared" si="1828"/>
        <v>2417090.5299999998</v>
      </c>
      <c r="GR90" t="s">
        <v>59</v>
      </c>
      <c r="GS90" t="s">
        <v>140</v>
      </c>
      <c r="GU90" s="2"/>
      <c r="GV90" s="104" t="s">
        <v>132</v>
      </c>
      <c r="GW90" s="2"/>
      <c r="GY90" t="s">
        <v>133</v>
      </c>
      <c r="GZ90" s="1">
        <f>GY81*1</f>
        <v>480</v>
      </c>
      <c r="HB90" s="104"/>
      <c r="HC90" s="104" t="s">
        <v>134</v>
      </c>
      <c r="HD90" s="104">
        <f>GZ90*1</f>
        <v>480</v>
      </c>
      <c r="HE90" t="s">
        <v>135</v>
      </c>
      <c r="HH90" s="25">
        <f t="shared" si="1829"/>
        <v>5000000</v>
      </c>
      <c r="HI90" s="25">
        <f t="shared" si="1830"/>
        <v>2000</v>
      </c>
      <c r="HJ90" s="3">
        <f t="shared" si="1831"/>
        <v>4000</v>
      </c>
      <c r="HK90" s="3">
        <f t="shared" si="1832"/>
        <v>8000</v>
      </c>
      <c r="HL90" s="62">
        <f t="shared" si="1833"/>
        <v>12000</v>
      </c>
      <c r="HM90" s="25">
        <f t="shared" si="1834"/>
        <v>4040</v>
      </c>
      <c r="HN90" s="3">
        <f t="shared" si="1835"/>
        <v>6040</v>
      </c>
      <c r="HO90" s="6">
        <f t="shared" si="1836"/>
        <v>897</v>
      </c>
      <c r="HV90" s="6">
        <f t="shared" si="955"/>
        <v>5000000</v>
      </c>
      <c r="HW90" s="3">
        <f t="shared" si="956"/>
        <v>5040000</v>
      </c>
      <c r="HX90" s="36">
        <f t="shared" si="957"/>
        <v>40000</v>
      </c>
      <c r="HY90" s="36">
        <f t="shared" si="958"/>
        <v>19600</v>
      </c>
      <c r="HZ90" s="210">
        <f t="shared" si="1837"/>
        <v>0.49</v>
      </c>
      <c r="IA90" s="36">
        <f t="shared" si="959"/>
        <v>19600</v>
      </c>
      <c r="IB90" s="213">
        <f t="shared" si="1838"/>
        <v>0.49</v>
      </c>
      <c r="IC90" s="36">
        <f t="shared" si="961"/>
        <v>20100</v>
      </c>
      <c r="ID90" s="210">
        <f t="shared" si="1839"/>
        <v>0.50249999999999995</v>
      </c>
      <c r="IE90" s="36">
        <f t="shared" si="962"/>
        <v>20600</v>
      </c>
      <c r="IF90" s="210">
        <f t="shared" si="1840"/>
        <v>0.51500000000000001</v>
      </c>
      <c r="IG90" s="36">
        <f t="shared" si="963"/>
        <v>21600</v>
      </c>
      <c r="IH90" s="210">
        <f t="shared" si="1841"/>
        <v>0.54</v>
      </c>
      <c r="II90" s="6">
        <f t="shared" si="964"/>
        <v>22600</v>
      </c>
      <c r="IJ90" s="210">
        <f t="shared" si="1842"/>
        <v>0.56499999999999995</v>
      </c>
      <c r="IK90" s="6">
        <f t="shared" si="965"/>
        <v>20100</v>
      </c>
      <c r="IL90" s="210">
        <f t="shared" si="1843"/>
        <v>0.50249999999999995</v>
      </c>
      <c r="IM90" s="6">
        <f t="shared" si="967"/>
        <v>20600</v>
      </c>
      <c r="IN90" s="210">
        <f t="shared" si="1871"/>
        <v>0.51500000000000001</v>
      </c>
      <c r="IO90" s="6">
        <f t="shared" si="968"/>
        <v>19600</v>
      </c>
      <c r="IP90" s="218">
        <f t="shared" si="1845"/>
        <v>0.49</v>
      </c>
      <c r="IQ90" s="192"/>
      <c r="IR90" s="192"/>
    </row>
    <row r="91" spans="1:252">
      <c r="B91" t="s">
        <v>92</v>
      </c>
      <c r="M91" s="127"/>
      <c r="N91" s="172"/>
      <c r="O91" s="186"/>
      <c r="P91" s="10"/>
      <c r="Q91" s="10"/>
      <c r="R91" s="77"/>
      <c r="S91" s="10"/>
      <c r="T91" s="77"/>
      <c r="U91" s="10"/>
      <c r="V91" s="23"/>
      <c r="W91" s="10"/>
      <c r="X91" s="23"/>
      <c r="Y91" s="10"/>
      <c r="Z91" s="23"/>
      <c r="AA91" s="10"/>
      <c r="AB91" s="76"/>
      <c r="AC91" s="10"/>
      <c r="AD91" s="78"/>
      <c r="AE91" s="10"/>
      <c r="AF91" s="11"/>
      <c r="AG91" s="10"/>
      <c r="AH91" s="19"/>
      <c r="AI91" s="36"/>
      <c r="AJ91" s="28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22"/>
      <c r="AV91" s="11"/>
      <c r="AW91" s="160"/>
      <c r="AX91" s="10"/>
      <c r="AY91" s="36"/>
      <c r="AZ91" s="28"/>
      <c r="BA91" s="3"/>
      <c r="BB91" s="11"/>
      <c r="BC91" s="11"/>
      <c r="BD91" s="11"/>
      <c r="BE91" s="11"/>
      <c r="BF91" s="11"/>
      <c r="BG91" s="11"/>
      <c r="BH91" s="24"/>
      <c r="BI91" s="11"/>
      <c r="BJ91" s="11"/>
      <c r="BK91" s="11"/>
      <c r="BL91" s="11"/>
      <c r="BM91" s="160"/>
      <c r="BN91" s="19"/>
      <c r="BO91" s="36"/>
      <c r="BP91" s="28"/>
      <c r="BQ91" s="3"/>
      <c r="BR91" s="11"/>
      <c r="BS91" s="11"/>
      <c r="BT91" s="11"/>
      <c r="BU91" s="11"/>
      <c r="BV91" s="11"/>
      <c r="BW91" s="11"/>
      <c r="BX91" s="24"/>
      <c r="BY91" s="11"/>
      <c r="BZ91" s="11"/>
      <c r="CA91" s="11"/>
      <c r="CB91" s="3"/>
      <c r="CC91" s="160"/>
      <c r="CD91" s="10"/>
      <c r="CE91" s="36"/>
      <c r="CF91" s="28"/>
      <c r="CG91" s="3"/>
      <c r="CH91" s="11"/>
      <c r="CI91" s="11"/>
      <c r="CJ91" s="11"/>
      <c r="CK91" s="11"/>
      <c r="CL91" s="11"/>
      <c r="CM91" s="11"/>
      <c r="CN91" s="24"/>
      <c r="CO91" s="11"/>
      <c r="CP91" s="11"/>
      <c r="CQ91" s="11"/>
      <c r="CR91" s="3"/>
      <c r="CS91" s="160"/>
      <c r="CT91" s="10"/>
      <c r="CU91" s="36"/>
      <c r="CV91" s="28"/>
      <c r="CW91" s="3"/>
      <c r="CX91" s="11"/>
      <c r="CY91" s="11"/>
      <c r="CZ91" s="11"/>
      <c r="DA91" s="11"/>
      <c r="DB91" s="11"/>
      <c r="DC91" s="11"/>
      <c r="DD91" s="24"/>
      <c r="DE91" s="11"/>
      <c r="DF91" s="11"/>
      <c r="DG91" s="11"/>
      <c r="DH91" s="3"/>
      <c r="DI91" s="160"/>
      <c r="DJ91" s="10"/>
      <c r="DK91" s="36"/>
      <c r="DL91" s="28"/>
      <c r="DM91" s="3"/>
      <c r="DN91" s="11"/>
      <c r="DO91" s="11"/>
      <c r="DP91" s="11"/>
      <c r="DQ91" s="11"/>
      <c r="DR91" s="11"/>
      <c r="DS91" s="11"/>
      <c r="DT91" s="24"/>
      <c r="DU91" s="11"/>
      <c r="DV91" s="11"/>
      <c r="DW91" s="11"/>
      <c r="DX91" s="149"/>
      <c r="DY91" s="160"/>
      <c r="DZ91" s="6"/>
      <c r="EA91" s="36"/>
      <c r="EB91" s="28"/>
      <c r="EC91" s="3"/>
      <c r="ED91" s="3"/>
      <c r="EE91" s="3"/>
      <c r="EF91" s="3"/>
      <c r="EG91" s="3"/>
      <c r="EH91" s="3"/>
      <c r="EI91" s="3"/>
      <c r="EJ91" s="3"/>
      <c r="EK91" s="3"/>
      <c r="EL91" s="3"/>
      <c r="EM91" s="22"/>
      <c r="EN91" s="3"/>
      <c r="EO91" s="160"/>
      <c r="EP91" s="10"/>
      <c r="EQ91" s="10"/>
      <c r="ER91" s="11"/>
      <c r="ES91" s="11"/>
      <c r="ET91" s="11"/>
      <c r="EU91" s="11"/>
      <c r="EV91" s="11"/>
      <c r="EW91" s="11"/>
      <c r="EX91" s="10"/>
      <c r="EY91" s="11"/>
      <c r="EZ91" s="11"/>
      <c r="FA91" s="11"/>
      <c r="FB91" s="3"/>
      <c r="FC91" s="11"/>
      <c r="FD91" s="11"/>
      <c r="FE91" s="10"/>
      <c r="FF91" s="36"/>
      <c r="FG91" s="28"/>
      <c r="FH91" s="3"/>
      <c r="FI91" s="3"/>
      <c r="FJ91" s="3"/>
      <c r="FK91" s="3"/>
      <c r="FL91" s="3"/>
      <c r="FM91" s="3"/>
      <c r="FN91" s="3"/>
      <c r="FO91" s="3"/>
      <c r="FP91" s="3"/>
      <c r="FQ91" s="3"/>
      <c r="FR91" s="22"/>
      <c r="FS91" s="3"/>
      <c r="FT91" s="160"/>
      <c r="FU91" s="36"/>
      <c r="FV91" s="36"/>
      <c r="FW91" s="28"/>
      <c r="FX91" s="3"/>
      <c r="FY91" s="3"/>
      <c r="FZ91" s="3"/>
      <c r="GA91" s="3"/>
      <c r="GB91" s="3"/>
      <c r="GC91" s="3"/>
      <c r="GD91" s="3"/>
      <c r="GE91" s="3"/>
      <c r="GF91" s="3"/>
      <c r="GG91" s="3"/>
      <c r="GH91" s="22"/>
      <c r="GI91" s="3"/>
      <c r="GJ91" s="160"/>
      <c r="GK91" s="10"/>
      <c r="GM91" s="103"/>
      <c r="GN91" s="103"/>
      <c r="GS91" s="115" t="s">
        <v>136</v>
      </c>
      <c r="GU91" s="156">
        <f>HD90*2/3</f>
        <v>320</v>
      </c>
      <c r="GV91" s="104" t="s">
        <v>63</v>
      </c>
      <c r="HH91" s="25"/>
      <c r="HI91" s="25"/>
      <c r="HJ91" s="3"/>
      <c r="HK91" s="3"/>
      <c r="HL91" s="62"/>
      <c r="HM91" s="25"/>
      <c r="HN91" s="3"/>
      <c r="HO91" s="6"/>
      <c r="HV91" s="6"/>
      <c r="HW91" s="3"/>
      <c r="HX91" s="36"/>
      <c r="HY91" s="36"/>
      <c r="HZ91" s="211"/>
      <c r="IA91" s="36"/>
      <c r="IB91" s="214"/>
      <c r="IC91" s="36"/>
      <c r="ID91" s="211"/>
      <c r="IE91" s="36"/>
      <c r="IF91" s="211"/>
      <c r="IG91" s="36"/>
      <c r="IH91" s="211"/>
      <c r="II91" s="6"/>
      <c r="IJ91" s="210"/>
      <c r="IK91" s="6"/>
      <c r="IL91" s="216"/>
      <c r="IM91" s="6"/>
      <c r="IN91" s="217"/>
      <c r="IO91" s="6"/>
      <c r="IP91" s="219"/>
      <c r="IQ91" s="192"/>
      <c r="IR91" s="192"/>
    </row>
    <row r="92" spans="1:252" ht="15.75" thickBot="1">
      <c r="B92" t="s">
        <v>76</v>
      </c>
      <c r="D92" s="2">
        <f>D87*1</f>
        <v>2013</v>
      </c>
      <c r="E92" s="277" t="s">
        <v>202</v>
      </c>
      <c r="M92" s="127"/>
      <c r="N92" s="172"/>
      <c r="O92" s="186"/>
      <c r="P92" s="10"/>
      <c r="Q92" s="10"/>
      <c r="R92" s="77"/>
      <c r="S92" s="10"/>
      <c r="T92" s="77"/>
      <c r="U92" s="10"/>
      <c r="V92" s="23"/>
      <c r="W92" s="10"/>
      <c r="X92" s="23"/>
      <c r="Y92" s="10"/>
      <c r="Z92" s="23"/>
      <c r="AA92" s="10"/>
      <c r="AB92" s="76"/>
      <c r="AC92" s="10"/>
      <c r="AD92" s="78"/>
      <c r="AE92" s="10"/>
      <c r="AF92" s="11"/>
      <c r="AG92" s="10"/>
      <c r="AH92" s="19"/>
      <c r="AI92" s="36"/>
      <c r="AJ92" s="28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22"/>
      <c r="AV92" s="11"/>
      <c r="AW92" s="160"/>
      <c r="AX92" s="10"/>
      <c r="AY92" s="36"/>
      <c r="AZ92" s="28"/>
      <c r="BA92" s="3"/>
      <c r="BB92" s="11"/>
      <c r="BC92" s="11"/>
      <c r="BD92" s="11"/>
      <c r="BE92" s="11"/>
      <c r="BF92" s="11"/>
      <c r="BG92" s="11"/>
      <c r="BH92" s="24"/>
      <c r="BI92" s="11"/>
      <c r="BJ92" s="11"/>
      <c r="BK92" s="11"/>
      <c r="BL92" s="11"/>
      <c r="BM92" s="160"/>
      <c r="BN92" s="19"/>
      <c r="BO92" s="36"/>
      <c r="BP92" s="28"/>
      <c r="BQ92" s="3"/>
      <c r="BR92" s="11"/>
      <c r="BS92" s="11"/>
      <c r="BT92" s="11"/>
      <c r="BU92" s="11"/>
      <c r="BV92" s="11"/>
      <c r="BW92" s="11"/>
      <c r="BX92" s="24"/>
      <c r="BY92" s="11"/>
      <c r="BZ92" s="11"/>
      <c r="CA92" s="11"/>
      <c r="CB92" s="3"/>
      <c r="CC92" s="160"/>
      <c r="CD92" s="10"/>
      <c r="CE92" s="36"/>
      <c r="CF92" s="28"/>
      <c r="CG92" s="3"/>
      <c r="CH92" s="11"/>
      <c r="CI92" s="11"/>
      <c r="CJ92" s="11"/>
      <c r="CK92" s="11"/>
      <c r="CL92" s="11"/>
      <c r="CM92" s="11"/>
      <c r="CN92" s="24"/>
      <c r="CO92" s="11"/>
      <c r="CP92" s="11"/>
      <c r="CQ92" s="11"/>
      <c r="CR92" s="3"/>
      <c r="CS92" s="160"/>
      <c r="CT92" s="10"/>
      <c r="CU92" s="36"/>
      <c r="CV92" s="28"/>
      <c r="CW92" s="3"/>
      <c r="CX92" s="11"/>
      <c r="CY92" s="11"/>
      <c r="CZ92" s="11"/>
      <c r="DA92" s="11"/>
      <c r="DB92" s="11"/>
      <c r="DC92" s="11"/>
      <c r="DD92" s="24"/>
      <c r="DE92" s="11"/>
      <c r="DF92" s="11"/>
      <c r="DG92" s="11"/>
      <c r="DH92" s="3"/>
      <c r="DI92" s="160"/>
      <c r="DJ92" s="10"/>
      <c r="DK92" s="36"/>
      <c r="DL92" s="28"/>
      <c r="DM92" s="3"/>
      <c r="DN92" s="11"/>
      <c r="DO92" s="11"/>
      <c r="DP92" s="11"/>
      <c r="DQ92" s="11"/>
      <c r="DR92" s="11"/>
      <c r="DS92" s="11"/>
      <c r="DT92" s="24"/>
      <c r="DU92" s="11"/>
      <c r="DV92" s="11"/>
      <c r="DW92" s="11"/>
      <c r="DX92" s="149"/>
      <c r="DY92" s="160"/>
      <c r="DZ92" s="6"/>
      <c r="EA92" s="36"/>
      <c r="EB92" s="28"/>
      <c r="EC92" s="3"/>
      <c r="ED92" s="3"/>
      <c r="EE92" s="3"/>
      <c r="EF92" s="3"/>
      <c r="EG92" s="3"/>
      <c r="EH92" s="3"/>
      <c r="EI92" s="3"/>
      <c r="EJ92" s="3"/>
      <c r="EK92" s="3"/>
      <c r="EL92" s="3"/>
      <c r="EM92" s="22"/>
      <c r="EN92" s="3"/>
      <c r="EO92" s="160"/>
      <c r="EP92" s="10"/>
      <c r="EQ92" s="10"/>
      <c r="ER92" s="11"/>
      <c r="ES92" s="11"/>
      <c r="ET92" s="11"/>
      <c r="EU92" s="11"/>
      <c r="EV92" s="11"/>
      <c r="EW92" s="11"/>
      <c r="EX92" s="10"/>
      <c r="EY92" s="11"/>
      <c r="EZ92" s="11"/>
      <c r="FA92" s="11"/>
      <c r="FB92" s="3"/>
      <c r="FC92" s="11"/>
      <c r="FD92" s="11"/>
      <c r="FE92" s="10"/>
      <c r="FF92" s="36"/>
      <c r="FG92" s="28"/>
      <c r="FH92" s="3"/>
      <c r="FI92" s="3"/>
      <c r="FJ92" s="3"/>
      <c r="FK92" s="3"/>
      <c r="FL92" s="3"/>
      <c r="FM92" s="3"/>
      <c r="FN92" s="3"/>
      <c r="FO92" s="3"/>
      <c r="FP92" s="3"/>
      <c r="FQ92" s="3"/>
      <c r="FR92" s="22"/>
      <c r="FS92" s="3"/>
      <c r="FT92" s="160"/>
      <c r="FU92" s="36"/>
      <c r="FV92" s="36"/>
      <c r="FW92" s="28"/>
      <c r="FX92" s="3"/>
      <c r="FY92" s="3"/>
      <c r="FZ92" s="3"/>
      <c r="GA92" s="3"/>
      <c r="GB92" s="3"/>
      <c r="GC92" s="3"/>
      <c r="GD92" s="3"/>
      <c r="GE92" s="3"/>
      <c r="GF92" s="3"/>
      <c r="GG92" s="3"/>
      <c r="GH92" s="22"/>
      <c r="GI92" s="3"/>
      <c r="GJ92" s="160"/>
      <c r="GK92" s="10"/>
      <c r="GM92" s="11"/>
      <c r="GN92" s="11"/>
      <c r="GO92" t="s">
        <v>64</v>
      </c>
      <c r="GR92" s="2">
        <f>GY51*1</f>
        <v>2012</v>
      </c>
      <c r="GS92" t="s">
        <v>122</v>
      </c>
      <c r="GZ92" s="2">
        <f>GR92+1</f>
        <v>2013</v>
      </c>
      <c r="HA92" t="s">
        <v>137</v>
      </c>
      <c r="HH92" s="25"/>
      <c r="HI92" s="25"/>
      <c r="HJ92" s="3"/>
      <c r="HK92" s="3"/>
      <c r="HL92" s="62"/>
      <c r="HM92" s="25"/>
      <c r="HN92" s="3"/>
      <c r="HO92" s="6"/>
      <c r="HV92" s="6"/>
      <c r="HW92" s="3"/>
      <c r="HX92" s="36"/>
      <c r="HY92" s="36"/>
      <c r="HZ92" s="211"/>
      <c r="IA92" s="36"/>
      <c r="IB92" s="214"/>
      <c r="IC92" s="36"/>
      <c r="ID92" s="211"/>
      <c r="IE92" s="36"/>
      <c r="IF92" s="211"/>
      <c r="IG92" s="36"/>
      <c r="IH92" s="211"/>
      <c r="II92" s="6"/>
      <c r="IJ92" s="210"/>
      <c r="IK92" s="6"/>
      <c r="IL92" s="216"/>
      <c r="IM92" s="6"/>
      <c r="IN92" s="217"/>
      <c r="IO92" s="6"/>
      <c r="IP92" s="219"/>
      <c r="IQ92" s="193"/>
      <c r="IR92" s="193"/>
    </row>
    <row r="93" spans="1:252" ht="15.75" thickBot="1">
      <c r="B93" s="67" t="s">
        <v>49</v>
      </c>
      <c r="C93" s="68"/>
      <c r="D93" s="68"/>
      <c r="E93" s="271">
        <v>897</v>
      </c>
      <c r="M93" s="127"/>
      <c r="N93" s="172"/>
      <c r="O93" s="186"/>
      <c r="P93" s="10"/>
      <c r="Q93" s="10"/>
      <c r="R93" s="77"/>
      <c r="S93" s="10"/>
      <c r="T93" s="77"/>
      <c r="U93" s="10"/>
      <c r="V93" s="23"/>
      <c r="W93" s="10"/>
      <c r="X93" s="23"/>
      <c r="Y93" s="10"/>
      <c r="Z93" s="23"/>
      <c r="AA93" s="10"/>
      <c r="AB93" s="76"/>
      <c r="AC93" s="10"/>
      <c r="AD93" s="78"/>
      <c r="AE93" s="10"/>
      <c r="AF93" s="11"/>
      <c r="AG93" s="10"/>
      <c r="AH93" s="19"/>
      <c r="AI93" s="36"/>
      <c r="AJ93" s="28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22"/>
      <c r="AV93" s="11"/>
      <c r="AW93" s="160"/>
      <c r="AX93" s="10"/>
      <c r="AY93" s="36"/>
      <c r="AZ93" s="28"/>
      <c r="BA93" s="3"/>
      <c r="BB93" s="11"/>
      <c r="BC93" s="11"/>
      <c r="BD93" s="11"/>
      <c r="BE93" s="11"/>
      <c r="BF93" s="11"/>
      <c r="BG93" s="11"/>
      <c r="BH93" s="24"/>
      <c r="BI93" s="11"/>
      <c r="BJ93" s="11"/>
      <c r="BK93" s="11"/>
      <c r="BL93" s="11"/>
      <c r="BM93" s="160"/>
      <c r="BN93" s="19"/>
      <c r="BO93" s="36"/>
      <c r="BP93" s="28"/>
      <c r="BQ93" s="3"/>
      <c r="BR93" s="11"/>
      <c r="BS93" s="11"/>
      <c r="BT93" s="11"/>
      <c r="BU93" s="11"/>
      <c r="BV93" s="11"/>
      <c r="BW93" s="11"/>
      <c r="BX93" s="24"/>
      <c r="BY93" s="11"/>
      <c r="BZ93" s="11"/>
      <c r="CA93" s="11"/>
      <c r="CB93" s="3"/>
      <c r="CC93" s="160"/>
      <c r="CD93" s="10"/>
      <c r="CE93" s="36"/>
      <c r="CF93" s="28"/>
      <c r="CG93" s="3"/>
      <c r="CH93" s="11"/>
      <c r="CI93" s="11"/>
      <c r="CJ93" s="11"/>
      <c r="CK93" s="11"/>
      <c r="CL93" s="11"/>
      <c r="CM93" s="11"/>
      <c r="CN93" s="24"/>
      <c r="CO93" s="11"/>
      <c r="CP93" s="11"/>
      <c r="CQ93" s="11"/>
      <c r="CR93" s="3"/>
      <c r="CS93" s="160"/>
      <c r="CT93" s="10"/>
      <c r="CU93" s="36"/>
      <c r="CV93" s="28"/>
      <c r="CW93" s="3"/>
      <c r="CX93" s="11"/>
      <c r="CY93" s="11"/>
      <c r="CZ93" s="11"/>
      <c r="DA93" s="11"/>
      <c r="DB93" s="11"/>
      <c r="DC93" s="11"/>
      <c r="DD93" s="24"/>
      <c r="DE93" s="11"/>
      <c r="DF93" s="11"/>
      <c r="DG93" s="11"/>
      <c r="DH93" s="3"/>
      <c r="DI93" s="160"/>
      <c r="DJ93" s="10"/>
      <c r="DK93" s="36"/>
      <c r="DL93" s="28"/>
      <c r="DM93" s="3"/>
      <c r="DN93" s="11"/>
      <c r="DO93" s="11"/>
      <c r="DP93" s="11"/>
      <c r="DQ93" s="11"/>
      <c r="DR93" s="11"/>
      <c r="DS93" s="11"/>
      <c r="DT93" s="24"/>
      <c r="DU93" s="11"/>
      <c r="DV93" s="11"/>
      <c r="DW93" s="11"/>
      <c r="DX93" s="149"/>
      <c r="DY93" s="160"/>
      <c r="DZ93" s="6"/>
      <c r="EA93" s="36"/>
      <c r="EB93" s="28"/>
      <c r="EC93" s="3"/>
      <c r="ED93" s="3"/>
      <c r="EE93" s="3"/>
      <c r="EF93" s="3"/>
      <c r="EG93" s="3"/>
      <c r="EH93" s="3"/>
      <c r="EI93" s="3"/>
      <c r="EJ93" s="3"/>
      <c r="EK93" s="3"/>
      <c r="EL93" s="3"/>
      <c r="EM93" s="22"/>
      <c r="EN93" s="3"/>
      <c r="EO93" s="160"/>
      <c r="EP93" s="10"/>
      <c r="EQ93" s="10"/>
      <c r="ER93" s="11"/>
      <c r="ES93" s="11"/>
      <c r="ET93" s="11"/>
      <c r="EU93" s="11"/>
      <c r="EV93" s="11"/>
      <c r="EW93" s="11"/>
      <c r="EX93" s="10"/>
      <c r="EY93" s="11"/>
      <c r="EZ93" s="11"/>
      <c r="FA93" s="11"/>
      <c r="FB93" s="3"/>
      <c r="FC93" s="11"/>
      <c r="FD93" s="11"/>
      <c r="FE93" s="10"/>
      <c r="FF93" s="36"/>
      <c r="FG93" s="28"/>
      <c r="FH93" s="3"/>
      <c r="FI93" s="3"/>
      <c r="FJ93" s="3"/>
      <c r="FK93" s="3"/>
      <c r="FL93" s="3"/>
      <c r="FM93" s="3"/>
      <c r="FN93" s="3"/>
      <c r="FO93" s="3"/>
      <c r="FP93" s="3"/>
      <c r="FQ93" s="3"/>
      <c r="FR93" s="22"/>
      <c r="FS93" s="3"/>
      <c r="FT93" s="160"/>
      <c r="FU93" s="36"/>
      <c r="FV93" s="36"/>
      <c r="FW93" s="28"/>
      <c r="FX93" s="3"/>
      <c r="FY93" s="3"/>
      <c r="FZ93" s="3"/>
      <c r="GA93" s="3"/>
      <c r="GB93" s="3"/>
      <c r="GC93" s="3"/>
      <c r="GD93" s="3"/>
      <c r="GE93" s="3"/>
      <c r="GF93" s="3"/>
      <c r="GG93" s="3"/>
      <c r="GH93" s="22"/>
      <c r="GI93" s="3"/>
      <c r="GJ93" s="160"/>
      <c r="GK93" s="10"/>
      <c r="GM93" s="11"/>
      <c r="GN93" s="11"/>
      <c r="GO93" t="s">
        <v>124</v>
      </c>
      <c r="GR93" s="112">
        <f>GU91*1</f>
        <v>320</v>
      </c>
      <c r="GS93" t="s">
        <v>123</v>
      </c>
      <c r="HH93" s="25"/>
      <c r="HI93" s="25"/>
      <c r="HJ93" s="3"/>
      <c r="HK93" s="3"/>
      <c r="HL93" s="62"/>
      <c r="HM93" s="25"/>
      <c r="HN93" s="3"/>
      <c r="HO93" s="6"/>
      <c r="HV93" s="6"/>
      <c r="HW93" s="3"/>
      <c r="HX93" s="36"/>
      <c r="HY93" s="36"/>
      <c r="HZ93" s="211"/>
      <c r="IA93" s="36"/>
      <c r="IB93" s="214"/>
      <c r="IC93" s="36"/>
      <c r="ID93" s="211"/>
      <c r="IE93" s="36"/>
      <c r="IF93" s="211"/>
      <c r="IG93" s="36"/>
      <c r="IH93" s="211"/>
      <c r="II93" s="6"/>
      <c r="IJ93" s="210"/>
      <c r="IK93" s="6"/>
      <c r="IL93" s="216"/>
      <c r="IM93" s="6"/>
      <c r="IN93" s="217"/>
      <c r="IO93" s="6"/>
      <c r="IP93" s="219"/>
      <c r="IQ93" s="192"/>
      <c r="IR93" s="192"/>
    </row>
    <row r="94" spans="1:252">
      <c r="J94" s="103"/>
      <c r="K94" s="103"/>
      <c r="L94" s="103"/>
      <c r="M94" s="127"/>
      <c r="N94" s="172"/>
      <c r="O94" s="186"/>
      <c r="P94" s="10"/>
      <c r="Q94" s="10"/>
      <c r="R94" s="77"/>
      <c r="S94" s="10"/>
      <c r="T94" s="77"/>
      <c r="U94" s="10"/>
      <c r="V94" s="23"/>
      <c r="W94" s="10"/>
      <c r="X94" s="23"/>
      <c r="Y94" s="10"/>
      <c r="Z94" s="23"/>
      <c r="AA94" s="10"/>
      <c r="AB94" s="76"/>
      <c r="AC94" s="10"/>
      <c r="AD94" s="78"/>
      <c r="AE94" s="10"/>
      <c r="AF94" s="11"/>
      <c r="AG94" s="10"/>
      <c r="AH94" s="19"/>
      <c r="AI94" s="36"/>
      <c r="AJ94" s="28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22"/>
      <c r="AV94" s="11"/>
      <c r="AW94" s="160"/>
      <c r="AX94" s="10"/>
      <c r="AY94" s="36"/>
      <c r="AZ94" s="28"/>
      <c r="BA94" s="3"/>
      <c r="BB94" s="11"/>
      <c r="BC94" s="11"/>
      <c r="BD94" s="11"/>
      <c r="BE94" s="11"/>
      <c r="BF94" s="11"/>
      <c r="BG94" s="11"/>
      <c r="BH94" s="24"/>
      <c r="BI94" s="11"/>
      <c r="BJ94" s="11"/>
      <c r="BK94" s="11"/>
      <c r="BL94" s="11"/>
      <c r="BM94" s="160"/>
      <c r="BN94" s="19"/>
      <c r="BO94" s="36"/>
      <c r="BP94" s="28"/>
      <c r="BQ94" s="3"/>
      <c r="BR94" s="11"/>
      <c r="BS94" s="11"/>
      <c r="BT94" s="11"/>
      <c r="BU94" s="11"/>
      <c r="BV94" s="11"/>
      <c r="BW94" s="11"/>
      <c r="BX94" s="24"/>
      <c r="BY94" s="11"/>
      <c r="BZ94" s="11"/>
      <c r="CA94" s="11"/>
      <c r="CB94" s="3"/>
      <c r="CC94" s="160"/>
      <c r="CD94" s="10"/>
      <c r="CE94" s="36"/>
      <c r="CF94" s="28"/>
      <c r="CG94" s="3"/>
      <c r="CH94" s="11"/>
      <c r="CI94" s="11"/>
      <c r="CJ94" s="11"/>
      <c r="CK94" s="11"/>
      <c r="CL94" s="11"/>
      <c r="CM94" s="11"/>
      <c r="CN94" s="24"/>
      <c r="CO94" s="11"/>
      <c r="CP94" s="11"/>
      <c r="CQ94" s="11"/>
      <c r="CR94" s="3"/>
      <c r="CS94" s="160"/>
      <c r="CT94" s="10"/>
      <c r="CU94" s="36"/>
      <c r="CV94" s="28"/>
      <c r="CW94" s="3"/>
      <c r="CX94" s="11"/>
      <c r="CY94" s="11"/>
      <c r="CZ94" s="11"/>
      <c r="DA94" s="11"/>
      <c r="DB94" s="11"/>
      <c r="DC94" s="11"/>
      <c r="DD94" s="24"/>
      <c r="DE94" s="11"/>
      <c r="DF94" s="11"/>
      <c r="DG94" s="11"/>
      <c r="DH94" s="3"/>
      <c r="DI94" s="160"/>
      <c r="DJ94" s="10"/>
      <c r="DK94" s="36"/>
      <c r="DL94" s="28"/>
      <c r="DM94" s="3"/>
      <c r="DN94" s="11"/>
      <c r="DO94" s="11"/>
      <c r="DP94" s="11"/>
      <c r="DQ94" s="11"/>
      <c r="DR94" s="11"/>
      <c r="DS94" s="11"/>
      <c r="DT94" s="24"/>
      <c r="DU94" s="11"/>
      <c r="DV94" s="11"/>
      <c r="DW94" s="11"/>
      <c r="DX94" s="149"/>
      <c r="DY94" s="160"/>
      <c r="DZ94" s="6"/>
      <c r="EA94" s="36"/>
      <c r="EB94" s="28"/>
      <c r="EC94" s="3"/>
      <c r="ED94" s="3"/>
      <c r="EE94" s="3"/>
      <c r="EF94" s="3"/>
      <c r="EG94" s="3"/>
      <c r="EH94" s="3"/>
      <c r="EI94" s="3"/>
      <c r="EJ94" s="3"/>
      <c r="EK94" s="3"/>
      <c r="EL94" s="3"/>
      <c r="EM94" s="22"/>
      <c r="EN94" s="3"/>
      <c r="EO94" s="160"/>
      <c r="EP94" s="10"/>
      <c r="EQ94" s="10"/>
      <c r="ER94" s="11"/>
      <c r="ES94" s="11"/>
      <c r="ET94" s="11"/>
      <c r="EU94" s="11"/>
      <c r="EV94" s="11"/>
      <c r="EW94" s="11"/>
      <c r="EX94" s="10"/>
      <c r="EY94" s="11"/>
      <c r="EZ94" s="11"/>
      <c r="FA94" s="11"/>
      <c r="FB94" s="3"/>
      <c r="FC94" s="11"/>
      <c r="FD94" s="11"/>
      <c r="FE94" s="10"/>
      <c r="FF94" s="36"/>
      <c r="FG94" s="28"/>
      <c r="FH94" s="3"/>
      <c r="FI94" s="3"/>
      <c r="FJ94" s="3"/>
      <c r="FK94" s="3"/>
      <c r="FL94" s="3"/>
      <c r="FM94" s="3"/>
      <c r="FN94" s="3"/>
      <c r="FO94" s="3"/>
      <c r="FP94" s="3"/>
      <c r="FQ94" s="3"/>
      <c r="FR94" s="22"/>
      <c r="FS94" s="3"/>
      <c r="FT94" s="160"/>
      <c r="FU94" s="36"/>
      <c r="FV94" s="36"/>
      <c r="FW94" s="28"/>
      <c r="FX94" s="3"/>
      <c r="FY94" s="3"/>
      <c r="FZ94" s="3"/>
      <c r="GA94" s="3"/>
      <c r="GB94" s="3"/>
      <c r="GC94" s="3"/>
      <c r="GD94" s="3"/>
      <c r="GE94" s="3"/>
      <c r="GF94" s="3"/>
      <c r="GG94" s="3"/>
      <c r="GH94" s="22"/>
      <c r="GI94" s="3"/>
      <c r="GJ94" s="160"/>
      <c r="GK94" s="10"/>
      <c r="GO94" s="145" t="s">
        <v>138</v>
      </c>
      <c r="GR94" s="112"/>
      <c r="HH94" s="295"/>
      <c r="HI94" s="25"/>
      <c r="HJ94" s="3"/>
      <c r="HK94" s="3"/>
      <c r="HL94" s="62"/>
      <c r="HM94" s="25"/>
      <c r="HN94" s="3"/>
      <c r="HO94" s="6"/>
      <c r="HV94" s="6"/>
      <c r="HW94" s="3"/>
      <c r="HX94" s="36"/>
      <c r="HY94" s="36"/>
      <c r="HZ94" s="211"/>
      <c r="IA94" s="36"/>
      <c r="IB94" s="214"/>
      <c r="IC94" s="36"/>
      <c r="ID94" s="211"/>
      <c r="IE94" s="36"/>
      <c r="IF94" s="211"/>
      <c r="IG94" s="36"/>
      <c r="IH94" s="211"/>
      <c r="II94" s="6"/>
      <c r="IJ94" s="210"/>
      <c r="IK94" s="6"/>
      <c r="IL94" s="216"/>
      <c r="IM94" s="6"/>
      <c r="IN94" s="217"/>
      <c r="IO94" s="6"/>
      <c r="IP94" s="219"/>
      <c r="IQ94" s="192"/>
      <c r="IR94" s="192"/>
    </row>
    <row r="95" spans="1:252" ht="15.75" thickBot="1">
      <c r="J95" s="103"/>
      <c r="K95" s="209"/>
      <c r="L95" s="148"/>
      <c r="M95" s="127"/>
      <c r="N95" s="172"/>
      <c r="O95" s="186"/>
      <c r="P95" s="10"/>
      <c r="Q95" s="10"/>
      <c r="R95" s="77"/>
      <c r="S95" s="10"/>
      <c r="T95" s="77"/>
      <c r="U95" s="10"/>
      <c r="V95" s="23"/>
      <c r="W95" s="10"/>
      <c r="X95" s="23"/>
      <c r="Y95" s="10"/>
      <c r="Z95" s="23"/>
      <c r="AA95" s="10"/>
      <c r="AB95" s="76"/>
      <c r="AC95" s="10"/>
      <c r="AD95" s="78"/>
      <c r="AE95" s="10"/>
      <c r="AF95" s="11"/>
      <c r="AG95" s="10"/>
      <c r="AH95" s="19"/>
      <c r="AI95" s="36"/>
      <c r="AJ95" s="28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22"/>
      <c r="AV95" s="11"/>
      <c r="AW95" s="160"/>
      <c r="AX95" s="10"/>
      <c r="AY95" s="36"/>
      <c r="AZ95" s="28"/>
      <c r="BA95" s="3"/>
      <c r="BB95" s="11"/>
      <c r="BC95" s="11"/>
      <c r="BD95" s="11"/>
      <c r="BE95" s="11"/>
      <c r="BF95" s="11"/>
      <c r="BG95" s="11"/>
      <c r="BH95" s="24"/>
      <c r="BI95" s="11"/>
      <c r="BJ95" s="11"/>
      <c r="BK95" s="11"/>
      <c r="BL95" s="11"/>
      <c r="BM95" s="160"/>
      <c r="BN95" s="19"/>
      <c r="BO95" s="36"/>
      <c r="BP95" s="28"/>
      <c r="BQ95" s="3"/>
      <c r="BR95" s="11"/>
      <c r="BS95" s="11"/>
      <c r="BT95" s="11"/>
      <c r="BU95" s="11"/>
      <c r="BV95" s="11"/>
      <c r="BW95" s="11"/>
      <c r="BX95" s="24"/>
      <c r="BY95" s="11"/>
      <c r="BZ95" s="11"/>
      <c r="CA95" s="11"/>
      <c r="CB95" s="3"/>
      <c r="CC95" s="160"/>
      <c r="CD95" s="10"/>
      <c r="CE95" s="36"/>
      <c r="CF95" s="28"/>
      <c r="CG95" s="3"/>
      <c r="CH95" s="11"/>
      <c r="CI95" s="11"/>
      <c r="CJ95" s="11"/>
      <c r="CK95" s="11"/>
      <c r="CL95" s="11"/>
      <c r="CM95" s="11"/>
      <c r="CN95" s="24"/>
      <c r="CO95" s="11"/>
      <c r="CP95" s="11"/>
      <c r="CQ95" s="11"/>
      <c r="CR95" s="3"/>
      <c r="CS95" s="160"/>
      <c r="CT95" s="10"/>
      <c r="CU95" s="36"/>
      <c r="CV95" s="28"/>
      <c r="CW95" s="3"/>
      <c r="CX95" s="11"/>
      <c r="CY95" s="11"/>
      <c r="CZ95" s="11"/>
      <c r="DA95" s="11"/>
      <c r="DB95" s="11"/>
      <c r="DC95" s="11"/>
      <c r="DD95" s="24"/>
      <c r="DE95" s="11"/>
      <c r="DF95" s="11"/>
      <c r="DG95" s="11"/>
      <c r="DH95" s="3"/>
      <c r="DI95" s="160"/>
      <c r="DJ95" s="10"/>
      <c r="DK95" s="36"/>
      <c r="DL95" s="28"/>
      <c r="DM95" s="3"/>
      <c r="DN95" s="11"/>
      <c r="DO95" s="11"/>
      <c r="DP95" s="11"/>
      <c r="DQ95" s="11"/>
      <c r="DR95" s="11"/>
      <c r="DS95" s="11"/>
      <c r="DT95" s="24"/>
      <c r="DU95" s="11"/>
      <c r="DV95" s="11"/>
      <c r="DW95" s="11"/>
      <c r="DX95" s="149"/>
      <c r="DY95" s="160"/>
      <c r="DZ95" s="6"/>
      <c r="EA95" s="36"/>
      <c r="EB95" s="28"/>
      <c r="EC95" s="3"/>
      <c r="ED95" s="3"/>
      <c r="EE95" s="3"/>
      <c r="EF95" s="3"/>
      <c r="EG95" s="3"/>
      <c r="EH95" s="3"/>
      <c r="EI95" s="3"/>
      <c r="EJ95" s="3"/>
      <c r="EK95" s="3"/>
      <c r="EL95" s="3"/>
      <c r="EM95" s="22"/>
      <c r="EN95" s="3"/>
      <c r="EO95" s="160"/>
      <c r="EP95" s="10"/>
      <c r="EQ95" s="10"/>
      <c r="ER95" s="11"/>
      <c r="ES95" s="11"/>
      <c r="ET95" s="11"/>
      <c r="EU95" s="11"/>
      <c r="EV95" s="11"/>
      <c r="EW95" s="11"/>
      <c r="EX95" s="10"/>
      <c r="EY95" s="11"/>
      <c r="EZ95" s="11"/>
      <c r="FA95" s="11"/>
      <c r="FB95" s="3"/>
      <c r="FC95" s="11"/>
      <c r="FD95" s="11"/>
      <c r="FE95" s="10"/>
      <c r="FF95" s="36"/>
      <c r="FG95" s="28"/>
      <c r="FH95" s="3"/>
      <c r="FI95" s="3"/>
      <c r="FJ95" s="3"/>
      <c r="FK95" s="3"/>
      <c r="FL95" s="3"/>
      <c r="FM95" s="3"/>
      <c r="FN95" s="3"/>
      <c r="FO95" s="3"/>
      <c r="FP95" s="3"/>
      <c r="FQ95" s="3"/>
      <c r="FR95" s="22"/>
      <c r="FS95" s="3"/>
      <c r="FT95" s="160"/>
      <c r="FU95" s="36"/>
      <c r="FV95" s="36"/>
      <c r="FW95" s="28"/>
      <c r="FX95" s="3"/>
      <c r="FY95" s="3"/>
      <c r="FZ95" s="3"/>
      <c r="GA95" s="3"/>
      <c r="GB95" s="3"/>
      <c r="GC95" s="3"/>
      <c r="GD95" s="3"/>
      <c r="GE95" s="3"/>
      <c r="GF95" s="3"/>
      <c r="GG95" s="3"/>
      <c r="GH95" s="22"/>
      <c r="GI95" s="3"/>
      <c r="GJ95" s="160"/>
      <c r="GK95" s="10"/>
      <c r="GQ95" t="s">
        <v>149</v>
      </c>
      <c r="GR95" s="112"/>
      <c r="HH95" s="295"/>
      <c r="HI95" s="25"/>
      <c r="HJ95" s="3"/>
      <c r="HK95" s="3"/>
      <c r="HL95" s="62"/>
      <c r="HM95" s="25"/>
      <c r="HN95" s="3"/>
      <c r="HO95" s="6"/>
      <c r="HV95" s="6"/>
      <c r="HW95" s="3"/>
      <c r="HX95" s="36"/>
      <c r="HY95" s="36"/>
      <c r="HZ95" s="211"/>
      <c r="IA95" s="36"/>
      <c r="IB95" s="214"/>
      <c r="IC95" s="36"/>
      <c r="ID95" s="211"/>
      <c r="IE95" s="36"/>
      <c r="IF95" s="211"/>
      <c r="IG95" s="36"/>
      <c r="IH95" s="211"/>
      <c r="II95" s="6"/>
      <c r="IJ95" s="210"/>
      <c r="IK95" s="6"/>
      <c r="IL95" s="216"/>
      <c r="IM95" s="6"/>
      <c r="IN95" s="217"/>
      <c r="IO95" s="6"/>
      <c r="IP95" s="219"/>
      <c r="IQ95" s="192"/>
      <c r="IR95" s="192"/>
    </row>
    <row r="96" spans="1:252" ht="15.75" thickBot="1">
      <c r="D96" s="155"/>
      <c r="E96" s="145"/>
      <c r="J96" s="103"/>
      <c r="K96" s="103"/>
      <c r="L96" s="103"/>
      <c r="M96" s="127"/>
      <c r="N96" s="172"/>
      <c r="O96" s="186"/>
      <c r="P96" s="10"/>
      <c r="Q96" s="10"/>
      <c r="R96" s="77"/>
      <c r="S96" s="10"/>
      <c r="T96" s="77"/>
      <c r="U96" s="10"/>
      <c r="V96" s="23"/>
      <c r="W96" s="10"/>
      <c r="X96" s="23"/>
      <c r="Y96" s="10"/>
      <c r="Z96" s="23"/>
      <c r="AA96" s="10"/>
      <c r="AB96" s="76"/>
      <c r="AC96" s="10"/>
      <c r="AD96" s="78"/>
      <c r="AE96" s="10"/>
      <c r="AF96" s="11"/>
      <c r="AG96" s="10"/>
      <c r="AH96" s="19"/>
      <c r="AI96" s="36"/>
      <c r="AJ96" s="28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22"/>
      <c r="AV96" s="11"/>
      <c r="AW96" s="160"/>
      <c r="AX96" s="10"/>
      <c r="AY96" s="36"/>
      <c r="AZ96" s="28"/>
      <c r="BA96" s="3"/>
      <c r="BB96" s="11"/>
      <c r="BC96" s="11"/>
      <c r="BD96" s="11"/>
      <c r="BE96" s="11"/>
      <c r="BF96" s="11"/>
      <c r="BG96" s="11"/>
      <c r="BH96" s="24"/>
      <c r="BI96" s="11"/>
      <c r="BJ96" s="11"/>
      <c r="BK96" s="11"/>
      <c r="BL96" s="11"/>
      <c r="BM96" s="160"/>
      <c r="BN96" s="19"/>
      <c r="BO96" s="36"/>
      <c r="BP96" s="28"/>
      <c r="BQ96" s="3"/>
      <c r="BR96" s="11"/>
      <c r="BS96" s="11"/>
      <c r="BT96" s="11"/>
      <c r="BU96" s="11"/>
      <c r="BV96" s="11"/>
      <c r="BW96" s="11"/>
      <c r="BX96" s="24"/>
      <c r="BY96" s="11"/>
      <c r="BZ96" s="11"/>
      <c r="CA96" s="11"/>
      <c r="CB96" s="3"/>
      <c r="CC96" s="160"/>
      <c r="CD96" s="10"/>
      <c r="CE96" s="36"/>
      <c r="CF96" s="28"/>
      <c r="CG96" s="3"/>
      <c r="CH96" s="11"/>
      <c r="CI96" s="11"/>
      <c r="CJ96" s="11"/>
      <c r="CK96" s="11"/>
      <c r="CL96" s="11"/>
      <c r="CM96" s="11"/>
      <c r="CN96" s="24"/>
      <c r="CO96" s="11"/>
      <c r="CP96" s="11"/>
      <c r="CQ96" s="11"/>
      <c r="CR96" s="3"/>
      <c r="CS96" s="160"/>
      <c r="CT96" s="10"/>
      <c r="CU96" s="36"/>
      <c r="CV96" s="28"/>
      <c r="CW96" s="3"/>
      <c r="CX96" s="11"/>
      <c r="CY96" s="11"/>
      <c r="CZ96" s="11"/>
      <c r="DA96" s="11"/>
      <c r="DB96" s="11"/>
      <c r="DC96" s="11"/>
      <c r="DD96" s="24"/>
      <c r="DE96" s="11"/>
      <c r="DF96" s="11"/>
      <c r="DG96" s="11"/>
      <c r="DH96" s="3"/>
      <c r="DI96" s="160"/>
      <c r="DJ96" s="10"/>
      <c r="DK96" s="36"/>
      <c r="DL96" s="28"/>
      <c r="DM96" s="3"/>
      <c r="DN96" s="11"/>
      <c r="DO96" s="11"/>
      <c r="DP96" s="11"/>
      <c r="DQ96" s="11"/>
      <c r="DR96" s="11"/>
      <c r="DS96" s="11"/>
      <c r="DT96" s="24"/>
      <c r="DU96" s="11"/>
      <c r="DV96" s="11"/>
      <c r="DW96" s="11"/>
      <c r="DX96" s="149"/>
      <c r="DY96" s="160"/>
      <c r="DZ96" s="6"/>
      <c r="EA96" s="36"/>
      <c r="EB96" s="28"/>
      <c r="EC96" s="3"/>
      <c r="ED96" s="3"/>
      <c r="EE96" s="3"/>
      <c r="EF96" s="3"/>
      <c r="EG96" s="3"/>
      <c r="EH96" s="3"/>
      <c r="EI96" s="3"/>
      <c r="EJ96" s="3"/>
      <c r="EK96" s="3"/>
      <c r="EL96" s="3"/>
      <c r="EM96" s="22"/>
      <c r="EN96" s="3"/>
      <c r="EO96" s="160"/>
      <c r="EP96" s="10"/>
      <c r="EQ96" s="10"/>
      <c r="ER96" s="11"/>
      <c r="ES96" s="11"/>
      <c r="ET96" s="11"/>
      <c r="EU96" s="11"/>
      <c r="EV96" s="11"/>
      <c r="EW96" s="11"/>
      <c r="EX96" s="10"/>
      <c r="EY96" s="11"/>
      <c r="EZ96" s="11"/>
      <c r="FA96" s="11"/>
      <c r="FB96" s="3"/>
      <c r="FC96" s="11"/>
      <c r="FD96" s="11"/>
      <c r="FE96" s="10"/>
      <c r="FF96" s="36"/>
      <c r="FG96" s="28"/>
      <c r="FH96" s="3"/>
      <c r="FI96" s="3"/>
      <c r="FJ96" s="3"/>
      <c r="FK96" s="3"/>
      <c r="FL96" s="3"/>
      <c r="FM96" s="3"/>
      <c r="FN96" s="3"/>
      <c r="FO96" s="3"/>
      <c r="FP96" s="3"/>
      <c r="FQ96" s="3"/>
      <c r="FR96" s="22"/>
      <c r="FS96" s="3"/>
      <c r="FT96" s="160"/>
      <c r="FU96" s="36"/>
      <c r="FV96" s="36"/>
      <c r="FW96" s="28"/>
      <c r="FX96" s="3"/>
      <c r="FY96" s="3"/>
      <c r="FZ96" s="3"/>
      <c r="GA96" s="3"/>
      <c r="GB96" s="3"/>
      <c r="GC96" s="3"/>
      <c r="GD96" s="3"/>
      <c r="GE96" s="3"/>
      <c r="GF96" s="3"/>
      <c r="GG96" s="3"/>
      <c r="GH96" s="22"/>
      <c r="GI96" s="3"/>
      <c r="GJ96" s="160"/>
      <c r="GK96" s="10"/>
      <c r="GR96" t="s">
        <v>154</v>
      </c>
      <c r="GW96" s="56" t="s">
        <v>141</v>
      </c>
      <c r="GY96" s="2" t="s">
        <v>142</v>
      </c>
      <c r="GZ96" s="2"/>
      <c r="HA96" t="s">
        <v>143</v>
      </c>
      <c r="HC96" s="155">
        <f>GY81*1</f>
        <v>480</v>
      </c>
      <c r="HD96" s="104" t="s">
        <v>147</v>
      </c>
      <c r="HE96" s="155">
        <f>HC96*2</f>
        <v>960</v>
      </c>
      <c r="HF96" s="104"/>
      <c r="HH96" s="295"/>
      <c r="HI96" s="25"/>
      <c r="HJ96" s="3"/>
      <c r="HK96" s="3"/>
      <c r="HL96" s="62"/>
      <c r="HM96" s="25"/>
      <c r="HN96" s="3"/>
      <c r="HO96" s="6"/>
      <c r="HV96" s="6"/>
      <c r="HW96" s="3"/>
      <c r="HX96" s="36"/>
      <c r="HY96" s="36"/>
      <c r="HZ96" s="211"/>
      <c r="IA96" s="36"/>
      <c r="IB96" s="214"/>
      <c r="IC96" s="36"/>
      <c r="ID96" s="211"/>
      <c r="IE96" s="36"/>
      <c r="IF96" s="211"/>
      <c r="IG96" s="36"/>
      <c r="IH96" s="211"/>
      <c r="II96" s="6"/>
      <c r="IJ96" s="210"/>
      <c r="IK96" s="6"/>
      <c r="IL96" s="216"/>
      <c r="IM96" s="6"/>
      <c r="IN96" s="217"/>
      <c r="IO96" s="6"/>
      <c r="IP96" s="219"/>
      <c r="IQ96" s="192"/>
      <c r="IR96" s="192"/>
    </row>
    <row r="97" spans="13:252">
      <c r="M97" s="127"/>
      <c r="N97" s="172"/>
      <c r="O97" s="186"/>
      <c r="P97" s="10"/>
      <c r="Q97" s="10"/>
      <c r="R97" s="77"/>
      <c r="S97" s="10"/>
      <c r="T97" s="77"/>
      <c r="U97" s="10"/>
      <c r="V97" s="23"/>
      <c r="W97" s="10"/>
      <c r="X97" s="23"/>
      <c r="Y97" s="10"/>
      <c r="Z97" s="23"/>
      <c r="AA97" s="10"/>
      <c r="AB97" s="76"/>
      <c r="AC97" s="10"/>
      <c r="AD97" s="78"/>
      <c r="AE97" s="10"/>
      <c r="AF97" s="11"/>
      <c r="AG97" s="10"/>
      <c r="AH97" s="19"/>
      <c r="AI97" s="36"/>
      <c r="AJ97" s="28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22"/>
      <c r="AV97" s="11"/>
      <c r="AW97" s="160"/>
      <c r="AX97" s="10"/>
      <c r="AY97" s="36"/>
      <c r="AZ97" s="28"/>
      <c r="BA97" s="3"/>
      <c r="BB97" s="11"/>
      <c r="BC97" s="11"/>
      <c r="BD97" s="11"/>
      <c r="BE97" s="11"/>
      <c r="BF97" s="11"/>
      <c r="BG97" s="11"/>
      <c r="BH97" s="24"/>
      <c r="BI97" s="11"/>
      <c r="BJ97" s="11"/>
      <c r="BK97" s="11"/>
      <c r="BL97" s="11"/>
      <c r="BM97" s="160"/>
      <c r="BN97" s="19"/>
      <c r="BO97" s="36"/>
      <c r="BP97" s="28"/>
      <c r="BQ97" s="3"/>
      <c r="BR97" s="11"/>
      <c r="BS97" s="11"/>
      <c r="BT97" s="11"/>
      <c r="BU97" s="11"/>
      <c r="BV97" s="11"/>
      <c r="BW97" s="11"/>
      <c r="BX97" s="24"/>
      <c r="BY97" s="11"/>
      <c r="BZ97" s="11"/>
      <c r="CA97" s="11"/>
      <c r="CB97" s="3"/>
      <c r="CC97" s="160"/>
      <c r="CD97" s="10"/>
      <c r="CE97" s="36"/>
      <c r="CF97" s="28"/>
      <c r="CG97" s="3"/>
      <c r="CH97" s="11"/>
      <c r="CI97" s="11"/>
      <c r="CJ97" s="11"/>
      <c r="CK97" s="11"/>
      <c r="CL97" s="11"/>
      <c r="CM97" s="11"/>
      <c r="CN97" s="24"/>
      <c r="CO97" s="11"/>
      <c r="CP97" s="11"/>
      <c r="CQ97" s="11"/>
      <c r="CR97" s="3"/>
      <c r="CS97" s="160"/>
      <c r="CT97" s="10"/>
      <c r="CU97" s="36"/>
      <c r="CV97" s="28"/>
      <c r="CW97" s="3"/>
      <c r="CX97" s="11"/>
      <c r="CY97" s="11"/>
      <c r="CZ97" s="11"/>
      <c r="DA97" s="11"/>
      <c r="DB97" s="11"/>
      <c r="DC97" s="11"/>
      <c r="DD97" s="24"/>
      <c r="DE97" s="11"/>
      <c r="DF97" s="11"/>
      <c r="DG97" s="11"/>
      <c r="DH97" s="3"/>
      <c r="DI97" s="160"/>
      <c r="DJ97" s="10"/>
      <c r="DK97" s="36"/>
      <c r="DL97" s="28"/>
      <c r="DM97" s="3"/>
      <c r="DN97" s="11"/>
      <c r="DO97" s="11"/>
      <c r="DP97" s="11"/>
      <c r="DQ97" s="11"/>
      <c r="DR97" s="11"/>
      <c r="DS97" s="11"/>
      <c r="DT97" s="24"/>
      <c r="DU97" s="11"/>
      <c r="DV97" s="11"/>
      <c r="DW97" s="11"/>
      <c r="DX97" s="149"/>
      <c r="DY97" s="160"/>
      <c r="DZ97" s="6"/>
      <c r="EA97" s="36"/>
      <c r="EB97" s="28"/>
      <c r="EC97" s="3"/>
      <c r="ED97" s="3"/>
      <c r="EE97" s="3"/>
      <c r="EF97" s="3"/>
      <c r="EG97" s="3"/>
      <c r="EH97" s="3"/>
      <c r="EI97" s="3"/>
      <c r="EJ97" s="3"/>
      <c r="EK97" s="3"/>
      <c r="EL97" s="3"/>
      <c r="EM97" s="22"/>
      <c r="EN97" s="3"/>
      <c r="EO97" s="160"/>
      <c r="EP97" s="10"/>
      <c r="EQ97" s="10"/>
      <c r="ER97" s="11"/>
      <c r="ES97" s="11"/>
      <c r="ET97" s="11"/>
      <c r="EU97" s="11"/>
      <c r="EV97" s="11"/>
      <c r="EW97" s="11"/>
      <c r="EX97" s="10"/>
      <c r="EY97" s="11"/>
      <c r="EZ97" s="11"/>
      <c r="FA97" s="11"/>
      <c r="FB97" s="3"/>
      <c r="FC97" s="11"/>
      <c r="FD97" s="11"/>
      <c r="FE97" s="10"/>
      <c r="FF97" s="36"/>
      <c r="FG97" s="28"/>
      <c r="FH97" s="3"/>
      <c r="FI97" s="3"/>
      <c r="FJ97" s="3"/>
      <c r="FK97" s="3"/>
      <c r="FL97" s="3"/>
      <c r="FM97" s="3"/>
      <c r="FN97" s="3"/>
      <c r="FO97" s="3"/>
      <c r="FP97" s="3"/>
      <c r="FQ97" s="3"/>
      <c r="FR97" s="22"/>
      <c r="FS97" s="3"/>
      <c r="FT97" s="160"/>
      <c r="FU97" s="36"/>
      <c r="FV97" s="36"/>
      <c r="FW97" s="28"/>
      <c r="FX97" s="3"/>
      <c r="FY97" s="3"/>
      <c r="FZ97" s="3"/>
      <c r="GA97" s="3"/>
      <c r="GB97" s="3"/>
      <c r="GC97" s="3"/>
      <c r="GD97" s="3"/>
      <c r="GE97" s="3"/>
      <c r="GF97" s="3"/>
      <c r="GG97" s="3"/>
      <c r="GH97" s="22"/>
      <c r="GI97" s="3"/>
      <c r="GJ97" s="160"/>
      <c r="GK97" s="10"/>
      <c r="GO97" t="s">
        <v>64</v>
      </c>
      <c r="GR97" s="2">
        <f>GR92*1</f>
        <v>2012</v>
      </c>
      <c r="GS97" t="s">
        <v>122</v>
      </c>
      <c r="GZ97" s="2">
        <f>GR97+1</f>
        <v>2013</v>
      </c>
      <c r="HA97" t="s">
        <v>144</v>
      </c>
      <c r="HF97" s="104"/>
      <c r="HH97" s="295"/>
      <c r="HI97" s="25"/>
      <c r="HJ97" s="3"/>
      <c r="HK97" s="3"/>
      <c r="HL97" s="62"/>
      <c r="HM97" s="25"/>
      <c r="HN97" s="3"/>
      <c r="HO97" s="6"/>
      <c r="HV97" s="6"/>
      <c r="HW97" s="3"/>
      <c r="HX97" s="36"/>
      <c r="HY97" s="36"/>
      <c r="HZ97" s="211"/>
      <c r="IA97" s="36"/>
      <c r="IB97" s="214"/>
      <c r="IC97" s="36"/>
      <c r="ID97" s="211"/>
      <c r="IE97" s="36"/>
      <c r="IF97" s="211"/>
      <c r="IG97" s="36"/>
      <c r="IH97" s="211"/>
      <c r="II97" s="6"/>
      <c r="IJ97" s="210"/>
      <c r="IK97" s="6"/>
      <c r="IL97" s="216"/>
      <c r="IM97" s="6"/>
      <c r="IN97" s="217"/>
      <c r="IO97" s="6"/>
      <c r="IP97" s="219"/>
      <c r="IQ97" s="192"/>
      <c r="IR97" s="192"/>
    </row>
    <row r="98" spans="13:252" ht="15.75" thickBot="1">
      <c r="M98" s="173"/>
      <c r="N98" s="172"/>
      <c r="O98" s="185"/>
      <c r="P98" s="43"/>
      <c r="Q98" s="79"/>
      <c r="R98" s="83"/>
      <c r="S98" s="79"/>
      <c r="T98" s="83"/>
      <c r="U98" s="79"/>
      <c r="V98" s="80"/>
      <c r="W98" s="79"/>
      <c r="X98" s="80"/>
      <c r="Y98" s="79"/>
      <c r="Z98" s="80"/>
      <c r="AA98" s="43"/>
      <c r="AB98" s="80"/>
      <c r="AC98" s="43"/>
      <c r="AD98" s="80"/>
      <c r="AE98" s="79"/>
      <c r="AF98" s="80"/>
      <c r="AG98" s="43"/>
      <c r="AH98" s="85"/>
      <c r="AI98" s="79"/>
      <c r="AJ98" s="86"/>
      <c r="AK98" s="42"/>
      <c r="AL98" s="42"/>
      <c r="AM98" s="42"/>
      <c r="AN98" s="42"/>
      <c r="AO98" s="42"/>
      <c r="AP98" s="42"/>
      <c r="AQ98" s="42"/>
      <c r="AR98" s="42"/>
      <c r="AS98" s="42"/>
      <c r="AT98" s="42"/>
      <c r="AU98" s="61"/>
      <c r="AV98" s="42"/>
      <c r="AW98" s="161"/>
      <c r="AX98" s="43"/>
      <c r="AY98" s="79"/>
      <c r="AZ98" s="86"/>
      <c r="BA98" s="42"/>
      <c r="BB98" s="42"/>
      <c r="BC98" s="42"/>
      <c r="BD98" s="42"/>
      <c r="BE98" s="42"/>
      <c r="BF98" s="42"/>
      <c r="BG98" s="42"/>
      <c r="BH98" s="42"/>
      <c r="BI98" s="42"/>
      <c r="BJ98" s="42"/>
      <c r="BK98" s="91"/>
      <c r="BL98" s="42"/>
      <c r="BM98" s="161"/>
      <c r="BN98" s="87"/>
      <c r="BO98" s="79"/>
      <c r="BP98" s="86"/>
      <c r="BQ98" s="42"/>
      <c r="BR98" s="42"/>
      <c r="BS98" s="42"/>
      <c r="BT98" s="42"/>
      <c r="BU98" s="42"/>
      <c r="BV98" s="42"/>
      <c r="BW98" s="42"/>
      <c r="BX98" s="42"/>
      <c r="BY98" s="42"/>
      <c r="BZ98" s="42"/>
      <c r="CA98" s="91"/>
      <c r="CB98" s="42"/>
      <c r="CC98" s="161"/>
      <c r="CD98" s="43"/>
      <c r="CE98" s="79"/>
      <c r="CF98" s="86"/>
      <c r="CG98" s="42"/>
      <c r="CH98" s="42"/>
      <c r="CI98" s="42"/>
      <c r="CJ98" s="42"/>
      <c r="CK98" s="42"/>
      <c r="CL98" s="42"/>
      <c r="CM98" s="42"/>
      <c r="CN98" s="42"/>
      <c r="CO98" s="42"/>
      <c r="CP98" s="42"/>
      <c r="CQ98" s="61"/>
      <c r="CR98" s="42"/>
      <c r="CS98" s="161"/>
      <c r="CT98" s="43"/>
      <c r="CU98" s="79"/>
      <c r="CV98" s="86"/>
      <c r="CW98" s="42"/>
      <c r="CX98" s="42"/>
      <c r="CY98" s="42"/>
      <c r="CZ98" s="42"/>
      <c r="DA98" s="42"/>
      <c r="DB98" s="42"/>
      <c r="DC98" s="42"/>
      <c r="DD98" s="42"/>
      <c r="DE98" s="42"/>
      <c r="DF98" s="42"/>
      <c r="DG98" s="61"/>
      <c r="DH98" s="42"/>
      <c r="DI98" s="161"/>
      <c r="DJ98" s="43"/>
      <c r="DK98" s="79"/>
      <c r="DL98" s="86"/>
      <c r="DM98" s="42"/>
      <c r="DN98" s="42"/>
      <c r="DO98" s="42"/>
      <c r="DP98" s="42"/>
      <c r="DQ98" s="42"/>
      <c r="DR98" s="42"/>
      <c r="DS98" s="42"/>
      <c r="DT98" s="42"/>
      <c r="DU98" s="42"/>
      <c r="DV98" s="42"/>
      <c r="DW98" s="61"/>
      <c r="DX98" s="150"/>
      <c r="DY98" s="161"/>
      <c r="DZ98" s="43"/>
      <c r="EA98" s="79"/>
      <c r="EB98" s="86"/>
      <c r="EC98" s="42"/>
      <c r="ED98" s="42"/>
      <c r="EE98" s="42"/>
      <c r="EF98" s="42"/>
      <c r="EG98" s="42"/>
      <c r="EH98" s="42"/>
      <c r="EI98" s="42"/>
      <c r="EJ98" s="42"/>
      <c r="EK98" s="42"/>
      <c r="EL98" s="42"/>
      <c r="EM98" s="61"/>
      <c r="EN98" s="42"/>
      <c r="EO98" s="161"/>
      <c r="EP98" s="79"/>
      <c r="EQ98" s="43"/>
      <c r="ER98" s="42"/>
      <c r="ES98" s="42"/>
      <c r="ET98" s="42"/>
      <c r="EU98" s="42"/>
      <c r="EV98" s="42"/>
      <c r="EW98" s="42"/>
      <c r="EX98" s="43"/>
      <c r="EY98" s="42"/>
      <c r="EZ98" s="42"/>
      <c r="FA98" s="42"/>
      <c r="FB98" s="42"/>
      <c r="FC98" s="42"/>
      <c r="FD98" s="42"/>
      <c r="FE98" s="43"/>
      <c r="FF98" s="79"/>
      <c r="FG98" s="86"/>
      <c r="FH98" s="42"/>
      <c r="FI98" s="42"/>
      <c r="FJ98" s="42"/>
      <c r="FK98" s="42"/>
      <c r="FL98" s="42"/>
      <c r="FM98" s="42"/>
      <c r="FN98" s="42"/>
      <c r="FO98" s="42"/>
      <c r="FP98" s="42"/>
      <c r="FQ98" s="42"/>
      <c r="FR98" s="61"/>
      <c r="FS98" s="42"/>
      <c r="FT98" s="161"/>
      <c r="FU98" s="79"/>
      <c r="FV98" s="79"/>
      <c r="FW98" s="86"/>
      <c r="FX98" s="42"/>
      <c r="FY98" s="42"/>
      <c r="FZ98" s="42"/>
      <c r="GA98" s="42"/>
      <c r="GB98" s="42"/>
      <c r="GC98" s="42"/>
      <c r="GD98" s="42"/>
      <c r="GE98" s="42"/>
      <c r="GF98" s="42"/>
      <c r="GG98" s="42"/>
      <c r="GH98" s="61"/>
      <c r="GI98" s="42"/>
      <c r="GJ98" s="161"/>
      <c r="GK98" s="79"/>
      <c r="GO98" t="s">
        <v>124</v>
      </c>
      <c r="GR98" s="112">
        <f>HE96*1</f>
        <v>960</v>
      </c>
      <c r="GS98" t="s">
        <v>145</v>
      </c>
      <c r="HH98" s="296"/>
      <c r="HI98" s="81"/>
      <c r="HJ98" s="42"/>
      <c r="HK98" s="42"/>
      <c r="HL98" s="87"/>
      <c r="HM98" s="81"/>
      <c r="HN98" s="42"/>
      <c r="HO98" s="43"/>
      <c r="HV98" s="43"/>
      <c r="HW98" s="42"/>
      <c r="HX98" s="187"/>
      <c r="HY98" s="79"/>
      <c r="HZ98" s="212"/>
      <c r="IA98" s="79"/>
      <c r="IB98" s="215"/>
      <c r="IC98" s="79"/>
      <c r="ID98" s="212"/>
      <c r="IE98" s="79"/>
      <c r="IF98" s="212"/>
      <c r="IG98" s="79"/>
      <c r="IH98" s="212"/>
      <c r="II98" s="43"/>
      <c r="IJ98" s="212"/>
      <c r="IK98" s="43"/>
      <c r="IL98" s="212"/>
      <c r="IM98" s="43"/>
      <c r="IN98" s="212"/>
      <c r="IO98" s="43"/>
      <c r="IP98" s="220"/>
      <c r="IQ98" s="192"/>
      <c r="IR98" s="192"/>
    </row>
    <row r="99" spans="13:252">
      <c r="GI99" s="188"/>
    </row>
    <row r="100" spans="13:252">
      <c r="GI100" s="188"/>
    </row>
  </sheetData>
  <sheetProtection sheet="1" objects="1" scenarios="1"/>
  <pageMargins left="0.70866141732283472" right="0.9055118110236221" top="0.51181102362204722" bottom="0.39370078740157483" header="0.43307086614173229" footer="0.31496062992125984"/>
  <pageSetup paperSize="9" scale="7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ARLOT</dc:creator>
  <cp:lastModifiedBy>ARLOT</cp:lastModifiedBy>
  <cp:lastPrinted>2013-11-16T12:59:06Z</cp:lastPrinted>
  <dcterms:created xsi:type="dcterms:W3CDTF">2013-10-12T08:27:51Z</dcterms:created>
  <dcterms:modified xsi:type="dcterms:W3CDTF">2013-11-16T13:04:36Z</dcterms:modified>
</cp:coreProperties>
</file>