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20115" windowHeight="10035"/>
  </bookViews>
  <sheets>
    <sheet name="Sommaire" sheetId="1" r:id="rId1"/>
    <sheet name="BD" sheetId="4" r:id="rId2"/>
    <sheet name="BD (1)" sheetId="2" state="hidden" r:id="rId3"/>
  </sheets>
  <definedNames>
    <definedName name="_xlnm.Print_Area" localSheetId="0">Sommaire!$A$1:$G$20</definedName>
  </definedNames>
  <calcPr calcId="145621"/>
</workbook>
</file>

<file path=xl/calcChain.xml><?xml version="1.0" encoding="utf-8"?>
<calcChain xmlns="http://schemas.openxmlformats.org/spreadsheetml/2006/main">
  <c r="F9" i="1" l="1"/>
  <c r="E22" i="4"/>
  <c r="F17" i="1"/>
  <c r="F15" i="1"/>
  <c r="F11" i="1"/>
  <c r="D11" i="1"/>
  <c r="D9" i="1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" i="4"/>
  <c r="F13" i="1"/>
  <c r="D17" i="1"/>
  <c r="D15" i="1"/>
  <c r="D13" i="1"/>
  <c r="H2" i="1"/>
  <c r="D5" i="1" s="1"/>
  <c r="D19" i="1" l="1"/>
  <c r="F19" i="1" s="1"/>
  <c r="H3" i="1"/>
  <c r="F5" i="1" s="1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7" i="4"/>
  <c r="A8" i="4"/>
  <c r="A9" i="4"/>
  <c r="A6" i="4"/>
  <c r="B5" i="4"/>
  <c r="A5" i="4"/>
  <c r="N52" i="4"/>
  <c r="O52" i="4" s="1"/>
  <c r="B52" i="4"/>
  <c r="N51" i="4"/>
  <c r="O51" i="4" s="1"/>
  <c r="B51" i="4"/>
  <c r="N50" i="4"/>
  <c r="O50" i="4" s="1"/>
  <c r="B50" i="4"/>
  <c r="N49" i="4"/>
  <c r="O49" i="4" s="1"/>
  <c r="B49" i="4"/>
  <c r="N48" i="4"/>
  <c r="O48" i="4" s="1"/>
  <c r="B48" i="4"/>
  <c r="N47" i="4"/>
  <c r="O47" i="4" s="1"/>
  <c r="B47" i="4"/>
  <c r="N46" i="4"/>
  <c r="O46" i="4" s="1"/>
  <c r="B46" i="4"/>
  <c r="N45" i="4"/>
  <c r="O45" i="4" s="1"/>
  <c r="B45" i="4"/>
  <c r="N44" i="4"/>
  <c r="O44" i="4" s="1"/>
  <c r="B44" i="4"/>
  <c r="N43" i="4"/>
  <c r="O43" i="4" s="1"/>
  <c r="B43" i="4"/>
  <c r="N42" i="4"/>
  <c r="O42" i="4" s="1"/>
  <c r="B42" i="4"/>
  <c r="N41" i="4"/>
  <c r="O41" i="4" s="1"/>
  <c r="B41" i="4"/>
  <c r="N40" i="4"/>
  <c r="O40" i="4" s="1"/>
  <c r="B40" i="4"/>
  <c r="N39" i="4"/>
  <c r="O39" i="4" s="1"/>
  <c r="B39" i="4"/>
  <c r="N38" i="4"/>
  <c r="O38" i="4" s="1"/>
  <c r="B38" i="4"/>
  <c r="N37" i="4"/>
  <c r="O37" i="4" s="1"/>
  <c r="B37" i="4"/>
  <c r="N36" i="4"/>
  <c r="O36" i="4" s="1"/>
  <c r="B36" i="4"/>
  <c r="N35" i="4"/>
  <c r="O35" i="4" s="1"/>
  <c r="B35" i="4"/>
  <c r="N34" i="4"/>
  <c r="O34" i="4" s="1"/>
  <c r="B34" i="4"/>
  <c r="N33" i="4"/>
  <c r="O33" i="4" s="1"/>
  <c r="B33" i="4"/>
  <c r="N32" i="4"/>
  <c r="O32" i="4" s="1"/>
  <c r="B32" i="4"/>
  <c r="N31" i="4"/>
  <c r="O31" i="4" s="1"/>
  <c r="B31" i="4"/>
  <c r="N30" i="4"/>
  <c r="O30" i="4" s="1"/>
  <c r="B30" i="4"/>
  <c r="N29" i="4"/>
  <c r="O29" i="4" s="1"/>
  <c r="B29" i="4"/>
  <c r="N28" i="4"/>
  <c r="O28" i="4" s="1"/>
  <c r="B28" i="4"/>
  <c r="N27" i="4"/>
  <c r="O27" i="4" s="1"/>
  <c r="B27" i="4"/>
  <c r="N26" i="4"/>
  <c r="O26" i="4" s="1"/>
  <c r="B26" i="4"/>
  <c r="N25" i="4"/>
  <c r="O25" i="4" s="1"/>
  <c r="B25" i="4"/>
  <c r="N24" i="4"/>
  <c r="O24" i="4" s="1"/>
  <c r="B24" i="4"/>
  <c r="N23" i="4"/>
  <c r="O23" i="4" s="1"/>
  <c r="B23" i="4"/>
  <c r="N22" i="4"/>
  <c r="O22" i="4" s="1"/>
  <c r="B22" i="4"/>
  <c r="N21" i="4"/>
  <c r="O21" i="4" s="1"/>
  <c r="B21" i="4"/>
  <c r="N20" i="4"/>
  <c r="O20" i="4" s="1"/>
  <c r="B20" i="4"/>
  <c r="N19" i="4"/>
  <c r="O19" i="4" s="1"/>
  <c r="B19" i="4"/>
  <c r="N18" i="4"/>
  <c r="O18" i="4" s="1"/>
  <c r="B18" i="4"/>
  <c r="N17" i="4"/>
  <c r="O17" i="4" s="1"/>
  <c r="B17" i="4"/>
  <c r="N16" i="4"/>
  <c r="O16" i="4" s="1"/>
  <c r="B16" i="4"/>
  <c r="N15" i="4"/>
  <c r="O15" i="4" s="1"/>
  <c r="B15" i="4"/>
  <c r="N14" i="4"/>
  <c r="O14" i="4" s="1"/>
  <c r="B14" i="4"/>
  <c r="N13" i="4"/>
  <c r="O13" i="4" s="1"/>
  <c r="B13" i="4"/>
  <c r="N12" i="4"/>
  <c r="O12" i="4" s="1"/>
  <c r="B12" i="4"/>
  <c r="N11" i="4"/>
  <c r="O11" i="4" s="1"/>
  <c r="B11" i="4"/>
  <c r="N10" i="4"/>
  <c r="O10" i="4" s="1"/>
  <c r="B10" i="4"/>
  <c r="N9" i="4"/>
  <c r="O9" i="4" s="1"/>
  <c r="B9" i="4"/>
  <c r="D8" i="4"/>
  <c r="N8" i="4" s="1"/>
  <c r="O8" i="4" s="1"/>
  <c r="B8" i="4"/>
  <c r="D7" i="4"/>
  <c r="N7" i="4" s="1"/>
  <c r="O7" i="4" s="1"/>
  <c r="B7" i="4"/>
  <c r="D6" i="4"/>
  <c r="N6" i="4" s="1"/>
  <c r="O6" i="4" s="1"/>
  <c r="B6" i="4"/>
  <c r="N5" i="4"/>
  <c r="O5" i="4" s="1"/>
  <c r="N6" i="2"/>
  <c r="N7" i="2"/>
  <c r="N8" i="2"/>
  <c r="O8" i="2" s="1"/>
  <c r="N9" i="2"/>
  <c r="N10" i="2"/>
  <c r="N11" i="2"/>
  <c r="N12" i="2"/>
  <c r="O12" i="2" s="1"/>
  <c r="N13" i="2"/>
  <c r="N14" i="2"/>
  <c r="N15" i="2"/>
  <c r="N16" i="2"/>
  <c r="O16" i="2" s="1"/>
  <c r="N17" i="2"/>
  <c r="N18" i="2"/>
  <c r="N19" i="2"/>
  <c r="O19" i="2" s="1"/>
  <c r="N20" i="2"/>
  <c r="O20" i="2" s="1"/>
  <c r="N21" i="2"/>
  <c r="N22" i="2"/>
  <c r="N23" i="2"/>
  <c r="N24" i="2"/>
  <c r="O24" i="2" s="1"/>
  <c r="N25" i="2"/>
  <c r="N26" i="2"/>
  <c r="N27" i="2"/>
  <c r="N28" i="2"/>
  <c r="O28" i="2" s="1"/>
  <c r="N29" i="2"/>
  <c r="N30" i="2"/>
  <c r="N31" i="2"/>
  <c r="N32" i="2"/>
  <c r="O32" i="2" s="1"/>
  <c r="N33" i="2"/>
  <c r="N34" i="2"/>
  <c r="N35" i="2"/>
  <c r="N36" i="2"/>
  <c r="O36" i="2" s="1"/>
  <c r="N37" i="2"/>
  <c r="N38" i="2"/>
  <c r="N39" i="2"/>
  <c r="N40" i="2"/>
  <c r="O40" i="2" s="1"/>
  <c r="N41" i="2"/>
  <c r="N42" i="2"/>
  <c r="N43" i="2"/>
  <c r="N44" i="2"/>
  <c r="O44" i="2" s="1"/>
  <c r="N45" i="2"/>
  <c r="N46" i="2"/>
  <c r="N47" i="2"/>
  <c r="N48" i="2"/>
  <c r="O48" i="2" s="1"/>
  <c r="N49" i="2"/>
  <c r="N50" i="2"/>
  <c r="N51" i="2"/>
  <c r="N52" i="2"/>
  <c r="O52" i="2" s="1"/>
  <c r="N5" i="2"/>
  <c r="D8" i="2"/>
  <c r="D7" i="2"/>
  <c r="O7" i="2" s="1"/>
  <c r="D6" i="2"/>
  <c r="O6" i="2" s="1"/>
  <c r="O22" i="2"/>
  <c r="O9" i="2"/>
  <c r="O10" i="2"/>
  <c r="O11" i="2"/>
  <c r="O13" i="2"/>
  <c r="O14" i="2"/>
  <c r="O15" i="2"/>
  <c r="O17" i="2"/>
  <c r="O18" i="2"/>
  <c r="O21" i="2"/>
  <c r="O23" i="2"/>
  <c r="O25" i="2"/>
  <c r="O26" i="2"/>
  <c r="O27" i="2"/>
  <c r="O29" i="2"/>
  <c r="O30" i="2"/>
  <c r="O31" i="2"/>
  <c r="O33" i="2"/>
  <c r="O34" i="2"/>
  <c r="O35" i="2"/>
  <c r="O37" i="2"/>
  <c r="O38" i="2"/>
  <c r="O39" i="2"/>
  <c r="O41" i="2"/>
  <c r="O42" i="2"/>
  <c r="O43" i="2"/>
  <c r="O45" i="2"/>
  <c r="O46" i="2"/>
  <c r="O47" i="2"/>
  <c r="O49" i="2"/>
  <c r="O50" i="2"/>
  <c r="O51" i="2"/>
  <c r="O5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</calcChain>
</file>

<file path=xl/sharedStrings.xml><?xml version="1.0" encoding="utf-8"?>
<sst xmlns="http://schemas.openxmlformats.org/spreadsheetml/2006/main" count="51" uniqueCount="28">
  <si>
    <t>Cibles et résultats : Stratégie 12 000 logements</t>
  </si>
  <si>
    <t>Mois</t>
  </si>
  <si>
    <t>Axe 1</t>
  </si>
  <si>
    <t>Axe 2</t>
  </si>
  <si>
    <t>Axe 3</t>
  </si>
  <si>
    <t>Axe 4</t>
  </si>
  <si>
    <t>Axe 5</t>
  </si>
  <si>
    <t>Service de l'habitation</t>
  </si>
  <si>
    <t>/mois</t>
  </si>
  <si>
    <t>Total</t>
  </si>
  <si>
    <t>%</t>
  </si>
  <si>
    <t>Temps
écoulé</t>
  </si>
  <si>
    <t>Au calendrier</t>
  </si>
  <si>
    <t>Cibles par axe</t>
  </si>
  <si>
    <t>Résultats</t>
  </si>
  <si>
    <t>% de
cible</t>
  </si>
  <si>
    <t>Enjeux</t>
  </si>
  <si>
    <t>Inclusion
(volet abordable)</t>
  </si>
  <si>
    <t>Innovation -
logements abordables</t>
  </si>
  <si>
    <t>Développement et aide à l'acquisition de propriétés abordables</t>
  </si>
  <si>
    <t>Logements sociaux et communautaires</t>
  </si>
  <si>
    <t>Sauvegarde d'unités abordable et sociales</t>
  </si>
  <si>
    <r>
      <t xml:space="preserve">Cible globale de 6000 unités. </t>
    </r>
    <r>
      <rPr>
        <sz val="11"/>
        <color theme="1"/>
        <rFont val="Arial"/>
        <family val="2"/>
      </rPr>
      <t>Léger retard de 300 unités ED dans le rythme des engagements. A combler en 2020-2021.</t>
    </r>
  </si>
  <si>
    <r>
      <rPr>
        <i/>
        <sz val="11"/>
        <color theme="1"/>
        <rFont val="Arial"/>
        <family val="2"/>
      </rPr>
      <t>Cible globale de 1000 unités.</t>
    </r>
    <r>
      <rPr>
        <sz val="11"/>
        <color theme="1"/>
        <rFont val="Arial"/>
        <family val="2"/>
      </rPr>
      <t xml:space="preserve">
Devrait être atteinte en 2019.</t>
    </r>
  </si>
  <si>
    <r>
      <rPr>
        <i/>
        <sz val="11"/>
        <color theme="1"/>
        <rFont val="Arial"/>
        <family val="2"/>
      </rPr>
      <t>Cible globale de 1000 unités.</t>
    </r>
    <r>
      <rPr>
        <sz val="11"/>
        <color theme="1"/>
        <rFont val="Arial"/>
        <family val="2"/>
      </rPr>
      <t xml:space="preserve">
Devrait être atteinte en 2020.</t>
    </r>
  </si>
  <si>
    <r>
      <rPr>
        <i/>
        <sz val="11"/>
        <color theme="1"/>
        <rFont val="Arial"/>
        <family val="2"/>
      </rPr>
      <t>Cible globale de 1000 unités</t>
    </r>
    <r>
      <rPr>
        <sz val="11"/>
        <color theme="1"/>
        <rFont val="Arial"/>
        <family val="2"/>
      </rPr>
      <t>. Accélération prévue avec les modifications apportées au programme d'aide à la rénovation majeur (Ville), et l'arrivée des programmes fédéreaux de refinancement de logements sociaux en 2020.</t>
    </r>
  </si>
  <si>
    <r>
      <rPr>
        <i/>
        <sz val="11"/>
        <color theme="1"/>
        <rFont val="Arial"/>
        <family val="2"/>
      </rPr>
      <t>Cible globale de 3500 ménages ou unités</t>
    </r>
    <r>
      <rPr>
        <sz val="11"/>
        <color theme="1"/>
        <rFont val="Arial"/>
        <family val="2"/>
      </rPr>
      <t>. Retard dans le programme Accès Condo de la SHDM (148 unités sur 500 visées), compensé par la progression du programme d'aide à l'acquisition résidentielle.</t>
    </r>
  </si>
  <si>
    <t>Sommaire de l'état d'avancement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</si>
</sst>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)\ _$_ ;_ * \(#,##0\)\ _$_ ;_ * &quot;-&quot;_)\ _$_ ;_ @_ 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i/>
      <sz val="11"/>
      <color theme="1"/>
      <name val="Arial"/>
      <family val="2"/>
    </font>
    <font>
      <sz val="11"/>
      <color theme="0" tint="-0.34998626667073579"/>
      <name val="Arial"/>
      <family val="2"/>
    </font>
    <font>
      <b/>
      <sz val="12"/>
      <color theme="0" tint="-0.3499862666707357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8">
    <xf numFmtId="0" fontId="0" fillId="0" borderId="0" xfId="0"/>
    <xf numFmtId="14" fontId="0" fillId="0" borderId="0" xfId="0" applyNumberFormat="1"/>
    <xf numFmtId="0" fontId="0" fillId="0" borderId="0" xfId="0" applyBorder="1"/>
    <xf numFmtId="0" fontId="0" fillId="0" borderId="3" xfId="0" applyBorder="1"/>
    <xf numFmtId="9" fontId="0" fillId="0" borderId="0" xfId="1" applyFont="1" applyBorder="1"/>
    <xf numFmtId="14" fontId="0" fillId="0" borderId="7" xfId="0" applyNumberFormat="1" applyBorder="1"/>
    <xf numFmtId="0" fontId="0" fillId="0" borderId="10" xfId="0" applyBorder="1"/>
    <xf numFmtId="0" fontId="3" fillId="3" borderId="6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2" fillId="2" borderId="3" xfId="0" applyFont="1" applyFill="1" applyBorder="1"/>
    <xf numFmtId="9" fontId="2" fillId="2" borderId="10" xfId="1" applyFont="1" applyFill="1" applyBorder="1"/>
    <xf numFmtId="0" fontId="2" fillId="2" borderId="4" xfId="0" applyFont="1" applyFill="1" applyBorder="1"/>
    <xf numFmtId="9" fontId="2" fillId="2" borderId="11" xfId="1" applyFont="1" applyFill="1" applyBorder="1"/>
    <xf numFmtId="41" fontId="2" fillId="2" borderId="3" xfId="0" applyNumberFormat="1" applyFont="1" applyFill="1" applyBorder="1"/>
    <xf numFmtId="41" fontId="2" fillId="4" borderId="3" xfId="0" applyNumberFormat="1" applyFont="1" applyFill="1" applyBorder="1"/>
    <xf numFmtId="9" fontId="2" fillId="4" borderId="10" xfId="1" applyFont="1" applyFill="1" applyBorder="1"/>
    <xf numFmtId="0" fontId="3" fillId="0" borderId="3" xfId="0" applyFont="1" applyBorder="1"/>
    <xf numFmtId="14" fontId="2" fillId="2" borderId="7" xfId="0" applyNumberFormat="1" applyFont="1" applyFill="1" applyBorder="1"/>
    <xf numFmtId="9" fontId="2" fillId="2" borderId="0" xfId="1" applyFont="1" applyFill="1" applyBorder="1"/>
    <xf numFmtId="0" fontId="2" fillId="2" borderId="0" xfId="0" applyFont="1" applyFill="1" applyBorder="1"/>
    <xf numFmtId="0" fontId="2" fillId="2" borderId="10" xfId="0" applyFont="1" applyFill="1" applyBorder="1"/>
    <xf numFmtId="14" fontId="2" fillId="2" borderId="8" xfId="0" applyNumberFormat="1" applyFont="1" applyFill="1" applyBorder="1"/>
    <xf numFmtId="9" fontId="2" fillId="2" borderId="5" xfId="1" applyFont="1" applyFill="1" applyBorder="1"/>
    <xf numFmtId="0" fontId="2" fillId="2" borderId="5" xfId="0" applyFont="1" applyFill="1" applyBorder="1"/>
    <xf numFmtId="0" fontId="2" fillId="2" borderId="11" xfId="0" applyFont="1" applyFill="1" applyBorder="1"/>
    <xf numFmtId="41" fontId="2" fillId="6" borderId="3" xfId="0" applyNumberFormat="1" applyFont="1" applyFill="1" applyBorder="1"/>
    <xf numFmtId="9" fontId="2" fillId="6" borderId="10" xfId="1" applyFont="1" applyFill="1" applyBorder="1"/>
    <xf numFmtId="14" fontId="4" fillId="4" borderId="7" xfId="0" applyNumberFormat="1" applyFont="1" applyFill="1" applyBorder="1"/>
    <xf numFmtId="9" fontId="4" fillId="4" borderId="0" xfId="1" applyFont="1" applyFill="1" applyBorder="1"/>
    <xf numFmtId="0" fontId="4" fillId="4" borderId="0" xfId="0" applyFont="1" applyFill="1" applyBorder="1"/>
    <xf numFmtId="0" fontId="4" fillId="4" borderId="3" xfId="0" applyFont="1" applyFill="1" applyBorder="1"/>
    <xf numFmtId="0" fontId="4" fillId="4" borderId="10" xfId="0" applyFont="1" applyFill="1" applyBorder="1"/>
    <xf numFmtId="14" fontId="2" fillId="4" borderId="7" xfId="0" applyNumberFormat="1" applyFont="1" applyFill="1" applyBorder="1"/>
    <xf numFmtId="9" fontId="2" fillId="4" borderId="0" xfId="1" applyFont="1" applyFill="1" applyBorder="1"/>
    <xf numFmtId="0" fontId="2" fillId="4" borderId="0" xfId="0" applyFont="1" applyFill="1" applyBorder="1"/>
    <xf numFmtId="0" fontId="2" fillId="4" borderId="3" xfId="0" applyFont="1" applyFill="1" applyBorder="1"/>
    <xf numFmtId="0" fontId="2" fillId="4" borderId="10" xfId="0" applyFont="1" applyFill="1" applyBorder="1"/>
    <xf numFmtId="14" fontId="6" fillId="5" borderId="7" xfId="0" applyNumberFormat="1" applyFont="1" applyFill="1" applyBorder="1"/>
    <xf numFmtId="9" fontId="6" fillId="5" borderId="0" xfId="1" applyFont="1" applyFill="1" applyBorder="1"/>
    <xf numFmtId="0" fontId="6" fillId="5" borderId="0" xfId="0" applyFont="1" applyFill="1" applyBorder="1"/>
    <xf numFmtId="0" fontId="6" fillId="5" borderId="3" xfId="0" applyFont="1" applyFill="1" applyBorder="1"/>
    <xf numFmtId="0" fontId="6" fillId="5" borderId="10" xfId="0" applyFont="1" applyFill="1" applyBorder="1"/>
    <xf numFmtId="41" fontId="6" fillId="5" borderId="3" xfId="0" applyNumberFormat="1" applyFont="1" applyFill="1" applyBorder="1"/>
    <xf numFmtId="9" fontId="6" fillId="5" borderId="10" xfId="1" applyFont="1" applyFill="1" applyBorder="1"/>
    <xf numFmtId="14" fontId="6" fillId="5" borderId="8" xfId="0" applyNumberFormat="1" applyFont="1" applyFill="1" applyBorder="1"/>
    <xf numFmtId="9" fontId="6" fillId="5" borderId="5" xfId="1" applyFont="1" applyFill="1" applyBorder="1"/>
    <xf numFmtId="0" fontId="6" fillId="5" borderId="5" xfId="0" applyFont="1" applyFill="1" applyBorder="1"/>
    <xf numFmtId="0" fontId="6" fillId="5" borderId="4" xfId="0" applyFont="1" applyFill="1" applyBorder="1"/>
    <xf numFmtId="0" fontId="6" fillId="5" borderId="11" xfId="0" applyFont="1" applyFill="1" applyBorder="1"/>
    <xf numFmtId="9" fontId="6" fillId="5" borderId="11" xfId="1" applyFont="1" applyFill="1" applyBorder="1"/>
    <xf numFmtId="14" fontId="4" fillId="0" borderId="0" xfId="0" applyNumberFormat="1" applyFont="1"/>
    <xf numFmtId="41" fontId="6" fillId="5" borderId="4" xfId="0" applyNumberFormat="1" applyFont="1" applyFill="1" applyBorder="1"/>
    <xf numFmtId="14" fontId="7" fillId="0" borderId="0" xfId="0" applyNumberFormat="1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vertical="top" wrapText="1"/>
    </xf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vertical="top" wrapText="1"/>
    </xf>
    <xf numFmtId="0" fontId="9" fillId="0" borderId="0" xfId="0" applyFont="1" applyAlignment="1">
      <alignment horizontal="center" vertical="top"/>
    </xf>
    <xf numFmtId="0" fontId="14" fillId="0" borderId="0" xfId="0" applyFont="1" applyAlignment="1">
      <alignment vertical="top" wrapText="1"/>
    </xf>
    <xf numFmtId="0" fontId="7" fillId="5" borderId="0" xfId="0" applyFont="1" applyFill="1"/>
    <xf numFmtId="0" fontId="11" fillId="5" borderId="0" xfId="0" applyFont="1" applyFill="1" applyAlignment="1">
      <alignment vertical="top"/>
    </xf>
    <xf numFmtId="0" fontId="11" fillId="5" borderId="0" xfId="0" applyFont="1" applyFill="1" applyAlignment="1">
      <alignment horizontal="center" vertical="top"/>
    </xf>
    <xf numFmtId="0" fontId="11" fillId="5" borderId="0" xfId="0" applyFont="1" applyFill="1" applyAlignment="1">
      <alignment horizontal="center" vertical="top" wrapText="1"/>
    </xf>
    <xf numFmtId="0" fontId="7" fillId="0" borderId="0" xfId="0" applyFont="1" applyAlignment="1">
      <alignment vertical="top"/>
    </xf>
    <xf numFmtId="0" fontId="7" fillId="5" borderId="0" xfId="0" applyFont="1" applyFill="1" applyAlignment="1">
      <alignment vertical="top"/>
    </xf>
    <xf numFmtId="0" fontId="12" fillId="0" borderId="0" xfId="0" applyFont="1" applyAlignment="1">
      <alignment horizontal="center" vertical="top" wrapText="1"/>
    </xf>
    <xf numFmtId="0" fontId="10" fillId="5" borderId="0" xfId="0" applyFont="1" applyFill="1" applyBorder="1" applyAlignment="1">
      <alignment horizontal="center"/>
    </xf>
    <xf numFmtId="0" fontId="11" fillId="7" borderId="0" xfId="0" applyFont="1" applyFill="1" applyAlignment="1">
      <alignment vertical="top"/>
    </xf>
    <xf numFmtId="0" fontId="11" fillId="7" borderId="12" xfId="0" applyFont="1" applyFill="1" applyBorder="1" applyAlignment="1">
      <alignment horizontal="center" vertical="top"/>
    </xf>
    <xf numFmtId="0" fontId="11" fillId="7" borderId="12" xfId="0" applyFont="1" applyFill="1" applyBorder="1" applyAlignment="1">
      <alignment horizontal="center" vertical="top" wrapText="1"/>
    </xf>
    <xf numFmtId="0" fontId="11" fillId="7" borderId="12" xfId="0" applyFont="1" applyFill="1" applyBorder="1" applyAlignment="1">
      <alignment vertical="top"/>
    </xf>
    <xf numFmtId="0" fontId="9" fillId="9" borderId="0" xfId="0" applyFont="1" applyFill="1" applyAlignment="1">
      <alignment horizontal="center" vertical="top"/>
    </xf>
    <xf numFmtId="0" fontId="9" fillId="9" borderId="0" xfId="0" applyFont="1" applyFill="1" applyAlignment="1">
      <alignment vertical="top" wrapText="1"/>
    </xf>
    <xf numFmtId="0" fontId="7" fillId="9" borderId="0" xfId="0" applyFont="1" applyFill="1" applyAlignment="1">
      <alignment vertical="top" wrapText="1"/>
    </xf>
    <xf numFmtId="0" fontId="9" fillId="8" borderId="14" xfId="0" applyFont="1" applyFill="1" applyBorder="1" applyAlignment="1">
      <alignment horizontal="center" vertical="center"/>
    </xf>
    <xf numFmtId="9" fontId="10" fillId="8" borderId="14" xfId="1" applyFont="1" applyFill="1" applyBorder="1" applyAlignment="1">
      <alignment horizontal="center" vertical="center"/>
    </xf>
    <xf numFmtId="14" fontId="15" fillId="0" borderId="0" xfId="0" applyNumberFormat="1" applyFont="1"/>
    <xf numFmtId="0" fontId="16" fillId="8" borderId="14" xfId="0" applyNumberFormat="1" applyFont="1" applyFill="1" applyBorder="1" applyAlignment="1">
      <alignment horizontal="center" vertical="center"/>
    </xf>
    <xf numFmtId="41" fontId="10" fillId="8" borderId="14" xfId="0" applyNumberFormat="1" applyFont="1" applyFill="1" applyBorder="1" applyAlignment="1">
      <alignment vertical="center"/>
    </xf>
    <xf numFmtId="41" fontId="7" fillId="0" borderId="13" xfId="0" applyNumberFormat="1" applyFont="1" applyBorder="1" applyAlignment="1">
      <alignment vertical="center"/>
    </xf>
    <xf numFmtId="41" fontId="11" fillId="5" borderId="0" xfId="0" applyNumberFormat="1" applyFont="1" applyFill="1" applyAlignment="1">
      <alignment horizontal="center" vertical="center"/>
    </xf>
    <xf numFmtId="41" fontId="7" fillId="9" borderId="13" xfId="0" applyNumberFormat="1" applyFont="1" applyFill="1" applyBorder="1" applyAlignment="1">
      <alignment vertical="center"/>
    </xf>
    <xf numFmtId="41" fontId="7" fillId="5" borderId="0" xfId="0" applyNumberFormat="1" applyFont="1" applyFill="1" applyAlignment="1">
      <alignment vertical="center"/>
    </xf>
    <xf numFmtId="41" fontId="7" fillId="0" borderId="0" xfId="0" applyNumberFormat="1" applyFont="1" applyAlignment="1">
      <alignment vertical="center"/>
    </xf>
    <xf numFmtId="41" fontId="7" fillId="0" borderId="0" xfId="0" applyNumberFormat="1" applyFont="1"/>
    <xf numFmtId="41" fontId="13" fillId="0" borderId="0" xfId="0" applyNumberFormat="1" applyFont="1" applyBorder="1"/>
    <xf numFmtId="9" fontId="7" fillId="0" borderId="13" xfId="1" applyFont="1" applyBorder="1" applyAlignment="1">
      <alignment vertical="center"/>
    </xf>
    <xf numFmtId="9" fontId="11" fillId="5" borderId="0" xfId="1" applyFont="1" applyFill="1" applyAlignment="1">
      <alignment horizontal="center" vertical="center" wrapText="1"/>
    </xf>
    <xf numFmtId="9" fontId="7" fillId="9" borderId="13" xfId="1" applyFont="1" applyFill="1" applyBorder="1" applyAlignment="1">
      <alignment vertical="center"/>
    </xf>
    <xf numFmtId="9" fontId="7" fillId="5" borderId="0" xfId="1" applyFont="1" applyFill="1" applyAlignment="1">
      <alignment vertical="center"/>
    </xf>
    <xf numFmtId="9" fontId="7" fillId="0" borderId="0" xfId="1" applyFont="1" applyAlignment="1">
      <alignment vertical="center"/>
    </xf>
    <xf numFmtId="9" fontId="7" fillId="0" borderId="0" xfId="1" applyFont="1"/>
    <xf numFmtId="9" fontId="7" fillId="0" borderId="13" xfId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2">
    <dxf>
      <font>
        <b/>
        <i val="0"/>
      </font>
      <fill>
        <patternFill>
          <bgColor theme="1" tint="0.499984740745262"/>
        </patternFill>
      </fill>
    </dxf>
    <dxf>
      <font>
        <b/>
        <i val="0"/>
      </font>
      <fill>
        <patternFill>
          <bgColor theme="1" tint="0.499984740745262"/>
        </patternFill>
      </fill>
    </dxf>
  </dxfs>
  <tableStyles count="0" defaultTableStyle="TableStyleMedium2" defaultPivotStyle="PivotStyleLight16"/>
  <colors>
    <mruColors>
      <color rgb="FFFFFF00"/>
      <color rgb="FF0066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9"/>
  <sheetViews>
    <sheetView showGridLines="0" tabSelected="1" view="pageBreakPreview" zoomScale="115" zoomScaleNormal="100" zoomScaleSheetLayoutView="115" workbookViewId="0">
      <selection activeCell="F9" sqref="F9"/>
    </sheetView>
  </sheetViews>
  <sheetFormatPr baseColWidth="10" defaultRowHeight="14.25" x14ac:dyDescent="0.2"/>
  <cols>
    <col min="1" max="2" width="11.42578125" style="56"/>
    <col min="3" max="3" width="27.42578125" style="56" customWidth="1"/>
    <col min="4" max="4" width="15.7109375" style="56" customWidth="1"/>
    <col min="5" max="5" width="3.140625" style="56" customWidth="1"/>
    <col min="6" max="6" width="15.7109375" style="56" customWidth="1"/>
    <col min="7" max="7" width="72.85546875" style="56" customWidth="1"/>
    <col min="8" max="8" width="13" style="56" bestFit="1" customWidth="1"/>
    <col min="9" max="16384" width="11.42578125" style="56"/>
  </cols>
  <sheetData>
    <row r="1" spans="1:8" x14ac:dyDescent="0.2">
      <c r="A1" s="55"/>
      <c r="H1" s="81">
        <v>43101</v>
      </c>
    </row>
    <row r="2" spans="1:8" ht="16.5" thickBot="1" x14ac:dyDescent="0.3">
      <c r="A2" s="55"/>
      <c r="B2" s="60" t="s">
        <v>27</v>
      </c>
      <c r="H2" s="81">
        <f ca="1">TODAY()</f>
        <v>43679</v>
      </c>
    </row>
    <row r="3" spans="1:8" ht="16.5" thickBot="1" x14ac:dyDescent="0.3">
      <c r="D3" s="59" t="s">
        <v>12</v>
      </c>
      <c r="E3" s="59"/>
      <c r="F3" s="59"/>
      <c r="H3" s="82">
        <f ca="1">DATEDIF(H1,H2,"m")</f>
        <v>19</v>
      </c>
    </row>
    <row r="4" spans="1:8" ht="7.5" customHeight="1" thickBot="1" x14ac:dyDescent="0.25">
      <c r="D4" s="57"/>
      <c r="E4" s="57"/>
      <c r="F4" s="57"/>
    </row>
    <row r="5" spans="1:8" ht="20.100000000000001" customHeight="1" thickBot="1" x14ac:dyDescent="0.3">
      <c r="D5" s="79" t="str">
        <f ca="1">DATEDIF(H1,H2,"m")&amp;" Mois"</f>
        <v>19 Mois</v>
      </c>
      <c r="E5" s="71"/>
      <c r="F5" s="80">
        <f ca="1">+H3/48</f>
        <v>0.39583333333333331</v>
      </c>
      <c r="H5" s="82">
        <v>12000</v>
      </c>
    </row>
    <row r="7" spans="1:8" ht="33" customHeight="1" x14ac:dyDescent="0.2">
      <c r="B7" s="72" t="s">
        <v>13</v>
      </c>
      <c r="C7" s="72"/>
      <c r="D7" s="73" t="s">
        <v>14</v>
      </c>
      <c r="E7" s="73"/>
      <c r="F7" s="74" t="s">
        <v>15</v>
      </c>
      <c r="G7" s="75" t="s">
        <v>16</v>
      </c>
    </row>
    <row r="8" spans="1:8" s="64" customFormat="1" ht="15.75" x14ac:dyDescent="0.2">
      <c r="B8" s="65"/>
      <c r="C8" s="65"/>
      <c r="D8" s="66"/>
      <c r="E8" s="66"/>
      <c r="F8" s="67"/>
      <c r="G8" s="65"/>
    </row>
    <row r="9" spans="1:8" s="64" customFormat="1" ht="31.5" x14ac:dyDescent="0.2">
      <c r="B9" s="62">
        <v>1</v>
      </c>
      <c r="C9" s="61" t="s">
        <v>20</v>
      </c>
      <c r="D9" s="84">
        <f>LOOKUP(9^9,BD!D5:D52)</f>
        <v>2233</v>
      </c>
      <c r="E9" s="84"/>
      <c r="F9" s="97">
        <f>LOOKUP(9^9,BD!E5:E52)</f>
        <v>0</v>
      </c>
      <c r="G9" s="63" t="s">
        <v>22</v>
      </c>
    </row>
    <row r="10" spans="1:8" s="64" customFormat="1" ht="15.75" x14ac:dyDescent="0.2">
      <c r="B10" s="65"/>
      <c r="C10" s="65"/>
      <c r="D10" s="85"/>
      <c r="E10" s="85"/>
      <c r="F10" s="92"/>
      <c r="G10" s="65"/>
    </row>
    <row r="11" spans="1:8" s="64" customFormat="1" ht="31.5" x14ac:dyDescent="0.2">
      <c r="B11" s="76">
        <v>2</v>
      </c>
      <c r="C11" s="77" t="s">
        <v>17</v>
      </c>
      <c r="D11" s="86">
        <f>LOOKUP(9^9,BD!F5:F52)</f>
        <v>860</v>
      </c>
      <c r="E11" s="86"/>
      <c r="F11" s="93" t="e">
        <f>LOOKUP(9^9,BD!G5:G52)</f>
        <v>#N/A</v>
      </c>
      <c r="G11" s="78" t="s">
        <v>23</v>
      </c>
    </row>
    <row r="12" spans="1:8" s="64" customFormat="1" ht="15.75" x14ac:dyDescent="0.2">
      <c r="B12" s="65"/>
      <c r="C12" s="65"/>
      <c r="D12" s="85"/>
      <c r="E12" s="85"/>
      <c r="F12" s="92"/>
      <c r="G12" s="65"/>
    </row>
    <row r="13" spans="1:8" ht="31.5" x14ac:dyDescent="0.2">
      <c r="B13" s="62">
        <v>3</v>
      </c>
      <c r="C13" s="61" t="s">
        <v>18</v>
      </c>
      <c r="D13" s="84">
        <f>LOOKUP(9^9,BD!H5:H52)</f>
        <v>451</v>
      </c>
      <c r="E13" s="84"/>
      <c r="F13" s="91" t="e">
        <f>LOOKUP(9^9,BD!I5:I52)</f>
        <v>#N/A</v>
      </c>
      <c r="G13" s="58" t="s">
        <v>24</v>
      </c>
    </row>
    <row r="14" spans="1:8" x14ac:dyDescent="0.2">
      <c r="B14" s="69"/>
      <c r="C14" s="69"/>
      <c r="D14" s="87"/>
      <c r="E14" s="87"/>
      <c r="F14" s="94"/>
      <c r="G14" s="69"/>
    </row>
    <row r="15" spans="1:8" ht="57" x14ac:dyDescent="0.2">
      <c r="B15" s="76">
        <v>4</v>
      </c>
      <c r="C15" s="77" t="s">
        <v>21</v>
      </c>
      <c r="D15" s="86">
        <f>LOOKUP(9^9,BD!J5:J52)</f>
        <v>108</v>
      </c>
      <c r="E15" s="86"/>
      <c r="F15" s="93" t="e">
        <f>LOOKUP(9^9,BD!K5:K52)</f>
        <v>#N/A</v>
      </c>
      <c r="G15" s="78" t="s">
        <v>25</v>
      </c>
    </row>
    <row r="16" spans="1:8" x14ac:dyDescent="0.2">
      <c r="B16" s="68"/>
      <c r="C16" s="68"/>
      <c r="D16" s="88"/>
      <c r="E16" s="88"/>
      <c r="F16" s="95"/>
      <c r="G16" s="68"/>
    </row>
    <row r="17" spans="2:7" ht="47.25" x14ac:dyDescent="0.2">
      <c r="B17" s="62">
        <v>5</v>
      </c>
      <c r="C17" s="61" t="s">
        <v>19</v>
      </c>
      <c r="D17" s="84">
        <f>LOOKUP(9^9,BD!L5:L52)</f>
        <v>1756</v>
      </c>
      <c r="E17" s="84"/>
      <c r="F17" s="91" t="e">
        <f>LOOKUP(9^9,BD!M5:M52)</f>
        <v>#N/A</v>
      </c>
      <c r="G17" s="58" t="s">
        <v>26</v>
      </c>
    </row>
    <row r="18" spans="2:7" ht="15" thickBot="1" x14ac:dyDescent="0.25">
      <c r="D18" s="89"/>
      <c r="E18" s="89"/>
      <c r="F18" s="96"/>
    </row>
    <row r="19" spans="2:7" ht="20.100000000000001" customHeight="1" thickBot="1" x14ac:dyDescent="0.3">
      <c r="C19" s="70" t="s">
        <v>9</v>
      </c>
      <c r="D19" s="83">
        <f>SUM(D9:D18)</f>
        <v>5408</v>
      </c>
      <c r="E19" s="90"/>
      <c r="F19" s="80">
        <f>+D19/H5</f>
        <v>0.45066666666666666</v>
      </c>
    </row>
  </sheetData>
  <mergeCells count="1">
    <mergeCell ref="D3:F3"/>
  </mergeCells>
  <pageMargins left="0.7" right="0.7" top="0.75" bottom="0.75" header="0.3" footer="0.3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52"/>
  <sheetViews>
    <sheetView workbookViewId="0">
      <pane ySplit="4" topLeftCell="A5" activePane="bottomLeft" state="frozen"/>
      <selection pane="bottomLeft" activeCell="E22" sqref="E22"/>
    </sheetView>
  </sheetViews>
  <sheetFormatPr baseColWidth="10" defaultRowHeight="15" x14ac:dyDescent="0.25"/>
  <cols>
    <col min="1" max="1" width="10.42578125" bestFit="1" customWidth="1"/>
    <col min="2" max="2" width="6.5703125" customWidth="1"/>
    <col min="3" max="3" width="3" customWidth="1"/>
  </cols>
  <sheetData>
    <row r="1" spans="1:17" x14ac:dyDescent="0.25">
      <c r="A1" t="s">
        <v>7</v>
      </c>
    </row>
    <row r="2" spans="1:17" x14ac:dyDescent="0.25">
      <c r="A2" t="s">
        <v>0</v>
      </c>
    </row>
    <row r="3" spans="1:17" ht="15.75" thickBot="1" x14ac:dyDescent="0.3">
      <c r="A3" t="s">
        <v>8</v>
      </c>
      <c r="B3" s="53">
        <v>43101</v>
      </c>
      <c r="E3">
        <v>6000</v>
      </c>
      <c r="G3">
        <v>1000</v>
      </c>
      <c r="I3">
        <v>1000</v>
      </c>
      <c r="K3">
        <v>1000</v>
      </c>
      <c r="M3">
        <v>3500</v>
      </c>
      <c r="N3">
        <v>12000</v>
      </c>
    </row>
    <row r="4" spans="1:17" ht="22.5" x14ac:dyDescent="0.25">
      <c r="A4" s="7" t="s">
        <v>1</v>
      </c>
      <c r="B4" s="8" t="s">
        <v>11</v>
      </c>
      <c r="C4" s="9"/>
      <c r="D4" s="10" t="s">
        <v>2</v>
      </c>
      <c r="E4" s="11" t="s">
        <v>10</v>
      </c>
      <c r="F4" s="10" t="s">
        <v>3</v>
      </c>
      <c r="G4" s="11" t="s">
        <v>10</v>
      </c>
      <c r="H4" s="10" t="s">
        <v>4</v>
      </c>
      <c r="I4" s="11" t="s">
        <v>10</v>
      </c>
      <c r="J4" s="10" t="s">
        <v>5</v>
      </c>
      <c r="K4" s="11" t="s">
        <v>10</v>
      </c>
      <c r="L4" s="10" t="s">
        <v>6</v>
      </c>
      <c r="M4" s="11" t="s">
        <v>10</v>
      </c>
      <c r="N4" s="10" t="s">
        <v>9</v>
      </c>
      <c r="O4" s="11" t="s">
        <v>10</v>
      </c>
    </row>
    <row r="5" spans="1:17" x14ac:dyDescent="0.25">
      <c r="A5" s="40">
        <f>EOMONTH($B$3,0)</f>
        <v>43131</v>
      </c>
      <c r="B5" s="41">
        <f>+C5/C52</f>
        <v>2.0833333333333332E-2</v>
      </c>
      <c r="C5" s="42">
        <v>1</v>
      </c>
      <c r="D5" s="43">
        <v>0</v>
      </c>
      <c r="E5" s="46">
        <f>+D5/$E$3</f>
        <v>0</v>
      </c>
      <c r="F5" s="43">
        <v>29</v>
      </c>
      <c r="G5" s="44"/>
      <c r="H5" s="43">
        <v>0</v>
      </c>
      <c r="I5" s="44"/>
      <c r="J5" s="43"/>
      <c r="K5" s="44"/>
      <c r="L5" s="43"/>
      <c r="M5" s="44"/>
      <c r="N5" s="45">
        <f>D5+F5+H5+J5+L5</f>
        <v>29</v>
      </c>
      <c r="O5" s="46">
        <f>+N5/12000</f>
        <v>2.4166666666666668E-3</v>
      </c>
      <c r="Q5" s="1"/>
    </row>
    <row r="6" spans="1:17" x14ac:dyDescent="0.25">
      <c r="A6" s="40">
        <f>EOMONTH($B$3,C5)</f>
        <v>43159</v>
      </c>
      <c r="B6" s="41">
        <f>+C6/C52</f>
        <v>4.1666666666666664E-2</v>
      </c>
      <c r="C6" s="42">
        <v>2</v>
      </c>
      <c r="D6" s="43">
        <f>28+42</f>
        <v>70</v>
      </c>
      <c r="E6" s="46">
        <f t="shared" ref="E6:E52" si="0">+D6/$E$3</f>
        <v>1.1666666666666667E-2</v>
      </c>
      <c r="F6" s="43">
        <v>29</v>
      </c>
      <c r="G6" s="44"/>
      <c r="H6" s="43">
        <v>0</v>
      </c>
      <c r="I6" s="44"/>
      <c r="J6" s="43"/>
      <c r="K6" s="44"/>
      <c r="L6" s="43"/>
      <c r="M6" s="44"/>
      <c r="N6" s="45">
        <f t="shared" ref="N6:N52" si="1">D6+F6+H6+J6+L6</f>
        <v>99</v>
      </c>
      <c r="O6" s="46">
        <f t="shared" ref="O6:O52" si="2">+N6/12000</f>
        <v>8.2500000000000004E-3</v>
      </c>
      <c r="Q6" s="1"/>
    </row>
    <row r="7" spans="1:17" x14ac:dyDescent="0.25">
      <c r="A7" s="40">
        <f t="shared" ref="A7:A52" si="3">EOMONTH($B$3,C6)</f>
        <v>43190</v>
      </c>
      <c r="B7" s="41">
        <f>+C7/C52</f>
        <v>6.25E-2</v>
      </c>
      <c r="C7" s="42">
        <v>3</v>
      </c>
      <c r="D7" s="43">
        <f>28+91</f>
        <v>119</v>
      </c>
      <c r="E7" s="46">
        <f t="shared" si="0"/>
        <v>1.9833333333333335E-2</v>
      </c>
      <c r="F7" s="43">
        <v>29</v>
      </c>
      <c r="G7" s="44"/>
      <c r="H7" s="43">
        <v>0</v>
      </c>
      <c r="I7" s="44"/>
      <c r="J7" s="43"/>
      <c r="K7" s="44"/>
      <c r="L7" s="43"/>
      <c r="M7" s="44"/>
      <c r="N7" s="45">
        <f t="shared" si="1"/>
        <v>148</v>
      </c>
      <c r="O7" s="46">
        <f t="shared" si="2"/>
        <v>1.2333333333333333E-2</v>
      </c>
      <c r="Q7" s="1"/>
    </row>
    <row r="8" spans="1:17" x14ac:dyDescent="0.25">
      <c r="A8" s="40">
        <f t="shared" si="3"/>
        <v>43220</v>
      </c>
      <c r="B8" s="41">
        <f>+C8/C52</f>
        <v>8.3333333333333329E-2</v>
      </c>
      <c r="C8" s="42">
        <v>4</v>
      </c>
      <c r="D8" s="43">
        <f>214+28</f>
        <v>242</v>
      </c>
      <c r="E8" s="46">
        <f t="shared" si="0"/>
        <v>4.0333333333333332E-2</v>
      </c>
      <c r="F8" s="43">
        <v>112</v>
      </c>
      <c r="G8" s="44"/>
      <c r="H8" s="43">
        <v>0</v>
      </c>
      <c r="I8" s="44"/>
      <c r="J8" s="43"/>
      <c r="K8" s="44"/>
      <c r="L8" s="43"/>
      <c r="M8" s="44"/>
      <c r="N8" s="45">
        <f t="shared" si="1"/>
        <v>354</v>
      </c>
      <c r="O8" s="46">
        <f t="shared" si="2"/>
        <v>2.9499999999999998E-2</v>
      </c>
    </row>
    <row r="9" spans="1:17" x14ac:dyDescent="0.25">
      <c r="A9" s="40">
        <f t="shared" si="3"/>
        <v>43251</v>
      </c>
      <c r="B9" s="41">
        <f>+C9/C52</f>
        <v>0.10416666666666667</v>
      </c>
      <c r="C9" s="42">
        <v>5</v>
      </c>
      <c r="D9" s="43">
        <v>242</v>
      </c>
      <c r="E9" s="46">
        <f t="shared" si="0"/>
        <v>4.0333333333333332E-2</v>
      </c>
      <c r="F9" s="43">
        <v>162</v>
      </c>
      <c r="G9" s="44"/>
      <c r="H9" s="43">
        <v>0</v>
      </c>
      <c r="I9" s="44"/>
      <c r="J9" s="43"/>
      <c r="K9" s="44"/>
      <c r="L9" s="43"/>
      <c r="M9" s="44"/>
      <c r="N9" s="45">
        <f t="shared" si="1"/>
        <v>404</v>
      </c>
      <c r="O9" s="46">
        <f t="shared" si="2"/>
        <v>3.3666666666666664E-2</v>
      </c>
    </row>
    <row r="10" spans="1:17" x14ac:dyDescent="0.25">
      <c r="A10" s="40">
        <f t="shared" si="3"/>
        <v>43281</v>
      </c>
      <c r="B10" s="41">
        <f>+C10/C52</f>
        <v>0.125</v>
      </c>
      <c r="C10" s="42">
        <v>6</v>
      </c>
      <c r="D10" s="43">
        <v>291</v>
      </c>
      <c r="E10" s="46">
        <f t="shared" si="0"/>
        <v>4.8500000000000001E-2</v>
      </c>
      <c r="F10" s="43">
        <v>193</v>
      </c>
      <c r="G10" s="44"/>
      <c r="H10" s="43">
        <v>0</v>
      </c>
      <c r="I10" s="44"/>
      <c r="J10" s="43"/>
      <c r="K10" s="44"/>
      <c r="L10" s="43"/>
      <c r="M10" s="44"/>
      <c r="N10" s="45">
        <f t="shared" si="1"/>
        <v>484</v>
      </c>
      <c r="O10" s="46">
        <f t="shared" si="2"/>
        <v>4.0333333333333332E-2</v>
      </c>
    </row>
    <row r="11" spans="1:17" x14ac:dyDescent="0.25">
      <c r="A11" s="40">
        <f t="shared" si="3"/>
        <v>43312</v>
      </c>
      <c r="B11" s="41">
        <f>+C11/C52</f>
        <v>0.14583333333333334</v>
      </c>
      <c r="C11" s="42">
        <v>7</v>
      </c>
      <c r="D11" s="43">
        <v>316</v>
      </c>
      <c r="E11" s="46">
        <f t="shared" si="0"/>
        <v>5.2666666666666667E-2</v>
      </c>
      <c r="F11" s="43">
        <v>237</v>
      </c>
      <c r="G11" s="44"/>
      <c r="H11" s="43">
        <v>0</v>
      </c>
      <c r="I11" s="44"/>
      <c r="J11" s="43"/>
      <c r="K11" s="44"/>
      <c r="L11" s="43"/>
      <c r="M11" s="44"/>
      <c r="N11" s="45">
        <f t="shared" si="1"/>
        <v>553</v>
      </c>
      <c r="O11" s="46">
        <f t="shared" si="2"/>
        <v>4.608333333333333E-2</v>
      </c>
    </row>
    <row r="12" spans="1:17" x14ac:dyDescent="0.25">
      <c r="A12" s="40">
        <f t="shared" si="3"/>
        <v>43343</v>
      </c>
      <c r="B12" s="41">
        <f>+C12/C52</f>
        <v>0.16666666666666666</v>
      </c>
      <c r="C12" s="42">
        <v>8</v>
      </c>
      <c r="D12" s="43">
        <v>393</v>
      </c>
      <c r="E12" s="46">
        <f t="shared" si="0"/>
        <v>6.5500000000000003E-2</v>
      </c>
      <c r="F12" s="43">
        <v>237</v>
      </c>
      <c r="G12" s="44"/>
      <c r="H12" s="43">
        <v>151</v>
      </c>
      <c r="I12" s="44"/>
      <c r="J12" s="43"/>
      <c r="K12" s="44"/>
      <c r="L12" s="43"/>
      <c r="M12" s="44"/>
      <c r="N12" s="45">
        <f t="shared" si="1"/>
        <v>781</v>
      </c>
      <c r="O12" s="46">
        <f t="shared" si="2"/>
        <v>6.508333333333334E-2</v>
      </c>
    </row>
    <row r="13" spans="1:17" x14ac:dyDescent="0.25">
      <c r="A13" s="40">
        <f t="shared" si="3"/>
        <v>43373</v>
      </c>
      <c r="B13" s="41">
        <f>+C13/C52</f>
        <v>0.1875</v>
      </c>
      <c r="C13" s="42">
        <v>9</v>
      </c>
      <c r="D13" s="43">
        <v>827</v>
      </c>
      <c r="E13" s="46">
        <f t="shared" si="0"/>
        <v>0.13783333333333334</v>
      </c>
      <c r="F13" s="43">
        <v>237</v>
      </c>
      <c r="G13" s="44"/>
      <c r="H13" s="43">
        <v>295</v>
      </c>
      <c r="I13" s="44"/>
      <c r="J13" s="43"/>
      <c r="K13" s="44"/>
      <c r="L13" s="43"/>
      <c r="M13" s="44"/>
      <c r="N13" s="45">
        <f t="shared" si="1"/>
        <v>1359</v>
      </c>
      <c r="O13" s="46">
        <f t="shared" si="2"/>
        <v>0.11325</v>
      </c>
    </row>
    <row r="14" spans="1:17" x14ac:dyDescent="0.25">
      <c r="A14" s="40">
        <f t="shared" si="3"/>
        <v>43404</v>
      </c>
      <c r="B14" s="41">
        <f>+C14/C52</f>
        <v>0.20833333333333334</v>
      </c>
      <c r="C14" s="42">
        <v>10</v>
      </c>
      <c r="D14" s="43">
        <v>832</v>
      </c>
      <c r="E14" s="46">
        <f t="shared" si="0"/>
        <v>0.13866666666666666</v>
      </c>
      <c r="F14" s="43">
        <v>237</v>
      </c>
      <c r="G14" s="44"/>
      <c r="H14" s="43">
        <v>295</v>
      </c>
      <c r="I14" s="44"/>
      <c r="J14" s="43">
        <v>108</v>
      </c>
      <c r="K14" s="44"/>
      <c r="L14" s="43">
        <v>450</v>
      </c>
      <c r="M14" s="44"/>
      <c r="N14" s="45">
        <f t="shared" si="1"/>
        <v>1922</v>
      </c>
      <c r="O14" s="46">
        <f t="shared" si="2"/>
        <v>0.16016666666666668</v>
      </c>
    </row>
    <row r="15" spans="1:17" x14ac:dyDescent="0.25">
      <c r="A15" s="40">
        <f t="shared" si="3"/>
        <v>43434</v>
      </c>
      <c r="B15" s="41">
        <f>+C15/C52</f>
        <v>0.22916666666666666</v>
      </c>
      <c r="C15" s="42">
        <v>11</v>
      </c>
      <c r="D15" s="43">
        <v>832</v>
      </c>
      <c r="E15" s="46">
        <f t="shared" si="0"/>
        <v>0.13866666666666666</v>
      </c>
      <c r="F15" s="43">
        <v>237</v>
      </c>
      <c r="G15" s="44"/>
      <c r="H15" s="43">
        <v>451</v>
      </c>
      <c r="I15" s="44"/>
      <c r="J15" s="43">
        <v>108</v>
      </c>
      <c r="K15" s="44"/>
      <c r="L15" s="43">
        <v>693</v>
      </c>
      <c r="M15" s="44"/>
      <c r="N15" s="45">
        <f t="shared" si="1"/>
        <v>2321</v>
      </c>
      <c r="O15" s="46">
        <f t="shared" si="2"/>
        <v>0.19341666666666665</v>
      </c>
    </row>
    <row r="16" spans="1:17" x14ac:dyDescent="0.25">
      <c r="A16" s="40">
        <f t="shared" si="3"/>
        <v>43465</v>
      </c>
      <c r="B16" s="41">
        <f>+C16/C52</f>
        <v>0.25</v>
      </c>
      <c r="C16" s="42">
        <v>12</v>
      </c>
      <c r="D16" s="43">
        <v>1053</v>
      </c>
      <c r="E16" s="46">
        <f t="shared" si="0"/>
        <v>0.17549999999999999</v>
      </c>
      <c r="F16" s="43">
        <v>613</v>
      </c>
      <c r="G16" s="44"/>
      <c r="H16" s="43">
        <v>451</v>
      </c>
      <c r="I16" s="44"/>
      <c r="J16" s="43">
        <v>108</v>
      </c>
      <c r="K16" s="44"/>
      <c r="L16" s="43">
        <v>904</v>
      </c>
      <c r="M16" s="44"/>
      <c r="N16" s="45">
        <f t="shared" si="1"/>
        <v>3129</v>
      </c>
      <c r="O16" s="46">
        <f t="shared" si="2"/>
        <v>0.26074999999999998</v>
      </c>
    </row>
    <row r="17" spans="1:15" x14ac:dyDescent="0.25">
      <c r="A17" s="40">
        <f t="shared" si="3"/>
        <v>43496</v>
      </c>
      <c r="B17" s="41">
        <f>+C17/C52</f>
        <v>0.27083333333333331</v>
      </c>
      <c r="C17" s="42">
        <v>13</v>
      </c>
      <c r="D17" s="43">
        <v>2073</v>
      </c>
      <c r="E17" s="46">
        <f t="shared" si="0"/>
        <v>0.34549999999999997</v>
      </c>
      <c r="F17" s="43">
        <v>237</v>
      </c>
      <c r="G17" s="44"/>
      <c r="H17" s="43">
        <v>451</v>
      </c>
      <c r="I17" s="44"/>
      <c r="J17" s="43">
        <v>108</v>
      </c>
      <c r="K17" s="44"/>
      <c r="L17" s="43">
        <v>953</v>
      </c>
      <c r="M17" s="44"/>
      <c r="N17" s="45">
        <f t="shared" si="1"/>
        <v>3822</v>
      </c>
      <c r="O17" s="46">
        <f t="shared" si="2"/>
        <v>0.31850000000000001</v>
      </c>
    </row>
    <row r="18" spans="1:15" x14ac:dyDescent="0.25">
      <c r="A18" s="40">
        <f t="shared" si="3"/>
        <v>43524</v>
      </c>
      <c r="B18" s="41">
        <f>+C18/C52</f>
        <v>0.29166666666666669</v>
      </c>
      <c r="C18" s="42">
        <v>14</v>
      </c>
      <c r="D18" s="43">
        <v>2093</v>
      </c>
      <c r="E18" s="46">
        <f t="shared" si="0"/>
        <v>0.34883333333333333</v>
      </c>
      <c r="F18" s="43">
        <v>237</v>
      </c>
      <c r="G18" s="44"/>
      <c r="H18" s="43">
        <v>451</v>
      </c>
      <c r="I18" s="44"/>
      <c r="J18" s="43">
        <v>108</v>
      </c>
      <c r="K18" s="44"/>
      <c r="L18" s="43">
        <v>1080</v>
      </c>
      <c r="M18" s="44"/>
      <c r="N18" s="45">
        <f t="shared" si="1"/>
        <v>3969</v>
      </c>
      <c r="O18" s="46">
        <f t="shared" si="2"/>
        <v>0.33074999999999999</v>
      </c>
    </row>
    <row r="19" spans="1:15" x14ac:dyDescent="0.25">
      <c r="A19" s="40">
        <f t="shared" si="3"/>
        <v>43555</v>
      </c>
      <c r="B19" s="41">
        <f>+C19/C52</f>
        <v>0.3125</v>
      </c>
      <c r="C19" s="42">
        <v>15</v>
      </c>
      <c r="D19" s="43">
        <v>2093</v>
      </c>
      <c r="E19" s="46">
        <f t="shared" si="0"/>
        <v>0.34883333333333333</v>
      </c>
      <c r="F19" s="43">
        <v>237</v>
      </c>
      <c r="G19" s="44"/>
      <c r="H19" s="43">
        <v>451</v>
      </c>
      <c r="I19" s="44"/>
      <c r="J19" s="43">
        <v>108</v>
      </c>
      <c r="K19" s="44"/>
      <c r="L19" s="43">
        <v>1080</v>
      </c>
      <c r="M19" s="44"/>
      <c r="N19" s="45">
        <f t="shared" si="1"/>
        <v>3969</v>
      </c>
      <c r="O19" s="46">
        <f t="shared" si="2"/>
        <v>0.33074999999999999</v>
      </c>
    </row>
    <row r="20" spans="1:15" x14ac:dyDescent="0.25">
      <c r="A20" s="40">
        <f t="shared" si="3"/>
        <v>43585</v>
      </c>
      <c r="B20" s="41">
        <f>+C20/C52</f>
        <v>0.33333333333333331</v>
      </c>
      <c r="C20" s="42">
        <v>16</v>
      </c>
      <c r="D20" s="43">
        <v>2093</v>
      </c>
      <c r="E20" s="46">
        <f t="shared" si="0"/>
        <v>0.34883333333333333</v>
      </c>
      <c r="F20" s="43">
        <v>237</v>
      </c>
      <c r="G20" s="44"/>
      <c r="H20" s="43">
        <v>451</v>
      </c>
      <c r="I20" s="44"/>
      <c r="J20" s="43">
        <v>108</v>
      </c>
      <c r="K20" s="44"/>
      <c r="L20" s="43">
        <v>1080</v>
      </c>
      <c r="M20" s="44"/>
      <c r="N20" s="45">
        <f t="shared" si="1"/>
        <v>3969</v>
      </c>
      <c r="O20" s="46">
        <f t="shared" si="2"/>
        <v>0.33074999999999999</v>
      </c>
    </row>
    <row r="21" spans="1:15" x14ac:dyDescent="0.25">
      <c r="A21" s="40">
        <f t="shared" si="3"/>
        <v>43616</v>
      </c>
      <c r="B21" s="41">
        <f>+C21/C52</f>
        <v>0.35416666666666669</v>
      </c>
      <c r="C21" s="42">
        <v>17</v>
      </c>
      <c r="D21" s="43">
        <v>2233</v>
      </c>
      <c r="E21" s="46">
        <f t="shared" si="0"/>
        <v>0.37216666666666665</v>
      </c>
      <c r="F21" s="43">
        <v>860</v>
      </c>
      <c r="G21" s="44"/>
      <c r="H21" s="43">
        <v>451</v>
      </c>
      <c r="I21" s="44"/>
      <c r="J21" s="43">
        <v>108</v>
      </c>
      <c r="K21" s="44"/>
      <c r="L21" s="43">
        <v>1684</v>
      </c>
      <c r="M21" s="44"/>
      <c r="N21" s="45">
        <f t="shared" si="1"/>
        <v>5336</v>
      </c>
      <c r="O21" s="46">
        <f t="shared" si="2"/>
        <v>0.44466666666666665</v>
      </c>
    </row>
    <row r="22" spans="1:15" x14ac:dyDescent="0.25">
      <c r="A22" s="40">
        <f t="shared" si="3"/>
        <v>43646</v>
      </c>
      <c r="B22" s="41">
        <f>+C22/C52</f>
        <v>0.375</v>
      </c>
      <c r="C22" s="42">
        <v>18</v>
      </c>
      <c r="D22" s="43">
        <v>2233</v>
      </c>
      <c r="E22" s="46">
        <f t="shared" si="0"/>
        <v>0.37216666666666665</v>
      </c>
      <c r="F22" s="43">
        <v>860</v>
      </c>
      <c r="G22" s="44"/>
      <c r="H22" s="43">
        <v>451</v>
      </c>
      <c r="I22" s="44"/>
      <c r="J22" s="43">
        <v>108</v>
      </c>
      <c r="K22" s="44"/>
      <c r="L22" s="43">
        <v>1756</v>
      </c>
      <c r="M22" s="44"/>
      <c r="N22" s="45">
        <f t="shared" si="1"/>
        <v>5408</v>
      </c>
      <c r="O22" s="46">
        <f t="shared" si="2"/>
        <v>0.45066666666666666</v>
      </c>
    </row>
    <row r="23" spans="1:15" x14ac:dyDescent="0.25">
      <c r="A23" s="40">
        <f t="shared" si="3"/>
        <v>43677</v>
      </c>
      <c r="B23" s="41">
        <f>+C23/C52</f>
        <v>0.39583333333333331</v>
      </c>
      <c r="C23" s="42">
        <v>19</v>
      </c>
      <c r="D23" s="43"/>
      <c r="E23" s="46">
        <f t="shared" si="0"/>
        <v>0</v>
      </c>
      <c r="F23" s="43"/>
      <c r="G23" s="44"/>
      <c r="H23" s="43"/>
      <c r="I23" s="44"/>
      <c r="J23" s="43"/>
      <c r="K23" s="44"/>
      <c r="L23" s="43"/>
      <c r="M23" s="44"/>
      <c r="N23" s="45">
        <f t="shared" si="1"/>
        <v>0</v>
      </c>
      <c r="O23" s="46">
        <f t="shared" si="2"/>
        <v>0</v>
      </c>
    </row>
    <row r="24" spans="1:15" x14ac:dyDescent="0.25">
      <c r="A24" s="40">
        <f t="shared" si="3"/>
        <v>43708</v>
      </c>
      <c r="B24" s="41">
        <f>+C24/C52</f>
        <v>0.41666666666666669</v>
      </c>
      <c r="C24" s="42">
        <v>20</v>
      </c>
      <c r="D24" s="43"/>
      <c r="E24" s="46">
        <f t="shared" si="0"/>
        <v>0</v>
      </c>
      <c r="F24" s="43"/>
      <c r="G24" s="44"/>
      <c r="H24" s="43"/>
      <c r="I24" s="44"/>
      <c r="J24" s="43"/>
      <c r="K24" s="44"/>
      <c r="L24" s="43"/>
      <c r="M24" s="44"/>
      <c r="N24" s="45">
        <f t="shared" si="1"/>
        <v>0</v>
      </c>
      <c r="O24" s="46">
        <f t="shared" si="2"/>
        <v>0</v>
      </c>
    </row>
    <row r="25" spans="1:15" x14ac:dyDescent="0.25">
      <c r="A25" s="40">
        <f t="shared" si="3"/>
        <v>43738</v>
      </c>
      <c r="B25" s="41">
        <f>+C25/C52</f>
        <v>0.4375</v>
      </c>
      <c r="C25" s="42">
        <v>21</v>
      </c>
      <c r="D25" s="43"/>
      <c r="E25" s="46">
        <f t="shared" si="0"/>
        <v>0</v>
      </c>
      <c r="F25" s="43"/>
      <c r="G25" s="44"/>
      <c r="H25" s="43"/>
      <c r="I25" s="44"/>
      <c r="J25" s="43"/>
      <c r="K25" s="44"/>
      <c r="L25" s="43"/>
      <c r="M25" s="44"/>
      <c r="N25" s="45">
        <f t="shared" si="1"/>
        <v>0</v>
      </c>
      <c r="O25" s="46">
        <f t="shared" si="2"/>
        <v>0</v>
      </c>
    </row>
    <row r="26" spans="1:15" x14ac:dyDescent="0.25">
      <c r="A26" s="40">
        <f t="shared" si="3"/>
        <v>43769</v>
      </c>
      <c r="B26" s="41">
        <f>+C26/C52</f>
        <v>0.45833333333333331</v>
      </c>
      <c r="C26" s="42">
        <v>22</v>
      </c>
      <c r="D26" s="43"/>
      <c r="E26" s="46">
        <f t="shared" si="0"/>
        <v>0</v>
      </c>
      <c r="F26" s="43"/>
      <c r="G26" s="44"/>
      <c r="H26" s="43"/>
      <c r="I26" s="44"/>
      <c r="J26" s="43"/>
      <c r="K26" s="44"/>
      <c r="L26" s="43"/>
      <c r="M26" s="44"/>
      <c r="N26" s="45">
        <f t="shared" si="1"/>
        <v>0</v>
      </c>
      <c r="O26" s="46">
        <f t="shared" si="2"/>
        <v>0</v>
      </c>
    </row>
    <row r="27" spans="1:15" x14ac:dyDescent="0.25">
      <c r="A27" s="40">
        <f t="shared" si="3"/>
        <v>43799</v>
      </c>
      <c r="B27" s="41">
        <f>+C27/C52</f>
        <v>0.47916666666666669</v>
      </c>
      <c r="C27" s="42">
        <v>23</v>
      </c>
      <c r="D27" s="43"/>
      <c r="E27" s="46">
        <f t="shared" si="0"/>
        <v>0</v>
      </c>
      <c r="F27" s="43"/>
      <c r="G27" s="44"/>
      <c r="H27" s="43"/>
      <c r="I27" s="44"/>
      <c r="J27" s="43"/>
      <c r="K27" s="44"/>
      <c r="L27" s="43"/>
      <c r="M27" s="44"/>
      <c r="N27" s="45">
        <f t="shared" si="1"/>
        <v>0</v>
      </c>
      <c r="O27" s="46">
        <f t="shared" si="2"/>
        <v>0</v>
      </c>
    </row>
    <row r="28" spans="1:15" x14ac:dyDescent="0.25">
      <c r="A28" s="40">
        <f t="shared" si="3"/>
        <v>43830</v>
      </c>
      <c r="B28" s="41">
        <f>+C28/C52</f>
        <v>0.5</v>
      </c>
      <c r="C28" s="42">
        <v>24</v>
      </c>
      <c r="D28" s="43"/>
      <c r="E28" s="46">
        <f t="shared" si="0"/>
        <v>0</v>
      </c>
      <c r="F28" s="43"/>
      <c r="G28" s="44"/>
      <c r="H28" s="43"/>
      <c r="I28" s="44"/>
      <c r="J28" s="43"/>
      <c r="K28" s="44"/>
      <c r="L28" s="43"/>
      <c r="M28" s="44"/>
      <c r="N28" s="45">
        <f t="shared" si="1"/>
        <v>0</v>
      </c>
      <c r="O28" s="46">
        <f t="shared" si="2"/>
        <v>0</v>
      </c>
    </row>
    <row r="29" spans="1:15" x14ac:dyDescent="0.25">
      <c r="A29" s="40">
        <f t="shared" si="3"/>
        <v>43861</v>
      </c>
      <c r="B29" s="41">
        <f>+C29/C52</f>
        <v>0.52083333333333337</v>
      </c>
      <c r="C29" s="42">
        <v>25</v>
      </c>
      <c r="D29" s="43"/>
      <c r="E29" s="46">
        <f t="shared" si="0"/>
        <v>0</v>
      </c>
      <c r="F29" s="43"/>
      <c r="G29" s="44"/>
      <c r="H29" s="43"/>
      <c r="I29" s="44"/>
      <c r="J29" s="43"/>
      <c r="K29" s="44"/>
      <c r="L29" s="43"/>
      <c r="M29" s="44"/>
      <c r="N29" s="45">
        <f t="shared" si="1"/>
        <v>0</v>
      </c>
      <c r="O29" s="46">
        <f t="shared" si="2"/>
        <v>0</v>
      </c>
    </row>
    <row r="30" spans="1:15" x14ac:dyDescent="0.25">
      <c r="A30" s="40">
        <f t="shared" si="3"/>
        <v>43890</v>
      </c>
      <c r="B30" s="41">
        <f>+C30/C52</f>
        <v>0.54166666666666663</v>
      </c>
      <c r="C30" s="42">
        <v>26</v>
      </c>
      <c r="D30" s="43"/>
      <c r="E30" s="46">
        <f t="shared" si="0"/>
        <v>0</v>
      </c>
      <c r="F30" s="43"/>
      <c r="G30" s="44"/>
      <c r="H30" s="43"/>
      <c r="I30" s="44"/>
      <c r="J30" s="43"/>
      <c r="K30" s="44"/>
      <c r="L30" s="43"/>
      <c r="M30" s="44"/>
      <c r="N30" s="45">
        <f t="shared" si="1"/>
        <v>0</v>
      </c>
      <c r="O30" s="46">
        <f t="shared" si="2"/>
        <v>0</v>
      </c>
    </row>
    <row r="31" spans="1:15" x14ac:dyDescent="0.25">
      <c r="A31" s="40">
        <f t="shared" si="3"/>
        <v>43921</v>
      </c>
      <c r="B31" s="41">
        <f>+C31/C52</f>
        <v>0.5625</v>
      </c>
      <c r="C31" s="42">
        <v>27</v>
      </c>
      <c r="D31" s="43"/>
      <c r="E31" s="46">
        <f t="shared" si="0"/>
        <v>0</v>
      </c>
      <c r="F31" s="43"/>
      <c r="G31" s="44"/>
      <c r="H31" s="43"/>
      <c r="I31" s="44"/>
      <c r="J31" s="43"/>
      <c r="K31" s="44"/>
      <c r="L31" s="43"/>
      <c r="M31" s="44"/>
      <c r="N31" s="45">
        <f t="shared" si="1"/>
        <v>0</v>
      </c>
      <c r="O31" s="46">
        <f t="shared" si="2"/>
        <v>0</v>
      </c>
    </row>
    <row r="32" spans="1:15" x14ac:dyDescent="0.25">
      <c r="A32" s="40">
        <f t="shared" si="3"/>
        <v>43951</v>
      </c>
      <c r="B32" s="41">
        <f>+C32/C52</f>
        <v>0.58333333333333337</v>
      </c>
      <c r="C32" s="42">
        <v>28</v>
      </c>
      <c r="D32" s="43"/>
      <c r="E32" s="46">
        <f t="shared" si="0"/>
        <v>0</v>
      </c>
      <c r="F32" s="43"/>
      <c r="G32" s="44"/>
      <c r="H32" s="43"/>
      <c r="I32" s="44"/>
      <c r="J32" s="43"/>
      <c r="K32" s="44"/>
      <c r="L32" s="43"/>
      <c r="M32" s="44"/>
      <c r="N32" s="45">
        <f t="shared" si="1"/>
        <v>0</v>
      </c>
      <c r="O32" s="46">
        <f t="shared" si="2"/>
        <v>0</v>
      </c>
    </row>
    <row r="33" spans="1:15" x14ac:dyDescent="0.25">
      <c r="A33" s="40">
        <f t="shared" si="3"/>
        <v>43982</v>
      </c>
      <c r="B33" s="41">
        <f>+C33/C52</f>
        <v>0.60416666666666663</v>
      </c>
      <c r="C33" s="42">
        <v>29</v>
      </c>
      <c r="D33" s="43"/>
      <c r="E33" s="46">
        <f t="shared" si="0"/>
        <v>0</v>
      </c>
      <c r="F33" s="43"/>
      <c r="G33" s="44"/>
      <c r="H33" s="43"/>
      <c r="I33" s="44"/>
      <c r="J33" s="43"/>
      <c r="K33" s="44"/>
      <c r="L33" s="43"/>
      <c r="M33" s="44"/>
      <c r="N33" s="45">
        <f t="shared" si="1"/>
        <v>0</v>
      </c>
      <c r="O33" s="46">
        <f t="shared" si="2"/>
        <v>0</v>
      </c>
    </row>
    <row r="34" spans="1:15" x14ac:dyDescent="0.25">
      <c r="A34" s="40">
        <f t="shared" si="3"/>
        <v>44012</v>
      </c>
      <c r="B34" s="41">
        <f>+C34/C52</f>
        <v>0.625</v>
      </c>
      <c r="C34" s="42">
        <v>30</v>
      </c>
      <c r="D34" s="43"/>
      <c r="E34" s="46">
        <f t="shared" si="0"/>
        <v>0</v>
      </c>
      <c r="F34" s="43"/>
      <c r="G34" s="44"/>
      <c r="H34" s="43"/>
      <c r="I34" s="44"/>
      <c r="J34" s="43"/>
      <c r="K34" s="44"/>
      <c r="L34" s="43"/>
      <c r="M34" s="44"/>
      <c r="N34" s="45">
        <f t="shared" si="1"/>
        <v>0</v>
      </c>
      <c r="O34" s="46">
        <f t="shared" si="2"/>
        <v>0</v>
      </c>
    </row>
    <row r="35" spans="1:15" x14ac:dyDescent="0.25">
      <c r="A35" s="40">
        <f t="shared" si="3"/>
        <v>44043</v>
      </c>
      <c r="B35" s="41">
        <f>+C35/C52</f>
        <v>0.64583333333333337</v>
      </c>
      <c r="C35" s="42">
        <v>31</v>
      </c>
      <c r="D35" s="43"/>
      <c r="E35" s="46">
        <f t="shared" si="0"/>
        <v>0</v>
      </c>
      <c r="F35" s="43"/>
      <c r="G35" s="44"/>
      <c r="H35" s="43"/>
      <c r="I35" s="44"/>
      <c r="J35" s="43"/>
      <c r="K35" s="44"/>
      <c r="L35" s="43"/>
      <c r="M35" s="44"/>
      <c r="N35" s="45">
        <f t="shared" si="1"/>
        <v>0</v>
      </c>
      <c r="O35" s="46">
        <f t="shared" si="2"/>
        <v>0</v>
      </c>
    </row>
    <row r="36" spans="1:15" x14ac:dyDescent="0.25">
      <c r="A36" s="40">
        <f t="shared" si="3"/>
        <v>44074</v>
      </c>
      <c r="B36" s="41">
        <f>+C36/C52</f>
        <v>0.66666666666666663</v>
      </c>
      <c r="C36" s="42">
        <v>32</v>
      </c>
      <c r="D36" s="43"/>
      <c r="E36" s="46">
        <f t="shared" si="0"/>
        <v>0</v>
      </c>
      <c r="F36" s="43"/>
      <c r="G36" s="44"/>
      <c r="H36" s="43"/>
      <c r="I36" s="44"/>
      <c r="J36" s="43"/>
      <c r="K36" s="44"/>
      <c r="L36" s="43"/>
      <c r="M36" s="44"/>
      <c r="N36" s="45">
        <f t="shared" si="1"/>
        <v>0</v>
      </c>
      <c r="O36" s="46">
        <f t="shared" si="2"/>
        <v>0</v>
      </c>
    </row>
    <row r="37" spans="1:15" x14ac:dyDescent="0.25">
      <c r="A37" s="40">
        <f t="shared" si="3"/>
        <v>44104</v>
      </c>
      <c r="B37" s="41">
        <f>+C37/C52</f>
        <v>0.6875</v>
      </c>
      <c r="C37" s="42">
        <v>33</v>
      </c>
      <c r="D37" s="43"/>
      <c r="E37" s="46">
        <f t="shared" si="0"/>
        <v>0</v>
      </c>
      <c r="F37" s="43"/>
      <c r="G37" s="44"/>
      <c r="H37" s="43"/>
      <c r="I37" s="44"/>
      <c r="J37" s="43"/>
      <c r="K37" s="44"/>
      <c r="L37" s="43"/>
      <c r="M37" s="44"/>
      <c r="N37" s="45">
        <f t="shared" si="1"/>
        <v>0</v>
      </c>
      <c r="O37" s="46">
        <f t="shared" si="2"/>
        <v>0</v>
      </c>
    </row>
    <row r="38" spans="1:15" x14ac:dyDescent="0.25">
      <c r="A38" s="40">
        <f t="shared" si="3"/>
        <v>44135</v>
      </c>
      <c r="B38" s="41">
        <f>+C38/C52</f>
        <v>0.70833333333333337</v>
      </c>
      <c r="C38" s="42">
        <v>34</v>
      </c>
      <c r="D38" s="43"/>
      <c r="E38" s="46">
        <f t="shared" si="0"/>
        <v>0</v>
      </c>
      <c r="F38" s="43"/>
      <c r="G38" s="44"/>
      <c r="H38" s="43"/>
      <c r="I38" s="44"/>
      <c r="J38" s="43"/>
      <c r="K38" s="44"/>
      <c r="L38" s="43"/>
      <c r="M38" s="44"/>
      <c r="N38" s="45">
        <f t="shared" si="1"/>
        <v>0</v>
      </c>
      <c r="O38" s="46">
        <f t="shared" si="2"/>
        <v>0</v>
      </c>
    </row>
    <row r="39" spans="1:15" x14ac:dyDescent="0.25">
      <c r="A39" s="40">
        <f t="shared" si="3"/>
        <v>44165</v>
      </c>
      <c r="B39" s="41">
        <f>+C39/C52</f>
        <v>0.72916666666666663</v>
      </c>
      <c r="C39" s="42">
        <v>35</v>
      </c>
      <c r="D39" s="43"/>
      <c r="E39" s="46">
        <f t="shared" si="0"/>
        <v>0</v>
      </c>
      <c r="F39" s="43"/>
      <c r="G39" s="44"/>
      <c r="H39" s="43"/>
      <c r="I39" s="44"/>
      <c r="J39" s="43"/>
      <c r="K39" s="44"/>
      <c r="L39" s="43"/>
      <c r="M39" s="44"/>
      <c r="N39" s="45">
        <f t="shared" si="1"/>
        <v>0</v>
      </c>
      <c r="O39" s="46">
        <f t="shared" si="2"/>
        <v>0</v>
      </c>
    </row>
    <row r="40" spans="1:15" x14ac:dyDescent="0.25">
      <c r="A40" s="40">
        <f t="shared" si="3"/>
        <v>44196</v>
      </c>
      <c r="B40" s="41">
        <f>+C40/C52</f>
        <v>0.75</v>
      </c>
      <c r="C40" s="42">
        <v>36</v>
      </c>
      <c r="D40" s="43"/>
      <c r="E40" s="46">
        <f t="shared" si="0"/>
        <v>0</v>
      </c>
      <c r="F40" s="43"/>
      <c r="G40" s="44"/>
      <c r="H40" s="43"/>
      <c r="I40" s="44"/>
      <c r="J40" s="43"/>
      <c r="K40" s="44"/>
      <c r="L40" s="43"/>
      <c r="M40" s="44"/>
      <c r="N40" s="45">
        <f t="shared" si="1"/>
        <v>0</v>
      </c>
      <c r="O40" s="46">
        <f t="shared" si="2"/>
        <v>0</v>
      </c>
    </row>
    <row r="41" spans="1:15" x14ac:dyDescent="0.25">
      <c r="A41" s="40">
        <f t="shared" si="3"/>
        <v>44227</v>
      </c>
      <c r="B41" s="41">
        <f>+C41/C52</f>
        <v>0.77083333333333337</v>
      </c>
      <c r="C41" s="42">
        <v>37</v>
      </c>
      <c r="D41" s="43"/>
      <c r="E41" s="46">
        <f t="shared" si="0"/>
        <v>0</v>
      </c>
      <c r="F41" s="43"/>
      <c r="G41" s="44"/>
      <c r="H41" s="43"/>
      <c r="I41" s="44"/>
      <c r="J41" s="43"/>
      <c r="K41" s="44"/>
      <c r="L41" s="43"/>
      <c r="M41" s="44"/>
      <c r="N41" s="45">
        <f t="shared" si="1"/>
        <v>0</v>
      </c>
      <c r="O41" s="46">
        <f t="shared" si="2"/>
        <v>0</v>
      </c>
    </row>
    <row r="42" spans="1:15" x14ac:dyDescent="0.25">
      <c r="A42" s="40">
        <f t="shared" si="3"/>
        <v>44255</v>
      </c>
      <c r="B42" s="41">
        <f>+C42/C52</f>
        <v>0.79166666666666663</v>
      </c>
      <c r="C42" s="42">
        <v>38</v>
      </c>
      <c r="D42" s="43"/>
      <c r="E42" s="46">
        <f t="shared" si="0"/>
        <v>0</v>
      </c>
      <c r="F42" s="43"/>
      <c r="G42" s="44"/>
      <c r="H42" s="43"/>
      <c r="I42" s="44"/>
      <c r="J42" s="43"/>
      <c r="K42" s="44"/>
      <c r="L42" s="43"/>
      <c r="M42" s="44"/>
      <c r="N42" s="45">
        <f t="shared" si="1"/>
        <v>0</v>
      </c>
      <c r="O42" s="46">
        <f t="shared" si="2"/>
        <v>0</v>
      </c>
    </row>
    <row r="43" spans="1:15" x14ac:dyDescent="0.25">
      <c r="A43" s="40">
        <f t="shared" si="3"/>
        <v>44286</v>
      </c>
      <c r="B43" s="41">
        <f>+C43/C52</f>
        <v>0.8125</v>
      </c>
      <c r="C43" s="42">
        <v>39</v>
      </c>
      <c r="D43" s="43"/>
      <c r="E43" s="46">
        <f t="shared" si="0"/>
        <v>0</v>
      </c>
      <c r="F43" s="43"/>
      <c r="G43" s="44"/>
      <c r="H43" s="43"/>
      <c r="I43" s="44"/>
      <c r="J43" s="43"/>
      <c r="K43" s="44"/>
      <c r="L43" s="43"/>
      <c r="M43" s="44"/>
      <c r="N43" s="45">
        <f t="shared" si="1"/>
        <v>0</v>
      </c>
      <c r="O43" s="46">
        <f t="shared" si="2"/>
        <v>0</v>
      </c>
    </row>
    <row r="44" spans="1:15" x14ac:dyDescent="0.25">
      <c r="A44" s="40">
        <f t="shared" si="3"/>
        <v>44316</v>
      </c>
      <c r="B44" s="41">
        <f>+C44/C52</f>
        <v>0.83333333333333337</v>
      </c>
      <c r="C44" s="42">
        <v>40</v>
      </c>
      <c r="D44" s="43"/>
      <c r="E44" s="46">
        <f t="shared" si="0"/>
        <v>0</v>
      </c>
      <c r="F44" s="43"/>
      <c r="G44" s="44"/>
      <c r="H44" s="43"/>
      <c r="I44" s="44"/>
      <c r="J44" s="43"/>
      <c r="K44" s="44"/>
      <c r="L44" s="43"/>
      <c r="M44" s="44"/>
      <c r="N44" s="45">
        <f t="shared" si="1"/>
        <v>0</v>
      </c>
      <c r="O44" s="46">
        <f t="shared" si="2"/>
        <v>0</v>
      </c>
    </row>
    <row r="45" spans="1:15" x14ac:dyDescent="0.25">
      <c r="A45" s="40">
        <f t="shared" si="3"/>
        <v>44347</v>
      </c>
      <c r="B45" s="41">
        <f>+C45/C52</f>
        <v>0.85416666666666663</v>
      </c>
      <c r="C45" s="42">
        <v>41</v>
      </c>
      <c r="D45" s="43"/>
      <c r="E45" s="46">
        <f t="shared" si="0"/>
        <v>0</v>
      </c>
      <c r="F45" s="43"/>
      <c r="G45" s="44"/>
      <c r="H45" s="43"/>
      <c r="I45" s="44"/>
      <c r="J45" s="43"/>
      <c r="K45" s="44"/>
      <c r="L45" s="43"/>
      <c r="M45" s="44"/>
      <c r="N45" s="45">
        <f t="shared" si="1"/>
        <v>0</v>
      </c>
      <c r="O45" s="46">
        <f t="shared" si="2"/>
        <v>0</v>
      </c>
    </row>
    <row r="46" spans="1:15" x14ac:dyDescent="0.25">
      <c r="A46" s="40">
        <f t="shared" si="3"/>
        <v>44377</v>
      </c>
      <c r="B46" s="41">
        <f>+C46/C52</f>
        <v>0.875</v>
      </c>
      <c r="C46" s="42">
        <v>42</v>
      </c>
      <c r="D46" s="43"/>
      <c r="E46" s="46">
        <f t="shared" si="0"/>
        <v>0</v>
      </c>
      <c r="F46" s="43"/>
      <c r="G46" s="44"/>
      <c r="H46" s="43"/>
      <c r="I46" s="44"/>
      <c r="J46" s="43"/>
      <c r="K46" s="44"/>
      <c r="L46" s="43"/>
      <c r="M46" s="44"/>
      <c r="N46" s="45">
        <f t="shared" si="1"/>
        <v>0</v>
      </c>
      <c r="O46" s="46">
        <f t="shared" si="2"/>
        <v>0</v>
      </c>
    </row>
    <row r="47" spans="1:15" x14ac:dyDescent="0.25">
      <c r="A47" s="40">
        <f t="shared" si="3"/>
        <v>44408</v>
      </c>
      <c r="B47" s="41">
        <f>+C47/C52</f>
        <v>0.89583333333333337</v>
      </c>
      <c r="C47" s="42">
        <v>43</v>
      </c>
      <c r="D47" s="43"/>
      <c r="E47" s="46">
        <f t="shared" si="0"/>
        <v>0</v>
      </c>
      <c r="F47" s="43"/>
      <c r="G47" s="44"/>
      <c r="H47" s="43"/>
      <c r="I47" s="44"/>
      <c r="J47" s="43"/>
      <c r="K47" s="44"/>
      <c r="L47" s="43"/>
      <c r="M47" s="44"/>
      <c r="N47" s="45">
        <f t="shared" si="1"/>
        <v>0</v>
      </c>
      <c r="O47" s="46">
        <f t="shared" si="2"/>
        <v>0</v>
      </c>
    </row>
    <row r="48" spans="1:15" x14ac:dyDescent="0.25">
      <c r="A48" s="40">
        <f t="shared" si="3"/>
        <v>44439</v>
      </c>
      <c r="B48" s="41">
        <f>+C48/C52</f>
        <v>0.91666666666666663</v>
      </c>
      <c r="C48" s="42">
        <v>44</v>
      </c>
      <c r="D48" s="43"/>
      <c r="E48" s="46">
        <f t="shared" si="0"/>
        <v>0</v>
      </c>
      <c r="F48" s="43"/>
      <c r="G48" s="44"/>
      <c r="H48" s="43"/>
      <c r="I48" s="44"/>
      <c r="J48" s="43"/>
      <c r="K48" s="44"/>
      <c r="L48" s="43"/>
      <c r="M48" s="44"/>
      <c r="N48" s="45">
        <f t="shared" si="1"/>
        <v>0</v>
      </c>
      <c r="O48" s="46">
        <f t="shared" si="2"/>
        <v>0</v>
      </c>
    </row>
    <row r="49" spans="1:15" x14ac:dyDescent="0.25">
      <c r="A49" s="40">
        <f t="shared" si="3"/>
        <v>44469</v>
      </c>
      <c r="B49" s="41">
        <f>+C49/C52</f>
        <v>0.9375</v>
      </c>
      <c r="C49" s="42">
        <v>45</v>
      </c>
      <c r="D49" s="43"/>
      <c r="E49" s="46">
        <f t="shared" si="0"/>
        <v>0</v>
      </c>
      <c r="F49" s="43"/>
      <c r="G49" s="44"/>
      <c r="H49" s="43"/>
      <c r="I49" s="44"/>
      <c r="J49" s="43"/>
      <c r="K49" s="44"/>
      <c r="L49" s="43"/>
      <c r="M49" s="44"/>
      <c r="N49" s="45">
        <f t="shared" si="1"/>
        <v>0</v>
      </c>
      <c r="O49" s="46">
        <f t="shared" si="2"/>
        <v>0</v>
      </c>
    </row>
    <row r="50" spans="1:15" x14ac:dyDescent="0.25">
      <c r="A50" s="40">
        <f t="shared" si="3"/>
        <v>44500</v>
      </c>
      <c r="B50" s="41">
        <f>+C50/C52</f>
        <v>0.95833333333333337</v>
      </c>
      <c r="C50" s="42">
        <v>46</v>
      </c>
      <c r="D50" s="43"/>
      <c r="E50" s="46">
        <f t="shared" si="0"/>
        <v>0</v>
      </c>
      <c r="F50" s="43"/>
      <c r="G50" s="44"/>
      <c r="H50" s="43"/>
      <c r="I50" s="44"/>
      <c r="J50" s="43"/>
      <c r="K50" s="44"/>
      <c r="L50" s="43"/>
      <c r="M50" s="44"/>
      <c r="N50" s="45">
        <f t="shared" si="1"/>
        <v>0</v>
      </c>
      <c r="O50" s="46">
        <f t="shared" si="2"/>
        <v>0</v>
      </c>
    </row>
    <row r="51" spans="1:15" x14ac:dyDescent="0.25">
      <c r="A51" s="40">
        <f t="shared" si="3"/>
        <v>44530</v>
      </c>
      <c r="B51" s="41">
        <f>+C51/C52</f>
        <v>0.97916666666666663</v>
      </c>
      <c r="C51" s="42">
        <v>47</v>
      </c>
      <c r="D51" s="43"/>
      <c r="E51" s="46">
        <f t="shared" si="0"/>
        <v>0</v>
      </c>
      <c r="F51" s="43"/>
      <c r="G51" s="44"/>
      <c r="H51" s="43"/>
      <c r="I51" s="44"/>
      <c r="J51" s="43"/>
      <c r="K51" s="44"/>
      <c r="L51" s="43"/>
      <c r="M51" s="44"/>
      <c r="N51" s="45">
        <f t="shared" si="1"/>
        <v>0</v>
      </c>
      <c r="O51" s="46">
        <f t="shared" si="2"/>
        <v>0</v>
      </c>
    </row>
    <row r="52" spans="1:15" ht="15.75" thickBot="1" x14ac:dyDescent="0.3">
      <c r="A52" s="47">
        <f t="shared" si="3"/>
        <v>44561</v>
      </c>
      <c r="B52" s="48">
        <f>+C52/C52</f>
        <v>1</v>
      </c>
      <c r="C52" s="49">
        <v>48</v>
      </c>
      <c r="D52" s="50"/>
      <c r="E52" s="46">
        <f t="shared" si="0"/>
        <v>0</v>
      </c>
      <c r="F52" s="50"/>
      <c r="G52" s="51"/>
      <c r="H52" s="50"/>
      <c r="I52" s="51"/>
      <c r="J52" s="50"/>
      <c r="K52" s="51"/>
      <c r="L52" s="50"/>
      <c r="M52" s="51"/>
      <c r="N52" s="54">
        <f t="shared" si="1"/>
        <v>0</v>
      </c>
      <c r="O52" s="52">
        <f t="shared" si="2"/>
        <v>0</v>
      </c>
    </row>
  </sheetData>
  <conditionalFormatting sqref="A5:O52">
    <cfRule type="expression" dxfId="1" priority="3">
      <formula>MOD(ROW(),3)=1</formula>
    </cfRule>
  </conditionalFormatting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52"/>
  <sheetViews>
    <sheetView workbookViewId="0">
      <pane ySplit="4" topLeftCell="A5" activePane="bottomLeft" state="frozen"/>
      <selection pane="bottomLeft" activeCell="A5" sqref="A5"/>
    </sheetView>
  </sheetViews>
  <sheetFormatPr baseColWidth="10" defaultRowHeight="15" x14ac:dyDescent="0.25"/>
  <cols>
    <col min="1" max="1" width="10.42578125" bestFit="1" customWidth="1"/>
    <col min="2" max="2" width="5.85546875" bestFit="1" customWidth="1"/>
    <col min="3" max="3" width="3" hidden="1" customWidth="1"/>
  </cols>
  <sheetData>
    <row r="1" spans="1:15" x14ac:dyDescent="0.25">
      <c r="A1" t="s">
        <v>7</v>
      </c>
    </row>
    <row r="2" spans="1:15" x14ac:dyDescent="0.25">
      <c r="A2" t="s">
        <v>0</v>
      </c>
    </row>
    <row r="3" spans="1:15" ht="15.75" thickBot="1" x14ac:dyDescent="0.3">
      <c r="A3" t="s">
        <v>8</v>
      </c>
    </row>
    <row r="4" spans="1:15" ht="22.5" x14ac:dyDescent="0.25">
      <c r="A4" s="7" t="s">
        <v>1</v>
      </c>
      <c r="B4" s="8" t="s">
        <v>11</v>
      </c>
      <c r="C4" s="9"/>
      <c r="D4" s="10" t="s">
        <v>2</v>
      </c>
      <c r="E4" s="11" t="s">
        <v>10</v>
      </c>
      <c r="F4" s="10" t="s">
        <v>3</v>
      </c>
      <c r="G4" s="11" t="s">
        <v>10</v>
      </c>
      <c r="H4" s="10" t="s">
        <v>4</v>
      </c>
      <c r="I4" s="11" t="s">
        <v>10</v>
      </c>
      <c r="J4" s="10" t="s">
        <v>5</v>
      </c>
      <c r="K4" s="11" t="s">
        <v>10</v>
      </c>
      <c r="L4" s="10" t="s">
        <v>6</v>
      </c>
      <c r="M4" s="11" t="s">
        <v>10</v>
      </c>
      <c r="N4" s="10" t="s">
        <v>9</v>
      </c>
      <c r="O4" s="11" t="s">
        <v>10</v>
      </c>
    </row>
    <row r="5" spans="1:15" x14ac:dyDescent="0.25">
      <c r="A5" s="5">
        <v>43131</v>
      </c>
      <c r="B5" s="4">
        <f>+C5/C52</f>
        <v>2.0833333333333332E-2</v>
      </c>
      <c r="C5" s="2">
        <v>1</v>
      </c>
      <c r="D5" s="3">
        <v>0</v>
      </c>
      <c r="E5" s="6"/>
      <c r="F5" s="3">
        <v>29</v>
      </c>
      <c r="G5" s="6"/>
      <c r="H5" s="3">
        <v>0</v>
      </c>
      <c r="I5" s="6"/>
      <c r="J5" s="3"/>
      <c r="K5" s="6"/>
      <c r="L5" s="3"/>
      <c r="M5" s="6"/>
      <c r="N5" s="28">
        <f>D5+F5+H5+J5+L5</f>
        <v>29</v>
      </c>
      <c r="O5" s="29">
        <f>+N5/12000</f>
        <v>2.4166666666666668E-3</v>
      </c>
    </row>
    <row r="6" spans="1:15" x14ac:dyDescent="0.25">
      <c r="A6" s="5">
        <v>43159</v>
      </c>
      <c r="B6" s="4">
        <f>+C6/C52</f>
        <v>4.1666666666666664E-2</v>
      </c>
      <c r="C6" s="2">
        <v>2</v>
      </c>
      <c r="D6" s="3">
        <f>28+42</f>
        <v>70</v>
      </c>
      <c r="E6" s="6"/>
      <c r="F6" s="3">
        <v>29</v>
      </c>
      <c r="G6" s="6"/>
      <c r="H6" s="3">
        <v>0</v>
      </c>
      <c r="I6" s="6"/>
      <c r="J6" s="3"/>
      <c r="K6" s="6"/>
      <c r="L6" s="3"/>
      <c r="M6" s="6"/>
      <c r="N6" s="28">
        <f t="shared" ref="N6:N52" si="0">D6+F6+H6+J6+L6</f>
        <v>99</v>
      </c>
      <c r="O6" s="29">
        <f t="shared" ref="O6:O52" si="1">+N6/12000</f>
        <v>8.2500000000000004E-3</v>
      </c>
    </row>
    <row r="7" spans="1:15" x14ac:dyDescent="0.25">
      <c r="A7" s="35">
        <v>43190</v>
      </c>
      <c r="B7" s="36">
        <f>+C7/C52</f>
        <v>6.25E-2</v>
      </c>
      <c r="C7" s="37">
        <v>3</v>
      </c>
      <c r="D7" s="38">
        <f>28+91</f>
        <v>119</v>
      </c>
      <c r="E7" s="39"/>
      <c r="F7" s="38">
        <v>29</v>
      </c>
      <c r="G7" s="39"/>
      <c r="H7" s="38">
        <v>0</v>
      </c>
      <c r="I7" s="39"/>
      <c r="J7" s="38"/>
      <c r="K7" s="39"/>
      <c r="L7" s="38"/>
      <c r="M7" s="39"/>
      <c r="N7" s="17">
        <f t="shared" si="0"/>
        <v>148</v>
      </c>
      <c r="O7" s="18">
        <f t="shared" si="1"/>
        <v>1.2333333333333333E-2</v>
      </c>
    </row>
    <row r="8" spans="1:15" x14ac:dyDescent="0.25">
      <c r="A8" s="5">
        <v>43220</v>
      </c>
      <c r="B8" s="4">
        <f>+C8/C52</f>
        <v>8.3333333333333329E-2</v>
      </c>
      <c r="C8" s="2">
        <v>4</v>
      </c>
      <c r="D8" s="3">
        <f>214+28</f>
        <v>242</v>
      </c>
      <c r="E8" s="6"/>
      <c r="F8" s="3">
        <v>112</v>
      </c>
      <c r="G8" s="6"/>
      <c r="H8" s="3">
        <v>0</v>
      </c>
      <c r="I8" s="6"/>
      <c r="J8" s="3"/>
      <c r="K8" s="6"/>
      <c r="L8" s="3"/>
      <c r="M8" s="6"/>
      <c r="N8" s="28">
        <f t="shared" si="0"/>
        <v>354</v>
      </c>
      <c r="O8" s="29">
        <f t="shared" si="1"/>
        <v>2.9499999999999998E-2</v>
      </c>
    </row>
    <row r="9" spans="1:15" x14ac:dyDescent="0.25">
      <c r="A9" s="5">
        <v>43251</v>
      </c>
      <c r="B9" s="4">
        <f>+C9/C52</f>
        <v>0.10416666666666667</v>
      </c>
      <c r="C9" s="2">
        <v>5</v>
      </c>
      <c r="D9" s="3">
        <v>242</v>
      </c>
      <c r="E9" s="6"/>
      <c r="F9" s="3">
        <v>162</v>
      </c>
      <c r="G9" s="6"/>
      <c r="H9" s="3">
        <v>0</v>
      </c>
      <c r="I9" s="6"/>
      <c r="J9" s="3"/>
      <c r="K9" s="6"/>
      <c r="L9" s="3"/>
      <c r="M9" s="6"/>
      <c r="N9" s="28">
        <f t="shared" si="0"/>
        <v>404</v>
      </c>
      <c r="O9" s="29">
        <f t="shared" si="1"/>
        <v>3.3666666666666664E-2</v>
      </c>
    </row>
    <row r="10" spans="1:15" x14ac:dyDescent="0.25">
      <c r="A10" s="35">
        <v>43281</v>
      </c>
      <c r="B10" s="36">
        <f>+C10/C52</f>
        <v>0.125</v>
      </c>
      <c r="C10" s="37">
        <v>6</v>
      </c>
      <c r="D10" s="38">
        <v>291</v>
      </c>
      <c r="E10" s="39"/>
      <c r="F10" s="38">
        <v>193</v>
      </c>
      <c r="G10" s="39"/>
      <c r="H10" s="38">
        <v>0</v>
      </c>
      <c r="I10" s="39"/>
      <c r="J10" s="38"/>
      <c r="K10" s="39"/>
      <c r="L10" s="38"/>
      <c r="M10" s="39"/>
      <c r="N10" s="17">
        <f t="shared" si="0"/>
        <v>484</v>
      </c>
      <c r="O10" s="18">
        <f t="shared" si="1"/>
        <v>4.0333333333333332E-2</v>
      </c>
    </row>
    <row r="11" spans="1:15" x14ac:dyDescent="0.25">
      <c r="A11" s="5">
        <v>43312</v>
      </c>
      <c r="B11" s="4">
        <f>+C11/C52</f>
        <v>0.14583333333333334</v>
      </c>
      <c r="C11" s="2">
        <v>7</v>
      </c>
      <c r="D11" s="3">
        <v>316</v>
      </c>
      <c r="E11" s="6"/>
      <c r="F11" s="3">
        <v>237</v>
      </c>
      <c r="G11" s="6"/>
      <c r="H11" s="3">
        <v>0</v>
      </c>
      <c r="I11" s="6"/>
      <c r="J11" s="3"/>
      <c r="K11" s="6"/>
      <c r="L11" s="3"/>
      <c r="M11" s="6"/>
      <c r="N11" s="28">
        <f t="shared" si="0"/>
        <v>553</v>
      </c>
      <c r="O11" s="29">
        <f t="shared" si="1"/>
        <v>4.608333333333333E-2</v>
      </c>
    </row>
    <row r="12" spans="1:15" x14ac:dyDescent="0.25">
      <c r="A12" s="5">
        <v>43343</v>
      </c>
      <c r="B12" s="4">
        <f>+C12/C52</f>
        <v>0.16666666666666666</v>
      </c>
      <c r="C12" s="2">
        <v>8</v>
      </c>
      <c r="D12" s="3">
        <v>393</v>
      </c>
      <c r="E12" s="6"/>
      <c r="F12" s="3">
        <v>237</v>
      </c>
      <c r="G12" s="6"/>
      <c r="H12" s="3">
        <v>151</v>
      </c>
      <c r="I12" s="6"/>
      <c r="J12" s="3"/>
      <c r="K12" s="6"/>
      <c r="L12" s="3"/>
      <c r="M12" s="6"/>
      <c r="N12" s="28">
        <f t="shared" si="0"/>
        <v>781</v>
      </c>
      <c r="O12" s="29">
        <f t="shared" si="1"/>
        <v>6.508333333333334E-2</v>
      </c>
    </row>
    <row r="13" spans="1:15" x14ac:dyDescent="0.25">
      <c r="A13" s="35">
        <v>43373</v>
      </c>
      <c r="B13" s="36">
        <f>+C13/C52</f>
        <v>0.1875</v>
      </c>
      <c r="C13" s="37">
        <v>9</v>
      </c>
      <c r="D13" s="38">
        <v>827</v>
      </c>
      <c r="E13" s="39"/>
      <c r="F13" s="38">
        <v>237</v>
      </c>
      <c r="G13" s="39"/>
      <c r="H13" s="38">
        <v>295</v>
      </c>
      <c r="I13" s="39"/>
      <c r="J13" s="38"/>
      <c r="K13" s="39"/>
      <c r="L13" s="38"/>
      <c r="M13" s="39"/>
      <c r="N13" s="17">
        <f t="shared" si="0"/>
        <v>1359</v>
      </c>
      <c r="O13" s="18">
        <f t="shared" si="1"/>
        <v>0.11325</v>
      </c>
    </row>
    <row r="14" spans="1:15" x14ac:dyDescent="0.25">
      <c r="A14" s="5">
        <v>43404</v>
      </c>
      <c r="B14" s="4">
        <f>+C14/C52</f>
        <v>0.20833333333333334</v>
      </c>
      <c r="C14" s="2">
        <v>10</v>
      </c>
      <c r="D14" s="3">
        <v>832</v>
      </c>
      <c r="E14" s="6"/>
      <c r="F14" s="3">
        <v>237</v>
      </c>
      <c r="G14" s="6"/>
      <c r="H14" s="3">
        <v>295</v>
      </c>
      <c r="I14" s="6"/>
      <c r="J14" s="3">
        <v>108</v>
      </c>
      <c r="K14" s="6"/>
      <c r="L14" s="3">
        <v>450</v>
      </c>
      <c r="M14" s="6"/>
      <c r="N14" s="28">
        <f t="shared" si="0"/>
        <v>1922</v>
      </c>
      <c r="O14" s="29">
        <f t="shared" si="1"/>
        <v>0.16016666666666668</v>
      </c>
    </row>
    <row r="15" spans="1:15" x14ac:dyDescent="0.25">
      <c r="A15" s="5">
        <v>43434</v>
      </c>
      <c r="B15" s="4">
        <f>+C15/C52</f>
        <v>0.22916666666666666</v>
      </c>
      <c r="C15" s="2">
        <v>11</v>
      </c>
      <c r="D15" s="3">
        <v>832</v>
      </c>
      <c r="E15" s="6"/>
      <c r="F15" s="3">
        <v>237</v>
      </c>
      <c r="G15" s="6"/>
      <c r="H15" s="3">
        <v>451</v>
      </c>
      <c r="I15" s="6"/>
      <c r="J15" s="3">
        <v>108</v>
      </c>
      <c r="K15" s="6"/>
      <c r="L15" s="3">
        <v>693</v>
      </c>
      <c r="M15" s="6"/>
      <c r="N15" s="28">
        <f t="shared" si="0"/>
        <v>2321</v>
      </c>
      <c r="O15" s="29">
        <f t="shared" si="1"/>
        <v>0.19341666666666665</v>
      </c>
    </row>
    <row r="16" spans="1:15" x14ac:dyDescent="0.25">
      <c r="A16" s="20">
        <v>43465</v>
      </c>
      <c r="B16" s="21">
        <f>+C16/C52</f>
        <v>0.25</v>
      </c>
      <c r="C16" s="22">
        <v>12</v>
      </c>
      <c r="D16" s="12">
        <v>1053</v>
      </c>
      <c r="E16" s="23"/>
      <c r="F16" s="12">
        <v>613</v>
      </c>
      <c r="G16" s="23"/>
      <c r="H16" s="12">
        <v>451</v>
      </c>
      <c r="I16" s="23"/>
      <c r="J16" s="12">
        <v>108</v>
      </c>
      <c r="K16" s="23"/>
      <c r="L16" s="12">
        <v>904</v>
      </c>
      <c r="M16" s="23"/>
      <c r="N16" s="16">
        <f t="shared" si="0"/>
        <v>3129</v>
      </c>
      <c r="O16" s="13">
        <f t="shared" si="1"/>
        <v>0.26074999999999998</v>
      </c>
    </row>
    <row r="17" spans="1:15" x14ac:dyDescent="0.25">
      <c r="A17" s="5">
        <v>43496</v>
      </c>
      <c r="B17" s="4">
        <f>+C17/C52</f>
        <v>0.27083333333333331</v>
      </c>
      <c r="C17" s="2">
        <v>13</v>
      </c>
      <c r="D17" s="3">
        <v>2073</v>
      </c>
      <c r="E17" s="6"/>
      <c r="F17" s="3">
        <v>237</v>
      </c>
      <c r="G17" s="6"/>
      <c r="H17" s="3">
        <v>451</v>
      </c>
      <c r="I17" s="6"/>
      <c r="J17" s="3">
        <v>108</v>
      </c>
      <c r="K17" s="6"/>
      <c r="L17" s="3">
        <v>953</v>
      </c>
      <c r="M17" s="6"/>
      <c r="N17" s="28">
        <f t="shared" si="0"/>
        <v>3822</v>
      </c>
      <c r="O17" s="29">
        <f t="shared" si="1"/>
        <v>0.31850000000000001</v>
      </c>
    </row>
    <row r="18" spans="1:15" x14ac:dyDescent="0.25">
      <c r="A18" s="5">
        <v>43524</v>
      </c>
      <c r="B18" s="4">
        <f>+C18/C52</f>
        <v>0.29166666666666669</v>
      </c>
      <c r="C18" s="2">
        <v>14</v>
      </c>
      <c r="D18" s="3">
        <v>2093</v>
      </c>
      <c r="E18" s="6"/>
      <c r="F18" s="3">
        <v>237</v>
      </c>
      <c r="G18" s="6"/>
      <c r="H18" s="3">
        <v>451</v>
      </c>
      <c r="I18" s="6"/>
      <c r="J18" s="3">
        <v>108</v>
      </c>
      <c r="K18" s="6"/>
      <c r="L18" s="3">
        <v>1080</v>
      </c>
      <c r="M18" s="6"/>
      <c r="N18" s="28">
        <f t="shared" si="0"/>
        <v>3969</v>
      </c>
      <c r="O18" s="29">
        <f t="shared" si="1"/>
        <v>0.33074999999999999</v>
      </c>
    </row>
    <row r="19" spans="1:15" x14ac:dyDescent="0.25">
      <c r="A19" s="35">
        <v>43555</v>
      </c>
      <c r="B19" s="36">
        <f>+C19/C52</f>
        <v>0.3125</v>
      </c>
      <c r="C19" s="37">
        <v>15</v>
      </c>
      <c r="D19" s="38">
        <v>2093</v>
      </c>
      <c r="E19" s="39"/>
      <c r="F19" s="38">
        <v>237</v>
      </c>
      <c r="G19" s="39"/>
      <c r="H19" s="38">
        <v>451</v>
      </c>
      <c r="I19" s="39"/>
      <c r="J19" s="38">
        <v>108</v>
      </c>
      <c r="K19" s="39"/>
      <c r="L19" s="38">
        <v>1080</v>
      </c>
      <c r="M19" s="39"/>
      <c r="N19" s="17">
        <f t="shared" si="0"/>
        <v>3969</v>
      </c>
      <c r="O19" s="18">
        <f t="shared" si="1"/>
        <v>0.33074999999999999</v>
      </c>
    </row>
    <row r="20" spans="1:15" x14ac:dyDescent="0.25">
      <c r="A20" s="5">
        <v>43585</v>
      </c>
      <c r="B20" s="4">
        <f>+C20/C52</f>
        <v>0.33333333333333331</v>
      </c>
      <c r="C20" s="2">
        <v>16</v>
      </c>
      <c r="D20" s="3">
        <v>2093</v>
      </c>
      <c r="E20" s="6"/>
      <c r="F20" s="3">
        <v>237</v>
      </c>
      <c r="G20" s="6"/>
      <c r="H20" s="3">
        <v>451</v>
      </c>
      <c r="I20" s="6"/>
      <c r="J20" s="3">
        <v>108</v>
      </c>
      <c r="K20" s="6"/>
      <c r="L20" s="3">
        <v>1080</v>
      </c>
      <c r="M20" s="6"/>
      <c r="N20" s="28">
        <f t="shared" si="0"/>
        <v>3969</v>
      </c>
      <c r="O20" s="29">
        <f t="shared" si="1"/>
        <v>0.33074999999999999</v>
      </c>
    </row>
    <row r="21" spans="1:15" x14ac:dyDescent="0.25">
      <c r="A21" s="5">
        <v>43616</v>
      </c>
      <c r="B21" s="4">
        <f>+C21/C52</f>
        <v>0.35416666666666669</v>
      </c>
      <c r="C21" s="2">
        <v>17</v>
      </c>
      <c r="D21" s="3">
        <v>2233</v>
      </c>
      <c r="E21" s="6"/>
      <c r="F21" s="3">
        <v>860</v>
      </c>
      <c r="G21" s="6"/>
      <c r="H21" s="3">
        <v>451</v>
      </c>
      <c r="I21" s="6"/>
      <c r="J21" s="3">
        <v>108</v>
      </c>
      <c r="K21" s="6"/>
      <c r="L21" s="3">
        <v>1684</v>
      </c>
      <c r="M21" s="6"/>
      <c r="N21" s="28">
        <f t="shared" si="0"/>
        <v>5336</v>
      </c>
      <c r="O21" s="29">
        <f t="shared" si="1"/>
        <v>0.44466666666666665</v>
      </c>
    </row>
    <row r="22" spans="1:15" x14ac:dyDescent="0.25">
      <c r="A22" s="35">
        <v>43646</v>
      </c>
      <c r="B22" s="36">
        <f>+C22/C52</f>
        <v>0.375</v>
      </c>
      <c r="C22" s="37">
        <v>18</v>
      </c>
      <c r="D22" s="38">
        <v>2233</v>
      </c>
      <c r="E22" s="39"/>
      <c r="F22" s="38">
        <v>860</v>
      </c>
      <c r="G22" s="39"/>
      <c r="H22" s="38">
        <v>451</v>
      </c>
      <c r="I22" s="39"/>
      <c r="J22" s="38">
        <v>108</v>
      </c>
      <c r="K22" s="39"/>
      <c r="L22" s="38">
        <v>1756</v>
      </c>
      <c r="M22" s="39"/>
      <c r="N22" s="17">
        <f t="shared" si="0"/>
        <v>5408</v>
      </c>
      <c r="O22" s="18">
        <f t="shared" si="1"/>
        <v>0.45066666666666666</v>
      </c>
    </row>
    <row r="23" spans="1:15" x14ac:dyDescent="0.25">
      <c r="A23" s="5">
        <v>43677</v>
      </c>
      <c r="B23" s="4">
        <f>+C23/C52</f>
        <v>0.39583333333333331</v>
      </c>
      <c r="C23" s="2">
        <v>19</v>
      </c>
      <c r="D23" s="3"/>
      <c r="E23" s="6"/>
      <c r="F23" s="3"/>
      <c r="G23" s="6"/>
      <c r="H23" s="3"/>
      <c r="I23" s="6"/>
      <c r="J23" s="3"/>
      <c r="K23" s="6"/>
      <c r="L23" s="3"/>
      <c r="M23" s="6"/>
      <c r="N23" s="28">
        <f t="shared" si="0"/>
        <v>0</v>
      </c>
      <c r="O23" s="29">
        <f t="shared" si="1"/>
        <v>0</v>
      </c>
    </row>
    <row r="24" spans="1:15" x14ac:dyDescent="0.25">
      <c r="A24" s="5">
        <v>43708</v>
      </c>
      <c r="B24" s="4">
        <f>+C24/C52</f>
        <v>0.41666666666666669</v>
      </c>
      <c r="C24" s="2">
        <v>20</v>
      </c>
      <c r="D24" s="3"/>
      <c r="E24" s="6"/>
      <c r="F24" s="3"/>
      <c r="G24" s="6"/>
      <c r="H24" s="3"/>
      <c r="I24" s="6"/>
      <c r="J24" s="3"/>
      <c r="K24" s="6"/>
      <c r="L24" s="3"/>
      <c r="M24" s="6"/>
      <c r="N24" s="28">
        <f t="shared" si="0"/>
        <v>0</v>
      </c>
      <c r="O24" s="29">
        <f t="shared" si="1"/>
        <v>0</v>
      </c>
    </row>
    <row r="25" spans="1:15" x14ac:dyDescent="0.25">
      <c r="A25" s="35">
        <v>43738</v>
      </c>
      <c r="B25" s="36">
        <f>+C25/C52</f>
        <v>0.4375</v>
      </c>
      <c r="C25" s="37">
        <v>21</v>
      </c>
      <c r="D25" s="38"/>
      <c r="E25" s="39"/>
      <c r="F25" s="38"/>
      <c r="G25" s="39"/>
      <c r="H25" s="38"/>
      <c r="I25" s="39"/>
      <c r="J25" s="38"/>
      <c r="K25" s="39"/>
      <c r="L25" s="38"/>
      <c r="M25" s="39"/>
      <c r="N25" s="17">
        <f t="shared" si="0"/>
        <v>0</v>
      </c>
      <c r="O25" s="18">
        <f t="shared" si="1"/>
        <v>0</v>
      </c>
    </row>
    <row r="26" spans="1:15" x14ac:dyDescent="0.25">
      <c r="A26" s="5">
        <v>43769</v>
      </c>
      <c r="B26" s="4">
        <f>+C26/C52</f>
        <v>0.45833333333333331</v>
      </c>
      <c r="C26" s="2">
        <v>22</v>
      </c>
      <c r="D26" s="3"/>
      <c r="E26" s="6"/>
      <c r="F26" s="3"/>
      <c r="G26" s="6"/>
      <c r="H26" s="3"/>
      <c r="I26" s="6"/>
      <c r="J26" s="3"/>
      <c r="K26" s="6"/>
      <c r="L26" s="3"/>
      <c r="M26" s="6"/>
      <c r="N26" s="28">
        <f t="shared" si="0"/>
        <v>0</v>
      </c>
      <c r="O26" s="29">
        <f t="shared" si="1"/>
        <v>0</v>
      </c>
    </row>
    <row r="27" spans="1:15" x14ac:dyDescent="0.25">
      <c r="A27" s="5">
        <v>43799</v>
      </c>
      <c r="B27" s="4">
        <f>+C27/C52</f>
        <v>0.47916666666666669</v>
      </c>
      <c r="C27" s="2">
        <v>23</v>
      </c>
      <c r="D27" s="3"/>
      <c r="E27" s="6"/>
      <c r="F27" s="3"/>
      <c r="G27" s="6"/>
      <c r="H27" s="3"/>
      <c r="I27" s="6"/>
      <c r="J27" s="3"/>
      <c r="K27" s="6"/>
      <c r="L27" s="3"/>
      <c r="M27" s="6"/>
      <c r="N27" s="28">
        <f t="shared" si="0"/>
        <v>0</v>
      </c>
      <c r="O27" s="29">
        <f t="shared" si="1"/>
        <v>0</v>
      </c>
    </row>
    <row r="28" spans="1:15" x14ac:dyDescent="0.25">
      <c r="A28" s="20">
        <v>43830</v>
      </c>
      <c r="B28" s="21">
        <f>+C28/C52</f>
        <v>0.5</v>
      </c>
      <c r="C28" s="22">
        <v>24</v>
      </c>
      <c r="D28" s="12"/>
      <c r="E28" s="23"/>
      <c r="F28" s="12"/>
      <c r="G28" s="23"/>
      <c r="H28" s="12"/>
      <c r="I28" s="23"/>
      <c r="J28" s="12"/>
      <c r="K28" s="23"/>
      <c r="L28" s="12"/>
      <c r="M28" s="23"/>
      <c r="N28" s="16">
        <f t="shared" si="0"/>
        <v>0</v>
      </c>
      <c r="O28" s="13">
        <f t="shared" si="1"/>
        <v>0</v>
      </c>
    </row>
    <row r="29" spans="1:15" x14ac:dyDescent="0.25">
      <c r="A29" s="5">
        <v>43861</v>
      </c>
      <c r="B29" s="4">
        <f>+C29/C52</f>
        <v>0.52083333333333337</v>
      </c>
      <c r="C29" s="2">
        <v>25</v>
      </c>
      <c r="D29" s="3"/>
      <c r="E29" s="6"/>
      <c r="F29" s="3"/>
      <c r="G29" s="6"/>
      <c r="H29" s="19"/>
      <c r="I29" s="6"/>
      <c r="J29" s="3"/>
      <c r="K29" s="6"/>
      <c r="L29" s="3"/>
      <c r="M29" s="6"/>
      <c r="N29" s="28">
        <f t="shared" si="0"/>
        <v>0</v>
      </c>
      <c r="O29" s="29">
        <f t="shared" si="1"/>
        <v>0</v>
      </c>
    </row>
    <row r="30" spans="1:15" x14ac:dyDescent="0.25">
      <c r="A30" s="5">
        <v>43890</v>
      </c>
      <c r="B30" s="4">
        <f>+C30/C52</f>
        <v>0.54166666666666663</v>
      </c>
      <c r="C30" s="2">
        <v>26</v>
      </c>
      <c r="D30" s="3"/>
      <c r="E30" s="6"/>
      <c r="F30" s="3"/>
      <c r="G30" s="6"/>
      <c r="H30" s="3"/>
      <c r="I30" s="6"/>
      <c r="J30" s="3"/>
      <c r="K30" s="6"/>
      <c r="L30" s="3"/>
      <c r="M30" s="6"/>
      <c r="N30" s="28">
        <f t="shared" si="0"/>
        <v>0</v>
      </c>
      <c r="O30" s="29">
        <f t="shared" si="1"/>
        <v>0</v>
      </c>
    </row>
    <row r="31" spans="1:15" x14ac:dyDescent="0.25">
      <c r="A31" s="35">
        <v>43921</v>
      </c>
      <c r="B31" s="36">
        <f>+C31/C52</f>
        <v>0.5625</v>
      </c>
      <c r="C31" s="37">
        <v>27</v>
      </c>
      <c r="D31" s="38"/>
      <c r="E31" s="39"/>
      <c r="F31" s="38"/>
      <c r="G31" s="39"/>
      <c r="H31" s="38"/>
      <c r="I31" s="39"/>
      <c r="J31" s="38"/>
      <c r="K31" s="39"/>
      <c r="L31" s="38"/>
      <c r="M31" s="39"/>
      <c r="N31" s="17">
        <f t="shared" si="0"/>
        <v>0</v>
      </c>
      <c r="O31" s="18">
        <f t="shared" si="1"/>
        <v>0</v>
      </c>
    </row>
    <row r="32" spans="1:15" x14ac:dyDescent="0.25">
      <c r="A32" s="5">
        <v>43951</v>
      </c>
      <c r="B32" s="4">
        <f>+C32/C52</f>
        <v>0.58333333333333337</v>
      </c>
      <c r="C32" s="2">
        <v>28</v>
      </c>
      <c r="D32" s="3"/>
      <c r="E32" s="6"/>
      <c r="F32" s="3"/>
      <c r="G32" s="6"/>
      <c r="H32" s="3"/>
      <c r="I32" s="6"/>
      <c r="J32" s="3"/>
      <c r="K32" s="6"/>
      <c r="L32" s="3"/>
      <c r="M32" s="6"/>
      <c r="N32" s="28">
        <f t="shared" si="0"/>
        <v>0</v>
      </c>
      <c r="O32" s="29">
        <f t="shared" si="1"/>
        <v>0</v>
      </c>
    </row>
    <row r="33" spans="1:15" x14ac:dyDescent="0.25">
      <c r="A33" s="5">
        <v>43982</v>
      </c>
      <c r="B33" s="4">
        <f>+C33/C52</f>
        <v>0.60416666666666663</v>
      </c>
      <c r="C33" s="2">
        <v>29</v>
      </c>
      <c r="D33" s="3"/>
      <c r="E33" s="6"/>
      <c r="F33" s="3"/>
      <c r="G33" s="6"/>
      <c r="H33" s="3"/>
      <c r="I33" s="6"/>
      <c r="J33" s="3"/>
      <c r="K33" s="6"/>
      <c r="L33" s="3"/>
      <c r="M33" s="6"/>
      <c r="N33" s="28">
        <f t="shared" si="0"/>
        <v>0</v>
      </c>
      <c r="O33" s="29">
        <f t="shared" si="1"/>
        <v>0</v>
      </c>
    </row>
    <row r="34" spans="1:15" x14ac:dyDescent="0.25">
      <c r="A34" s="35">
        <v>44012</v>
      </c>
      <c r="B34" s="36">
        <f>+C34/C52</f>
        <v>0.625</v>
      </c>
      <c r="C34" s="37">
        <v>30</v>
      </c>
      <c r="D34" s="38"/>
      <c r="E34" s="39"/>
      <c r="F34" s="38"/>
      <c r="G34" s="39"/>
      <c r="H34" s="38"/>
      <c r="I34" s="39"/>
      <c r="J34" s="38"/>
      <c r="K34" s="39"/>
      <c r="L34" s="38"/>
      <c r="M34" s="39"/>
      <c r="N34" s="17">
        <f t="shared" si="0"/>
        <v>0</v>
      </c>
      <c r="O34" s="18">
        <f t="shared" si="1"/>
        <v>0</v>
      </c>
    </row>
    <row r="35" spans="1:15" x14ac:dyDescent="0.25">
      <c r="A35" s="5">
        <v>44043</v>
      </c>
      <c r="B35" s="4">
        <f>+C35/C52</f>
        <v>0.64583333333333337</v>
      </c>
      <c r="C35" s="2">
        <v>31</v>
      </c>
      <c r="D35" s="3"/>
      <c r="E35" s="6"/>
      <c r="F35" s="3"/>
      <c r="G35" s="6"/>
      <c r="H35" s="3"/>
      <c r="I35" s="6"/>
      <c r="J35" s="3"/>
      <c r="K35" s="6"/>
      <c r="L35" s="3"/>
      <c r="M35" s="6"/>
      <c r="N35" s="28">
        <f t="shared" si="0"/>
        <v>0</v>
      </c>
      <c r="O35" s="29">
        <f t="shared" si="1"/>
        <v>0</v>
      </c>
    </row>
    <row r="36" spans="1:15" x14ac:dyDescent="0.25">
      <c r="A36" s="5">
        <v>44074</v>
      </c>
      <c r="B36" s="4">
        <f>+C36/C52</f>
        <v>0.66666666666666663</v>
      </c>
      <c r="C36" s="2">
        <v>32</v>
      </c>
      <c r="D36" s="3"/>
      <c r="E36" s="6"/>
      <c r="F36" s="3"/>
      <c r="G36" s="6"/>
      <c r="H36" s="3"/>
      <c r="I36" s="6"/>
      <c r="J36" s="3"/>
      <c r="K36" s="6"/>
      <c r="L36" s="3"/>
      <c r="M36" s="6"/>
      <c r="N36" s="28">
        <f t="shared" si="0"/>
        <v>0</v>
      </c>
      <c r="O36" s="29">
        <f t="shared" si="1"/>
        <v>0</v>
      </c>
    </row>
    <row r="37" spans="1:15" x14ac:dyDescent="0.25">
      <c r="A37" s="35">
        <v>44104</v>
      </c>
      <c r="B37" s="36">
        <f>+C37/C52</f>
        <v>0.6875</v>
      </c>
      <c r="C37" s="37">
        <v>33</v>
      </c>
      <c r="D37" s="38"/>
      <c r="E37" s="39"/>
      <c r="F37" s="38"/>
      <c r="G37" s="39"/>
      <c r="H37" s="38"/>
      <c r="I37" s="39"/>
      <c r="J37" s="38"/>
      <c r="K37" s="39"/>
      <c r="L37" s="38"/>
      <c r="M37" s="39"/>
      <c r="N37" s="17">
        <f t="shared" si="0"/>
        <v>0</v>
      </c>
      <c r="O37" s="18">
        <f t="shared" si="1"/>
        <v>0</v>
      </c>
    </row>
    <row r="38" spans="1:15" x14ac:dyDescent="0.25">
      <c r="A38" s="5">
        <v>44135</v>
      </c>
      <c r="B38" s="4">
        <f>+C38/C52</f>
        <v>0.70833333333333337</v>
      </c>
      <c r="C38" s="2">
        <v>34</v>
      </c>
      <c r="D38" s="3"/>
      <c r="E38" s="6"/>
      <c r="F38" s="3"/>
      <c r="G38" s="6"/>
      <c r="H38" s="3"/>
      <c r="I38" s="6"/>
      <c r="J38" s="3"/>
      <c r="K38" s="6"/>
      <c r="L38" s="3"/>
      <c r="M38" s="6"/>
      <c r="N38" s="28">
        <f t="shared" si="0"/>
        <v>0</v>
      </c>
      <c r="O38" s="29">
        <f t="shared" si="1"/>
        <v>0</v>
      </c>
    </row>
    <row r="39" spans="1:15" x14ac:dyDescent="0.25">
      <c r="A39" s="5">
        <v>44165</v>
      </c>
      <c r="B39" s="4">
        <f>+C39/C52</f>
        <v>0.72916666666666663</v>
      </c>
      <c r="C39" s="2">
        <v>35</v>
      </c>
      <c r="D39" s="3"/>
      <c r="E39" s="6"/>
      <c r="F39" s="3"/>
      <c r="G39" s="6"/>
      <c r="H39" s="3"/>
      <c r="I39" s="6"/>
      <c r="J39" s="3"/>
      <c r="K39" s="6"/>
      <c r="L39" s="3"/>
      <c r="M39" s="6"/>
      <c r="N39" s="28">
        <f t="shared" si="0"/>
        <v>0</v>
      </c>
      <c r="O39" s="29">
        <f t="shared" si="1"/>
        <v>0</v>
      </c>
    </row>
    <row r="40" spans="1:15" x14ac:dyDescent="0.25">
      <c r="A40" s="20">
        <v>44196</v>
      </c>
      <c r="B40" s="21">
        <f>+C40/C52</f>
        <v>0.75</v>
      </c>
      <c r="C40" s="22">
        <v>36</v>
      </c>
      <c r="D40" s="12"/>
      <c r="E40" s="23"/>
      <c r="F40" s="12"/>
      <c r="G40" s="23"/>
      <c r="H40" s="12"/>
      <c r="I40" s="23"/>
      <c r="J40" s="12"/>
      <c r="K40" s="23"/>
      <c r="L40" s="12"/>
      <c r="M40" s="23"/>
      <c r="N40" s="16">
        <f t="shared" si="0"/>
        <v>0</v>
      </c>
      <c r="O40" s="13">
        <f t="shared" si="1"/>
        <v>0</v>
      </c>
    </row>
    <row r="41" spans="1:15" x14ac:dyDescent="0.25">
      <c r="A41" s="5">
        <v>44227</v>
      </c>
      <c r="B41" s="4">
        <f>+C41/C52</f>
        <v>0.77083333333333337</v>
      </c>
      <c r="C41" s="2">
        <v>37</v>
      </c>
      <c r="D41" s="3"/>
      <c r="E41" s="6"/>
      <c r="F41" s="3"/>
      <c r="G41" s="6"/>
      <c r="H41" s="3"/>
      <c r="I41" s="6"/>
      <c r="J41" s="3"/>
      <c r="K41" s="6"/>
      <c r="L41" s="3"/>
      <c r="M41" s="6"/>
      <c r="N41" s="28">
        <f t="shared" si="0"/>
        <v>0</v>
      </c>
      <c r="O41" s="29">
        <f t="shared" si="1"/>
        <v>0</v>
      </c>
    </row>
    <row r="42" spans="1:15" x14ac:dyDescent="0.25">
      <c r="A42" s="5">
        <v>44255</v>
      </c>
      <c r="B42" s="4">
        <f>+C42/C52</f>
        <v>0.79166666666666663</v>
      </c>
      <c r="C42" s="2">
        <v>38</v>
      </c>
      <c r="D42" s="3"/>
      <c r="E42" s="6"/>
      <c r="F42" s="3"/>
      <c r="G42" s="6"/>
      <c r="H42" s="3"/>
      <c r="I42" s="6"/>
      <c r="J42" s="3"/>
      <c r="K42" s="6"/>
      <c r="L42" s="3"/>
      <c r="M42" s="6"/>
      <c r="N42" s="28">
        <f t="shared" si="0"/>
        <v>0</v>
      </c>
      <c r="O42" s="29">
        <f t="shared" si="1"/>
        <v>0</v>
      </c>
    </row>
    <row r="43" spans="1:15" x14ac:dyDescent="0.25">
      <c r="A43" s="30">
        <v>44286</v>
      </c>
      <c r="B43" s="31">
        <f>+C43/C52</f>
        <v>0.8125</v>
      </c>
      <c r="C43" s="32">
        <v>39</v>
      </c>
      <c r="D43" s="33"/>
      <c r="E43" s="34"/>
      <c r="F43" s="33"/>
      <c r="G43" s="34"/>
      <c r="H43" s="33"/>
      <c r="I43" s="34"/>
      <c r="J43" s="33"/>
      <c r="K43" s="34"/>
      <c r="L43" s="33"/>
      <c r="M43" s="34"/>
      <c r="N43" s="17">
        <f t="shared" si="0"/>
        <v>0</v>
      </c>
      <c r="O43" s="18">
        <f t="shared" si="1"/>
        <v>0</v>
      </c>
    </row>
    <row r="44" spans="1:15" x14ac:dyDescent="0.25">
      <c r="A44" s="5">
        <v>44316</v>
      </c>
      <c r="B44" s="4">
        <f>+C44/C52</f>
        <v>0.83333333333333337</v>
      </c>
      <c r="C44" s="2">
        <v>40</v>
      </c>
      <c r="D44" s="3"/>
      <c r="E44" s="6"/>
      <c r="F44" s="3"/>
      <c r="G44" s="6"/>
      <c r="H44" s="3"/>
      <c r="I44" s="6"/>
      <c r="J44" s="3"/>
      <c r="K44" s="6"/>
      <c r="L44" s="3"/>
      <c r="M44" s="6"/>
      <c r="N44" s="28">
        <f t="shared" si="0"/>
        <v>0</v>
      </c>
      <c r="O44" s="29">
        <f t="shared" si="1"/>
        <v>0</v>
      </c>
    </row>
    <row r="45" spans="1:15" x14ac:dyDescent="0.25">
      <c r="A45" s="5">
        <v>44347</v>
      </c>
      <c r="B45" s="4">
        <f>+C45/C52</f>
        <v>0.85416666666666663</v>
      </c>
      <c r="C45" s="2">
        <v>41</v>
      </c>
      <c r="D45" s="3"/>
      <c r="E45" s="6"/>
      <c r="F45" s="3"/>
      <c r="G45" s="6"/>
      <c r="H45" s="3"/>
      <c r="I45" s="6"/>
      <c r="J45" s="3"/>
      <c r="K45" s="6"/>
      <c r="L45" s="3"/>
      <c r="M45" s="6"/>
      <c r="N45" s="28">
        <f t="shared" si="0"/>
        <v>0</v>
      </c>
      <c r="O45" s="29">
        <f t="shared" si="1"/>
        <v>0</v>
      </c>
    </row>
    <row r="46" spans="1:15" x14ac:dyDescent="0.25">
      <c r="A46" s="30">
        <v>44377</v>
      </c>
      <c r="B46" s="31">
        <f>+C46/C52</f>
        <v>0.875</v>
      </c>
      <c r="C46" s="32">
        <v>42</v>
      </c>
      <c r="D46" s="33"/>
      <c r="E46" s="34"/>
      <c r="F46" s="33"/>
      <c r="G46" s="34"/>
      <c r="H46" s="33"/>
      <c r="I46" s="34"/>
      <c r="J46" s="33"/>
      <c r="K46" s="34"/>
      <c r="L46" s="33"/>
      <c r="M46" s="34"/>
      <c r="N46" s="17">
        <f t="shared" si="0"/>
        <v>0</v>
      </c>
      <c r="O46" s="18">
        <f t="shared" si="1"/>
        <v>0</v>
      </c>
    </row>
    <row r="47" spans="1:15" x14ac:dyDescent="0.25">
      <c r="A47" s="5">
        <v>44408</v>
      </c>
      <c r="B47" s="4">
        <f>+C47/C52</f>
        <v>0.89583333333333337</v>
      </c>
      <c r="C47" s="2">
        <v>43</v>
      </c>
      <c r="D47" s="3"/>
      <c r="E47" s="6"/>
      <c r="F47" s="3"/>
      <c r="G47" s="6"/>
      <c r="H47" s="3"/>
      <c r="I47" s="6"/>
      <c r="J47" s="3"/>
      <c r="K47" s="6"/>
      <c r="L47" s="3"/>
      <c r="M47" s="6"/>
      <c r="N47" s="28">
        <f t="shared" si="0"/>
        <v>0</v>
      </c>
      <c r="O47" s="29">
        <f t="shared" si="1"/>
        <v>0</v>
      </c>
    </row>
    <row r="48" spans="1:15" x14ac:dyDescent="0.25">
      <c r="A48" s="5">
        <v>44439</v>
      </c>
      <c r="B48" s="4">
        <f>+C48/C52</f>
        <v>0.91666666666666663</v>
      </c>
      <c r="C48" s="2">
        <v>44</v>
      </c>
      <c r="D48" s="3"/>
      <c r="E48" s="6"/>
      <c r="F48" s="3"/>
      <c r="G48" s="6"/>
      <c r="H48" s="3"/>
      <c r="I48" s="6"/>
      <c r="J48" s="3"/>
      <c r="K48" s="6"/>
      <c r="L48" s="3"/>
      <c r="M48" s="6"/>
      <c r="N48" s="28">
        <f t="shared" si="0"/>
        <v>0</v>
      </c>
      <c r="O48" s="29">
        <f t="shared" si="1"/>
        <v>0</v>
      </c>
    </row>
    <row r="49" spans="1:15" x14ac:dyDescent="0.25">
      <c r="A49" s="30">
        <v>44469</v>
      </c>
      <c r="B49" s="31">
        <f>+C49/C52</f>
        <v>0.9375</v>
      </c>
      <c r="C49" s="32">
        <v>45</v>
      </c>
      <c r="D49" s="33"/>
      <c r="E49" s="34"/>
      <c r="F49" s="33"/>
      <c r="G49" s="34"/>
      <c r="H49" s="33"/>
      <c r="I49" s="34"/>
      <c r="J49" s="33"/>
      <c r="K49" s="34"/>
      <c r="L49" s="33"/>
      <c r="M49" s="34"/>
      <c r="N49" s="17">
        <f t="shared" si="0"/>
        <v>0</v>
      </c>
      <c r="O49" s="18">
        <f t="shared" si="1"/>
        <v>0</v>
      </c>
    </row>
    <row r="50" spans="1:15" x14ac:dyDescent="0.25">
      <c r="A50" s="5">
        <v>44500</v>
      </c>
      <c r="B50" s="4">
        <f>+C50/C52</f>
        <v>0.95833333333333337</v>
      </c>
      <c r="C50" s="2">
        <v>46</v>
      </c>
      <c r="D50" s="3"/>
      <c r="E50" s="6"/>
      <c r="F50" s="3"/>
      <c r="G50" s="6"/>
      <c r="H50" s="3"/>
      <c r="I50" s="6"/>
      <c r="J50" s="3"/>
      <c r="K50" s="6"/>
      <c r="L50" s="3"/>
      <c r="M50" s="6"/>
      <c r="N50" s="28">
        <f t="shared" si="0"/>
        <v>0</v>
      </c>
      <c r="O50" s="29">
        <f t="shared" si="1"/>
        <v>0</v>
      </c>
    </row>
    <row r="51" spans="1:15" x14ac:dyDescent="0.25">
      <c r="A51" s="5">
        <v>44530</v>
      </c>
      <c r="B51" s="4">
        <f>+C51/C52</f>
        <v>0.97916666666666663</v>
      </c>
      <c r="C51" s="2">
        <v>47</v>
      </c>
      <c r="D51" s="3"/>
      <c r="E51" s="6"/>
      <c r="F51" s="3"/>
      <c r="G51" s="6"/>
      <c r="H51" s="3"/>
      <c r="I51" s="6"/>
      <c r="J51" s="3"/>
      <c r="K51" s="6"/>
      <c r="L51" s="3"/>
      <c r="M51" s="6"/>
      <c r="N51" s="28">
        <f t="shared" si="0"/>
        <v>0</v>
      </c>
      <c r="O51" s="29">
        <f t="shared" si="1"/>
        <v>0</v>
      </c>
    </row>
    <row r="52" spans="1:15" ht="15.75" thickBot="1" x14ac:dyDescent="0.3">
      <c r="A52" s="24">
        <v>44561</v>
      </c>
      <c r="B52" s="25">
        <f>+C52/C52</f>
        <v>1</v>
      </c>
      <c r="C52" s="26">
        <v>48</v>
      </c>
      <c r="D52" s="14"/>
      <c r="E52" s="27"/>
      <c r="F52" s="14"/>
      <c r="G52" s="27"/>
      <c r="H52" s="14"/>
      <c r="I52" s="27"/>
      <c r="J52" s="14"/>
      <c r="K52" s="27"/>
      <c r="L52" s="14"/>
      <c r="M52" s="27"/>
      <c r="N52" s="16">
        <f t="shared" si="0"/>
        <v>0</v>
      </c>
      <c r="O52" s="15">
        <f t="shared" si="1"/>
        <v>0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Sommaire</vt:lpstr>
      <vt:lpstr>BD</vt:lpstr>
      <vt:lpstr>BD (1)</vt:lpstr>
      <vt:lpstr>Sommaire!Zone_d_impression</vt:lpstr>
    </vt:vector>
  </TitlesOfParts>
  <Company>Ville de Montréal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LANGLOIS</dc:creator>
  <cp:lastModifiedBy>Michel LANGLOIS</cp:lastModifiedBy>
  <cp:lastPrinted>2019-08-02T13:30:22Z</cp:lastPrinted>
  <dcterms:created xsi:type="dcterms:W3CDTF">2019-08-01T15:26:33Z</dcterms:created>
  <dcterms:modified xsi:type="dcterms:W3CDTF">2019-08-02T15:08:05Z</dcterms:modified>
</cp:coreProperties>
</file>