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O:\Culture\"/>
    </mc:Choice>
  </mc:AlternateContent>
  <bookViews>
    <workbookView xWindow="0" yWindow="0" windowWidth="37950" windowHeight="12885"/>
  </bookViews>
  <sheets>
    <sheet name="Automatique" sheetId="5" r:id="rId1"/>
    <sheet name="Liste Engrais globale" sheetId="3" r:id="rId2"/>
  </sheets>
  <definedNames>
    <definedName name="ALLDATA">'Liste Engrais globale'!$D$5:$BT$2000</definedName>
    <definedName name="B">'Liste Engrais globale'!$T$5:$T$2000</definedName>
    <definedName name="bdnb">OFFSET(listetype,,,,2)</definedName>
    <definedName name="Ca">'Liste Engrais globale'!$O$5:$O$2000</definedName>
    <definedName name="CALENDRIER">'Liste Engrais globale'!$AC$3:$BT$2000</definedName>
    <definedName name="CaO">'Liste Engrais globale'!$N$5:$N$2000</definedName>
    <definedName name="CH4NO2">'Liste Engrais globale'!$H$5:$H$2000</definedName>
    <definedName name="Cl">'Liste Engrais globale'!$Z$5:$Z$2000</definedName>
    <definedName name="Co">'Liste Engrais globale'!$AA$5:$AA$2000</definedName>
    <definedName name="Cu">'Liste Engrais globale'!$U$5:$U$2000</definedName>
    <definedName name="densite">'Liste Engrais globale'!$E$5:$E$2000</definedName>
    <definedName name="dept1">'Liste Engrais globale'!$CC$2</definedName>
    <definedName name="DOSEAUTO">Automatique!$E$99:$BC$119</definedName>
    <definedName name="Ec">Automatique!$AK$127:$AK$150</definedName>
    <definedName name="ECPPM">Automatique!$AH$142:$AH$144</definedName>
    <definedName name="engrais">OFFSET(type,,2,)</definedName>
    <definedName name="Fe">'Liste Engrais globale'!$V$5:$V$2000</definedName>
    <definedName name="K">'Liste Engrais globale'!$M$5:$M$2000</definedName>
    <definedName name="K2O">'Liste Engrais globale'!$L$5:$L$2000</definedName>
    <definedName name="List0a2">Automatique!$AN$23:$AN$25</definedName>
    <definedName name="List1a2">Automatique!$AN$24:$AN$25</definedName>
    <definedName name="List1a3">Automatique!$AN$24:$AN$26</definedName>
    <definedName name="List1a5">Automatique!$AN$25:$AN$28</definedName>
    <definedName name="List1a6">Automatique!$AN$24:$AN$29</definedName>
    <definedName name="liste2">OFFSET('Liste Engrais globale'!$CM$2,,,,COUNTIF('Liste Engrais globale'!$CM$2:$CS$2,"&gt;&lt;"))</definedName>
    <definedName name="LISTEML">'Liste Engrais globale'!$DV$5:$DV$110</definedName>
    <definedName name="listetype">OFFSET('Liste Engrais globale'!$CA$2,,,COUNTIF('Liste Engrais globale'!$CA:$CA,"&gt;&lt;"))</definedName>
    <definedName name="marque">OFFSET(type,,1,)</definedName>
    <definedName name="Mg">'Liste Engrais globale'!$Q$5:$Q$2000</definedName>
    <definedName name="MgO">'Liste Engrais globale'!$P$5:$P$2000</definedName>
    <definedName name="Mn">'Liste Engrais globale'!$W$5:$W$2000</definedName>
    <definedName name="Mo">'Liste Engrais globale'!$X$5:$X$2000</definedName>
    <definedName name="N">'Liste Engrais globale'!$I$5:$I$2000</definedName>
    <definedName name="N0_3">'Liste Engrais globale'!$F$5:$F$2000</definedName>
    <definedName name="nbengrais">'Liste Engrais globale'!$CL$2</definedName>
    <definedName name="NH_4">'Liste Engrais globale'!$G$5:$G$2000</definedName>
    <definedName name="NUTRIMENTS">'Liste Engrais globale'!$D$5:$AB$2000</definedName>
    <definedName name="P">'Liste Engrais globale'!$K$5:$K$2000</definedName>
    <definedName name="P2O5">'Liste Engrais globale'!$J$5:$J$2000</definedName>
    <definedName name="S">'Liste Engrais globale'!$S$5:$S$2000</definedName>
    <definedName name="S10A">'Liste Engrais globale'!$AU$5:$AU$2000</definedName>
    <definedName name="S10B">'Liste Engrais globale'!$AV$5:$AV$2000</definedName>
    <definedName name="S11A">'Liste Engrais globale'!$AW$5:$AW$2000</definedName>
    <definedName name="S11B">'Liste Engrais globale'!$AX$5:$AX$2000</definedName>
    <definedName name="S12B">'Liste Engrais globale'!$AZ$5:$AZ$2000</definedName>
    <definedName name="S13A">'Liste Engrais globale'!$BA$5:$BA$2000</definedName>
    <definedName name="S13B">'Liste Engrais globale'!$BB$5:$BB$2000</definedName>
    <definedName name="S14A">'Liste Engrais globale'!$BC$5:$BC$2000</definedName>
    <definedName name="S14B">'Liste Engrais globale'!$BD$5:$BD$2000</definedName>
    <definedName name="S15A">'Liste Engrais globale'!$BE$5:$BE$2000</definedName>
    <definedName name="S15B">'Liste Engrais globale'!$BF$5:$BF$2000</definedName>
    <definedName name="S16A">'Liste Engrais globale'!$BG$5:$BG$2000</definedName>
    <definedName name="S16B">'Liste Engrais globale'!$BH$5:$BH$2000</definedName>
    <definedName name="S17A">'Liste Engrais globale'!$BI$5:$BI$2000</definedName>
    <definedName name="S17B">'Liste Engrais globale'!$BJ$5:$BJ$2000</definedName>
    <definedName name="S18A">'Liste Engrais globale'!$BK$5:$BK$2000</definedName>
    <definedName name="S18B">'Liste Engrais globale'!$BL$5:$BL$2000</definedName>
    <definedName name="S19A">'Liste Engrais globale'!$BM$5:$BM$2000</definedName>
    <definedName name="S19B">'Liste Engrais globale'!$BN$5:$BN$2000</definedName>
    <definedName name="S1A">'Liste Engrais globale'!$AC$5:$AC$2000</definedName>
    <definedName name="S1B">'Liste Engrais globale'!$AD$5:$AD$2000</definedName>
    <definedName name="S20A">'Liste Engrais globale'!$BO$5:$BO$2000</definedName>
    <definedName name="S20B">'Liste Engrais globale'!$BP$5:$BP$2000</definedName>
    <definedName name="S21A">'Liste Engrais globale'!$BQ$5:$BQ$2000</definedName>
    <definedName name="S21B">'Liste Engrais globale'!$BR$5:$BR$2000</definedName>
    <definedName name="S22A">'Liste Engrais globale'!$BS$5:$BS$2000</definedName>
    <definedName name="S22B">'Liste Engrais globale'!$BT$5:$BT$2000</definedName>
    <definedName name="S2A">'Liste Engrais globale'!$AE$5:$AE$2000</definedName>
    <definedName name="S2B">'Liste Engrais globale'!$AF$5:$AF$2000</definedName>
    <definedName name="S3A">'Liste Engrais globale'!$AG$5:$AG$2000</definedName>
    <definedName name="S3B">'Liste Engrais globale'!$AH$5:$AH$2000</definedName>
    <definedName name="S4A">'Liste Engrais globale'!$AI$5:$AI$2000</definedName>
    <definedName name="S4B">'Liste Engrais globale'!$AJ$5:$AJ$2000</definedName>
    <definedName name="S5A">'Liste Engrais globale'!$AK$5:$AK$2000</definedName>
    <definedName name="S5B">'Liste Engrais globale'!$AL$5:$AL$2000</definedName>
    <definedName name="S6A">'Liste Engrais globale'!$AM$5:$AM$2000</definedName>
    <definedName name="S6B">'Liste Engrais globale'!$AN$5:$AN$2000</definedName>
    <definedName name="S7A">'Liste Engrais globale'!$AO$5:$AO$2000</definedName>
    <definedName name="S7B">'Liste Engrais globale'!$AP$5:$AP$2000</definedName>
    <definedName name="S8A">'Liste Engrais globale'!$AQ$5:$AQ$2000</definedName>
    <definedName name="S8B">'Liste Engrais globale'!$AR$5:$AR$2000</definedName>
    <definedName name="S9A">'Liste Engrais globale'!$AS$5:$AS$2000</definedName>
    <definedName name="S9B">'Liste Engrais globale'!$AT$5:$AT$2000</definedName>
    <definedName name="Semaine">Automatique!$F$98:$Z$98</definedName>
    <definedName name="Si">'Liste Engrais globale'!$AB$5:$AB$2000</definedName>
    <definedName name="SO_3">'Liste Engrais globale'!$R$5:$R$2000</definedName>
    <definedName name="type">OFFSET('Liste Engrais globale'!$B$6,,,COUNTIF('Liste Engrais globale'!$A:$B,"&gt;&lt;")-1)</definedName>
    <definedName name="Zn">'Liste Engrais globale'!$Y$5:$Y$2000</definedName>
    <definedName name="_xlnm.Print_Area" localSheetId="0">Automatique!$C$17:$T$46,Automatique!$C$90:$S$139,Automatique!$C$143:$S$148</definedName>
    <definedName name="_xlnm.Print_Area" localSheetId="1">'Liste Engrais globale'!$C$2:$U$11,'Liste Engrais globale'!#REF!,'Liste Engrais globale'!#REF!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E93" i="5" l="1"/>
  <c r="C98" i="5" s="1"/>
  <c r="E98" i="5" s="1"/>
  <c r="F98" i="5" s="1"/>
  <c r="G98" i="5" s="1"/>
  <c r="H98" i="5" s="1"/>
  <c r="I98" i="5" s="1"/>
  <c r="J98" i="5" s="1"/>
  <c r="K98" i="5" s="1"/>
  <c r="L98" i="5" s="1"/>
  <c r="M98" i="5" s="1"/>
  <c r="N98" i="5" s="1"/>
  <c r="O98" i="5" s="1"/>
  <c r="P98" i="5" s="1"/>
  <c r="Q98" i="5" s="1"/>
  <c r="R98" i="5" s="1"/>
  <c r="S98" i="5" s="1"/>
  <c r="T98" i="5" s="1"/>
  <c r="U98" i="5" s="1"/>
  <c r="V98" i="5" s="1"/>
  <c r="W98" i="5" s="1"/>
  <c r="X98" i="5" s="1"/>
  <c r="Y98" i="5" s="1"/>
  <c r="Z98" i="5" s="1"/>
  <c r="J93" i="5" l="1"/>
  <c r="R93" i="5"/>
  <c r="P93" i="5"/>
  <c r="N93" i="5"/>
  <c r="L93" i="5"/>
  <c r="H93" i="5"/>
  <c r="F93" i="5"/>
  <c r="DW27" i="5"/>
  <c r="DW28" i="5"/>
  <c r="DW29" i="5"/>
  <c r="DW30" i="5"/>
  <c r="DW31" i="5"/>
  <c r="DW32" i="5"/>
  <c r="DW33" i="5"/>
  <c r="DW34" i="5"/>
  <c r="DW35" i="5"/>
  <c r="DW36" i="5"/>
  <c r="DW37" i="5"/>
  <c r="DW38" i="5"/>
  <c r="DW39" i="5"/>
  <c r="DW40" i="5"/>
  <c r="DW41" i="5"/>
  <c r="DW42" i="5"/>
  <c r="DW43" i="5"/>
  <c r="DW44" i="5"/>
  <c r="DW45" i="5"/>
  <c r="DW46" i="5"/>
  <c r="DW47" i="5"/>
  <c r="DW48" i="5"/>
  <c r="DW49" i="5"/>
  <c r="DW50" i="5"/>
  <c r="DW51" i="5"/>
  <c r="DW52" i="5"/>
  <c r="DW53" i="5"/>
  <c r="DW54" i="5"/>
  <c r="DW55" i="5"/>
  <c r="DW56" i="5"/>
  <c r="DW57" i="5"/>
  <c r="DW58" i="5"/>
  <c r="DW59" i="5"/>
  <c r="DW60" i="5"/>
  <c r="DW61" i="5"/>
  <c r="DW62" i="5"/>
  <c r="DW63" i="5"/>
  <c r="DW64" i="5"/>
  <c r="DW65" i="5"/>
  <c r="DW66" i="5"/>
  <c r="DW67" i="5"/>
  <c r="DW68" i="5"/>
  <c r="DW69" i="5"/>
  <c r="DW70" i="5"/>
  <c r="DW71" i="5"/>
  <c r="DW72" i="5"/>
  <c r="DW73" i="5"/>
  <c r="DW74" i="5"/>
  <c r="DW75" i="5"/>
  <c r="DW76" i="5"/>
  <c r="DW77" i="5"/>
  <c r="DW78" i="5"/>
  <c r="DW79" i="5"/>
  <c r="DW80" i="5"/>
  <c r="DW81" i="5"/>
  <c r="DW82" i="5"/>
  <c r="DW83" i="5"/>
  <c r="DW84" i="5"/>
  <c r="DW85" i="5"/>
  <c r="DW86" i="5"/>
  <c r="DW87" i="5"/>
  <c r="DW88" i="5"/>
  <c r="DW26" i="5"/>
  <c r="E144" i="5" l="1"/>
  <c r="AH148" i="5"/>
  <c r="CE101" i="5"/>
  <c r="CE102" i="5"/>
  <c r="CE103" i="5"/>
  <c r="CE104" i="5"/>
  <c r="CE105" i="5"/>
  <c r="CE106" i="5"/>
  <c r="CE107" i="5"/>
  <c r="CE108" i="5"/>
  <c r="CE109" i="5"/>
  <c r="CE110" i="5"/>
  <c r="CE111" i="5"/>
  <c r="CE112" i="5"/>
  <c r="CE113" i="5"/>
  <c r="CE114" i="5"/>
  <c r="CE115" i="5"/>
  <c r="CE116" i="5"/>
  <c r="CE117" i="5"/>
  <c r="CE118" i="5"/>
  <c r="AG142" i="5" l="1"/>
  <c r="D144" i="5"/>
  <c r="C99" i="5"/>
  <c r="AH99" i="5" l="1"/>
  <c r="AP99" i="5"/>
  <c r="AX99" i="5"/>
  <c r="AR99" i="5"/>
  <c r="AM99" i="5"/>
  <c r="AO99" i="5"/>
  <c r="AI99" i="5"/>
  <c r="AQ99" i="5"/>
  <c r="AY99" i="5"/>
  <c r="AJ99" i="5"/>
  <c r="AZ99" i="5"/>
  <c r="BC99" i="5"/>
  <c r="AV99" i="5"/>
  <c r="AW99" i="5"/>
  <c r="AK99" i="5"/>
  <c r="AS99" i="5"/>
  <c r="BA99" i="5"/>
  <c r="AL99" i="5"/>
  <c r="AT99" i="5"/>
  <c r="BB99" i="5"/>
  <c r="AU99" i="5"/>
  <c r="AN99" i="5"/>
  <c r="S144" i="5"/>
  <c r="CL1" i="3"/>
  <c r="CS2" i="3" s="1" a="1"/>
  <c r="CS2" i="3" s="1"/>
  <c r="CA2" i="3" a="1"/>
  <c r="CA2" i="3" s="1"/>
  <c r="CF2" i="3" s="1" a="1"/>
  <c r="CF2" i="3" s="1"/>
  <c r="T144" i="5" l="1"/>
  <c r="Q144" i="5"/>
  <c r="CO2" i="3" a="1"/>
  <c r="CO2" i="3" s="1"/>
  <c r="CM2" i="3" a="1"/>
  <c r="CM2" i="3" s="1"/>
  <c r="CP2" i="3" a="1"/>
  <c r="CP2" i="3" s="1"/>
  <c r="CQ2" i="3" a="1"/>
  <c r="CQ2" i="3" s="1"/>
  <c r="CN2" i="3" a="1"/>
  <c r="CN2" i="3" s="1"/>
  <c r="CR2" i="3" a="1"/>
  <c r="CR2" i="3" s="1"/>
  <c r="CC2" i="3" a="1"/>
  <c r="CC2" i="3" s="1"/>
  <c r="CD2" i="3" a="1"/>
  <c r="CD2" i="3" s="1"/>
  <c r="CH2" i="3" a="1"/>
  <c r="CH2" i="3" s="1"/>
  <c r="CG2" i="3" a="1"/>
  <c r="CG2" i="3" s="1"/>
  <c r="CE2" i="3" a="1"/>
  <c r="CE2" i="3" s="1"/>
  <c r="CI2" i="3" a="1"/>
  <c r="CI2" i="3" s="1"/>
  <c r="CA3" i="3" a="1"/>
  <c r="CA3" i="3" s="1"/>
  <c r="CA4" i="3" s="1" a="1"/>
  <c r="CA4" i="3" s="1"/>
  <c r="CL2" i="3" l="1"/>
  <c r="CI4" i="3" a="1"/>
  <c r="CI4" i="3" s="1"/>
  <c r="CE4" i="3" a="1"/>
  <c r="CE4" i="3" s="1"/>
  <c r="CH4" i="3" a="1"/>
  <c r="CH4" i="3" s="1"/>
  <c r="CD4" i="3" a="1"/>
  <c r="CD4" i="3" s="1"/>
  <c r="CF4" i="3" a="1"/>
  <c r="CF4" i="3" s="1"/>
  <c r="CG4" i="3" a="1"/>
  <c r="CG4" i="3" s="1"/>
  <c r="CC4" i="3" a="1"/>
  <c r="CC4" i="3" s="1"/>
  <c r="CB2" i="3"/>
  <c r="CC3" i="3" a="1"/>
  <c r="CC3" i="3" s="1"/>
  <c r="CF3" i="3" a="1"/>
  <c r="CF3" i="3" s="1"/>
  <c r="CI3" i="3" a="1"/>
  <c r="CI3" i="3" s="1"/>
  <c r="CE3" i="3" a="1"/>
  <c r="CE3" i="3" s="1"/>
  <c r="CH3" i="3" a="1"/>
  <c r="CH3" i="3" s="1"/>
  <c r="CD3" i="3" a="1"/>
  <c r="CD3" i="3" s="1"/>
  <c r="CG3" i="3" a="1"/>
  <c r="CG3" i="3" s="1"/>
  <c r="CA5" i="3" a="1"/>
  <c r="CA5" i="3" s="1"/>
  <c r="CB4" i="3" l="1"/>
  <c r="CI5" i="3" a="1"/>
  <c r="CI5" i="3" s="1"/>
  <c r="CH5" i="3" a="1"/>
  <c r="CH5" i="3" s="1"/>
  <c r="CD5" i="3" a="1"/>
  <c r="CD5" i="3" s="1"/>
  <c r="CF5" i="3" a="1"/>
  <c r="CF5" i="3" s="1"/>
  <c r="CE5" i="3" a="1"/>
  <c r="CE5" i="3" s="1"/>
  <c r="CG5" i="3" a="1"/>
  <c r="CG5" i="3" s="1"/>
  <c r="CC5" i="3" a="1"/>
  <c r="CC5" i="3" s="1"/>
  <c r="CB3" i="3"/>
  <c r="CA6" i="3" a="1"/>
  <c r="CA6" i="3" s="1"/>
  <c r="CB5" i="3" l="1"/>
  <c r="CH6" i="3" a="1"/>
  <c r="CH6" i="3" s="1"/>
  <c r="CD6" i="3" a="1"/>
  <c r="CD6" i="3" s="1"/>
  <c r="CG6" i="3" a="1"/>
  <c r="CG6" i="3" s="1"/>
  <c r="CC6" i="3" a="1"/>
  <c r="CC6" i="3" s="1"/>
  <c r="CI6" i="3" a="1"/>
  <c r="CI6" i="3" s="1"/>
  <c r="CF6" i="3" a="1"/>
  <c r="CF6" i="3" s="1"/>
  <c r="CE6" i="3" a="1"/>
  <c r="CE6" i="3" s="1"/>
  <c r="CA7" i="3" a="1"/>
  <c r="CA7" i="3" s="1"/>
  <c r="CH7" i="3" l="1" a="1"/>
  <c r="CH7" i="3" s="1"/>
  <c r="CG7" i="3" a="1"/>
  <c r="CG7" i="3" s="1"/>
  <c r="CC7" i="3" a="1"/>
  <c r="CC7" i="3" s="1"/>
  <c r="CI7" i="3" a="1"/>
  <c r="CI7" i="3" s="1"/>
  <c r="CF7" i="3" a="1"/>
  <c r="CF7" i="3" s="1"/>
  <c r="CE7" i="3" a="1"/>
  <c r="CE7" i="3" s="1"/>
  <c r="CD7" i="3" a="1"/>
  <c r="CD7" i="3" s="1"/>
  <c r="CA8" i="3" a="1"/>
  <c r="CA8" i="3" s="1"/>
  <c r="CB6" i="3"/>
  <c r="CG8" i="3" l="1" a="1"/>
  <c r="CG8" i="3" s="1"/>
  <c r="CC8" i="3" a="1"/>
  <c r="CC8" i="3" s="1"/>
  <c r="CD8" i="3" a="1"/>
  <c r="CD8" i="3" s="1"/>
  <c r="CF8" i="3" a="1"/>
  <c r="CF8" i="3" s="1"/>
  <c r="CI8" i="3" a="1"/>
  <c r="CI8" i="3" s="1"/>
  <c r="CE8" i="3" a="1"/>
  <c r="CE8" i="3" s="1"/>
  <c r="CH8" i="3" a="1"/>
  <c r="CH8" i="3" s="1"/>
  <c r="CB7" i="3"/>
  <c r="CA9" i="3" a="1"/>
  <c r="CA9" i="3" s="1"/>
  <c r="CA10" i="3" s="1" a="1"/>
  <c r="CA10" i="3" s="1"/>
  <c r="CF10" i="3" l="1" a="1"/>
  <c r="CF10" i="3" s="1"/>
  <c r="CG10" i="3" a="1"/>
  <c r="CG10" i="3" s="1"/>
  <c r="CI10" i="3" a="1"/>
  <c r="CI10" i="3" s="1"/>
  <c r="CE10" i="3" a="1"/>
  <c r="CE10" i="3" s="1"/>
  <c r="CC10" i="3" a="1"/>
  <c r="CC10" i="3" s="1"/>
  <c r="CH10" i="3" a="1"/>
  <c r="CH10" i="3" s="1"/>
  <c r="CD10" i="3" a="1"/>
  <c r="CD10" i="3" s="1"/>
  <c r="CA11" i="3" a="1"/>
  <c r="CA11" i="3" s="1"/>
  <c r="CD9" i="3" a="1"/>
  <c r="CD9" i="3" s="1"/>
  <c r="CG9" i="3" a="1"/>
  <c r="CG9" i="3" s="1"/>
  <c r="CC9" i="3" a="1"/>
  <c r="CC9" i="3" s="1"/>
  <c r="CF9" i="3" a="1"/>
  <c r="CF9" i="3" s="1"/>
  <c r="CH9" i="3" a="1"/>
  <c r="CH9" i="3" s="1"/>
  <c r="CI9" i="3" a="1"/>
  <c r="CI9" i="3" s="1"/>
  <c r="CE9" i="3" a="1"/>
  <c r="CE9" i="3" s="1"/>
  <c r="CB8" i="3"/>
  <c r="CB10" i="3" l="1"/>
  <c r="CC11" i="3" a="1"/>
  <c r="CC11" i="3" s="1"/>
  <c r="CF11" i="3" a="1"/>
  <c r="CF11" i="3" s="1"/>
  <c r="CI11" i="3" a="1"/>
  <c r="CI11" i="3" s="1"/>
  <c r="CE11" i="3" a="1"/>
  <c r="CE11" i="3" s="1"/>
  <c r="CG11" i="3" a="1"/>
  <c r="CG11" i="3" s="1"/>
  <c r="CH11" i="3" a="1"/>
  <c r="CH11" i="3" s="1"/>
  <c r="CD11" i="3" a="1"/>
  <c r="CD11" i="3" s="1"/>
  <c r="CB9" i="3"/>
  <c r="CB11" i="3" l="1"/>
  <c r="DW89" i="5" l="1"/>
  <c r="C117" i="5" l="1"/>
  <c r="BG117" i="5" s="1"/>
  <c r="C113" i="5"/>
  <c r="BG113" i="5" s="1"/>
  <c r="C101" i="5"/>
  <c r="BG101" i="5" s="1"/>
  <c r="C102" i="5"/>
  <c r="BG102" i="5" s="1"/>
  <c r="AZ113" i="5" l="1"/>
  <c r="AR113" i="5"/>
  <c r="AJ113" i="5"/>
  <c r="AT113" i="5"/>
  <c r="AY113" i="5"/>
  <c r="AQ113" i="5"/>
  <c r="AI113" i="5"/>
  <c r="AO113" i="5"/>
  <c r="BC113" i="5"/>
  <c r="BB113" i="5"/>
  <c r="AX113" i="5"/>
  <c r="AP113" i="5"/>
  <c r="AH113" i="5"/>
  <c r="AN113" i="5"/>
  <c r="AU113" i="5"/>
  <c r="AL113" i="5"/>
  <c r="BA113" i="5"/>
  <c r="AS113" i="5"/>
  <c r="AK113" i="5"/>
  <c r="AW113" i="5"/>
  <c r="AV113" i="5"/>
  <c r="AM113" i="5"/>
  <c r="AZ117" i="5"/>
  <c r="AR117" i="5"/>
  <c r="AJ117" i="5"/>
  <c r="AM117" i="5"/>
  <c r="BB117" i="5"/>
  <c r="AY117" i="5"/>
  <c r="AQ117" i="5"/>
  <c r="AI117" i="5"/>
  <c r="AO117" i="5"/>
  <c r="AN117" i="5"/>
  <c r="AU117" i="5"/>
  <c r="AT117" i="5"/>
  <c r="AX117" i="5"/>
  <c r="AP117" i="5"/>
  <c r="AH117" i="5"/>
  <c r="AW117" i="5"/>
  <c r="AV117" i="5"/>
  <c r="BC117" i="5"/>
  <c r="AL117" i="5"/>
  <c r="BA117" i="5"/>
  <c r="AS117" i="5"/>
  <c r="AK117" i="5"/>
  <c r="AV102" i="5"/>
  <c r="AN102" i="5"/>
  <c r="AU102" i="5"/>
  <c r="AT102" i="5"/>
  <c r="AL102" i="5"/>
  <c r="AK102" i="5"/>
  <c r="AJ102" i="5"/>
  <c r="AY102" i="5"/>
  <c r="BC102" i="5"/>
  <c r="AM102" i="5"/>
  <c r="BA102" i="5"/>
  <c r="BB102" i="5"/>
  <c r="AS102" i="5"/>
  <c r="AR102" i="5"/>
  <c r="AQ102" i="5"/>
  <c r="AX102" i="5"/>
  <c r="AP102" i="5"/>
  <c r="AH102" i="5"/>
  <c r="AW102" i="5"/>
  <c r="AO102" i="5"/>
  <c r="AZ102" i="5"/>
  <c r="AI102" i="5"/>
  <c r="BB101" i="5"/>
  <c r="AT101" i="5"/>
  <c r="AL101" i="5"/>
  <c r="AK101" i="5"/>
  <c r="AR101" i="5"/>
  <c r="AP101" i="5"/>
  <c r="AU101" i="5"/>
  <c r="BA101" i="5"/>
  <c r="AS101" i="5"/>
  <c r="AJ101" i="5"/>
  <c r="AH101" i="5"/>
  <c r="AO101" i="5"/>
  <c r="AM101" i="5"/>
  <c r="AZ101" i="5"/>
  <c r="AX101" i="5"/>
  <c r="AW101" i="5"/>
  <c r="AN101" i="5"/>
  <c r="BC101" i="5"/>
  <c r="AY101" i="5"/>
  <c r="AQ101" i="5"/>
  <c r="AI101" i="5"/>
  <c r="AV101" i="5"/>
  <c r="E86" i="5"/>
  <c r="E83" i="5"/>
  <c r="E80" i="5"/>
  <c r="E77" i="5"/>
  <c r="E74" i="5"/>
  <c r="E71" i="5"/>
  <c r="E68" i="5"/>
  <c r="E65" i="5"/>
  <c r="E62" i="5"/>
  <c r="E59" i="5"/>
  <c r="E56" i="5"/>
  <c r="E53" i="5"/>
  <c r="E50" i="5"/>
  <c r="E47" i="5"/>
  <c r="E44" i="5"/>
  <c r="E41" i="5"/>
  <c r="E38" i="5"/>
  <c r="E35" i="5"/>
  <c r="E32" i="5"/>
  <c r="F86" i="5"/>
  <c r="F87" i="5" s="1"/>
  <c r="G86" i="5"/>
  <c r="G87" i="5" s="1"/>
  <c r="H86" i="5"/>
  <c r="H87" i="5" s="1"/>
  <c r="I86" i="5"/>
  <c r="I87" i="5" s="1"/>
  <c r="J86" i="5"/>
  <c r="J87" i="5" s="1"/>
  <c r="K86" i="5"/>
  <c r="K87" i="5" s="1"/>
  <c r="L86" i="5"/>
  <c r="L87" i="5" s="1"/>
  <c r="M86" i="5"/>
  <c r="M87" i="5" s="1"/>
  <c r="N86" i="5"/>
  <c r="N87" i="5" s="1"/>
  <c r="O86" i="5"/>
  <c r="O87" i="5" s="1"/>
  <c r="P86" i="5"/>
  <c r="P87" i="5" s="1"/>
  <c r="Q86" i="5"/>
  <c r="Q87" i="5" s="1"/>
  <c r="R86" i="5"/>
  <c r="R87" i="5" s="1"/>
  <c r="S86" i="5"/>
  <c r="S87" i="5" s="1"/>
  <c r="T86" i="5"/>
  <c r="T87" i="5" s="1"/>
  <c r="U86" i="5"/>
  <c r="U87" i="5" s="1"/>
  <c r="V86" i="5"/>
  <c r="V87" i="5" s="1"/>
  <c r="W86" i="5"/>
  <c r="W87" i="5" s="1"/>
  <c r="X86" i="5"/>
  <c r="X87" i="5" s="1"/>
  <c r="Y86" i="5"/>
  <c r="Y87" i="5" s="1"/>
  <c r="Z86" i="5"/>
  <c r="Z87" i="5" s="1"/>
  <c r="AA86" i="5"/>
  <c r="AA87" i="5" s="1"/>
  <c r="AB86" i="5"/>
  <c r="AB87" i="5" s="1"/>
  <c r="F32" i="5"/>
  <c r="G32" i="5"/>
  <c r="H32" i="5"/>
  <c r="I32" i="5"/>
  <c r="J32" i="5"/>
  <c r="K32" i="5"/>
  <c r="L32" i="5"/>
  <c r="M32" i="5"/>
  <c r="N32" i="5"/>
  <c r="O32" i="5"/>
  <c r="P32" i="5"/>
  <c r="Q32" i="5"/>
  <c r="R32" i="5"/>
  <c r="S32" i="5"/>
  <c r="T32" i="5"/>
  <c r="U32" i="5"/>
  <c r="V32" i="5"/>
  <c r="W32" i="5"/>
  <c r="X32" i="5"/>
  <c r="Y32" i="5"/>
  <c r="Z32" i="5"/>
  <c r="AA32" i="5"/>
  <c r="AB32" i="5"/>
  <c r="F35" i="5"/>
  <c r="G35" i="5"/>
  <c r="H35" i="5"/>
  <c r="I35" i="5"/>
  <c r="J35" i="5"/>
  <c r="K35" i="5"/>
  <c r="L35" i="5"/>
  <c r="M35" i="5"/>
  <c r="N35" i="5"/>
  <c r="O35" i="5"/>
  <c r="P35" i="5"/>
  <c r="Q35" i="5"/>
  <c r="R35" i="5"/>
  <c r="S35" i="5"/>
  <c r="T35" i="5"/>
  <c r="U35" i="5"/>
  <c r="V35" i="5"/>
  <c r="W35" i="5"/>
  <c r="X35" i="5"/>
  <c r="Y35" i="5"/>
  <c r="Z35" i="5"/>
  <c r="AA35" i="5"/>
  <c r="AB35" i="5"/>
  <c r="F38" i="5"/>
  <c r="G38" i="5"/>
  <c r="H38" i="5"/>
  <c r="I38" i="5"/>
  <c r="J38" i="5"/>
  <c r="K38" i="5"/>
  <c r="L38" i="5"/>
  <c r="M38" i="5"/>
  <c r="N38" i="5"/>
  <c r="O38" i="5"/>
  <c r="P38" i="5"/>
  <c r="Q38" i="5"/>
  <c r="R38" i="5"/>
  <c r="S38" i="5"/>
  <c r="T38" i="5"/>
  <c r="U38" i="5"/>
  <c r="V38" i="5"/>
  <c r="W38" i="5"/>
  <c r="X38" i="5"/>
  <c r="Y38" i="5"/>
  <c r="Z38" i="5"/>
  <c r="AA38" i="5"/>
  <c r="AB38" i="5"/>
  <c r="F41" i="5"/>
  <c r="G41" i="5"/>
  <c r="H41" i="5"/>
  <c r="I41" i="5"/>
  <c r="J41" i="5"/>
  <c r="K41" i="5"/>
  <c r="L41" i="5"/>
  <c r="M41" i="5"/>
  <c r="N41" i="5"/>
  <c r="O41" i="5"/>
  <c r="P41" i="5"/>
  <c r="Q41" i="5"/>
  <c r="R41" i="5"/>
  <c r="S41" i="5"/>
  <c r="T41" i="5"/>
  <c r="U41" i="5"/>
  <c r="V41" i="5"/>
  <c r="W41" i="5"/>
  <c r="X41" i="5"/>
  <c r="Y41" i="5"/>
  <c r="Z41" i="5"/>
  <c r="AA41" i="5"/>
  <c r="AB41" i="5"/>
  <c r="F44" i="5"/>
  <c r="G44" i="5"/>
  <c r="H44" i="5"/>
  <c r="I44" i="5"/>
  <c r="J44" i="5"/>
  <c r="K44" i="5"/>
  <c r="L44" i="5"/>
  <c r="M44" i="5"/>
  <c r="N44" i="5"/>
  <c r="O44" i="5"/>
  <c r="P44" i="5"/>
  <c r="Q44" i="5"/>
  <c r="R44" i="5"/>
  <c r="S44" i="5"/>
  <c r="T44" i="5"/>
  <c r="U44" i="5"/>
  <c r="V44" i="5"/>
  <c r="W44" i="5"/>
  <c r="X44" i="5"/>
  <c r="Y44" i="5"/>
  <c r="Z44" i="5"/>
  <c r="AA44" i="5"/>
  <c r="AB44" i="5"/>
  <c r="F47" i="5"/>
  <c r="F48" i="5" s="1"/>
  <c r="G47" i="5"/>
  <c r="G48" i="5" s="1"/>
  <c r="H47" i="5"/>
  <c r="I47" i="5"/>
  <c r="J47" i="5"/>
  <c r="K47" i="5"/>
  <c r="L47" i="5"/>
  <c r="M47" i="5"/>
  <c r="N47" i="5"/>
  <c r="N48" i="5" s="1"/>
  <c r="O47" i="5"/>
  <c r="O48" i="5" s="1"/>
  <c r="P47" i="5"/>
  <c r="Q47" i="5"/>
  <c r="R47" i="5"/>
  <c r="S47" i="5"/>
  <c r="T47" i="5"/>
  <c r="U47" i="5"/>
  <c r="V47" i="5"/>
  <c r="V48" i="5" s="1"/>
  <c r="W47" i="5"/>
  <c r="W48" i="5" s="1"/>
  <c r="X47" i="5"/>
  <c r="Y47" i="5"/>
  <c r="Z47" i="5"/>
  <c r="AA47" i="5"/>
  <c r="AB47" i="5"/>
  <c r="F50" i="5"/>
  <c r="F51" i="5" s="1"/>
  <c r="G50" i="5"/>
  <c r="H50" i="5"/>
  <c r="I50" i="5"/>
  <c r="J50" i="5"/>
  <c r="K50" i="5"/>
  <c r="L50" i="5"/>
  <c r="M50" i="5"/>
  <c r="N50" i="5"/>
  <c r="N51" i="5" s="1"/>
  <c r="O50" i="5"/>
  <c r="P50" i="5"/>
  <c r="Q50" i="5"/>
  <c r="R50" i="5"/>
  <c r="S50" i="5"/>
  <c r="T50" i="5"/>
  <c r="U50" i="5"/>
  <c r="V50" i="5"/>
  <c r="V51" i="5" s="1"/>
  <c r="W50" i="5"/>
  <c r="X50" i="5"/>
  <c r="Y50" i="5"/>
  <c r="Z50" i="5"/>
  <c r="AA50" i="5"/>
  <c r="AB50" i="5"/>
  <c r="F53" i="5"/>
  <c r="F54" i="5" s="1"/>
  <c r="G53" i="5"/>
  <c r="G54" i="5" s="1"/>
  <c r="H53" i="5"/>
  <c r="H54" i="5" s="1"/>
  <c r="I53" i="5"/>
  <c r="I54" i="5" s="1"/>
  <c r="J53" i="5"/>
  <c r="J54" i="5" s="1"/>
  <c r="K53" i="5"/>
  <c r="K54" i="5" s="1"/>
  <c r="L53" i="5"/>
  <c r="L54" i="5" s="1"/>
  <c r="M53" i="5"/>
  <c r="M54" i="5" s="1"/>
  <c r="N53" i="5"/>
  <c r="N54" i="5" s="1"/>
  <c r="O53" i="5"/>
  <c r="O54" i="5" s="1"/>
  <c r="P53" i="5"/>
  <c r="P54" i="5" s="1"/>
  <c r="Q53" i="5"/>
  <c r="Q54" i="5" s="1"/>
  <c r="R53" i="5"/>
  <c r="R54" i="5" s="1"/>
  <c r="S53" i="5"/>
  <c r="S54" i="5" s="1"/>
  <c r="T53" i="5"/>
  <c r="T54" i="5" s="1"/>
  <c r="U53" i="5"/>
  <c r="U54" i="5" s="1"/>
  <c r="V53" i="5"/>
  <c r="V54" i="5" s="1"/>
  <c r="W53" i="5"/>
  <c r="W54" i="5" s="1"/>
  <c r="X53" i="5"/>
  <c r="X54" i="5" s="1"/>
  <c r="Y53" i="5"/>
  <c r="Y54" i="5" s="1"/>
  <c r="Z53" i="5"/>
  <c r="Z54" i="5" s="1"/>
  <c r="AA53" i="5"/>
  <c r="AA54" i="5" s="1"/>
  <c r="AB53" i="5"/>
  <c r="AB54" i="5" s="1"/>
  <c r="F56" i="5"/>
  <c r="F57" i="5" s="1"/>
  <c r="G56" i="5"/>
  <c r="G57" i="5" s="1"/>
  <c r="H56" i="5"/>
  <c r="H57" i="5" s="1"/>
  <c r="I56" i="5"/>
  <c r="I57" i="5" s="1"/>
  <c r="J56" i="5"/>
  <c r="J57" i="5" s="1"/>
  <c r="K56" i="5"/>
  <c r="K57" i="5" s="1"/>
  <c r="L56" i="5"/>
  <c r="L57" i="5" s="1"/>
  <c r="M56" i="5"/>
  <c r="M57" i="5" s="1"/>
  <c r="N56" i="5"/>
  <c r="N57" i="5" s="1"/>
  <c r="O56" i="5"/>
  <c r="O57" i="5" s="1"/>
  <c r="P56" i="5"/>
  <c r="P57" i="5" s="1"/>
  <c r="Q56" i="5"/>
  <c r="Q57" i="5" s="1"/>
  <c r="R56" i="5"/>
  <c r="R57" i="5" s="1"/>
  <c r="S56" i="5"/>
  <c r="S57" i="5" s="1"/>
  <c r="T56" i="5"/>
  <c r="T57" i="5" s="1"/>
  <c r="U56" i="5"/>
  <c r="U57" i="5" s="1"/>
  <c r="V56" i="5"/>
  <c r="V57" i="5" s="1"/>
  <c r="W56" i="5"/>
  <c r="W57" i="5" s="1"/>
  <c r="X56" i="5"/>
  <c r="X57" i="5" s="1"/>
  <c r="Y56" i="5"/>
  <c r="Y57" i="5" s="1"/>
  <c r="Z56" i="5"/>
  <c r="Z57" i="5" s="1"/>
  <c r="AA56" i="5"/>
  <c r="AA57" i="5" s="1"/>
  <c r="AB56" i="5"/>
  <c r="AB57" i="5" s="1"/>
  <c r="F59" i="5"/>
  <c r="F60" i="5" s="1"/>
  <c r="G59" i="5"/>
  <c r="G60" i="5" s="1"/>
  <c r="H59" i="5"/>
  <c r="H60" i="5" s="1"/>
  <c r="I59" i="5"/>
  <c r="I60" i="5" s="1"/>
  <c r="J59" i="5"/>
  <c r="J60" i="5" s="1"/>
  <c r="K59" i="5"/>
  <c r="K60" i="5" s="1"/>
  <c r="L59" i="5"/>
  <c r="L60" i="5" s="1"/>
  <c r="M59" i="5"/>
  <c r="M60" i="5" s="1"/>
  <c r="N59" i="5"/>
  <c r="N60" i="5" s="1"/>
  <c r="O59" i="5"/>
  <c r="O60" i="5" s="1"/>
  <c r="P59" i="5"/>
  <c r="P60" i="5" s="1"/>
  <c r="Q59" i="5"/>
  <c r="Q60" i="5" s="1"/>
  <c r="R59" i="5"/>
  <c r="R60" i="5" s="1"/>
  <c r="S59" i="5"/>
  <c r="S60" i="5" s="1"/>
  <c r="T59" i="5"/>
  <c r="T60" i="5" s="1"/>
  <c r="U59" i="5"/>
  <c r="U60" i="5" s="1"/>
  <c r="V59" i="5"/>
  <c r="V60" i="5" s="1"/>
  <c r="W59" i="5"/>
  <c r="W60" i="5" s="1"/>
  <c r="X59" i="5"/>
  <c r="X60" i="5" s="1"/>
  <c r="Y59" i="5"/>
  <c r="Y60" i="5" s="1"/>
  <c r="Z59" i="5"/>
  <c r="Z60" i="5" s="1"/>
  <c r="AA59" i="5"/>
  <c r="AA60" i="5" s="1"/>
  <c r="AB59" i="5"/>
  <c r="AB60" i="5" s="1"/>
  <c r="F62" i="5"/>
  <c r="F63" i="5" s="1"/>
  <c r="G62" i="5"/>
  <c r="G63" i="5" s="1"/>
  <c r="H62" i="5"/>
  <c r="H63" i="5" s="1"/>
  <c r="I62" i="5"/>
  <c r="I63" i="5" s="1"/>
  <c r="J62" i="5"/>
  <c r="J63" i="5" s="1"/>
  <c r="K62" i="5"/>
  <c r="K63" i="5" s="1"/>
  <c r="L62" i="5"/>
  <c r="L63" i="5" s="1"/>
  <c r="M62" i="5"/>
  <c r="M63" i="5" s="1"/>
  <c r="N62" i="5"/>
  <c r="N63" i="5" s="1"/>
  <c r="O62" i="5"/>
  <c r="O63" i="5" s="1"/>
  <c r="P62" i="5"/>
  <c r="P63" i="5" s="1"/>
  <c r="Q62" i="5"/>
  <c r="Q63" i="5" s="1"/>
  <c r="R62" i="5"/>
  <c r="R63" i="5" s="1"/>
  <c r="S62" i="5"/>
  <c r="S63" i="5" s="1"/>
  <c r="T62" i="5"/>
  <c r="T63" i="5" s="1"/>
  <c r="U62" i="5"/>
  <c r="U63" i="5" s="1"/>
  <c r="V62" i="5"/>
  <c r="V63" i="5" s="1"/>
  <c r="W62" i="5"/>
  <c r="W63" i="5" s="1"/>
  <c r="X62" i="5"/>
  <c r="X63" i="5" s="1"/>
  <c r="Y62" i="5"/>
  <c r="Y63" i="5" s="1"/>
  <c r="Z62" i="5"/>
  <c r="Z63" i="5" s="1"/>
  <c r="AA62" i="5"/>
  <c r="AA63" i="5" s="1"/>
  <c r="AB62" i="5"/>
  <c r="AB63" i="5" s="1"/>
  <c r="F65" i="5"/>
  <c r="F66" i="5" s="1"/>
  <c r="G65" i="5"/>
  <c r="G66" i="5" s="1"/>
  <c r="H65" i="5"/>
  <c r="H66" i="5" s="1"/>
  <c r="I65" i="5"/>
  <c r="I66" i="5" s="1"/>
  <c r="J65" i="5"/>
  <c r="J66" i="5" s="1"/>
  <c r="K65" i="5"/>
  <c r="K66" i="5" s="1"/>
  <c r="L65" i="5"/>
  <c r="L66" i="5" s="1"/>
  <c r="M65" i="5"/>
  <c r="M66" i="5" s="1"/>
  <c r="N65" i="5"/>
  <c r="N66" i="5" s="1"/>
  <c r="O65" i="5"/>
  <c r="O66" i="5" s="1"/>
  <c r="P65" i="5"/>
  <c r="P66" i="5" s="1"/>
  <c r="Q65" i="5"/>
  <c r="Q66" i="5" s="1"/>
  <c r="R65" i="5"/>
  <c r="R66" i="5" s="1"/>
  <c r="S65" i="5"/>
  <c r="S66" i="5" s="1"/>
  <c r="T65" i="5"/>
  <c r="T66" i="5" s="1"/>
  <c r="U65" i="5"/>
  <c r="U66" i="5" s="1"/>
  <c r="V65" i="5"/>
  <c r="V66" i="5" s="1"/>
  <c r="W65" i="5"/>
  <c r="W66" i="5" s="1"/>
  <c r="X65" i="5"/>
  <c r="X66" i="5" s="1"/>
  <c r="Y65" i="5"/>
  <c r="Y66" i="5" s="1"/>
  <c r="Z65" i="5"/>
  <c r="Z66" i="5" s="1"/>
  <c r="AA65" i="5"/>
  <c r="AA66" i="5" s="1"/>
  <c r="AB65" i="5"/>
  <c r="AB66" i="5" s="1"/>
  <c r="F68" i="5"/>
  <c r="F69" i="5" s="1"/>
  <c r="G68" i="5"/>
  <c r="G69" i="5" s="1"/>
  <c r="H68" i="5"/>
  <c r="H69" i="5" s="1"/>
  <c r="I68" i="5"/>
  <c r="I69" i="5" s="1"/>
  <c r="J68" i="5"/>
  <c r="J69" i="5" s="1"/>
  <c r="K68" i="5"/>
  <c r="K69" i="5" s="1"/>
  <c r="L68" i="5"/>
  <c r="L69" i="5" s="1"/>
  <c r="M68" i="5"/>
  <c r="M69" i="5" s="1"/>
  <c r="N68" i="5"/>
  <c r="N69" i="5" s="1"/>
  <c r="O68" i="5"/>
  <c r="O69" i="5" s="1"/>
  <c r="P68" i="5"/>
  <c r="P69" i="5" s="1"/>
  <c r="Q68" i="5"/>
  <c r="Q69" i="5" s="1"/>
  <c r="R68" i="5"/>
  <c r="R69" i="5" s="1"/>
  <c r="S68" i="5"/>
  <c r="S69" i="5" s="1"/>
  <c r="T68" i="5"/>
  <c r="T69" i="5" s="1"/>
  <c r="U68" i="5"/>
  <c r="U69" i="5" s="1"/>
  <c r="V68" i="5"/>
  <c r="V69" i="5" s="1"/>
  <c r="W68" i="5"/>
  <c r="W69" i="5" s="1"/>
  <c r="X68" i="5"/>
  <c r="X69" i="5" s="1"/>
  <c r="Y68" i="5"/>
  <c r="Y69" i="5" s="1"/>
  <c r="Z68" i="5"/>
  <c r="Z69" i="5" s="1"/>
  <c r="AA68" i="5"/>
  <c r="AA69" i="5" s="1"/>
  <c r="AB68" i="5"/>
  <c r="AB69" i="5" s="1"/>
  <c r="F71" i="5"/>
  <c r="F72" i="5" s="1"/>
  <c r="G71" i="5"/>
  <c r="G72" i="5" s="1"/>
  <c r="H71" i="5"/>
  <c r="H72" i="5" s="1"/>
  <c r="I71" i="5"/>
  <c r="I72" i="5" s="1"/>
  <c r="J71" i="5"/>
  <c r="J72" i="5" s="1"/>
  <c r="K71" i="5"/>
  <c r="K72" i="5" s="1"/>
  <c r="L71" i="5"/>
  <c r="L72" i="5" s="1"/>
  <c r="M71" i="5"/>
  <c r="M72" i="5" s="1"/>
  <c r="N71" i="5"/>
  <c r="N72" i="5" s="1"/>
  <c r="O71" i="5"/>
  <c r="O72" i="5" s="1"/>
  <c r="P71" i="5"/>
  <c r="P72" i="5" s="1"/>
  <c r="Q71" i="5"/>
  <c r="Q72" i="5" s="1"/>
  <c r="R71" i="5"/>
  <c r="R72" i="5" s="1"/>
  <c r="S71" i="5"/>
  <c r="S72" i="5" s="1"/>
  <c r="T71" i="5"/>
  <c r="T72" i="5" s="1"/>
  <c r="U71" i="5"/>
  <c r="U72" i="5" s="1"/>
  <c r="V71" i="5"/>
  <c r="V72" i="5" s="1"/>
  <c r="W71" i="5"/>
  <c r="W72" i="5" s="1"/>
  <c r="X71" i="5"/>
  <c r="X72" i="5" s="1"/>
  <c r="Y71" i="5"/>
  <c r="Y72" i="5" s="1"/>
  <c r="Z71" i="5"/>
  <c r="Z72" i="5" s="1"/>
  <c r="AA71" i="5"/>
  <c r="AA72" i="5" s="1"/>
  <c r="AB71" i="5"/>
  <c r="AB72" i="5" s="1"/>
  <c r="F74" i="5"/>
  <c r="F75" i="5" s="1"/>
  <c r="G74" i="5"/>
  <c r="G75" i="5" s="1"/>
  <c r="H74" i="5"/>
  <c r="H75" i="5" s="1"/>
  <c r="I74" i="5"/>
  <c r="I75" i="5" s="1"/>
  <c r="J74" i="5"/>
  <c r="J75" i="5" s="1"/>
  <c r="K74" i="5"/>
  <c r="K75" i="5" s="1"/>
  <c r="L74" i="5"/>
  <c r="L75" i="5" s="1"/>
  <c r="M74" i="5"/>
  <c r="M75" i="5" s="1"/>
  <c r="N74" i="5"/>
  <c r="N75" i="5" s="1"/>
  <c r="O74" i="5"/>
  <c r="O75" i="5" s="1"/>
  <c r="P74" i="5"/>
  <c r="P75" i="5" s="1"/>
  <c r="Q74" i="5"/>
  <c r="Q75" i="5" s="1"/>
  <c r="R74" i="5"/>
  <c r="R75" i="5" s="1"/>
  <c r="S74" i="5"/>
  <c r="S75" i="5" s="1"/>
  <c r="T74" i="5"/>
  <c r="T75" i="5" s="1"/>
  <c r="U74" i="5"/>
  <c r="U75" i="5" s="1"/>
  <c r="V74" i="5"/>
  <c r="V75" i="5" s="1"/>
  <c r="W74" i="5"/>
  <c r="W75" i="5" s="1"/>
  <c r="X74" i="5"/>
  <c r="X75" i="5" s="1"/>
  <c r="Y74" i="5"/>
  <c r="Y75" i="5" s="1"/>
  <c r="Z74" i="5"/>
  <c r="Z75" i="5" s="1"/>
  <c r="AA74" i="5"/>
  <c r="AA75" i="5" s="1"/>
  <c r="AB74" i="5"/>
  <c r="AB75" i="5" s="1"/>
  <c r="F77" i="5"/>
  <c r="F78" i="5" s="1"/>
  <c r="G77" i="5"/>
  <c r="G78" i="5" s="1"/>
  <c r="H77" i="5"/>
  <c r="H78" i="5" s="1"/>
  <c r="I77" i="5"/>
  <c r="I78" i="5" s="1"/>
  <c r="J77" i="5"/>
  <c r="J78" i="5" s="1"/>
  <c r="K77" i="5"/>
  <c r="K78" i="5" s="1"/>
  <c r="L77" i="5"/>
  <c r="L78" i="5" s="1"/>
  <c r="M77" i="5"/>
  <c r="M78" i="5" s="1"/>
  <c r="N77" i="5"/>
  <c r="N78" i="5" s="1"/>
  <c r="O77" i="5"/>
  <c r="O78" i="5" s="1"/>
  <c r="P77" i="5"/>
  <c r="P78" i="5" s="1"/>
  <c r="Q77" i="5"/>
  <c r="Q78" i="5" s="1"/>
  <c r="R77" i="5"/>
  <c r="R78" i="5" s="1"/>
  <c r="S77" i="5"/>
  <c r="S78" i="5" s="1"/>
  <c r="T77" i="5"/>
  <c r="T78" i="5" s="1"/>
  <c r="U77" i="5"/>
  <c r="U78" i="5" s="1"/>
  <c r="V77" i="5"/>
  <c r="V78" i="5" s="1"/>
  <c r="W77" i="5"/>
  <c r="W78" i="5" s="1"/>
  <c r="X77" i="5"/>
  <c r="X78" i="5" s="1"/>
  <c r="Y77" i="5"/>
  <c r="Y78" i="5" s="1"/>
  <c r="Z77" i="5"/>
  <c r="Z78" i="5" s="1"/>
  <c r="AA77" i="5"/>
  <c r="AA78" i="5" s="1"/>
  <c r="AB77" i="5"/>
  <c r="AB78" i="5" s="1"/>
  <c r="F80" i="5"/>
  <c r="F81" i="5" s="1"/>
  <c r="G80" i="5"/>
  <c r="G81" i="5" s="1"/>
  <c r="H80" i="5"/>
  <c r="H81" i="5" s="1"/>
  <c r="I80" i="5"/>
  <c r="I81" i="5" s="1"/>
  <c r="J80" i="5"/>
  <c r="J81" i="5" s="1"/>
  <c r="K80" i="5"/>
  <c r="K81" i="5" s="1"/>
  <c r="L80" i="5"/>
  <c r="L81" i="5" s="1"/>
  <c r="M80" i="5"/>
  <c r="M81" i="5" s="1"/>
  <c r="N80" i="5"/>
  <c r="N81" i="5" s="1"/>
  <c r="O80" i="5"/>
  <c r="O81" i="5" s="1"/>
  <c r="P80" i="5"/>
  <c r="P81" i="5" s="1"/>
  <c r="Q80" i="5"/>
  <c r="Q81" i="5" s="1"/>
  <c r="R80" i="5"/>
  <c r="R81" i="5" s="1"/>
  <c r="S80" i="5"/>
  <c r="S81" i="5" s="1"/>
  <c r="T80" i="5"/>
  <c r="T81" i="5" s="1"/>
  <c r="U80" i="5"/>
  <c r="U81" i="5" s="1"/>
  <c r="V80" i="5"/>
  <c r="V81" i="5" s="1"/>
  <c r="W80" i="5"/>
  <c r="W81" i="5" s="1"/>
  <c r="X80" i="5"/>
  <c r="X81" i="5" s="1"/>
  <c r="Y80" i="5"/>
  <c r="Y81" i="5" s="1"/>
  <c r="Z80" i="5"/>
  <c r="Z81" i="5" s="1"/>
  <c r="AA80" i="5"/>
  <c r="AA81" i="5" s="1"/>
  <c r="AB80" i="5"/>
  <c r="AB81" i="5" s="1"/>
  <c r="F83" i="5"/>
  <c r="F84" i="5" s="1"/>
  <c r="G83" i="5"/>
  <c r="G84" i="5" s="1"/>
  <c r="H83" i="5"/>
  <c r="H84" i="5" s="1"/>
  <c r="I83" i="5"/>
  <c r="I84" i="5" s="1"/>
  <c r="J83" i="5"/>
  <c r="J84" i="5" s="1"/>
  <c r="K83" i="5"/>
  <c r="K84" i="5" s="1"/>
  <c r="L83" i="5"/>
  <c r="L84" i="5" s="1"/>
  <c r="M83" i="5"/>
  <c r="M84" i="5" s="1"/>
  <c r="N83" i="5"/>
  <c r="N84" i="5" s="1"/>
  <c r="O83" i="5"/>
  <c r="O84" i="5" s="1"/>
  <c r="P83" i="5"/>
  <c r="P84" i="5" s="1"/>
  <c r="Q83" i="5"/>
  <c r="Q84" i="5" s="1"/>
  <c r="R83" i="5"/>
  <c r="R84" i="5" s="1"/>
  <c r="S83" i="5"/>
  <c r="S84" i="5" s="1"/>
  <c r="T83" i="5"/>
  <c r="T84" i="5" s="1"/>
  <c r="U83" i="5"/>
  <c r="U84" i="5" s="1"/>
  <c r="V83" i="5"/>
  <c r="V84" i="5" s="1"/>
  <c r="W83" i="5"/>
  <c r="W84" i="5" s="1"/>
  <c r="X83" i="5"/>
  <c r="X84" i="5" s="1"/>
  <c r="Y83" i="5"/>
  <c r="Y84" i="5" s="1"/>
  <c r="Z83" i="5"/>
  <c r="Z84" i="5" s="1"/>
  <c r="AA83" i="5"/>
  <c r="AA84" i="5" s="1"/>
  <c r="AB83" i="5"/>
  <c r="AB84" i="5" s="1"/>
  <c r="AB29" i="5"/>
  <c r="AA29" i="5"/>
  <c r="Z29" i="5"/>
  <c r="Y29" i="5"/>
  <c r="X29" i="5"/>
  <c r="W29" i="5"/>
  <c r="V29" i="5"/>
  <c r="U29" i="5"/>
  <c r="T29" i="5"/>
  <c r="S29" i="5"/>
  <c r="R29" i="5"/>
  <c r="Q29" i="5"/>
  <c r="P29" i="5"/>
  <c r="O29" i="5"/>
  <c r="N29" i="5"/>
  <c r="M29" i="5"/>
  <c r="L29" i="5"/>
  <c r="K29" i="5"/>
  <c r="J29" i="5"/>
  <c r="I29" i="5"/>
  <c r="H29" i="5"/>
  <c r="G29" i="5"/>
  <c r="F29" i="5"/>
  <c r="AB26" i="5"/>
  <c r="AA26" i="5"/>
  <c r="Z26" i="5"/>
  <c r="Y26" i="5"/>
  <c r="X26" i="5"/>
  <c r="W26" i="5"/>
  <c r="V26" i="5"/>
  <c r="U26" i="5"/>
  <c r="T26" i="5"/>
  <c r="S26" i="5"/>
  <c r="R26" i="5"/>
  <c r="Q26" i="5"/>
  <c r="P26" i="5"/>
  <c r="O26" i="5"/>
  <c r="N26" i="5"/>
  <c r="M26" i="5"/>
  <c r="L26" i="5"/>
  <c r="K26" i="5"/>
  <c r="J26" i="5"/>
  <c r="I26" i="5"/>
  <c r="H26" i="5"/>
  <c r="G26" i="5"/>
  <c r="F26" i="5"/>
  <c r="AG24" i="5"/>
  <c r="AH24" i="5"/>
  <c r="AK24" i="5"/>
  <c r="AL24" i="5"/>
  <c r="AI25" i="5"/>
  <c r="AI26" i="5"/>
  <c r="AI27" i="5"/>
  <c r="AI28" i="5"/>
  <c r="AI24" i="5"/>
  <c r="AJ25" i="5"/>
  <c r="AJ26" i="5"/>
  <c r="AJ27" i="5"/>
  <c r="AJ28" i="5"/>
  <c r="AJ24" i="5"/>
  <c r="E29" i="5"/>
  <c r="BG99" i="5"/>
  <c r="E26" i="5"/>
  <c r="C103" i="5"/>
  <c r="BG103" i="5" s="1"/>
  <c r="C104" i="5"/>
  <c r="BG104" i="5" s="1"/>
  <c r="C105" i="5"/>
  <c r="BG105" i="5" s="1"/>
  <c r="C106" i="5"/>
  <c r="BG106" i="5" s="1"/>
  <c r="C107" i="5"/>
  <c r="BG107" i="5" s="1"/>
  <c r="C108" i="5"/>
  <c r="BG108" i="5" s="1"/>
  <c r="C109" i="5"/>
  <c r="BG109" i="5" s="1"/>
  <c r="C110" i="5"/>
  <c r="BG110" i="5" s="1"/>
  <c r="C111" i="5"/>
  <c r="BG111" i="5" s="1"/>
  <c r="C112" i="5"/>
  <c r="BG112" i="5" s="1"/>
  <c r="C114" i="5"/>
  <c r="BG114" i="5" s="1"/>
  <c r="C115" i="5"/>
  <c r="BG115" i="5" s="1"/>
  <c r="C116" i="5"/>
  <c r="BG116" i="5" s="1"/>
  <c r="C118" i="5"/>
  <c r="BG118" i="5" s="1"/>
  <c r="C119" i="5"/>
  <c r="BG119" i="5" s="1"/>
  <c r="Y51" i="5" l="1"/>
  <c r="Q51" i="5"/>
  <c r="I51" i="5"/>
  <c r="X51" i="5"/>
  <c r="P51" i="5"/>
  <c r="H51" i="5"/>
  <c r="W51" i="5"/>
  <c r="O51" i="5"/>
  <c r="G51" i="5"/>
  <c r="T51" i="5"/>
  <c r="AA51" i="5"/>
  <c r="K51" i="5"/>
  <c r="AB51" i="5"/>
  <c r="L51" i="5"/>
  <c r="S51" i="5"/>
  <c r="U51" i="5"/>
  <c r="M51" i="5"/>
  <c r="Z51" i="5"/>
  <c r="R51" i="5"/>
  <c r="J51" i="5"/>
  <c r="X48" i="5"/>
  <c r="P48" i="5"/>
  <c r="H48" i="5"/>
  <c r="U48" i="5"/>
  <c r="M48" i="5"/>
  <c r="T48" i="5"/>
  <c r="AA48" i="5"/>
  <c r="S48" i="5"/>
  <c r="K48" i="5"/>
  <c r="AB48" i="5"/>
  <c r="Z48" i="5"/>
  <c r="R48" i="5"/>
  <c r="J48" i="5"/>
  <c r="L48" i="5"/>
  <c r="Y48" i="5"/>
  <c r="Q48" i="5"/>
  <c r="I48" i="5"/>
  <c r="V39" i="5"/>
  <c r="V36" i="5"/>
  <c r="N36" i="5"/>
  <c r="F33" i="5"/>
  <c r="F36" i="5"/>
  <c r="AV119" i="5"/>
  <c r="AN119" i="5"/>
  <c r="AS119" i="5"/>
  <c r="AR119" i="5"/>
  <c r="AI119" i="5"/>
  <c r="AP119" i="5"/>
  <c r="BC119" i="5"/>
  <c r="AU119" i="5"/>
  <c r="AM119" i="5"/>
  <c r="BA119" i="5"/>
  <c r="AX119" i="5"/>
  <c r="BB119" i="5"/>
  <c r="AT119" i="5"/>
  <c r="AL119" i="5"/>
  <c r="AK119" i="5"/>
  <c r="AZ119" i="5"/>
  <c r="AQ119" i="5"/>
  <c r="AW119" i="5"/>
  <c r="AO119" i="5"/>
  <c r="AJ119" i="5"/>
  <c r="AY119" i="5"/>
  <c r="AH119" i="5"/>
  <c r="AX108" i="5"/>
  <c r="AP108" i="5"/>
  <c r="AH108" i="5"/>
  <c r="AU108" i="5"/>
  <c r="AS108" i="5"/>
  <c r="AZ108" i="5"/>
  <c r="AW108" i="5"/>
  <c r="AO108" i="5"/>
  <c r="BC108" i="5"/>
  <c r="AL108" i="5"/>
  <c r="AV108" i="5"/>
  <c r="AN108" i="5"/>
  <c r="AM108" i="5"/>
  <c r="BB108" i="5"/>
  <c r="BA108" i="5"/>
  <c r="AR108" i="5"/>
  <c r="AY108" i="5"/>
  <c r="AQ108" i="5"/>
  <c r="AI108" i="5"/>
  <c r="AT108" i="5"/>
  <c r="AK108" i="5"/>
  <c r="AJ108" i="5"/>
  <c r="AV111" i="5"/>
  <c r="AN111" i="5"/>
  <c r="AS111" i="5"/>
  <c r="AQ111" i="5"/>
  <c r="BC111" i="5"/>
  <c r="AU111" i="5"/>
  <c r="AM111" i="5"/>
  <c r="BA111" i="5"/>
  <c r="AR111" i="5"/>
  <c r="AI111" i="5"/>
  <c r="AH111" i="5"/>
  <c r="BB111" i="5"/>
  <c r="AT111" i="5"/>
  <c r="AL111" i="5"/>
  <c r="AK111" i="5"/>
  <c r="AZ111" i="5"/>
  <c r="AP111" i="5"/>
  <c r="AW111" i="5"/>
  <c r="AO111" i="5"/>
  <c r="AJ111" i="5"/>
  <c r="AY111" i="5"/>
  <c r="AX111" i="5"/>
  <c r="AX116" i="5"/>
  <c r="AP116" i="5"/>
  <c r="AH116" i="5"/>
  <c r="BC116" i="5"/>
  <c r="BB116" i="5"/>
  <c r="AK116" i="5"/>
  <c r="AR116" i="5"/>
  <c r="AW116" i="5"/>
  <c r="AO116" i="5"/>
  <c r="AM116" i="5"/>
  <c r="AV116" i="5"/>
  <c r="AN116" i="5"/>
  <c r="AU116" i="5"/>
  <c r="AL116" i="5"/>
  <c r="AS116" i="5"/>
  <c r="AJ116" i="5"/>
  <c r="AY116" i="5"/>
  <c r="AQ116" i="5"/>
  <c r="AI116" i="5"/>
  <c r="AT116" i="5"/>
  <c r="BA116" i="5"/>
  <c r="AZ116" i="5"/>
  <c r="AV115" i="5"/>
  <c r="AN115" i="5"/>
  <c r="BA115" i="5"/>
  <c r="AR115" i="5"/>
  <c r="AH115" i="5"/>
  <c r="BC115" i="5"/>
  <c r="AU115" i="5"/>
  <c r="AM115" i="5"/>
  <c r="AZ115" i="5"/>
  <c r="AY115" i="5"/>
  <c r="AX115" i="5"/>
  <c r="BB115" i="5"/>
  <c r="AT115" i="5"/>
  <c r="AL115" i="5"/>
  <c r="AK115" i="5"/>
  <c r="AI115" i="5"/>
  <c r="AW115" i="5"/>
  <c r="AO115" i="5"/>
  <c r="AS115" i="5"/>
  <c r="AJ115" i="5"/>
  <c r="AQ115" i="5"/>
  <c r="AP115" i="5"/>
  <c r="BB106" i="5"/>
  <c r="AT106" i="5"/>
  <c r="AL106" i="5"/>
  <c r="BA106" i="5"/>
  <c r="AK106" i="5"/>
  <c r="AR106" i="5"/>
  <c r="AP106" i="5"/>
  <c r="AS106" i="5"/>
  <c r="AI106" i="5"/>
  <c r="AX106" i="5"/>
  <c r="AN106" i="5"/>
  <c r="AZ106" i="5"/>
  <c r="AJ106" i="5"/>
  <c r="AY106" i="5"/>
  <c r="AH106" i="5"/>
  <c r="AO106" i="5"/>
  <c r="BC106" i="5"/>
  <c r="AU106" i="5"/>
  <c r="AM106" i="5"/>
  <c r="AQ106" i="5"/>
  <c r="AW106" i="5"/>
  <c r="AV106" i="5"/>
  <c r="BB110" i="5"/>
  <c r="AT110" i="5"/>
  <c r="AL110" i="5"/>
  <c r="AI110" i="5"/>
  <c r="AX110" i="5"/>
  <c r="AN110" i="5"/>
  <c r="BA110" i="5"/>
  <c r="AS110" i="5"/>
  <c r="AK110" i="5"/>
  <c r="AQ110" i="5"/>
  <c r="AZ110" i="5"/>
  <c r="AR110" i="5"/>
  <c r="AJ110" i="5"/>
  <c r="AP110" i="5"/>
  <c r="AW110" i="5"/>
  <c r="BC110" i="5"/>
  <c r="AU110" i="5"/>
  <c r="AM110" i="5"/>
  <c r="AY110" i="5"/>
  <c r="AH110" i="5"/>
  <c r="AO110" i="5"/>
  <c r="AV110" i="5"/>
  <c r="AZ109" i="5"/>
  <c r="AR109" i="5"/>
  <c r="AJ109" i="5"/>
  <c r="AN109" i="5"/>
  <c r="BC109" i="5"/>
  <c r="AY109" i="5"/>
  <c r="AQ109" i="5"/>
  <c r="AI109" i="5"/>
  <c r="AV109" i="5"/>
  <c r="AU109" i="5"/>
  <c r="AL109" i="5"/>
  <c r="AX109" i="5"/>
  <c r="AP109" i="5"/>
  <c r="AH109" i="5"/>
  <c r="AW109" i="5"/>
  <c r="BB109" i="5"/>
  <c r="BA109" i="5"/>
  <c r="AS109" i="5"/>
  <c r="AK109" i="5"/>
  <c r="AO109" i="5"/>
  <c r="AM109" i="5"/>
  <c r="AT109" i="5"/>
  <c r="BB118" i="5"/>
  <c r="AT118" i="5"/>
  <c r="AL118" i="5"/>
  <c r="AI118" i="5"/>
  <c r="AP118" i="5"/>
  <c r="BA118" i="5"/>
  <c r="AS118" i="5"/>
  <c r="AK118" i="5"/>
  <c r="AQ118" i="5"/>
  <c r="AX118" i="5"/>
  <c r="AW118" i="5"/>
  <c r="AZ118" i="5"/>
  <c r="AR118" i="5"/>
  <c r="AJ118" i="5"/>
  <c r="AV118" i="5"/>
  <c r="BC118" i="5"/>
  <c r="AU118" i="5"/>
  <c r="AM118" i="5"/>
  <c r="AY118" i="5"/>
  <c r="AH118" i="5"/>
  <c r="AO118" i="5"/>
  <c r="AN118" i="5"/>
  <c r="BB114" i="5"/>
  <c r="AT114" i="5"/>
  <c r="AL114" i="5"/>
  <c r="AQ114" i="5"/>
  <c r="AH114" i="5"/>
  <c r="AW114" i="5"/>
  <c r="BA114" i="5"/>
  <c r="AS114" i="5"/>
  <c r="AK114" i="5"/>
  <c r="AY114" i="5"/>
  <c r="AP114" i="5"/>
  <c r="AZ114" i="5"/>
  <c r="AR114" i="5"/>
  <c r="AJ114" i="5"/>
  <c r="AI114" i="5"/>
  <c r="AX114" i="5"/>
  <c r="AV114" i="5"/>
  <c r="BC114" i="5"/>
  <c r="AU114" i="5"/>
  <c r="AM114" i="5"/>
  <c r="AO114" i="5"/>
  <c r="AN114" i="5"/>
  <c r="AV107" i="5"/>
  <c r="AN107" i="5"/>
  <c r="AK107" i="5"/>
  <c r="AZ107" i="5"/>
  <c r="AI107" i="5"/>
  <c r="AP107" i="5"/>
  <c r="BC107" i="5"/>
  <c r="AU107" i="5"/>
  <c r="AM107" i="5"/>
  <c r="AS107" i="5"/>
  <c r="AY107" i="5"/>
  <c r="AX107" i="5"/>
  <c r="BB107" i="5"/>
  <c r="AT107" i="5"/>
  <c r="AL107" i="5"/>
  <c r="AR107" i="5"/>
  <c r="AQ107" i="5"/>
  <c r="AH107" i="5"/>
  <c r="AW107" i="5"/>
  <c r="AO107" i="5"/>
  <c r="BA107" i="5"/>
  <c r="AJ107" i="5"/>
  <c r="AX112" i="5"/>
  <c r="AP112" i="5"/>
  <c r="AH112" i="5"/>
  <c r="BC112" i="5"/>
  <c r="AT112" i="5"/>
  <c r="BA112" i="5"/>
  <c r="AJ112" i="5"/>
  <c r="AW112" i="5"/>
  <c r="AO112" i="5"/>
  <c r="BB112" i="5"/>
  <c r="AS112" i="5"/>
  <c r="AR112" i="5"/>
  <c r="AV112" i="5"/>
  <c r="AN112" i="5"/>
  <c r="AU112" i="5"/>
  <c r="AK112" i="5"/>
  <c r="AY112" i="5"/>
  <c r="AQ112" i="5"/>
  <c r="AI112" i="5"/>
  <c r="AM112" i="5"/>
  <c r="AL112" i="5"/>
  <c r="AZ112" i="5"/>
  <c r="AZ104" i="5"/>
  <c r="AR104" i="5"/>
  <c r="AJ104" i="5"/>
  <c r="AQ104" i="5"/>
  <c r="AP104" i="5"/>
  <c r="AH104" i="5"/>
  <c r="BC104" i="5"/>
  <c r="BB104" i="5"/>
  <c r="AY104" i="5"/>
  <c r="AI104" i="5"/>
  <c r="AV104" i="5"/>
  <c r="AM104" i="5"/>
  <c r="AL104" i="5"/>
  <c r="AK104" i="5"/>
  <c r="AX104" i="5"/>
  <c r="AN104" i="5"/>
  <c r="AU104" i="5"/>
  <c r="AT104" i="5"/>
  <c r="AS104" i="5"/>
  <c r="AW104" i="5"/>
  <c r="AO104" i="5"/>
  <c r="BA104" i="5"/>
  <c r="AX103" i="5"/>
  <c r="AP103" i="5"/>
  <c r="AH103" i="5"/>
  <c r="AO103" i="5"/>
  <c r="AU103" i="5"/>
  <c r="BB103" i="5"/>
  <c r="AK103" i="5"/>
  <c r="AZ103" i="5"/>
  <c r="AW103" i="5"/>
  <c r="AM103" i="5"/>
  <c r="AL103" i="5"/>
  <c r="AR103" i="5"/>
  <c r="AV103" i="5"/>
  <c r="AN103" i="5"/>
  <c r="BC103" i="5"/>
  <c r="BA103" i="5"/>
  <c r="AY103" i="5"/>
  <c r="AQ103" i="5"/>
  <c r="AI103" i="5"/>
  <c r="AT103" i="5"/>
  <c r="AS103" i="5"/>
  <c r="AJ103" i="5"/>
  <c r="AZ105" i="5"/>
  <c r="AR105" i="5"/>
  <c r="AJ105" i="5"/>
  <c r="AO105" i="5"/>
  <c r="AN105" i="5"/>
  <c r="BC105" i="5"/>
  <c r="BB105" i="5"/>
  <c r="BA105" i="5"/>
  <c r="AY105" i="5"/>
  <c r="AQ105" i="5"/>
  <c r="AI105" i="5"/>
  <c r="AM105" i="5"/>
  <c r="AT105" i="5"/>
  <c r="AS105" i="5"/>
  <c r="AX105" i="5"/>
  <c r="AP105" i="5"/>
  <c r="AH105" i="5"/>
  <c r="AW105" i="5"/>
  <c r="AV105" i="5"/>
  <c r="AU105" i="5"/>
  <c r="AL105" i="5"/>
  <c r="AK105" i="5"/>
  <c r="N39" i="5"/>
  <c r="F39" i="5"/>
  <c r="Y39" i="5"/>
  <c r="Q39" i="5"/>
  <c r="I39" i="5"/>
  <c r="X39" i="5"/>
  <c r="P39" i="5"/>
  <c r="H39" i="5"/>
  <c r="W45" i="5"/>
  <c r="O45" i="5"/>
  <c r="G45" i="5"/>
  <c r="V45" i="5"/>
  <c r="F45" i="5"/>
  <c r="N45" i="5"/>
  <c r="M45" i="5"/>
  <c r="U45" i="5"/>
  <c r="AB45" i="5"/>
  <c r="L45" i="5"/>
  <c r="S45" i="5"/>
  <c r="Z45" i="5"/>
  <c r="Y45" i="5"/>
  <c r="Q45" i="5"/>
  <c r="I45" i="5"/>
  <c r="T45" i="5"/>
  <c r="AA45" i="5"/>
  <c r="K45" i="5"/>
  <c r="R45" i="5"/>
  <c r="J45" i="5"/>
  <c r="X45" i="5"/>
  <c r="P45" i="5"/>
  <c r="H45" i="5"/>
  <c r="W36" i="5"/>
  <c r="O36" i="5"/>
  <c r="G36" i="5"/>
  <c r="W39" i="5"/>
  <c r="O39" i="5"/>
  <c r="G39" i="5"/>
  <c r="N42" i="5"/>
  <c r="S42" i="5"/>
  <c r="F42" i="5"/>
  <c r="V42" i="5"/>
  <c r="U42" i="5"/>
  <c r="T42" i="5"/>
  <c r="AA42" i="5"/>
  <c r="J42" i="5"/>
  <c r="Y42" i="5"/>
  <c r="Q42" i="5"/>
  <c r="I42" i="5"/>
  <c r="M42" i="5"/>
  <c r="AB42" i="5"/>
  <c r="L42" i="5"/>
  <c r="K42" i="5"/>
  <c r="Z42" i="5"/>
  <c r="X42" i="5"/>
  <c r="P42" i="5"/>
  <c r="H42" i="5"/>
  <c r="R42" i="5"/>
  <c r="W42" i="5"/>
  <c r="O42" i="5"/>
  <c r="G42" i="5"/>
  <c r="U27" i="5"/>
  <c r="F27" i="5"/>
  <c r="M27" i="5"/>
  <c r="H27" i="5"/>
  <c r="X27" i="5"/>
  <c r="I27" i="5"/>
  <c r="R27" i="5"/>
  <c r="Z27" i="5"/>
  <c r="P27" i="5"/>
  <c r="Q27" i="5"/>
  <c r="Y27" i="5"/>
  <c r="J27" i="5"/>
  <c r="K27" i="5"/>
  <c r="S27" i="5"/>
  <c r="AA27" i="5"/>
  <c r="Z33" i="5"/>
  <c r="S30" i="5"/>
  <c r="L30" i="5"/>
  <c r="T30" i="5"/>
  <c r="AB30" i="5"/>
  <c r="L27" i="5"/>
  <c r="T27" i="5"/>
  <c r="AB27" i="5"/>
  <c r="M30" i="5"/>
  <c r="U30" i="5"/>
  <c r="G27" i="5"/>
  <c r="N27" i="5"/>
  <c r="V27" i="5"/>
  <c r="O27" i="5"/>
  <c r="W27" i="5"/>
  <c r="U39" i="5"/>
  <c r="M39" i="5"/>
  <c r="AB39" i="5"/>
  <c r="T39" i="5"/>
  <c r="L39" i="5"/>
  <c r="AA39" i="5"/>
  <c r="S39" i="5"/>
  <c r="K39" i="5"/>
  <c r="Z39" i="5"/>
  <c r="R39" i="5"/>
  <c r="J39" i="5"/>
  <c r="AB36" i="5"/>
  <c r="L36" i="5"/>
  <c r="T36" i="5"/>
  <c r="U36" i="5"/>
  <c r="M36" i="5"/>
  <c r="AA36" i="5"/>
  <c r="S36" i="5"/>
  <c r="Z36" i="5"/>
  <c r="R36" i="5"/>
  <c r="J36" i="5"/>
  <c r="K36" i="5"/>
  <c r="Y36" i="5"/>
  <c r="Q36" i="5"/>
  <c r="I36" i="5"/>
  <c r="X36" i="5"/>
  <c r="P36" i="5"/>
  <c r="H36" i="5"/>
  <c r="N33" i="5"/>
  <c r="V33" i="5"/>
  <c r="W33" i="5"/>
  <c r="O33" i="5"/>
  <c r="G33" i="5"/>
  <c r="AB33" i="5"/>
  <c r="L33" i="5"/>
  <c r="R33" i="5"/>
  <c r="J33" i="5"/>
  <c r="T33" i="5"/>
  <c r="X33" i="5"/>
  <c r="P33" i="5"/>
  <c r="H33" i="5"/>
  <c r="G30" i="5"/>
  <c r="O30" i="5"/>
  <c r="H30" i="5"/>
  <c r="U33" i="5"/>
  <c r="M33" i="5"/>
  <c r="AA33" i="5"/>
  <c r="S33" i="5"/>
  <c r="K33" i="5"/>
  <c r="Y33" i="5"/>
  <c r="Q33" i="5"/>
  <c r="I33" i="5"/>
  <c r="W30" i="5"/>
  <c r="N30" i="5"/>
  <c r="I30" i="5"/>
  <c r="Q30" i="5"/>
  <c r="V30" i="5"/>
  <c r="P30" i="5"/>
  <c r="X30" i="5"/>
  <c r="Y30" i="5"/>
  <c r="K30" i="5"/>
  <c r="AA30" i="5"/>
  <c r="J30" i="5"/>
  <c r="R30" i="5"/>
  <c r="Z30" i="5"/>
  <c r="F30" i="5"/>
  <c r="CE119" i="5" l="1"/>
  <c r="CE99" i="5"/>
  <c r="C100" i="5" l="1"/>
  <c r="BG100" i="5" s="1"/>
  <c r="AZ100" i="5" l="1"/>
  <c r="AR100" i="5"/>
  <c r="AJ100" i="5"/>
  <c r="AY100" i="5"/>
  <c r="AQ100" i="5"/>
  <c r="AI100" i="5"/>
  <c r="AP100" i="5"/>
  <c r="AW100" i="5"/>
  <c r="AO100" i="5"/>
  <c r="AV100" i="5"/>
  <c r="AN100" i="5"/>
  <c r="BC100" i="5"/>
  <c r="AU100" i="5"/>
  <c r="AM100" i="5"/>
  <c r="BB100" i="5"/>
  <c r="AT100" i="5"/>
  <c r="AL100" i="5"/>
  <c r="BA100" i="5"/>
  <c r="AS100" i="5"/>
  <c r="AK100" i="5"/>
  <c r="AX100" i="5"/>
  <c r="AH100" i="5"/>
  <c r="L138" i="5"/>
  <c r="T133" i="5"/>
  <c r="W132" i="5"/>
  <c r="X133" i="5"/>
  <c r="Y129" i="5"/>
  <c r="J136" i="5"/>
  <c r="E127" i="5"/>
  <c r="M126" i="5"/>
  <c r="U134" i="5"/>
  <c r="O138" i="5"/>
  <c r="H139" i="5"/>
  <c r="Q132" i="5"/>
  <c r="Z125" i="5"/>
  <c r="S132" i="5"/>
  <c r="F130" i="5"/>
  <c r="N138" i="5"/>
  <c r="V138" i="5"/>
  <c r="G133" i="5"/>
  <c r="P132" i="5"/>
  <c r="I137" i="5"/>
  <c r="R139" i="5"/>
  <c r="K128" i="5"/>
  <c r="W129" i="5" l="1"/>
  <c r="W134" i="5"/>
  <c r="P131" i="5"/>
  <c r="P129" i="5"/>
  <c r="U132" i="5"/>
  <c r="U131" i="5"/>
  <c r="V130" i="5"/>
  <c r="U125" i="5"/>
  <c r="U136" i="5"/>
  <c r="V132" i="5"/>
  <c r="U133" i="5"/>
  <c r="L125" i="5"/>
  <c r="L133" i="5"/>
  <c r="V136" i="5"/>
  <c r="U128" i="5"/>
  <c r="V129" i="5"/>
  <c r="L127" i="5"/>
  <c r="U130" i="5"/>
  <c r="L139" i="5"/>
  <c r="L126" i="5"/>
  <c r="T130" i="5"/>
  <c r="V139" i="5"/>
  <c r="U126" i="5"/>
  <c r="U139" i="5"/>
  <c r="L131" i="5"/>
  <c r="G134" i="5"/>
  <c r="L136" i="5"/>
  <c r="L137" i="5"/>
  <c r="V128" i="5"/>
  <c r="L134" i="5"/>
  <c r="V134" i="5"/>
  <c r="O131" i="5"/>
  <c r="L129" i="5"/>
  <c r="V133" i="5"/>
  <c r="U129" i="5"/>
  <c r="U127" i="5"/>
  <c r="V131" i="5"/>
  <c r="T129" i="5"/>
  <c r="U137" i="5"/>
  <c r="V127" i="5"/>
  <c r="V135" i="5"/>
  <c r="L135" i="5"/>
  <c r="L130" i="5"/>
  <c r="L128" i="5"/>
  <c r="V125" i="5"/>
  <c r="L132" i="5"/>
  <c r="V137" i="5"/>
  <c r="T125" i="5"/>
  <c r="O137" i="5"/>
  <c r="G128" i="5"/>
  <c r="G130" i="5"/>
  <c r="O135" i="5"/>
  <c r="G139" i="5"/>
  <c r="T137" i="5"/>
  <c r="O134" i="5"/>
  <c r="T132" i="5"/>
  <c r="O130" i="5"/>
  <c r="T135" i="5"/>
  <c r="T134" i="5"/>
  <c r="T131" i="5"/>
  <c r="G125" i="5"/>
  <c r="W130" i="5"/>
  <c r="H136" i="5"/>
  <c r="H134" i="5"/>
  <c r="H129" i="5"/>
  <c r="G136" i="5"/>
  <c r="G131" i="5"/>
  <c r="O139" i="5"/>
  <c r="O133" i="5"/>
  <c r="G132" i="5"/>
  <c r="G129" i="5"/>
  <c r="G135" i="5"/>
  <c r="O132" i="5"/>
  <c r="O129" i="5"/>
  <c r="G137" i="5"/>
  <c r="G138" i="5"/>
  <c r="O126" i="5"/>
  <c r="O128" i="5"/>
  <c r="T127" i="5"/>
  <c r="O125" i="5"/>
  <c r="G127" i="5"/>
  <c r="T126" i="5"/>
  <c r="T128" i="5"/>
  <c r="G126" i="5"/>
  <c r="H125" i="5"/>
  <c r="H132" i="5"/>
  <c r="P139" i="5"/>
  <c r="H137" i="5"/>
  <c r="W135" i="5"/>
  <c r="Y127" i="5"/>
  <c r="P126" i="5"/>
  <c r="H135" i="5"/>
  <c r="I129" i="5"/>
  <c r="W137" i="5"/>
  <c r="P136" i="5"/>
  <c r="V126" i="5"/>
  <c r="H138" i="5"/>
  <c r="W136" i="5"/>
  <c r="P127" i="5"/>
  <c r="P130" i="5"/>
  <c r="W133" i="5"/>
  <c r="P133" i="5"/>
  <c r="R127" i="5"/>
  <c r="J125" i="5"/>
  <c r="R132" i="5"/>
  <c r="W128" i="5"/>
  <c r="Q129" i="5"/>
  <c r="M128" i="5"/>
  <c r="Y125" i="5"/>
  <c r="M132" i="5"/>
  <c r="S138" i="5"/>
  <c r="R138" i="5"/>
  <c r="S126" i="5"/>
  <c r="S131" i="5"/>
  <c r="Z128" i="5"/>
  <c r="Y126" i="5"/>
  <c r="Z134" i="5"/>
  <c r="N136" i="5"/>
  <c r="N128" i="5"/>
  <c r="Q133" i="5"/>
  <c r="X135" i="5"/>
  <c r="I126" i="5"/>
  <c r="Q126" i="5"/>
  <c r="J129" i="5"/>
  <c r="X132" i="5"/>
  <c r="X127" i="5"/>
  <c r="I130" i="5"/>
  <c r="I132" i="5"/>
  <c r="Q127" i="5"/>
  <c r="CE100" i="5"/>
  <c r="Y137" i="5"/>
  <c r="F128" i="5"/>
  <c r="R133" i="5"/>
  <c r="M133" i="5"/>
  <c r="N127" i="5"/>
  <c r="N130" i="5"/>
  <c r="M125" i="5"/>
  <c r="M130" i="5"/>
  <c r="R136" i="5"/>
  <c r="M134" i="5"/>
  <c r="M138" i="5"/>
  <c r="F139" i="5"/>
  <c r="N133" i="5"/>
  <c r="N129" i="5"/>
  <c r="N135" i="5"/>
  <c r="M135" i="5"/>
  <c r="N139" i="5"/>
  <c r="M131" i="5"/>
  <c r="N132" i="5"/>
  <c r="N126" i="5"/>
  <c r="R130" i="5"/>
  <c r="X139" i="5"/>
  <c r="N134" i="5"/>
  <c r="Y133" i="5"/>
  <c r="I133" i="5"/>
  <c r="Y132" i="5"/>
  <c r="I128" i="5"/>
  <c r="M129" i="5"/>
  <c r="M137" i="5"/>
  <c r="R126" i="5"/>
  <c r="Q125" i="5"/>
  <c r="M136" i="5"/>
  <c r="Q137" i="5"/>
  <c r="N125" i="5"/>
  <c r="X138" i="5"/>
  <c r="E136" i="5"/>
  <c r="R125" i="5"/>
  <c r="X130" i="5"/>
  <c r="Y131" i="5"/>
  <c r="I138" i="5"/>
  <c r="M127" i="5"/>
  <c r="M139" i="5"/>
  <c r="I125" i="5"/>
  <c r="R134" i="5"/>
  <c r="R135" i="5"/>
  <c r="N131" i="5"/>
  <c r="N137" i="5"/>
  <c r="K127" i="5"/>
  <c r="K138" i="5"/>
  <c r="J139" i="5"/>
  <c r="F127" i="5"/>
  <c r="Z136" i="5"/>
  <c r="Z131" i="5"/>
  <c r="Z139" i="5"/>
  <c r="J126" i="5"/>
  <c r="K131" i="5"/>
  <c r="S134" i="5"/>
  <c r="S133" i="5"/>
  <c r="Y134" i="5"/>
  <c r="F135" i="5"/>
  <c r="K135" i="5"/>
  <c r="S128" i="5"/>
  <c r="F136" i="5"/>
  <c r="R129" i="5"/>
  <c r="S139" i="5"/>
  <c r="Y136" i="5"/>
  <c r="F131" i="5"/>
  <c r="Q128" i="5"/>
  <c r="K137" i="5"/>
  <c r="Q136" i="5"/>
  <c r="J132" i="5"/>
  <c r="P134" i="5"/>
  <c r="P135" i="5"/>
  <c r="E131" i="5"/>
  <c r="E125" i="5"/>
  <c r="I136" i="5"/>
  <c r="Y138" i="5"/>
  <c r="S129" i="5"/>
  <c r="F126" i="5"/>
  <c r="Z135" i="5"/>
  <c r="Y130" i="5"/>
  <c r="X136" i="5"/>
  <c r="H130" i="5"/>
  <c r="J137" i="5"/>
  <c r="K126" i="5"/>
  <c r="H127" i="5"/>
  <c r="Y139" i="5"/>
  <c r="R128" i="5"/>
  <c r="X125" i="5"/>
  <c r="H133" i="5"/>
  <c r="F133" i="5"/>
  <c r="F134" i="5"/>
  <c r="P125" i="5"/>
  <c r="Z132" i="5"/>
  <c r="I127" i="5"/>
  <c r="W125" i="5"/>
  <c r="O127" i="5"/>
  <c r="O136" i="5"/>
  <c r="T139" i="5"/>
  <c r="T138" i="5"/>
  <c r="T136" i="5"/>
  <c r="F137" i="5"/>
  <c r="E130" i="5"/>
  <c r="F125" i="5"/>
  <c r="F132" i="5"/>
  <c r="J130" i="5"/>
  <c r="S136" i="5"/>
  <c r="J131" i="5"/>
  <c r="X126" i="5"/>
  <c r="F138" i="5"/>
  <c r="X134" i="5"/>
  <c r="X128" i="5"/>
  <c r="K132" i="5"/>
  <c r="H126" i="5"/>
  <c r="H131" i="5"/>
  <c r="F129" i="5"/>
  <c r="K125" i="5"/>
  <c r="W126" i="5"/>
  <c r="Z129" i="5"/>
  <c r="W138" i="5"/>
  <c r="J138" i="5"/>
  <c r="U138" i="5"/>
  <c r="U135" i="5"/>
  <c r="E126" i="5"/>
  <c r="E133" i="5"/>
  <c r="E128" i="5"/>
  <c r="E134" i="5"/>
  <c r="K130" i="5"/>
  <c r="Y128" i="5"/>
  <c r="Y135" i="5"/>
  <c r="E139" i="5"/>
  <c r="R137" i="5"/>
  <c r="E137" i="5"/>
  <c r="K136" i="5"/>
  <c r="Q135" i="5"/>
  <c r="I135" i="5"/>
  <c r="Z137" i="5"/>
  <c r="J127" i="5"/>
  <c r="J128" i="5"/>
  <c r="E135" i="5"/>
  <c r="E129" i="5"/>
  <c r="I131" i="5"/>
  <c r="Q138" i="5"/>
  <c r="P137" i="5"/>
  <c r="W131" i="5"/>
  <c r="J133" i="5"/>
  <c r="Z133" i="5"/>
  <c r="Q134" i="5"/>
  <c r="K134" i="5"/>
  <c r="X137" i="5"/>
  <c r="R131" i="5"/>
  <c r="S130" i="5"/>
  <c r="E138" i="5"/>
  <c r="E132" i="5"/>
  <c r="J135" i="5"/>
  <c r="H128" i="5"/>
  <c r="X131" i="5"/>
  <c r="S125" i="5"/>
  <c r="Z138" i="5"/>
  <c r="X129" i="5"/>
  <c r="Z126" i="5"/>
  <c r="S137" i="5"/>
  <c r="K129" i="5"/>
  <c r="P138" i="5"/>
  <c r="S135" i="5"/>
  <c r="Z130" i="5"/>
  <c r="Q131" i="5"/>
  <c r="Z127" i="5"/>
  <c r="W139" i="5"/>
  <c r="I134" i="5"/>
  <c r="K133" i="5"/>
  <c r="J134" i="5"/>
  <c r="Q130" i="5"/>
  <c r="Q139" i="5"/>
  <c r="W127" i="5"/>
  <c r="S127" i="5"/>
  <c r="K139" i="5"/>
  <c r="P128" i="5"/>
  <c r="I139" i="5"/>
  <c r="P148" i="5" l="1"/>
  <c r="P149" i="5" s="1"/>
  <c r="P150" i="5" s="1"/>
  <c r="R148" i="5"/>
  <c r="R149" i="5" s="1"/>
  <c r="R150" i="5" s="1"/>
  <c r="Z148" i="5"/>
  <c r="Z149" i="5" s="1"/>
  <c r="Z150" i="5" s="1"/>
  <c r="K148" i="5"/>
  <c r="K149" i="5" s="1"/>
  <c r="K150" i="5" s="1"/>
  <c r="Y148" i="5"/>
  <c r="Y149" i="5" s="1"/>
  <c r="Y150" i="5" s="1"/>
  <c r="G148" i="5"/>
  <c r="G149" i="5" s="1"/>
  <c r="G150" i="5" s="1"/>
  <c r="X148" i="5"/>
  <c r="X149" i="5" s="1"/>
  <c r="X150" i="5" s="1"/>
  <c r="I148" i="5"/>
  <c r="I149" i="5" s="1"/>
  <c r="I150" i="5" s="1"/>
  <c r="F148" i="5"/>
  <c r="F149" i="5" s="1"/>
  <c r="F150" i="5" s="1"/>
  <c r="W148" i="5"/>
  <c r="W149" i="5" s="1"/>
  <c r="W150" i="5" s="1"/>
  <c r="E148" i="5"/>
  <c r="E149" i="5" s="1"/>
  <c r="E150" i="5" s="1"/>
  <c r="N148" i="5"/>
  <c r="N149" i="5" s="1"/>
  <c r="N150" i="5" s="1"/>
  <c r="L148" i="5"/>
  <c r="L149" i="5" s="1"/>
  <c r="L150" i="5" s="1"/>
  <c r="Q148" i="5"/>
  <c r="Q149" i="5" s="1"/>
  <c r="Q150" i="5" s="1"/>
  <c r="M148" i="5"/>
  <c r="M149" i="5" s="1"/>
  <c r="M150" i="5" s="1"/>
  <c r="H148" i="5"/>
  <c r="H149" i="5" s="1"/>
  <c r="H150" i="5" s="1"/>
  <c r="V148" i="5"/>
  <c r="V149" i="5" s="1"/>
  <c r="V150" i="5" s="1"/>
  <c r="S148" i="5"/>
  <c r="S149" i="5" s="1"/>
  <c r="S150" i="5" s="1"/>
  <c r="J148" i="5"/>
  <c r="J149" i="5" s="1"/>
  <c r="J150" i="5" s="1"/>
  <c r="O148" i="5"/>
  <c r="O149" i="5" s="1"/>
  <c r="O150" i="5" s="1"/>
  <c r="T148" i="5"/>
  <c r="T149" i="5" s="1"/>
  <c r="T150" i="5" s="1"/>
  <c r="U148" i="5"/>
  <c r="U149" i="5" s="1"/>
  <c r="U150" i="5" s="1"/>
</calcChain>
</file>

<file path=xl/sharedStrings.xml><?xml version="1.0" encoding="utf-8"?>
<sst xmlns="http://schemas.openxmlformats.org/spreadsheetml/2006/main" count="343" uniqueCount="168">
  <si>
    <t>Si</t>
  </si>
  <si>
    <t>(Silicium)</t>
  </si>
  <si>
    <t>Co</t>
  </si>
  <si>
    <t>(Cobalt)</t>
  </si>
  <si>
    <t>Cl</t>
  </si>
  <si>
    <t>(Chlore)</t>
  </si>
  <si>
    <t>Zn</t>
  </si>
  <si>
    <t>(Zinc)</t>
  </si>
  <si>
    <t>Mo</t>
  </si>
  <si>
    <t>(Molybdène)</t>
  </si>
  <si>
    <t>Mn</t>
  </si>
  <si>
    <t>(Manganèse)</t>
  </si>
  <si>
    <t>Fe</t>
  </si>
  <si>
    <t>(Fer)</t>
  </si>
  <si>
    <t>Cu</t>
  </si>
  <si>
    <t>(Cuivre)</t>
  </si>
  <si>
    <t>B</t>
  </si>
  <si>
    <t>(Bore)</t>
  </si>
  <si>
    <t>SO3</t>
  </si>
  <si>
    <t>MgO</t>
  </si>
  <si>
    <t>Ca</t>
  </si>
  <si>
    <t>K2O</t>
  </si>
  <si>
    <t>P2O5</t>
  </si>
  <si>
    <t>Rhizotonic</t>
  </si>
  <si>
    <t>Semaine</t>
  </si>
  <si>
    <t>Rincage</t>
  </si>
  <si>
    <t>Floraison</t>
  </si>
  <si>
    <t>Croissance</t>
  </si>
  <si>
    <t>Densité</t>
  </si>
  <si>
    <t>Micro Nutriments (oligos)</t>
  </si>
  <si>
    <t>Nutriments Secondaires</t>
  </si>
  <si>
    <t>Macro Nutriments</t>
  </si>
  <si>
    <t>MOBILE</t>
  </si>
  <si>
    <t>Zinc</t>
  </si>
  <si>
    <t>S</t>
  </si>
  <si>
    <t>Souffre</t>
  </si>
  <si>
    <t>K</t>
  </si>
  <si>
    <t>Potassium</t>
  </si>
  <si>
    <t>P</t>
  </si>
  <si>
    <t>Phosphore</t>
  </si>
  <si>
    <t>Molybdène</t>
  </si>
  <si>
    <t>Manganèse</t>
  </si>
  <si>
    <t>Mg</t>
  </si>
  <si>
    <t>Magnésium</t>
  </si>
  <si>
    <t>Fer</t>
  </si>
  <si>
    <t>Cuivre</t>
  </si>
  <si>
    <t>Chlore</t>
  </si>
  <si>
    <t>Calcium</t>
  </si>
  <si>
    <t>Bore</t>
  </si>
  <si>
    <t>N</t>
  </si>
  <si>
    <t>Azote</t>
  </si>
  <si>
    <r>
      <t xml:space="preserve">NO3 </t>
    </r>
    <r>
      <rPr>
        <i/>
        <sz val="11"/>
        <color theme="1"/>
        <rFont val="Calibri"/>
        <family val="2"/>
        <scheme val="minor"/>
      </rPr>
      <t>(nit)</t>
    </r>
  </si>
  <si>
    <r>
      <t xml:space="preserve">NH4 </t>
    </r>
    <r>
      <rPr>
        <i/>
        <sz val="11"/>
        <color theme="1"/>
        <rFont val="Calibri"/>
        <family val="2"/>
        <scheme val="minor"/>
      </rPr>
      <t>(Amo)</t>
    </r>
  </si>
  <si>
    <t>Maturation</t>
  </si>
  <si>
    <t>TOTAL ENGRAIS</t>
  </si>
  <si>
    <t>Calgreen</t>
  </si>
  <si>
    <t>MR1</t>
  </si>
  <si>
    <t>MR2</t>
  </si>
  <si>
    <t>Dosage en ml/L d'eau</t>
  </si>
  <si>
    <t>Marque</t>
  </si>
  <si>
    <t>Engrais</t>
  </si>
  <si>
    <t>CANNA</t>
  </si>
  <si>
    <t>METROP</t>
  </si>
  <si>
    <r>
      <rPr>
        <i/>
        <u/>
        <sz val="10"/>
        <color theme="1"/>
        <rFont val="Calibri"/>
        <family val="2"/>
        <scheme val="minor"/>
      </rPr>
      <t xml:space="preserve">Densité </t>
    </r>
    <r>
      <rPr>
        <i/>
        <sz val="10"/>
        <color theme="1"/>
        <rFont val="Calibri"/>
        <family val="2"/>
        <scheme val="minor"/>
      </rPr>
      <t>: Poids/volume. Ex : 1,5Kg / 1L = 1,5 de densité</t>
    </r>
  </si>
  <si>
    <t>Cobalt</t>
  </si>
  <si>
    <t>Silicium</t>
  </si>
  <si>
    <t>Valeur
Mini</t>
  </si>
  <si>
    <t>Valeur
Cible</t>
  </si>
  <si>
    <t>Valeur
Max</t>
  </si>
  <si>
    <r>
      <t xml:space="preserve">N </t>
    </r>
    <r>
      <rPr>
        <i/>
        <sz val="14"/>
        <color theme="1"/>
        <rFont val="Calibri"/>
        <family val="2"/>
        <scheme val="minor"/>
      </rPr>
      <t>(Azote)</t>
    </r>
  </si>
  <si>
    <r>
      <t xml:space="preserve">P </t>
    </r>
    <r>
      <rPr>
        <i/>
        <sz val="14"/>
        <color theme="1"/>
        <rFont val="Calibri"/>
        <family val="2"/>
        <scheme val="minor"/>
      </rPr>
      <t>(Phosphore)</t>
    </r>
  </si>
  <si>
    <r>
      <t xml:space="preserve">K </t>
    </r>
    <r>
      <rPr>
        <i/>
        <sz val="14"/>
        <color theme="1"/>
        <rFont val="Calibri"/>
        <family val="2"/>
        <scheme val="minor"/>
      </rPr>
      <t>(Potassium)</t>
    </r>
  </si>
  <si>
    <r>
      <t>Ca</t>
    </r>
    <r>
      <rPr>
        <i/>
        <sz val="14"/>
        <color theme="1"/>
        <rFont val="Calibri"/>
        <family val="2"/>
        <scheme val="minor"/>
      </rPr>
      <t xml:space="preserve"> (Calcium)</t>
    </r>
  </si>
  <si>
    <r>
      <t xml:space="preserve">Mg </t>
    </r>
    <r>
      <rPr>
        <i/>
        <sz val="14"/>
        <color theme="1"/>
        <rFont val="Calibri"/>
        <family val="2"/>
        <scheme val="minor"/>
      </rPr>
      <t>(Magnésium)</t>
    </r>
  </si>
  <si>
    <t>S 1</t>
  </si>
  <si>
    <t>S 2</t>
  </si>
  <si>
    <t>S 3</t>
  </si>
  <si>
    <t xml:space="preserve">S 4 </t>
  </si>
  <si>
    <t>S 5</t>
  </si>
  <si>
    <t>Semi / Boutures / Germination</t>
  </si>
  <si>
    <t>S 6</t>
  </si>
  <si>
    <t>S 7</t>
  </si>
  <si>
    <t>S 8</t>
  </si>
  <si>
    <t>S 9</t>
  </si>
  <si>
    <t>S 10</t>
  </si>
  <si>
    <t>S 11</t>
  </si>
  <si>
    <t>S 12</t>
  </si>
  <si>
    <t>S 13</t>
  </si>
  <si>
    <t>S 14</t>
  </si>
  <si>
    <t>S 15</t>
  </si>
  <si>
    <t>S 16</t>
  </si>
  <si>
    <t>S 17</t>
  </si>
  <si>
    <t>S 18</t>
  </si>
  <si>
    <t>S 19</t>
  </si>
  <si>
    <t>S 20</t>
  </si>
  <si>
    <t>S 21</t>
  </si>
  <si>
    <t>Pré-floraison (stretch)</t>
  </si>
  <si>
    <t>Induction Florale</t>
  </si>
  <si>
    <t>S 22</t>
  </si>
  <si>
    <t>Calendrier d'engraissage Recommandé (ml/L) ou (g/L)</t>
  </si>
  <si>
    <t>De</t>
  </si>
  <si>
    <t>A</t>
  </si>
  <si>
    <r>
      <t xml:space="preserve">CH4NO2 </t>
    </r>
    <r>
      <rPr>
        <i/>
        <sz val="11"/>
        <color theme="1"/>
        <rFont val="Calibri"/>
        <family val="2"/>
        <scheme val="minor"/>
      </rPr>
      <t>(uré)</t>
    </r>
  </si>
  <si>
    <t>% des nutriments</t>
  </si>
  <si>
    <t>CaO</t>
  </si>
  <si>
    <t>MAM</t>
  </si>
  <si>
    <t>S 4</t>
  </si>
  <si>
    <r>
      <t>Pré-Floraison</t>
    </r>
    <r>
      <rPr>
        <i/>
        <sz val="11"/>
        <color theme="1"/>
        <rFont val="Calibri"/>
        <family val="2"/>
        <scheme val="minor"/>
      </rPr>
      <t xml:space="preserve"> (stretch)</t>
    </r>
  </si>
  <si>
    <r>
      <t xml:space="preserve">Induction Florale 
</t>
    </r>
    <r>
      <rPr>
        <i/>
        <sz val="11"/>
        <color theme="1"/>
        <rFont val="Calibri"/>
        <family val="2"/>
        <scheme val="minor"/>
      </rPr>
      <t>(dév. et multi. fruits)</t>
    </r>
  </si>
  <si>
    <t>Grossissement des Fruits</t>
  </si>
  <si>
    <t>Type d'engrais</t>
  </si>
  <si>
    <t>Racinaire</t>
  </si>
  <si>
    <t>Complément</t>
  </si>
  <si>
    <t>Pied Mère</t>
  </si>
  <si>
    <r>
      <t xml:space="preserve">S </t>
    </r>
    <r>
      <rPr>
        <i/>
        <sz val="14"/>
        <color theme="1"/>
        <rFont val="Calibri"/>
        <family val="2"/>
        <scheme val="minor"/>
      </rPr>
      <t>(souffre)</t>
    </r>
  </si>
  <si>
    <t xml:space="preserve">Ratio </t>
  </si>
  <si>
    <t>-</t>
  </si>
  <si>
    <t>nb</t>
  </si>
  <si>
    <t>Amino Xtrem</t>
  </si>
  <si>
    <t>Hydroponic of Holland</t>
  </si>
  <si>
    <t>pH- Bloom</t>
  </si>
  <si>
    <r>
      <rPr>
        <i/>
        <u/>
        <sz val="10"/>
        <color theme="1"/>
        <rFont val="Calibri"/>
        <family val="2"/>
        <scheme val="minor"/>
      </rPr>
      <t>Ratio</t>
    </r>
    <r>
      <rPr>
        <i/>
        <sz val="10"/>
        <color theme="1"/>
        <rFont val="Calibri"/>
        <family val="2"/>
        <scheme val="minor"/>
      </rPr>
      <t xml:space="preserve"> : % du nutriment dans la molécule</t>
    </r>
  </si>
  <si>
    <t>ATAMI</t>
  </si>
  <si>
    <t>ATA Clean</t>
  </si>
  <si>
    <t>x</t>
  </si>
  <si>
    <t>pH-</t>
  </si>
  <si>
    <t>EC</t>
  </si>
  <si>
    <t>PPM</t>
  </si>
  <si>
    <t>HANNA</t>
  </si>
  <si>
    <t>EUTECH</t>
  </si>
  <si>
    <t>TRUNCHEON</t>
  </si>
  <si>
    <t>Ec de votre Eau</t>
  </si>
  <si>
    <t>Electroconductivité exprimée en milliSiemens par centimètre</t>
  </si>
  <si>
    <r>
      <rPr>
        <b/>
        <sz val="11"/>
        <color theme="1"/>
        <rFont val="Calibri"/>
        <family val="2"/>
        <scheme val="minor"/>
      </rPr>
      <t>HANNA</t>
    </r>
    <r>
      <rPr>
        <sz val="11"/>
        <color theme="1"/>
        <rFont val="Calibri"/>
        <family val="2"/>
        <scheme val="minor"/>
      </rPr>
      <t xml:space="preserve"> </t>
    </r>
    <r>
      <rPr>
        <i/>
        <sz val="11"/>
        <color theme="1"/>
        <rFont val="Calibri"/>
        <family val="2"/>
        <scheme val="minor"/>
      </rPr>
      <t>(Ec = 1 / PPM = 500)</t>
    </r>
  </si>
  <si>
    <r>
      <rPr>
        <b/>
        <sz val="11"/>
        <color theme="1"/>
        <rFont val="Calibri"/>
        <family val="2"/>
        <scheme val="minor"/>
      </rPr>
      <t>EUTECH</t>
    </r>
    <r>
      <rPr>
        <sz val="11"/>
        <color theme="1"/>
        <rFont val="Calibri"/>
        <family val="2"/>
        <scheme val="minor"/>
      </rPr>
      <t xml:space="preserve"> </t>
    </r>
    <r>
      <rPr>
        <i/>
        <sz val="11"/>
        <color theme="1"/>
        <rFont val="Calibri"/>
        <family val="2"/>
        <scheme val="minor"/>
      </rPr>
      <t>(Ec = 1 / PPM = 640)</t>
    </r>
  </si>
  <si>
    <r>
      <rPr>
        <b/>
        <sz val="11"/>
        <color theme="1"/>
        <rFont val="Calibri"/>
        <family val="2"/>
        <scheme val="minor"/>
      </rPr>
      <t>TRUNCHEON</t>
    </r>
    <r>
      <rPr>
        <sz val="11"/>
        <color theme="1"/>
        <rFont val="Calibri"/>
        <family val="2"/>
        <scheme val="minor"/>
      </rPr>
      <t xml:space="preserve"> </t>
    </r>
    <r>
      <rPr>
        <i/>
        <sz val="11"/>
        <color theme="1"/>
        <rFont val="Calibri"/>
        <family val="2"/>
        <scheme val="minor"/>
      </rPr>
      <t>(Ec = 1 / PPM = 700)</t>
    </r>
  </si>
  <si>
    <t>TOTAL PPM Engrais</t>
  </si>
  <si>
    <t>TOTAL PPM</t>
  </si>
  <si>
    <t>TOTAL Ec</t>
  </si>
  <si>
    <t>Choisissez le calibrage 
en PPM de votre testeur Ec</t>
  </si>
  <si>
    <t>Rappel d'informations :</t>
  </si>
  <si>
    <t>Valeur Cible</t>
  </si>
  <si>
    <t>Valeur acceptable mais risquée</t>
  </si>
  <si>
    <t>Valeur probablement nocives</t>
  </si>
  <si>
    <t>0,75 &lt; 2</t>
  </si>
  <si>
    <t>2 &lt; 3</t>
  </si>
  <si>
    <t>&lt; 3</t>
  </si>
  <si>
    <t>Valeur Insufisante</t>
  </si>
  <si>
    <t>&gt; 0,75</t>
  </si>
  <si>
    <r>
      <rPr>
        <b/>
        <sz val="30"/>
        <color theme="5" tint="-0.499984740745262"/>
        <rFont val="Freestyle Script"/>
        <family val="4"/>
      </rPr>
      <t>Commençons par choisir nos ingrédients et voyons ce qu'il y a dedans.</t>
    </r>
    <r>
      <rPr>
        <b/>
        <sz val="30"/>
        <color theme="1"/>
        <rFont val="Calibri"/>
        <family val="2"/>
        <scheme val="minor"/>
      </rPr>
      <t xml:space="preserve"> </t>
    </r>
    <r>
      <rPr>
        <sz val="18"/>
        <color theme="1"/>
        <rFont val="Calibri"/>
        <family val="2"/>
        <scheme val="minor"/>
      </rPr>
      <t>(Tableau de teneur en nutriment des engrais</t>
    </r>
    <r>
      <rPr>
        <b/>
        <sz val="18"/>
        <color theme="1"/>
        <rFont val="Calibri"/>
        <family val="2"/>
        <scheme val="minor"/>
      </rPr>
      <t xml:space="preserve"> </t>
    </r>
    <r>
      <rPr>
        <i/>
        <sz val="18"/>
        <color theme="1"/>
        <rFont val="Calibri"/>
        <family val="2"/>
        <scheme val="minor"/>
      </rPr>
      <t>(ppm/ml) (pour 1 litre d'eau))</t>
    </r>
  </si>
  <si>
    <r>
      <rPr>
        <b/>
        <i/>
        <sz val="28"/>
        <color rgb="FF6600CC"/>
        <rFont val="EucrosiaUPC"/>
        <family val="1"/>
      </rPr>
      <t>Et maintenant que j'ai mis tout ça, il y a quoi exactement dedans</t>
    </r>
    <r>
      <rPr>
        <b/>
        <i/>
        <sz val="26"/>
        <color rgb="FF6600CC"/>
        <rFont val="EucrosiaUPC"/>
        <family val="1"/>
      </rPr>
      <t xml:space="preserve"> ???</t>
    </r>
    <r>
      <rPr>
        <i/>
        <sz val="16"/>
        <color theme="1"/>
        <rFont val="Calibri"/>
        <family val="2"/>
        <scheme val="minor"/>
      </rPr>
      <t xml:space="preserve"> (Valeur en PPM par nutriment en fonction du calendrier d'engraissage)</t>
    </r>
  </si>
  <si>
    <r>
      <rPr>
        <b/>
        <sz val="28"/>
        <color rgb="FF002060"/>
        <rFont val="Bodoni MT Poster Compressed"/>
        <family val="1"/>
      </rPr>
      <t>Ok, et mais elle fait combien cette soupe au total ?</t>
    </r>
    <r>
      <rPr>
        <b/>
        <sz val="24"/>
        <color theme="1"/>
        <rFont val="Calibri"/>
        <family val="2"/>
        <scheme val="minor"/>
      </rPr>
      <t xml:space="preserve"> </t>
    </r>
    <r>
      <rPr>
        <i/>
        <sz val="18"/>
        <color theme="1"/>
        <rFont val="Calibri"/>
        <family val="2"/>
        <scheme val="minor"/>
      </rPr>
      <t>(TOTAL Valeur en PPM &amp; mS(Ec))</t>
    </r>
  </si>
  <si>
    <r>
      <rPr>
        <b/>
        <sz val="24"/>
        <color theme="9" tint="-0.499984740745262"/>
        <rFont val="Comfortaa"/>
        <family val="2"/>
      </rPr>
      <t>Voyons maintenant côté dosage et pendant combien de temps…</t>
    </r>
    <r>
      <rPr>
        <b/>
        <sz val="24"/>
        <color theme="1"/>
        <rFont val="Calibri"/>
        <family val="2"/>
        <scheme val="minor"/>
      </rPr>
      <t xml:space="preserve"> </t>
    </r>
    <r>
      <rPr>
        <sz val="20"/>
        <color theme="1"/>
        <rFont val="Calibri"/>
        <family val="2"/>
        <scheme val="minor"/>
      </rPr>
      <t>(calendrier d'engraissage automatique &amp; ajustable)</t>
    </r>
  </si>
  <si>
    <r>
      <rPr>
        <i/>
        <sz val="10"/>
        <color theme="1"/>
        <rFont val="Calibri"/>
        <family val="2"/>
        <scheme val="minor"/>
      </rPr>
      <t>Indiquez votre dosage en</t>
    </r>
    <r>
      <rPr>
        <i/>
        <sz val="11"/>
        <color theme="1"/>
        <rFont val="Calibri"/>
        <family val="2"/>
        <scheme val="minor"/>
      </rPr>
      <t xml:space="preserve"> </t>
    </r>
    <r>
      <rPr>
        <b/>
        <i/>
        <sz val="11"/>
        <color theme="1"/>
        <rFont val="Calibri"/>
        <family val="2"/>
        <scheme val="minor"/>
      </rPr>
      <t>Nombre de litres/semaine</t>
    </r>
    <r>
      <rPr>
        <i/>
        <sz val="11"/>
        <color theme="1"/>
        <rFont val="Calibri"/>
        <family val="2"/>
        <scheme val="minor"/>
      </rPr>
      <t xml:space="preserve"> : </t>
    </r>
  </si>
  <si>
    <t>Cliquez sur le bouton pour saisir les dosages recommandés</t>
  </si>
  <si>
    <t>HANNA (Ec = 1 / PPM = 500)</t>
  </si>
  <si>
    <t>Semi
Boutures
Germination</t>
  </si>
  <si>
    <t>Définissez les durées prévues pour chaque période (en semaine)</t>
  </si>
  <si>
    <t>①</t>
  </si>
  <si>
    <r>
      <rPr>
        <b/>
        <u/>
        <sz val="10"/>
        <color theme="1"/>
        <rFont val="Calibri"/>
        <family val="2"/>
        <scheme val="minor"/>
      </rPr>
      <t xml:space="preserve">Préfloraison
</t>
    </r>
    <r>
      <rPr>
        <i/>
        <sz val="10"/>
        <color theme="1"/>
        <rFont val="Calibri"/>
        <family val="2"/>
        <scheme val="minor"/>
      </rPr>
      <t>(Phase Flo 1)</t>
    </r>
  </si>
  <si>
    <r>
      <t xml:space="preserve">Induction Florale
</t>
    </r>
    <r>
      <rPr>
        <i/>
        <sz val="10"/>
        <color theme="1"/>
        <rFont val="Calibri"/>
        <family val="2"/>
        <scheme val="minor"/>
      </rPr>
      <t>(Phase Flo 2)</t>
    </r>
  </si>
  <si>
    <r>
      <t xml:space="preserve">Grossissement des fruits
</t>
    </r>
    <r>
      <rPr>
        <i/>
        <sz val="10"/>
        <color theme="1"/>
        <rFont val="Calibri"/>
        <family val="2"/>
        <scheme val="minor"/>
      </rPr>
      <t>(Phase Flo 3)</t>
    </r>
  </si>
  <si>
    <r>
      <t xml:space="preserve">Maturation
</t>
    </r>
    <r>
      <rPr>
        <i/>
        <sz val="10"/>
        <color theme="1"/>
        <rFont val="Calibri"/>
        <family val="2"/>
        <scheme val="minor"/>
      </rPr>
      <t>(Phase Flo 4)</t>
    </r>
  </si>
  <si>
    <t xml:space="preserve">Puis valider </t>
  </si>
  <si>
    <t>②</t>
  </si>
  <si>
    <t>③</t>
  </si>
  <si>
    <t>Ajsutez les dosages à votre convenance</t>
  </si>
  <si>
    <t>(Si le fabriquant propose des dosages par fourchette, la valeur indiquée représente la moyenne des deux)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</si>
</sst>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3">
    <numFmt numFmtId="41" formatCode="_-* #,##0\ _€_-;\-* #,##0\ _€_-;_-* &quot;-&quot;\ _€_-;_-@_-"/>
    <numFmt numFmtId="43" formatCode="_-* #,##0.00\ _€_-;\-* #,##0.00\ _€_-;_-* &quot;-&quot;??\ _€_-;_-@_-"/>
    <numFmt numFmtId="164" formatCode="0.00&quot; &quot;\P\P"/>
    <numFmt numFmtId="165" formatCode="0.0&quot; &quot;\m\l"/>
    <numFmt numFmtId="166" formatCode="_-* #,##0.0000\ _€_-;\-* #,##0.0000\ _€_-;_-* &quot;-&quot;????\ _€_-;_-@_-"/>
    <numFmt numFmtId="167" formatCode="0.00&quot; &quot;\m\l"/>
    <numFmt numFmtId="168" formatCode="0.00&quot; &quot;\L"/>
    <numFmt numFmtId="169" formatCode="_-* #,##0.000\ _€_-;\-* #,##0.000\ _€_-;_-* &quot;-&quot;????\ _€_-;_-@_-"/>
    <numFmt numFmtId="170" formatCode="_-* #,##0.00\ _€_-;\-* #,##0.00\ _€_-;_-* &quot;-&quot;????\ _€_-;_-@_-"/>
    <numFmt numFmtId="171" formatCode="_-* #,##0\ _€_-;\-* #,##0\ _€_-;_-* &quot;-&quot;????\ _€_-;_-@_-"/>
    <numFmt numFmtId="172" formatCode="_-* #,##0.000\ _€_-;\-* #,##0.000\ _€_-;_-* &quot;-&quot;??\ _€_-;_-@_-"/>
    <numFmt numFmtId="173" formatCode="_-* #,##0.00\m\l_-;\-* #,##0.00\m\l_-;_-* &quot;-&quot;??\ _€_-;_-@_-"/>
    <numFmt numFmtId="174" formatCode="\S\ 0"/>
  </numFmts>
  <fonts count="6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7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6"/>
      <color theme="0"/>
      <name val="Calibri"/>
      <family val="2"/>
      <scheme val="minor"/>
    </font>
    <font>
      <i/>
      <u/>
      <sz val="10"/>
      <color theme="1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i/>
      <sz val="12"/>
      <color theme="8" tint="-0.499984740745262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sz val="24"/>
      <color theme="8" tint="-0.249977111117893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8"/>
      <color theme="9" tint="-0.249977111117893"/>
      <name val="Calibri"/>
      <family val="2"/>
      <scheme val="minor"/>
    </font>
    <font>
      <i/>
      <u/>
      <sz val="14"/>
      <color theme="1"/>
      <name val="Calibri"/>
      <family val="2"/>
      <scheme val="minor"/>
    </font>
    <font>
      <i/>
      <sz val="10"/>
      <color rgb="FFC0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8"/>
      <color rgb="FF002060"/>
      <name val="Bodoni MT Poster Compressed"/>
      <family val="1"/>
    </font>
    <font>
      <i/>
      <sz val="18"/>
      <color theme="1"/>
      <name val="Calibri"/>
      <family val="2"/>
      <scheme val="minor"/>
    </font>
    <font>
      <i/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30"/>
      <color theme="1"/>
      <name val="Calibri"/>
      <family val="2"/>
      <scheme val="minor"/>
    </font>
    <font>
      <b/>
      <sz val="30"/>
      <color theme="5" tint="-0.499984740745262"/>
      <name val="Freestyle Script"/>
      <family val="4"/>
    </font>
    <font>
      <b/>
      <i/>
      <sz val="28"/>
      <color rgb="FF6600CC"/>
      <name val="EucrosiaUPC"/>
      <family val="1"/>
    </font>
    <font>
      <b/>
      <i/>
      <sz val="26"/>
      <color rgb="FF6600CC"/>
      <name val="EucrosiaUPC"/>
      <family val="1"/>
    </font>
    <font>
      <b/>
      <i/>
      <sz val="24"/>
      <color theme="1"/>
      <name val="Calibri"/>
      <family val="2"/>
      <scheme val="minor"/>
    </font>
    <font>
      <i/>
      <sz val="10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b/>
      <sz val="12"/>
      <color theme="7" tint="-0.249977111117893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24"/>
      <color theme="9" tint="-0.499984740745262"/>
      <name val="Comfortaa"/>
      <family val="2"/>
    </font>
    <font>
      <b/>
      <i/>
      <sz val="11"/>
      <color theme="1"/>
      <name val="Calibri"/>
      <family val="2"/>
      <scheme val="minor"/>
    </font>
    <font>
      <b/>
      <i/>
      <sz val="11"/>
      <color theme="8" tint="-0.249977111117893"/>
      <name val="Calibri"/>
      <family val="2"/>
      <scheme val="minor"/>
    </font>
    <font>
      <b/>
      <sz val="22"/>
      <color theme="4" tint="-0.249977111117893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b/>
      <sz val="28"/>
      <color theme="4" tint="-0.249977111117893"/>
      <name val="Calibri"/>
      <family val="2"/>
    </font>
    <font>
      <b/>
      <sz val="28"/>
      <color theme="4" tint="-0.249977111117893"/>
      <name val="Calibri"/>
      <family val="2"/>
      <scheme val="minor"/>
    </font>
    <font>
      <b/>
      <i/>
      <sz val="12"/>
      <color theme="8" tint="-0.249977111117893"/>
      <name val="Calibri"/>
      <family val="2"/>
      <scheme val="minor"/>
    </font>
    <font>
      <b/>
      <i/>
      <sz val="13"/>
      <color theme="4" tint="-0.249977111117893"/>
      <name val="Calibri"/>
      <family val="2"/>
      <scheme val="minor"/>
    </font>
    <font>
      <i/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803A1E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E7E7FF"/>
        <bgColor indexed="64"/>
      </patternFill>
    </fill>
  </fills>
  <borders count="69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70C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0070C0"/>
      </right>
      <top style="thin">
        <color indexed="64"/>
      </top>
      <bottom style="thin">
        <color indexed="64"/>
      </bottom>
      <diagonal/>
    </border>
    <border>
      <left style="medium">
        <color theme="7" tint="-0.249977111117893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theme="7" tint="-0.249977111117893"/>
      </right>
      <top style="thin">
        <color indexed="64"/>
      </top>
      <bottom style="thin">
        <color indexed="64"/>
      </bottom>
      <diagonal/>
    </border>
    <border>
      <left style="medium">
        <color theme="7" tint="-0.249977111117893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theme="7" tint="-0.249977111117893"/>
      </right>
      <top/>
      <bottom style="thin">
        <color indexed="64"/>
      </bottom>
      <diagonal/>
    </border>
    <border>
      <left style="medium">
        <color rgb="FF0070C0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rgb="FF0070C0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theme="4" tint="-0.499984740745262"/>
      </left>
      <right style="medium">
        <color theme="4" tint="-0.499984740745262"/>
      </right>
      <top style="medium">
        <color theme="4" tint="-0.499984740745262"/>
      </top>
      <bottom style="thin">
        <color theme="4" tint="-0.499984740745262"/>
      </bottom>
      <diagonal/>
    </border>
    <border>
      <left style="medium">
        <color theme="4" tint="-0.499984740745262"/>
      </left>
      <right style="medium">
        <color theme="4" tint="-0.499984740745262"/>
      </right>
      <top style="thin">
        <color theme="4" tint="-0.499984740745262"/>
      </top>
      <bottom style="medium">
        <color theme="4" tint="-0.499984740745262"/>
      </bottom>
      <diagonal/>
    </border>
  </borders>
  <cellStyleXfs count="1">
    <xf numFmtId="0" fontId="0" fillId="0" borderId="0"/>
  </cellStyleXfs>
  <cellXfs count="51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64" fontId="0" fillId="0" borderId="0" xfId="0" applyNumberFormat="1"/>
    <xf numFmtId="165" fontId="0" fillId="0" borderId="0" xfId="0" applyNumberFormat="1"/>
    <xf numFmtId="0" fontId="0" fillId="0" borderId="0" xfId="0" applyNumberFormat="1"/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" fillId="0" borderId="30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0" fillId="0" borderId="8" xfId="0" applyNumberFormat="1" applyBorder="1" applyAlignment="1">
      <alignment horizontal="center" vertical="center"/>
    </xf>
    <xf numFmtId="0" fontId="9" fillId="9" borderId="9" xfId="0" applyNumberFormat="1" applyFont="1" applyFill="1" applyBorder="1" applyAlignment="1">
      <alignment horizontal="center"/>
    </xf>
    <xf numFmtId="0" fontId="0" fillId="0" borderId="0" xfId="0" applyAlignment="1">
      <alignment vertical="center" wrapText="1"/>
    </xf>
    <xf numFmtId="0" fontId="1" fillId="0" borderId="0" xfId="0" applyFont="1" applyAlignment="1">
      <alignment horizontal="center" vertical="center"/>
    </xf>
    <xf numFmtId="0" fontId="0" fillId="7" borderId="0" xfId="0" applyFill="1"/>
    <xf numFmtId="0" fontId="2" fillId="7" borderId="0" xfId="0" applyFont="1" applyFill="1" applyAlignment="1">
      <alignment horizontal="center" vertical="center"/>
    </xf>
    <xf numFmtId="0" fontId="3" fillId="7" borderId="0" xfId="0" applyFont="1" applyFill="1" applyAlignment="1">
      <alignment horizontal="center" vertical="center"/>
    </xf>
    <xf numFmtId="0" fontId="0" fillId="7" borderId="0" xfId="0" applyFill="1" applyBorder="1"/>
    <xf numFmtId="0" fontId="3" fillId="7" borderId="0" xfId="0" applyFont="1" applyFill="1" applyBorder="1" applyAlignment="1">
      <alignment horizontal="center"/>
    </xf>
    <xf numFmtId="0" fontId="0" fillId="7" borderId="0" xfId="0" applyNumberFormat="1" applyFill="1"/>
    <xf numFmtId="0" fontId="0" fillId="7" borderId="0" xfId="0" applyFill="1" applyAlignment="1">
      <alignment horizontal="center"/>
    </xf>
    <xf numFmtId="0" fontId="0" fillId="7" borderId="0" xfId="0" applyNumberFormat="1" applyFill="1" applyBorder="1"/>
    <xf numFmtId="0" fontId="0" fillId="7" borderId="0" xfId="0" applyFill="1" applyAlignment="1">
      <alignment vertical="center"/>
    </xf>
    <xf numFmtId="0" fontId="2" fillId="7" borderId="0" xfId="0" applyFont="1" applyFill="1" applyAlignment="1">
      <alignment horizontal="right" vertical="center"/>
    </xf>
    <xf numFmtId="0" fontId="0" fillId="7" borderId="0" xfId="0" applyFill="1" applyAlignment="1">
      <alignment vertical="center" wrapText="1"/>
    </xf>
    <xf numFmtId="167" fontId="0" fillId="7" borderId="0" xfId="0" applyNumberFormat="1" applyFill="1" applyBorder="1"/>
    <xf numFmtId="0" fontId="0" fillId="7" borderId="0" xfId="0" applyFill="1" applyAlignment="1">
      <alignment horizontal="center" vertical="center"/>
    </xf>
    <xf numFmtId="164" fontId="0" fillId="7" borderId="0" xfId="0" applyNumberFormat="1" applyFill="1"/>
    <xf numFmtId="0" fontId="1" fillId="0" borderId="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1" fillId="7" borderId="0" xfId="0" applyFont="1" applyFill="1" applyAlignment="1">
      <alignment horizontal="center" vertical="center"/>
    </xf>
    <xf numFmtId="0" fontId="8" fillId="7" borderId="0" xfId="0" applyFont="1" applyFill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/>
    </xf>
    <xf numFmtId="0" fontId="10" fillId="7" borderId="0" xfId="0" applyFont="1" applyFill="1" applyBorder="1" applyAlignment="1">
      <alignment horizontal="center" vertical="center" wrapText="1"/>
    </xf>
    <xf numFmtId="167" fontId="1" fillId="7" borderId="0" xfId="0" applyNumberFormat="1" applyFont="1" applyFill="1" applyBorder="1" applyAlignment="1">
      <alignment horizontal="center"/>
    </xf>
    <xf numFmtId="0" fontId="1" fillId="0" borderId="41" xfId="0" applyFont="1" applyBorder="1" applyAlignment="1">
      <alignment horizontal="center" vertical="center"/>
    </xf>
    <xf numFmtId="0" fontId="0" fillId="7" borderId="0" xfId="0" applyFill="1" applyAlignment="1">
      <alignment wrapText="1"/>
    </xf>
    <xf numFmtId="0" fontId="1" fillId="0" borderId="33" xfId="0" applyFont="1" applyBorder="1" applyAlignment="1">
      <alignment horizontal="center" vertical="center" wrapText="1"/>
    </xf>
    <xf numFmtId="0" fontId="1" fillId="7" borderId="0" xfId="0" applyFont="1" applyFill="1" applyAlignment="1">
      <alignment horizontal="center" vertical="center"/>
    </xf>
    <xf numFmtId="166" fontId="1" fillId="0" borderId="33" xfId="0" applyNumberFormat="1" applyFont="1" applyBorder="1" applyAlignment="1">
      <alignment horizontal="center" vertical="center"/>
    </xf>
    <xf numFmtId="166" fontId="1" fillId="0" borderId="8" xfId="0" applyNumberFormat="1" applyFont="1" applyBorder="1" applyAlignment="1">
      <alignment horizontal="center" vertical="center"/>
    </xf>
    <xf numFmtId="166" fontId="1" fillId="0" borderId="22" xfId="0" applyNumberFormat="1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6" fontId="1" fillId="0" borderId="39" xfId="0" applyNumberFormat="1" applyFont="1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2" fillId="0" borderId="22" xfId="0" applyFont="1" applyBorder="1" applyAlignment="1">
      <alignment horizontal="center" vertical="center" wrapText="1"/>
    </xf>
    <xf numFmtId="0" fontId="15" fillId="0" borderId="22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0" fontId="1" fillId="0" borderId="22" xfId="0" applyNumberFormat="1" applyFont="1" applyBorder="1" applyAlignment="1">
      <alignment horizontal="center" vertical="center" wrapText="1"/>
    </xf>
    <xf numFmtId="165" fontId="1" fillId="0" borderId="22" xfId="0" applyNumberFormat="1" applyFont="1" applyBorder="1" applyAlignment="1">
      <alignment horizontal="center" vertical="center" wrapText="1"/>
    </xf>
    <xf numFmtId="164" fontId="1" fillId="0" borderId="22" xfId="0" applyNumberFormat="1" applyFont="1" applyBorder="1" applyAlignment="1">
      <alignment horizontal="center" vertical="center" wrapText="1"/>
    </xf>
    <xf numFmtId="0" fontId="0" fillId="0" borderId="24" xfId="0" applyFont="1" applyBorder="1" applyAlignment="1">
      <alignment horizontal="center" vertical="center"/>
    </xf>
    <xf numFmtId="0" fontId="0" fillId="0" borderId="24" xfId="0" applyNumberFormat="1" applyFont="1" applyBorder="1" applyAlignment="1">
      <alignment horizontal="center" vertical="center"/>
    </xf>
    <xf numFmtId="165" fontId="0" fillId="0" borderId="24" xfId="0" applyNumberFormat="1" applyFont="1" applyBorder="1" applyAlignment="1">
      <alignment horizontal="center" vertical="center"/>
    </xf>
    <xf numFmtId="164" fontId="0" fillId="0" borderId="24" xfId="0" applyNumberFormat="1" applyFont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33" xfId="0" applyNumberFormat="1" applyBorder="1" applyAlignment="1">
      <alignment horizontal="center" vertical="center"/>
    </xf>
    <xf numFmtId="165" fontId="0" fillId="0" borderId="33" xfId="0" applyNumberFormat="1" applyBorder="1" applyAlignment="1">
      <alignment horizontal="center" vertical="center"/>
    </xf>
    <xf numFmtId="164" fontId="0" fillId="0" borderId="33" xfId="0" applyNumberFormat="1" applyBorder="1" applyAlignment="1">
      <alignment horizontal="center" vertical="center"/>
    </xf>
    <xf numFmtId="0" fontId="1" fillId="0" borderId="44" xfId="0" applyNumberFormat="1" applyFont="1" applyBorder="1" applyAlignment="1">
      <alignment horizontal="center" vertical="center" wrapText="1"/>
    </xf>
    <xf numFmtId="0" fontId="2" fillId="0" borderId="48" xfId="0" applyFont="1" applyBorder="1" applyAlignment="1">
      <alignment horizontal="center" vertical="center" wrapText="1"/>
    </xf>
    <xf numFmtId="0" fontId="0" fillId="0" borderId="47" xfId="0" applyFont="1" applyBorder="1" applyAlignment="1">
      <alignment horizontal="center" vertical="center"/>
    </xf>
    <xf numFmtId="166" fontId="1" fillId="0" borderId="44" xfId="0" applyNumberFormat="1" applyFont="1" applyBorder="1" applyAlignment="1">
      <alignment horizontal="center" vertical="center"/>
    </xf>
    <xf numFmtId="166" fontId="1" fillId="0" borderId="32" xfId="0" applyNumberFormat="1" applyFont="1" applyBorder="1" applyAlignment="1">
      <alignment horizontal="center" vertical="center"/>
    </xf>
    <xf numFmtId="166" fontId="1" fillId="0" borderId="48" xfId="0" applyNumberFormat="1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7" fillId="7" borderId="0" xfId="0" applyFont="1" applyFill="1" applyAlignment="1">
      <alignment horizontal="center" vertical="center"/>
    </xf>
    <xf numFmtId="0" fontId="7" fillId="0" borderId="28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49" xfId="0" applyFont="1" applyBorder="1" applyAlignment="1">
      <alignment horizontal="center" vertical="center"/>
    </xf>
    <xf numFmtId="0" fontId="3" fillId="0" borderId="42" xfId="0" applyFont="1" applyBorder="1" applyAlignment="1">
      <alignment horizontal="center" vertical="center"/>
    </xf>
    <xf numFmtId="166" fontId="1" fillId="0" borderId="7" xfId="0" applyNumberFormat="1" applyFont="1" applyBorder="1" applyAlignment="1">
      <alignment horizontal="center" vertical="center"/>
    </xf>
    <xf numFmtId="2" fontId="0" fillId="7" borderId="33" xfId="0" applyNumberFormat="1" applyFont="1" applyFill="1" applyBorder="1" applyAlignment="1">
      <alignment horizontal="center" vertical="center"/>
    </xf>
    <xf numFmtId="2" fontId="12" fillId="7" borderId="51" xfId="0" applyNumberFormat="1" applyFont="1" applyFill="1" applyBorder="1" applyAlignment="1">
      <alignment horizontal="center" vertical="center"/>
    </xf>
    <xf numFmtId="2" fontId="12" fillId="7" borderId="53" xfId="0" applyNumberFormat="1" applyFont="1" applyFill="1" applyBorder="1" applyAlignment="1">
      <alignment horizontal="center" vertical="center"/>
    </xf>
    <xf numFmtId="2" fontId="0" fillId="7" borderId="8" xfId="0" applyNumberFormat="1" applyFont="1" applyFill="1" applyBorder="1" applyAlignment="1">
      <alignment horizontal="center" vertical="center"/>
    </xf>
    <xf numFmtId="2" fontId="0" fillId="7" borderId="22" xfId="0" applyNumberFormat="1" applyFont="1" applyFill="1" applyBorder="1" applyAlignment="1">
      <alignment horizontal="center" vertical="center"/>
    </xf>
    <xf numFmtId="2" fontId="0" fillId="0" borderId="8" xfId="0" applyNumberFormat="1" applyFont="1" applyBorder="1" applyAlignment="1">
      <alignment horizontal="center" vertical="center"/>
    </xf>
    <xf numFmtId="2" fontId="0" fillId="0" borderId="22" xfId="0" applyNumberFormat="1" applyFont="1" applyBorder="1" applyAlignment="1">
      <alignment horizontal="center" vertical="center"/>
    </xf>
    <xf numFmtId="2" fontId="0" fillId="0" borderId="33" xfId="0" applyNumberFormat="1" applyFont="1" applyBorder="1" applyAlignment="1">
      <alignment horizontal="center" vertical="center"/>
    </xf>
    <xf numFmtId="2" fontId="0" fillId="7" borderId="44" xfId="0" applyNumberFormat="1" applyFont="1" applyFill="1" applyBorder="1" applyAlignment="1">
      <alignment horizontal="center" vertical="center"/>
    </xf>
    <xf numFmtId="2" fontId="0" fillId="7" borderId="32" xfId="0" applyNumberFormat="1" applyFont="1" applyFill="1" applyBorder="1" applyAlignment="1">
      <alignment horizontal="center" vertical="center"/>
    </xf>
    <xf numFmtId="2" fontId="0" fillId="0" borderId="39" xfId="0" applyNumberFormat="1" applyFont="1" applyBorder="1" applyAlignment="1">
      <alignment horizontal="center" vertical="center"/>
    </xf>
    <xf numFmtId="2" fontId="0" fillId="0" borderId="23" xfId="0" applyNumberFormat="1" applyFont="1" applyBorder="1" applyAlignment="1">
      <alignment horizontal="center" vertical="center"/>
    </xf>
    <xf numFmtId="2" fontId="0" fillId="7" borderId="23" xfId="0" applyNumberFormat="1" applyFont="1" applyFill="1" applyBorder="1" applyAlignment="1">
      <alignment horizontal="center" vertical="center"/>
    </xf>
    <xf numFmtId="2" fontId="0" fillId="7" borderId="39" xfId="0" applyNumberFormat="1" applyFont="1" applyFill="1" applyBorder="1" applyAlignment="1">
      <alignment horizontal="center" vertical="center"/>
    </xf>
    <xf numFmtId="0" fontId="3" fillId="7" borderId="0" xfId="0" applyFont="1" applyFill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1" fillId="0" borderId="30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0" fontId="1" fillId="0" borderId="41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 wrapText="1"/>
    </xf>
    <xf numFmtId="0" fontId="2" fillId="7" borderId="42" xfId="0" applyFont="1" applyFill="1" applyBorder="1" applyAlignment="1">
      <alignment horizontal="center"/>
    </xf>
    <xf numFmtId="0" fontId="2" fillId="7" borderId="49" xfId="0" applyFont="1" applyFill="1" applyBorder="1" applyAlignment="1">
      <alignment horizontal="right" vertical="center"/>
    </xf>
    <xf numFmtId="9" fontId="4" fillId="0" borderId="47" xfId="0" applyNumberFormat="1" applyFont="1" applyBorder="1" applyAlignment="1">
      <alignment horizontal="center" vertical="center"/>
    </xf>
    <xf numFmtId="9" fontId="4" fillId="0" borderId="44" xfId="0" applyNumberFormat="1" applyFont="1" applyBorder="1" applyAlignment="1">
      <alignment horizontal="center" vertical="center"/>
    </xf>
    <xf numFmtId="9" fontId="4" fillId="0" borderId="32" xfId="0" applyNumberFormat="1" applyFont="1" applyBorder="1" applyAlignment="1">
      <alignment horizontal="center" vertical="center"/>
    </xf>
    <xf numFmtId="9" fontId="4" fillId="0" borderId="7" xfId="0" applyNumberFormat="1" applyFont="1" applyBorder="1" applyAlignment="1">
      <alignment horizontal="center" vertical="center"/>
    </xf>
    <xf numFmtId="9" fontId="4" fillId="0" borderId="48" xfId="0" applyNumberFormat="1" applyFont="1" applyBorder="1" applyAlignment="1">
      <alignment horizontal="center" vertical="center"/>
    </xf>
    <xf numFmtId="0" fontId="2" fillId="12" borderId="2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0" fontId="7" fillId="12" borderId="2" xfId="0" applyFont="1" applyFill="1" applyBorder="1" applyAlignment="1">
      <alignment horizontal="center" vertical="center"/>
    </xf>
    <xf numFmtId="0" fontId="1" fillId="12" borderId="2" xfId="0" applyFont="1" applyFill="1" applyBorder="1" applyAlignment="1">
      <alignment horizontal="center" vertical="center"/>
    </xf>
    <xf numFmtId="171" fontId="19" fillId="0" borderId="31" xfId="0" applyNumberFormat="1" applyFont="1" applyBorder="1" applyAlignment="1">
      <alignment horizontal="center" vertical="center"/>
    </xf>
    <xf numFmtId="171" fontId="19" fillId="0" borderId="33" xfId="0" applyNumberFormat="1" applyFont="1" applyBorder="1" applyAlignment="1">
      <alignment horizontal="center" vertical="center"/>
    </xf>
    <xf numFmtId="170" fontId="6" fillId="0" borderId="33" xfId="0" applyNumberFormat="1" applyFont="1" applyBorder="1" applyAlignment="1">
      <alignment horizontal="center" vertical="center"/>
    </xf>
    <xf numFmtId="169" fontId="12" fillId="0" borderId="33" xfId="0" applyNumberFormat="1" applyFont="1" applyBorder="1" applyAlignment="1">
      <alignment horizontal="center" vertical="center"/>
    </xf>
    <xf numFmtId="169" fontId="12" fillId="0" borderId="30" xfId="0" applyNumberFormat="1" applyFont="1" applyBorder="1" applyAlignment="1">
      <alignment horizontal="center" vertical="center"/>
    </xf>
    <xf numFmtId="43" fontId="6" fillId="0" borderId="33" xfId="0" applyNumberFormat="1" applyFont="1" applyBorder="1" applyAlignment="1">
      <alignment horizontal="center" vertical="center"/>
    </xf>
    <xf numFmtId="0" fontId="0" fillId="17" borderId="31" xfId="0" applyFill="1" applyBorder="1" applyAlignment="1">
      <alignment horizontal="center" vertical="center"/>
    </xf>
    <xf numFmtId="0" fontId="0" fillId="17" borderId="33" xfId="0" applyFill="1" applyBorder="1" applyAlignment="1">
      <alignment horizontal="center" vertical="center"/>
    </xf>
    <xf numFmtId="165" fontId="0" fillId="17" borderId="30" xfId="0" applyNumberFormat="1" applyFill="1" applyBorder="1"/>
    <xf numFmtId="0" fontId="0" fillId="6" borderId="26" xfId="0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165" fontId="0" fillId="6" borderId="19" xfId="0" applyNumberFormat="1" applyFill="1" applyBorder="1"/>
    <xf numFmtId="0" fontId="0" fillId="15" borderId="25" xfId="0" applyFill="1" applyBorder="1" applyAlignment="1">
      <alignment horizontal="center" vertical="center"/>
    </xf>
    <xf numFmtId="0" fontId="0" fillId="15" borderId="22" xfId="0" applyFill="1" applyBorder="1" applyAlignment="1">
      <alignment horizontal="center" vertical="center"/>
    </xf>
    <xf numFmtId="165" fontId="0" fillId="15" borderId="18" xfId="0" applyNumberFormat="1" applyFill="1" applyBorder="1"/>
    <xf numFmtId="0" fontId="17" fillId="7" borderId="0" xfId="0" applyFont="1" applyFill="1" applyBorder="1" applyAlignment="1">
      <alignment horizontal="left" vertical="center"/>
    </xf>
    <xf numFmtId="0" fontId="4" fillId="7" borderId="0" xfId="0" applyFont="1" applyFill="1" applyBorder="1" applyAlignment="1">
      <alignment horizontal="left" vertical="center"/>
    </xf>
    <xf numFmtId="0" fontId="5" fillId="7" borderId="0" xfId="0" applyFont="1" applyFill="1" applyBorder="1" applyAlignment="1">
      <alignment horizontal="left" vertical="center"/>
    </xf>
    <xf numFmtId="171" fontId="19" fillId="0" borderId="27" xfId="0" applyNumberFormat="1" applyFont="1" applyBorder="1" applyAlignment="1">
      <alignment horizontal="center" vertical="center"/>
    </xf>
    <xf numFmtId="171" fontId="19" fillId="0" borderId="23" xfId="0" applyNumberFormat="1" applyFont="1" applyBorder="1" applyAlignment="1">
      <alignment horizontal="center" vertical="center"/>
    </xf>
    <xf numFmtId="43" fontId="6" fillId="0" borderId="23" xfId="0" applyNumberFormat="1" applyFont="1" applyBorder="1" applyAlignment="1">
      <alignment horizontal="center" vertical="center"/>
    </xf>
    <xf numFmtId="170" fontId="6" fillId="0" borderId="23" xfId="0" applyNumberFormat="1" applyFont="1" applyBorder="1" applyAlignment="1">
      <alignment horizontal="center" vertical="center"/>
    </xf>
    <xf numFmtId="169" fontId="12" fillId="0" borderId="23" xfId="0" applyNumberFormat="1" applyFont="1" applyBorder="1" applyAlignment="1">
      <alignment horizontal="center" vertical="center"/>
    </xf>
    <xf numFmtId="169" fontId="12" fillId="0" borderId="20" xfId="0" applyNumberFormat="1" applyFont="1" applyBorder="1" applyAlignment="1">
      <alignment horizontal="center" vertical="center"/>
    </xf>
    <xf numFmtId="171" fontId="19" fillId="0" borderId="28" xfId="0" applyNumberFormat="1" applyFont="1" applyBorder="1" applyAlignment="1">
      <alignment horizontal="center" vertical="center"/>
    </xf>
    <xf numFmtId="171" fontId="19" fillId="0" borderId="24" xfId="0" applyNumberFormat="1" applyFont="1" applyBorder="1" applyAlignment="1">
      <alignment horizontal="center" vertical="center"/>
    </xf>
    <xf numFmtId="43" fontId="6" fillId="0" borderId="24" xfId="0" applyNumberFormat="1" applyFont="1" applyBorder="1" applyAlignment="1">
      <alignment horizontal="center" vertical="center"/>
    </xf>
    <xf numFmtId="170" fontId="6" fillId="0" borderId="24" xfId="0" applyNumberFormat="1" applyFont="1" applyBorder="1" applyAlignment="1">
      <alignment horizontal="center" vertical="center"/>
    </xf>
    <xf numFmtId="169" fontId="12" fillId="0" borderId="24" xfId="0" applyNumberFormat="1" applyFont="1" applyBorder="1" applyAlignment="1">
      <alignment horizontal="center" vertical="center"/>
    </xf>
    <xf numFmtId="172" fontId="12" fillId="0" borderId="46" xfId="0" applyNumberFormat="1" applyFont="1" applyBorder="1" applyAlignment="1">
      <alignment horizontal="center" vertical="center"/>
    </xf>
    <xf numFmtId="169" fontId="12" fillId="0" borderId="21" xfId="0" applyNumberFormat="1" applyFont="1" applyBorder="1" applyAlignment="1">
      <alignment horizontal="center" vertical="center"/>
    </xf>
    <xf numFmtId="0" fontId="7" fillId="7" borderId="4" xfId="0" applyFont="1" applyFill="1" applyBorder="1" applyAlignment="1">
      <alignment horizontal="center" wrapText="1"/>
    </xf>
    <xf numFmtId="0" fontId="25" fillId="0" borderId="0" xfId="0" applyFont="1" applyAlignment="1">
      <alignment horizontal="center" vertical="center"/>
    </xf>
    <xf numFmtId="0" fontId="25" fillId="17" borderId="8" xfId="0" applyFont="1" applyFill="1" applyBorder="1" applyAlignment="1">
      <alignment horizontal="center" vertical="center"/>
    </xf>
    <xf numFmtId="0" fontId="5" fillId="0" borderId="63" xfId="0" applyNumberFormat="1" applyFont="1" applyBorder="1" applyAlignment="1">
      <alignment horizontal="center" vertical="center" wrapText="1"/>
    </xf>
    <xf numFmtId="0" fontId="5" fillId="0" borderId="32" xfId="0" applyNumberFormat="1" applyFont="1" applyBorder="1" applyAlignment="1">
      <alignment horizontal="center" vertical="center" wrapText="1"/>
    </xf>
    <xf numFmtId="0" fontId="5" fillId="0" borderId="5" xfId="0" applyNumberFormat="1" applyFont="1" applyBorder="1" applyAlignment="1">
      <alignment horizontal="center" vertical="center" wrapText="1"/>
    </xf>
    <xf numFmtId="0" fontId="5" fillId="0" borderId="7" xfId="0" applyNumberFormat="1" applyFont="1" applyFill="1" applyBorder="1" applyAlignment="1">
      <alignment horizontal="center" vertical="center" wrapText="1"/>
    </xf>
    <xf numFmtId="0" fontId="5" fillId="0" borderId="58" xfId="0" applyNumberFormat="1" applyFont="1" applyFill="1" applyBorder="1" applyAlignment="1">
      <alignment horizontal="center" vertical="center" wrapText="1"/>
    </xf>
    <xf numFmtId="0" fontId="5" fillId="0" borderId="59" xfId="0" applyNumberFormat="1" applyFont="1" applyFill="1" applyBorder="1" applyAlignment="1">
      <alignment horizontal="center" vertical="center" wrapText="1"/>
    </xf>
    <xf numFmtId="0" fontId="5" fillId="0" borderId="5" xfId="0" applyNumberFormat="1" applyFont="1" applyFill="1" applyBorder="1" applyAlignment="1">
      <alignment horizontal="center" vertical="center" wrapText="1"/>
    </xf>
    <xf numFmtId="0" fontId="5" fillId="0" borderId="48" xfId="0" applyNumberFormat="1" applyFont="1" applyFill="1" applyBorder="1" applyAlignment="1">
      <alignment horizontal="center" vertical="center" wrapText="1"/>
    </xf>
    <xf numFmtId="0" fontId="5" fillId="0" borderId="44" xfId="0" applyNumberFormat="1" applyFont="1" applyBorder="1" applyAlignment="1">
      <alignment horizontal="center" vertical="center" wrapText="1"/>
    </xf>
    <xf numFmtId="0" fontId="5" fillId="0" borderId="7" xfId="0" applyNumberFormat="1" applyFont="1" applyBorder="1" applyAlignment="1">
      <alignment horizontal="center" vertical="center" wrapText="1"/>
    </xf>
    <xf numFmtId="0" fontId="5" fillId="0" borderId="60" xfId="0" applyNumberFormat="1" applyFont="1" applyBorder="1" applyAlignment="1">
      <alignment horizontal="center" vertical="center" wrapText="1"/>
    </xf>
    <xf numFmtId="0" fontId="5" fillId="0" borderId="61" xfId="0" applyNumberFormat="1" applyFont="1" applyBorder="1" applyAlignment="1">
      <alignment horizontal="center" vertical="center" wrapText="1"/>
    </xf>
    <xf numFmtId="0" fontId="5" fillId="0" borderId="48" xfId="0" applyNumberFormat="1" applyFont="1" applyBorder="1" applyAlignment="1">
      <alignment horizontal="center" vertical="center" wrapText="1"/>
    </xf>
    <xf numFmtId="0" fontId="0" fillId="7" borderId="0" xfId="0" applyNumberFormat="1" applyFill="1" applyAlignment="1">
      <alignment wrapText="1"/>
    </xf>
    <xf numFmtId="0" fontId="0" fillId="0" borderId="0" xfId="0" applyNumberFormat="1" applyAlignment="1">
      <alignment wrapText="1"/>
    </xf>
    <xf numFmtId="0" fontId="2" fillId="0" borderId="0" xfId="0" applyFont="1" applyAlignment="1">
      <alignment horizontal="center" vertical="center" wrapText="1"/>
    </xf>
    <xf numFmtId="166" fontId="1" fillId="0" borderId="8" xfId="0" applyNumberFormat="1" applyFont="1" applyBorder="1" applyAlignment="1">
      <alignment wrapText="1"/>
    </xf>
    <xf numFmtId="166" fontId="1" fillId="0" borderId="23" xfId="0" applyNumberFormat="1" applyFont="1" applyBorder="1" applyAlignment="1">
      <alignment wrapText="1"/>
    </xf>
    <xf numFmtId="0" fontId="1" fillId="7" borderId="0" xfId="0" applyFont="1" applyFill="1" applyAlignment="1">
      <alignment wrapText="1"/>
    </xf>
    <xf numFmtId="0" fontId="1" fillId="0" borderId="0" xfId="0" applyFont="1" applyAlignment="1">
      <alignment wrapText="1"/>
    </xf>
    <xf numFmtId="0" fontId="0" fillId="2" borderId="34" xfId="0" applyFill="1" applyBorder="1" applyAlignment="1">
      <alignment wrapText="1"/>
    </xf>
    <xf numFmtId="0" fontId="0" fillId="2" borderId="33" xfId="0" applyFill="1" applyBorder="1" applyAlignment="1">
      <alignment wrapText="1"/>
    </xf>
    <xf numFmtId="0" fontId="0" fillId="2" borderId="8" xfId="0" applyFill="1" applyBorder="1" applyAlignment="1">
      <alignment wrapText="1"/>
    </xf>
    <xf numFmtId="0" fontId="0" fillId="2" borderId="39" xfId="0" applyFill="1" applyBorder="1" applyAlignment="1">
      <alignment wrapText="1"/>
    </xf>
    <xf numFmtId="0" fontId="0" fillId="2" borderId="56" xfId="0" applyFill="1" applyBorder="1" applyAlignment="1">
      <alignment wrapText="1"/>
    </xf>
    <xf numFmtId="0" fontId="0" fillId="2" borderId="57" xfId="0" applyFill="1" applyBorder="1" applyAlignment="1">
      <alignment wrapText="1"/>
    </xf>
    <xf numFmtId="0" fontId="0" fillId="2" borderId="23" xfId="0" applyFill="1" applyBorder="1" applyAlignment="1">
      <alignment wrapText="1"/>
    </xf>
    <xf numFmtId="0" fontId="0" fillId="2" borderId="22" xfId="0" applyFill="1" applyBorder="1" applyAlignment="1">
      <alignment wrapText="1"/>
    </xf>
    <xf numFmtId="0" fontId="0" fillId="2" borderId="54" xfId="0" applyFill="1" applyBorder="1" applyAlignment="1">
      <alignment wrapText="1"/>
    </xf>
    <xf numFmtId="0" fontId="0" fillId="2" borderId="55" xfId="0" applyFill="1" applyBorder="1" applyAlignment="1">
      <alignment wrapText="1"/>
    </xf>
    <xf numFmtId="0" fontId="0" fillId="14" borderId="21" xfId="0" applyFill="1" applyBorder="1" applyAlignment="1">
      <alignment wrapText="1"/>
    </xf>
    <xf numFmtId="0" fontId="0" fillId="14" borderId="20" xfId="0" applyFill="1" applyBorder="1" applyAlignment="1">
      <alignment wrapText="1"/>
    </xf>
    <xf numFmtId="0" fontId="6" fillId="2" borderId="11" xfId="0" applyFont="1" applyFill="1" applyBorder="1" applyAlignment="1">
      <alignment horizontal="center" vertical="center" wrapText="1"/>
    </xf>
    <xf numFmtId="173" fontId="0" fillId="0" borderId="31" xfId="0" applyNumberFormat="1" applyFont="1" applyBorder="1"/>
    <xf numFmtId="173" fontId="0" fillId="0" borderId="33" xfId="0" applyNumberFormat="1" applyFont="1" applyBorder="1"/>
    <xf numFmtId="173" fontId="0" fillId="0" borderId="25" xfId="0" applyNumberFormat="1" applyFont="1" applyBorder="1"/>
    <xf numFmtId="173" fontId="0" fillId="0" borderId="26" xfId="0" applyNumberFormat="1" applyFont="1" applyBorder="1"/>
    <xf numFmtId="173" fontId="0" fillId="0" borderId="31" xfId="0" applyNumberFormat="1" applyFont="1" applyFill="1" applyBorder="1"/>
    <xf numFmtId="173" fontId="0" fillId="0" borderId="26" xfId="0" applyNumberFormat="1" applyFont="1" applyBorder="1" applyAlignment="1"/>
    <xf numFmtId="173" fontId="0" fillId="7" borderId="25" xfId="0" applyNumberFormat="1" applyFont="1" applyFill="1" applyBorder="1"/>
    <xf numFmtId="173" fontId="0" fillId="7" borderId="31" xfId="0" applyNumberFormat="1" applyFont="1" applyFill="1" applyBorder="1"/>
    <xf numFmtId="173" fontId="0" fillId="0" borderId="22" xfId="0" applyNumberFormat="1" applyFont="1" applyBorder="1"/>
    <xf numFmtId="173" fontId="0" fillId="0" borderId="8" xfId="0" applyNumberFormat="1" applyFont="1" applyBorder="1"/>
    <xf numFmtId="173" fontId="0" fillId="0" borderId="33" xfId="0" applyNumberFormat="1" applyFont="1" applyFill="1" applyBorder="1"/>
    <xf numFmtId="173" fontId="0" fillId="0" borderId="8" xfId="0" applyNumberFormat="1" applyFont="1" applyBorder="1" applyAlignment="1"/>
    <xf numFmtId="173" fontId="0" fillId="7" borderId="22" xfId="0" applyNumberFormat="1" applyFont="1" applyFill="1" applyBorder="1"/>
    <xf numFmtId="173" fontId="0" fillId="7" borderId="33" xfId="0" applyNumberFormat="1" applyFont="1" applyFill="1" applyBorder="1"/>
    <xf numFmtId="173" fontId="0" fillId="0" borderId="22" xfId="0" applyNumberFormat="1" applyFont="1" applyFill="1" applyBorder="1"/>
    <xf numFmtId="173" fontId="0" fillId="0" borderId="8" xfId="0" applyNumberFormat="1" applyFont="1" applyFill="1" applyBorder="1"/>
    <xf numFmtId="173" fontId="0" fillId="0" borderId="36" xfId="0" applyNumberFormat="1" applyFont="1" applyBorder="1"/>
    <xf numFmtId="173" fontId="0" fillId="0" borderId="35" xfId="0" applyNumberFormat="1" applyFont="1" applyBorder="1"/>
    <xf numFmtId="173" fontId="0" fillId="0" borderId="37" xfId="0" applyNumberFormat="1" applyFont="1" applyBorder="1"/>
    <xf numFmtId="173" fontId="0" fillId="0" borderId="36" xfId="0" applyNumberFormat="1" applyFont="1" applyFill="1" applyBorder="1"/>
    <xf numFmtId="173" fontId="0" fillId="0" borderId="35" xfId="0" applyNumberFormat="1" applyFont="1" applyFill="1" applyBorder="1"/>
    <xf numFmtId="173" fontId="0" fillId="0" borderId="37" xfId="0" applyNumberFormat="1" applyFont="1" applyFill="1" applyBorder="1"/>
    <xf numFmtId="173" fontId="0" fillId="0" borderId="37" xfId="0" applyNumberFormat="1" applyFont="1" applyBorder="1" applyAlignment="1"/>
    <xf numFmtId="173" fontId="0" fillId="7" borderId="36" xfId="0" applyNumberFormat="1" applyFont="1" applyFill="1" applyBorder="1"/>
    <xf numFmtId="173" fontId="0" fillId="7" borderId="35" xfId="0" applyNumberFormat="1" applyFont="1" applyFill="1" applyBorder="1"/>
    <xf numFmtId="173" fontId="0" fillId="0" borderId="18" xfId="0" applyNumberFormat="1" applyFont="1" applyBorder="1"/>
    <xf numFmtId="173" fontId="0" fillId="0" borderId="30" xfId="0" applyNumberFormat="1" applyFont="1" applyBorder="1"/>
    <xf numFmtId="173" fontId="0" fillId="0" borderId="19" xfId="0" applyNumberFormat="1" applyFont="1" applyBorder="1"/>
    <xf numFmtId="173" fontId="0" fillId="0" borderId="18" xfId="0" applyNumberFormat="1" applyFont="1" applyFill="1" applyBorder="1"/>
    <xf numFmtId="173" fontId="0" fillId="0" borderId="30" xfId="0" applyNumberFormat="1" applyFont="1" applyFill="1" applyBorder="1"/>
    <xf numFmtId="173" fontId="0" fillId="0" borderId="19" xfId="0" applyNumberFormat="1" applyFont="1" applyFill="1" applyBorder="1"/>
    <xf numFmtId="173" fontId="0" fillId="0" borderId="19" xfId="0" applyNumberFormat="1" applyFont="1" applyBorder="1" applyAlignment="1"/>
    <xf numFmtId="173" fontId="0" fillId="7" borderId="18" xfId="0" applyNumberFormat="1" applyFont="1" applyFill="1" applyBorder="1"/>
    <xf numFmtId="173" fontId="0" fillId="7" borderId="30" xfId="0" applyNumberFormat="1" applyFont="1" applyFill="1" applyBorder="1"/>
    <xf numFmtId="0" fontId="0" fillId="0" borderId="0" xfId="0" applyFont="1" applyAlignment="1">
      <alignment horizontal="center" vertical="center"/>
    </xf>
    <xf numFmtId="173" fontId="0" fillId="7" borderId="0" xfId="0" applyNumberFormat="1" applyFill="1" applyBorder="1"/>
    <xf numFmtId="0" fontId="7" fillId="7" borderId="0" xfId="0" applyFont="1" applyFill="1" applyAlignment="1">
      <alignment horizontal="right" vertical="center" wrapText="1"/>
    </xf>
    <xf numFmtId="0" fontId="26" fillId="7" borderId="0" xfId="0" applyFont="1" applyFill="1" applyAlignment="1">
      <alignment horizontal="left" vertical="center"/>
    </xf>
    <xf numFmtId="0" fontId="19" fillId="0" borderId="0" xfId="0" applyFont="1"/>
    <xf numFmtId="0" fontId="19" fillId="7" borderId="0" xfId="0" applyFont="1" applyFill="1"/>
    <xf numFmtId="0" fontId="7" fillId="7" borderId="0" xfId="0" applyFont="1" applyFill="1" applyAlignment="1">
      <alignment vertical="center"/>
    </xf>
    <xf numFmtId="0" fontId="6" fillId="0" borderId="0" xfId="0" applyFont="1"/>
    <xf numFmtId="0" fontId="0" fillId="0" borderId="0" xfId="0" applyFont="1"/>
    <xf numFmtId="0" fontId="6" fillId="7" borderId="0" xfId="0" applyFont="1" applyFill="1"/>
    <xf numFmtId="0" fontId="6" fillId="7" borderId="0" xfId="0" applyFont="1" applyFill="1" applyAlignment="1">
      <alignment vertical="center"/>
    </xf>
    <xf numFmtId="0" fontId="6" fillId="7" borderId="0" xfId="0" applyFont="1" applyFill="1" applyAlignment="1">
      <alignment horizontal="center" vertical="center"/>
    </xf>
    <xf numFmtId="0" fontId="6" fillId="7" borderId="0" xfId="0" applyNumberFormat="1" applyFont="1" applyFill="1"/>
    <xf numFmtId="165" fontId="6" fillId="7" borderId="0" xfId="0" applyNumberFormat="1" applyFont="1" applyFill="1"/>
    <xf numFmtId="164" fontId="6" fillId="7" borderId="0" xfId="0" applyNumberFormat="1" applyFont="1" applyFill="1"/>
    <xf numFmtId="0" fontId="6" fillId="0" borderId="0" xfId="0" applyFont="1" applyAlignment="1">
      <alignment vertical="center"/>
    </xf>
    <xf numFmtId="0" fontId="6" fillId="0" borderId="0" xfId="0" applyFont="1" applyAlignment="1">
      <alignment horizontal="center" vertical="center"/>
    </xf>
    <xf numFmtId="0" fontId="6" fillId="0" borderId="0" xfId="0" applyNumberFormat="1" applyFont="1"/>
    <xf numFmtId="0" fontId="9" fillId="9" borderId="4" xfId="0" applyNumberFormat="1" applyFont="1" applyFill="1" applyBorder="1" applyAlignment="1">
      <alignment horizontal="center"/>
    </xf>
    <xf numFmtId="171" fontId="6" fillId="7" borderId="31" xfId="0" applyNumberFormat="1" applyFont="1" applyFill="1" applyBorder="1" applyAlignment="1">
      <alignment horizontal="center" vertical="center"/>
    </xf>
    <xf numFmtId="171" fontId="6" fillId="7" borderId="26" xfId="0" applyNumberFormat="1" applyFont="1" applyFill="1" applyBorder="1" applyAlignment="1">
      <alignment horizontal="center" vertical="center"/>
    </xf>
    <xf numFmtId="171" fontId="6" fillId="7" borderId="25" xfId="0" applyNumberFormat="1" applyFont="1" applyFill="1" applyBorder="1" applyAlignment="1">
      <alignment horizontal="center" vertical="center"/>
    </xf>
    <xf numFmtId="0" fontId="7" fillId="7" borderId="0" xfId="0" applyFont="1" applyFill="1" applyBorder="1" applyAlignment="1">
      <alignment horizontal="center" wrapText="1"/>
    </xf>
    <xf numFmtId="0" fontId="30" fillId="7" borderId="0" xfId="0" applyFont="1" applyFill="1" applyAlignment="1">
      <alignment horizontal="center" vertical="center"/>
    </xf>
    <xf numFmtId="1" fontId="6" fillId="7" borderId="33" xfId="0" applyNumberFormat="1" applyFont="1" applyFill="1" applyBorder="1" applyAlignment="1">
      <alignment horizontal="center" vertical="center"/>
    </xf>
    <xf numFmtId="1" fontId="6" fillId="7" borderId="8" xfId="0" applyNumberFormat="1" applyFont="1" applyFill="1" applyBorder="1" applyAlignment="1">
      <alignment horizontal="center" vertical="center"/>
    </xf>
    <xf numFmtId="1" fontId="6" fillId="7" borderId="22" xfId="0" applyNumberFormat="1" applyFont="1" applyFill="1" applyBorder="1" applyAlignment="1">
      <alignment horizontal="center" vertical="center"/>
    </xf>
    <xf numFmtId="2" fontId="29" fillId="7" borderId="30" xfId="0" applyNumberFormat="1" applyFont="1" applyFill="1" applyBorder="1" applyAlignment="1">
      <alignment horizontal="center" vertical="center"/>
    </xf>
    <xf numFmtId="2" fontId="29" fillId="7" borderId="19" xfId="0" applyNumberFormat="1" applyFont="1" applyFill="1" applyBorder="1" applyAlignment="1">
      <alignment horizontal="center" vertical="center"/>
    </xf>
    <xf numFmtId="2" fontId="29" fillId="7" borderId="18" xfId="0" applyNumberFormat="1" applyFont="1" applyFill="1" applyBorder="1" applyAlignment="1">
      <alignment horizontal="center" vertical="center"/>
    </xf>
    <xf numFmtId="0" fontId="0" fillId="3" borderId="0" xfId="0" applyFill="1"/>
    <xf numFmtId="0" fontId="34" fillId="7" borderId="0" xfId="0" applyFont="1" applyFill="1"/>
    <xf numFmtId="0" fontId="10" fillId="7" borderId="0" xfId="0" applyFont="1" applyFill="1" applyAlignment="1">
      <alignment horizontal="center" vertical="center"/>
    </xf>
    <xf numFmtId="0" fontId="44" fillId="7" borderId="0" xfId="0" applyFont="1" applyFill="1" applyAlignment="1">
      <alignment horizontal="center" vertical="center" wrapText="1"/>
    </xf>
    <xf numFmtId="0" fontId="34" fillId="7" borderId="0" xfId="0" applyNumberFormat="1" applyFont="1" applyFill="1" applyAlignment="1">
      <alignment wrapText="1"/>
    </xf>
    <xf numFmtId="0" fontId="33" fillId="7" borderId="0" xfId="0" applyFont="1" applyFill="1" applyAlignment="1">
      <alignment wrapText="1"/>
    </xf>
    <xf numFmtId="0" fontId="34" fillId="7" borderId="0" xfId="0" applyFont="1" applyFill="1" applyAlignment="1">
      <alignment wrapText="1"/>
    </xf>
    <xf numFmtId="0" fontId="34" fillId="7" borderId="0" xfId="0" applyFont="1" applyFill="1" applyAlignment="1">
      <alignment horizontal="center"/>
    </xf>
    <xf numFmtId="0" fontId="34" fillId="7" borderId="0" xfId="0" applyFont="1" applyFill="1" applyBorder="1"/>
    <xf numFmtId="0" fontId="45" fillId="7" borderId="0" xfId="0" applyFont="1" applyFill="1"/>
    <xf numFmtId="0" fontId="0" fillId="7" borderId="0" xfId="0" applyNumberFormat="1" applyFill="1" applyAlignment="1">
      <alignment horizontal="right"/>
    </xf>
    <xf numFmtId="0" fontId="6" fillId="7" borderId="0" xfId="0" applyFont="1" applyFill="1" applyAlignment="1">
      <alignment horizontal="right"/>
    </xf>
    <xf numFmtId="0" fontId="6" fillId="7" borderId="0" xfId="0" applyFont="1" applyFill="1" applyAlignment="1">
      <alignment horizontal="right" vertical="center"/>
    </xf>
    <xf numFmtId="41" fontId="1" fillId="0" borderId="33" xfId="0" applyNumberFormat="1" applyFont="1" applyBorder="1" applyAlignment="1">
      <alignment wrapText="1"/>
    </xf>
    <xf numFmtId="41" fontId="1" fillId="0" borderId="32" xfId="0" applyNumberFormat="1" applyFont="1" applyBorder="1" applyAlignment="1">
      <alignment wrapText="1"/>
    </xf>
    <xf numFmtId="41" fontId="1" fillId="0" borderId="8" xfId="0" applyNumberFormat="1" applyFont="1" applyBorder="1" applyAlignment="1">
      <alignment wrapText="1"/>
    </xf>
    <xf numFmtId="41" fontId="1" fillId="0" borderId="39" xfId="0" applyNumberFormat="1" applyFont="1" applyBorder="1" applyAlignment="1">
      <alignment wrapText="1"/>
    </xf>
    <xf numFmtId="41" fontId="1" fillId="0" borderId="56" xfId="0" applyNumberFormat="1" applyFont="1" applyBorder="1" applyAlignment="1">
      <alignment wrapText="1"/>
    </xf>
    <xf numFmtId="41" fontId="1" fillId="0" borderId="57" xfId="0" applyNumberFormat="1" applyFont="1" applyBorder="1" applyAlignment="1">
      <alignment wrapText="1"/>
    </xf>
    <xf numFmtId="41" fontId="1" fillId="0" borderId="23" xfId="0" applyNumberFormat="1" applyFont="1" applyBorder="1" applyAlignment="1">
      <alignment wrapText="1"/>
    </xf>
    <xf numFmtId="41" fontId="1" fillId="0" borderId="22" xfId="0" applyNumberFormat="1" applyFont="1" applyBorder="1" applyAlignment="1">
      <alignment wrapText="1"/>
    </xf>
    <xf numFmtId="43" fontId="1" fillId="0" borderId="33" xfId="0" applyNumberFormat="1" applyFont="1" applyBorder="1" applyAlignment="1">
      <alignment wrapText="1"/>
    </xf>
    <xf numFmtId="43" fontId="1" fillId="0" borderId="39" xfId="0" applyNumberFormat="1" applyFont="1" applyBorder="1" applyAlignment="1">
      <alignment wrapText="1"/>
    </xf>
    <xf numFmtId="43" fontId="1" fillId="0" borderId="54" xfId="0" applyNumberFormat="1" applyFont="1" applyBorder="1" applyAlignment="1">
      <alignment wrapText="1"/>
    </xf>
    <xf numFmtId="43" fontId="1" fillId="0" borderId="55" xfId="0" applyNumberFormat="1" applyFont="1" applyBorder="1" applyAlignment="1">
      <alignment wrapText="1"/>
    </xf>
    <xf numFmtId="43" fontId="1" fillId="0" borderId="23" xfId="0" applyNumberFormat="1" applyFont="1" applyBorder="1" applyAlignment="1">
      <alignment wrapText="1"/>
    </xf>
    <xf numFmtId="43" fontId="1" fillId="0" borderId="22" xfId="0" applyNumberFormat="1" applyFont="1" applyBorder="1" applyAlignment="1">
      <alignment wrapText="1"/>
    </xf>
    <xf numFmtId="0" fontId="8" fillId="33" borderId="0" xfId="0" applyFont="1" applyFill="1" applyBorder="1" applyAlignment="1">
      <alignment vertical="center"/>
    </xf>
    <xf numFmtId="0" fontId="8" fillId="32" borderId="0" xfId="0" applyFont="1" applyFill="1" applyBorder="1" applyAlignment="1">
      <alignment vertical="center"/>
    </xf>
    <xf numFmtId="0" fontId="34" fillId="32" borderId="0" xfId="0" applyFont="1" applyFill="1"/>
    <xf numFmtId="0" fontId="0" fillId="32" borderId="0" xfId="0" applyFill="1"/>
    <xf numFmtId="0" fontId="34" fillId="3" borderId="0" xfId="0" applyFont="1" applyFill="1"/>
    <xf numFmtId="0" fontId="8" fillId="3" borderId="0" xfId="0" applyFont="1" applyFill="1" applyBorder="1" applyAlignment="1">
      <alignment vertical="center"/>
    </xf>
    <xf numFmtId="0" fontId="34" fillId="33" borderId="0" xfId="0" applyFont="1" applyFill="1"/>
    <xf numFmtId="0" fontId="0" fillId="33" borderId="0" xfId="0" applyFill="1"/>
    <xf numFmtId="0" fontId="34" fillId="31" borderId="0" xfId="0" applyFont="1" applyFill="1"/>
    <xf numFmtId="0" fontId="0" fillId="31" borderId="0" xfId="0" applyFill="1"/>
    <xf numFmtId="0" fontId="27" fillId="7" borderId="4" xfId="0" applyFont="1" applyFill="1" applyBorder="1" applyAlignment="1" applyProtection="1">
      <alignment horizontal="right" vertical="center"/>
      <protection locked="0"/>
    </xf>
    <xf numFmtId="173" fontId="0" fillId="0" borderId="33" xfId="0" applyNumberFormat="1" applyFont="1" applyBorder="1" applyProtection="1">
      <protection locked="0"/>
    </xf>
    <xf numFmtId="173" fontId="0" fillId="0" borderId="22" xfId="0" applyNumberFormat="1" applyFont="1" applyBorder="1" applyProtection="1">
      <protection locked="0"/>
    </xf>
    <xf numFmtId="173" fontId="0" fillId="0" borderId="8" xfId="0" applyNumberFormat="1" applyFont="1" applyBorder="1" applyProtection="1">
      <protection locked="0"/>
    </xf>
    <xf numFmtId="173" fontId="0" fillId="0" borderId="33" xfId="0" applyNumberFormat="1" applyFont="1" applyFill="1" applyBorder="1" applyProtection="1">
      <protection locked="0"/>
    </xf>
    <xf numFmtId="173" fontId="0" fillId="0" borderId="8" xfId="0" applyNumberFormat="1" applyFont="1" applyBorder="1" applyAlignment="1" applyProtection="1">
      <protection locked="0"/>
    </xf>
    <xf numFmtId="173" fontId="0" fillId="7" borderId="22" xfId="0" applyNumberFormat="1" applyFont="1" applyFill="1" applyBorder="1" applyProtection="1">
      <protection locked="0"/>
    </xf>
    <xf numFmtId="173" fontId="0" fillId="7" borderId="33" xfId="0" applyNumberFormat="1" applyFont="1" applyFill="1" applyBorder="1" applyProtection="1">
      <protection locked="0"/>
    </xf>
    <xf numFmtId="173" fontId="0" fillId="0" borderId="22" xfId="0" applyNumberFormat="1" applyFont="1" applyFill="1" applyBorder="1" applyProtection="1">
      <protection locked="0"/>
    </xf>
    <xf numFmtId="173" fontId="0" fillId="0" borderId="8" xfId="0" applyNumberFormat="1" applyFont="1" applyFill="1" applyBorder="1" applyProtection="1">
      <protection locked="0"/>
    </xf>
    <xf numFmtId="173" fontId="0" fillId="0" borderId="35" xfId="0" applyNumberFormat="1" applyFont="1" applyBorder="1" applyProtection="1">
      <protection locked="0"/>
    </xf>
    <xf numFmtId="173" fontId="0" fillId="0" borderId="37" xfId="0" applyNumberFormat="1" applyFont="1" applyBorder="1" applyProtection="1">
      <protection locked="0"/>
    </xf>
    <xf numFmtId="173" fontId="0" fillId="0" borderId="36" xfId="0" applyNumberFormat="1" applyFont="1" applyFill="1" applyBorder="1" applyProtection="1">
      <protection locked="0"/>
    </xf>
    <xf numFmtId="173" fontId="0" fillId="0" borderId="35" xfId="0" applyNumberFormat="1" applyFont="1" applyFill="1" applyBorder="1" applyProtection="1">
      <protection locked="0"/>
    </xf>
    <xf numFmtId="173" fontId="0" fillId="0" borderId="37" xfId="0" applyNumberFormat="1" applyFont="1" applyFill="1" applyBorder="1" applyProtection="1">
      <protection locked="0"/>
    </xf>
    <xf numFmtId="173" fontId="0" fillId="0" borderId="37" xfId="0" applyNumberFormat="1" applyFont="1" applyBorder="1" applyAlignment="1" applyProtection="1">
      <protection locked="0"/>
    </xf>
    <xf numFmtId="173" fontId="0" fillId="7" borderId="36" xfId="0" applyNumberFormat="1" applyFont="1" applyFill="1" applyBorder="1" applyProtection="1">
      <protection locked="0"/>
    </xf>
    <xf numFmtId="173" fontId="0" fillId="7" borderId="35" xfId="0" applyNumberFormat="1" applyFont="1" applyFill="1" applyBorder="1" applyProtection="1">
      <protection locked="0"/>
    </xf>
    <xf numFmtId="173" fontId="0" fillId="0" borderId="30" xfId="0" applyNumberFormat="1" applyFont="1" applyBorder="1" applyProtection="1">
      <protection locked="0"/>
    </xf>
    <xf numFmtId="173" fontId="0" fillId="0" borderId="18" xfId="0" applyNumberFormat="1" applyFont="1" applyBorder="1" applyProtection="1">
      <protection locked="0"/>
    </xf>
    <xf numFmtId="173" fontId="0" fillId="0" borderId="19" xfId="0" applyNumberFormat="1" applyFont="1" applyBorder="1" applyProtection="1">
      <protection locked="0"/>
    </xf>
    <xf numFmtId="173" fontId="0" fillId="0" borderId="18" xfId="0" applyNumberFormat="1" applyFont="1" applyFill="1" applyBorder="1" applyProtection="1">
      <protection locked="0"/>
    </xf>
    <xf numFmtId="173" fontId="0" fillId="0" borderId="30" xfId="0" applyNumberFormat="1" applyFont="1" applyFill="1" applyBorder="1" applyProtection="1">
      <protection locked="0"/>
    </xf>
    <xf numFmtId="173" fontId="0" fillId="0" borderId="19" xfId="0" applyNumberFormat="1" applyFont="1" applyFill="1" applyBorder="1" applyProtection="1">
      <protection locked="0"/>
    </xf>
    <xf numFmtId="173" fontId="0" fillId="0" borderId="19" xfId="0" applyNumberFormat="1" applyFont="1" applyBorder="1" applyAlignment="1" applyProtection="1">
      <protection locked="0"/>
    </xf>
    <xf numFmtId="173" fontId="0" fillId="7" borderId="18" xfId="0" applyNumberFormat="1" applyFont="1" applyFill="1" applyBorder="1" applyProtection="1">
      <protection locked="0"/>
    </xf>
    <xf numFmtId="173" fontId="0" fillId="7" borderId="30" xfId="0" applyNumberFormat="1" applyFont="1" applyFill="1" applyBorder="1" applyProtection="1">
      <protection locked="0"/>
    </xf>
    <xf numFmtId="168" fontId="5" fillId="7" borderId="4" xfId="0" applyNumberFormat="1" applyFont="1" applyFill="1" applyBorder="1" applyAlignment="1" applyProtection="1">
      <protection locked="0"/>
    </xf>
    <xf numFmtId="0" fontId="0" fillId="14" borderId="24" xfId="0" applyFill="1" applyBorder="1" applyAlignment="1" applyProtection="1">
      <alignment wrapText="1"/>
      <protection locked="0"/>
    </xf>
    <xf numFmtId="0" fontId="0" fillId="14" borderId="34" xfId="0" applyFill="1" applyBorder="1" applyAlignment="1" applyProtection="1">
      <alignment wrapText="1"/>
      <protection locked="0"/>
    </xf>
    <xf numFmtId="0" fontId="6" fillId="2" borderId="24" xfId="0" applyFont="1" applyFill="1" applyBorder="1" applyAlignment="1" applyProtection="1">
      <alignment horizontal="center" vertical="center" wrapText="1"/>
      <protection locked="0"/>
    </xf>
    <xf numFmtId="0" fontId="0" fillId="14" borderId="62" xfId="0" applyFill="1" applyBorder="1" applyAlignment="1" applyProtection="1">
      <alignment wrapText="1"/>
      <protection locked="0"/>
    </xf>
    <xf numFmtId="0" fontId="6" fillId="2" borderId="21" xfId="0" applyFont="1" applyFill="1" applyBorder="1" applyAlignment="1" applyProtection="1">
      <alignment horizontal="center" vertical="center" wrapText="1"/>
      <protection locked="0"/>
    </xf>
    <xf numFmtId="0" fontId="0" fillId="7" borderId="0" xfId="0" applyFill="1" applyProtection="1"/>
    <xf numFmtId="0" fontId="6" fillId="0" borderId="0" xfId="0" applyFont="1" applyAlignment="1">
      <alignment horizontal="right" vertical="center"/>
    </xf>
    <xf numFmtId="0" fontId="3" fillId="0" borderId="0" xfId="0" applyFont="1" applyAlignment="1">
      <alignment horizontal="right" vertical="center" wrapText="1"/>
    </xf>
    <xf numFmtId="0" fontId="0" fillId="0" borderId="0" xfId="0" applyNumberFormat="1" applyFont="1" applyAlignment="1">
      <alignment horizontal="right" wrapText="1"/>
    </xf>
    <xf numFmtId="0" fontId="0" fillId="0" borderId="0" xfId="0" applyFont="1" applyAlignment="1">
      <alignment horizontal="right" wrapText="1"/>
    </xf>
    <xf numFmtId="0" fontId="0" fillId="7" borderId="0" xfId="0" applyNumberFormat="1" applyFill="1" applyAlignment="1">
      <alignment horizontal="center" vertical="top"/>
    </xf>
    <xf numFmtId="0" fontId="53" fillId="7" borderId="0" xfId="0" applyFont="1" applyFill="1" applyBorder="1" applyAlignment="1">
      <alignment horizontal="right" vertical="center" wrapText="1"/>
    </xf>
    <xf numFmtId="0" fontId="56" fillId="7" borderId="68" xfId="0" applyNumberFormat="1" applyFont="1" applyFill="1" applyBorder="1" applyAlignment="1">
      <alignment horizontal="center" vertical="top"/>
    </xf>
    <xf numFmtId="0" fontId="52" fillId="7" borderId="67" xfId="0" applyNumberFormat="1" applyFont="1" applyFill="1" applyBorder="1" applyAlignment="1" applyProtection="1">
      <alignment horizontal="center"/>
      <protection locked="0"/>
    </xf>
    <xf numFmtId="174" fontId="9" fillId="9" borderId="4" xfId="0" applyNumberFormat="1" applyFont="1" applyFill="1" applyBorder="1" applyAlignment="1">
      <alignment horizontal="center"/>
    </xf>
    <xf numFmtId="0" fontId="5" fillId="7" borderId="0" xfId="0" applyNumberFormat="1" applyFont="1" applyFill="1" applyAlignment="1">
      <alignment vertical="center" wrapText="1"/>
    </xf>
    <xf numFmtId="174" fontId="9" fillId="7" borderId="0" xfId="0" applyNumberFormat="1" applyFont="1" applyFill="1" applyBorder="1" applyAlignment="1">
      <alignment horizontal="center"/>
    </xf>
    <xf numFmtId="0" fontId="61" fillId="7" borderId="0" xfId="0" applyFont="1" applyFill="1" applyAlignment="1">
      <alignment horizontal="left"/>
    </xf>
    <xf numFmtId="0" fontId="53" fillId="7" borderId="0" xfId="0" applyFont="1" applyFill="1" applyBorder="1" applyAlignment="1">
      <alignment horizontal="right" vertical="center" wrapText="1"/>
    </xf>
    <xf numFmtId="0" fontId="60" fillId="7" borderId="0" xfId="0" applyFont="1" applyFill="1" applyBorder="1" applyAlignment="1">
      <alignment horizontal="right" vertical="center" wrapText="1" indent="3"/>
    </xf>
    <xf numFmtId="0" fontId="57" fillId="7" borderId="0" xfId="0" applyFont="1" applyFill="1" applyAlignment="1">
      <alignment horizontal="right" vertical="center"/>
    </xf>
    <xf numFmtId="0" fontId="58" fillId="7" borderId="0" xfId="0" applyFont="1" applyFill="1" applyAlignment="1">
      <alignment horizontal="right" vertical="center"/>
    </xf>
    <xf numFmtId="0" fontId="54" fillId="7" borderId="0" xfId="0" applyFont="1" applyFill="1" applyBorder="1" applyAlignment="1">
      <alignment horizontal="right" vertical="center" wrapText="1" indent="1"/>
    </xf>
    <xf numFmtId="0" fontId="55" fillId="7" borderId="0" xfId="0" applyFont="1" applyFill="1" applyBorder="1" applyAlignment="1">
      <alignment horizontal="right" vertical="center" wrapText="1"/>
    </xf>
    <xf numFmtId="173" fontId="1" fillId="0" borderId="50" xfId="0" applyNumberFormat="1" applyFont="1" applyBorder="1" applyAlignment="1">
      <alignment horizontal="center" vertical="center"/>
    </xf>
    <xf numFmtId="173" fontId="1" fillId="0" borderId="40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8" fillId="7" borderId="0" xfId="0" applyFont="1" applyFill="1" applyAlignment="1">
      <alignment horizontal="left" vertical="top" wrapText="1"/>
    </xf>
    <xf numFmtId="0" fontId="7" fillId="7" borderId="3" xfId="0" applyFont="1" applyFill="1" applyBorder="1" applyAlignment="1" applyProtection="1">
      <alignment horizontal="center" vertical="center" wrapText="1"/>
      <protection locked="0"/>
    </xf>
    <xf numFmtId="0" fontId="7" fillId="7" borderId="2" xfId="0" applyFont="1" applyFill="1" applyBorder="1" applyAlignment="1" applyProtection="1">
      <alignment horizontal="center" vertical="center" wrapText="1"/>
      <protection locked="0"/>
    </xf>
    <xf numFmtId="0" fontId="7" fillId="7" borderId="1" xfId="0" applyFont="1" applyFill="1" applyBorder="1" applyAlignment="1" applyProtection="1">
      <alignment horizontal="center" vertical="center" wrapText="1"/>
      <protection locked="0"/>
    </xf>
    <xf numFmtId="0" fontId="31" fillId="7" borderId="14" xfId="0" applyFont="1" applyFill="1" applyBorder="1" applyAlignment="1">
      <alignment horizontal="right" vertical="center"/>
    </xf>
    <xf numFmtId="0" fontId="31" fillId="7" borderId="0" xfId="0" applyFont="1" applyFill="1" applyAlignment="1">
      <alignment horizontal="right" vertical="center"/>
    </xf>
    <xf numFmtId="0" fontId="8" fillId="31" borderId="0" xfId="0" applyFont="1" applyFill="1" applyBorder="1" applyAlignment="1">
      <alignment horizontal="center" vertical="center"/>
    </xf>
    <xf numFmtId="0" fontId="0" fillId="7" borderId="0" xfId="0" applyFill="1" applyAlignment="1">
      <alignment horizontal="center"/>
    </xf>
    <xf numFmtId="0" fontId="6" fillId="4" borderId="0" xfId="0" applyFont="1" applyFill="1" applyBorder="1" applyAlignment="1">
      <alignment horizontal="right" vertical="center"/>
    </xf>
    <xf numFmtId="0" fontId="6" fillId="4" borderId="65" xfId="0" applyFont="1" applyFill="1" applyBorder="1" applyAlignment="1">
      <alignment horizontal="right" vertical="center"/>
    </xf>
    <xf numFmtId="0" fontId="12" fillId="3" borderId="0" xfId="0" applyFont="1" applyFill="1" applyBorder="1" applyAlignment="1">
      <alignment horizontal="right" vertical="center"/>
    </xf>
    <xf numFmtId="0" fontId="12" fillId="3" borderId="65" xfId="0" applyFont="1" applyFill="1" applyBorder="1" applyAlignment="1">
      <alignment horizontal="right" vertical="center"/>
    </xf>
    <xf numFmtId="0" fontId="10" fillId="28" borderId="0" xfId="0" applyFont="1" applyFill="1" applyBorder="1" applyAlignment="1">
      <alignment horizontal="center" vertical="center" wrapText="1"/>
    </xf>
    <xf numFmtId="0" fontId="10" fillId="28" borderId="10" xfId="0" applyFont="1" applyFill="1" applyBorder="1" applyAlignment="1">
      <alignment horizontal="center" vertical="center" wrapText="1"/>
    </xf>
    <xf numFmtId="0" fontId="10" fillId="21" borderId="0" xfId="0" applyFont="1" applyFill="1" applyBorder="1" applyAlignment="1">
      <alignment horizontal="center" vertical="center" wrapText="1"/>
    </xf>
    <xf numFmtId="0" fontId="10" fillId="21" borderId="10" xfId="0" applyFont="1" applyFill="1" applyBorder="1" applyAlignment="1">
      <alignment horizontal="center" vertical="center" wrapText="1"/>
    </xf>
    <xf numFmtId="0" fontId="10" fillId="18" borderId="0" xfId="0" applyFont="1" applyFill="1" applyBorder="1" applyAlignment="1">
      <alignment horizontal="center" vertical="center" wrapText="1"/>
    </xf>
    <xf numFmtId="0" fontId="10" fillId="18" borderId="10" xfId="0" applyFont="1" applyFill="1" applyBorder="1" applyAlignment="1">
      <alignment horizontal="center" vertical="center" wrapText="1"/>
    </xf>
    <xf numFmtId="0" fontId="10" fillId="19" borderId="0" xfId="0" applyFont="1" applyFill="1" applyBorder="1" applyAlignment="1">
      <alignment horizontal="center" vertical="center" wrapText="1"/>
    </xf>
    <xf numFmtId="0" fontId="10" fillId="19" borderId="10" xfId="0" applyFont="1" applyFill="1" applyBorder="1" applyAlignment="1">
      <alignment horizontal="center" vertical="center" wrapText="1"/>
    </xf>
    <xf numFmtId="0" fontId="10" fillId="6" borderId="0" xfId="0" applyFont="1" applyFill="1" applyBorder="1" applyAlignment="1">
      <alignment horizontal="center" vertical="center" wrapText="1"/>
    </xf>
    <xf numFmtId="0" fontId="10" fillId="6" borderId="10" xfId="0" applyFont="1" applyFill="1" applyBorder="1" applyAlignment="1">
      <alignment horizontal="center" vertical="center" wrapText="1"/>
    </xf>
    <xf numFmtId="0" fontId="1" fillId="7" borderId="9" xfId="0" applyNumberFormat="1" applyFont="1" applyFill="1" applyBorder="1" applyAlignment="1" applyProtection="1">
      <alignment horizontal="center" vertical="center" wrapText="1"/>
      <protection locked="0"/>
    </xf>
    <xf numFmtId="0" fontId="1" fillId="7" borderId="46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16" xfId="0" applyNumberFormat="1" applyFont="1" applyBorder="1" applyAlignment="1" applyProtection="1">
      <alignment horizontal="center" vertical="center" wrapText="1"/>
      <protection locked="0"/>
    </xf>
    <xf numFmtId="0" fontId="1" fillId="0" borderId="6" xfId="0" applyNumberFormat="1" applyFont="1" applyBorder="1" applyAlignment="1" applyProtection="1">
      <alignment horizontal="center" vertical="center" wrapText="1"/>
      <protection locked="0"/>
    </xf>
    <xf numFmtId="0" fontId="2" fillId="0" borderId="9" xfId="0" applyFont="1" applyBorder="1" applyAlignment="1" applyProtection="1">
      <alignment horizontal="center" vertical="center" wrapText="1"/>
      <protection locked="0"/>
    </xf>
    <xf numFmtId="0" fontId="2" fillId="0" borderId="47" xfId="0" applyFont="1" applyBorder="1" applyAlignment="1" applyProtection="1">
      <alignment horizontal="center" vertical="center" wrapText="1"/>
      <protection locked="0"/>
    </xf>
    <xf numFmtId="0" fontId="16" fillId="0" borderId="29" xfId="0" applyFont="1" applyBorder="1" applyAlignment="1">
      <alignment horizontal="center" vertical="center" wrapText="1"/>
    </xf>
    <xf numFmtId="0" fontId="16" fillId="0" borderId="47" xfId="0" applyFont="1" applyBorder="1" applyAlignment="1">
      <alignment horizontal="center" vertical="center" wrapText="1"/>
    </xf>
    <xf numFmtId="0" fontId="2" fillId="0" borderId="45" xfId="0" applyFont="1" applyBorder="1" applyAlignment="1" applyProtection="1">
      <alignment horizontal="center" vertical="center" wrapText="1"/>
      <protection locked="0"/>
    </xf>
    <xf numFmtId="0" fontId="18" fillId="0" borderId="3" xfId="0" applyFont="1" applyBorder="1" applyAlignment="1">
      <alignment horizontal="center" vertical="center"/>
    </xf>
    <xf numFmtId="0" fontId="18" fillId="0" borderId="2" xfId="0" applyFont="1" applyBorder="1" applyAlignment="1">
      <alignment horizontal="center" vertical="center"/>
    </xf>
    <xf numFmtId="0" fontId="18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7" borderId="3" xfId="0" applyFont="1" applyFill="1" applyBorder="1" applyAlignment="1">
      <alignment horizontal="center" vertical="center" wrapText="1"/>
    </xf>
    <xf numFmtId="0" fontId="1" fillId="7" borderId="2" xfId="0" applyFont="1" applyFill="1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 wrapText="1"/>
    </xf>
    <xf numFmtId="0" fontId="3" fillId="7" borderId="0" xfId="0" applyFont="1" applyFill="1" applyBorder="1" applyAlignment="1">
      <alignment horizontal="left" wrapText="1"/>
    </xf>
    <xf numFmtId="0" fontId="3" fillId="7" borderId="0" xfId="0" applyFont="1" applyFill="1" applyAlignment="1">
      <alignment horizontal="left" wrapText="1"/>
    </xf>
    <xf numFmtId="0" fontId="7" fillId="0" borderId="31" xfId="0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24" fillId="13" borderId="28" xfId="0" applyFont="1" applyFill="1" applyBorder="1" applyAlignment="1">
      <alignment horizontal="center" vertical="center" wrapText="1"/>
    </xf>
    <xf numFmtId="0" fontId="24" fillId="13" borderId="21" xfId="0" applyFont="1" applyFill="1" applyBorder="1" applyAlignment="1">
      <alignment horizontal="center" vertical="center" wrapText="1"/>
    </xf>
    <xf numFmtId="0" fontId="13" fillId="13" borderId="28" xfId="0" applyFont="1" applyFill="1" applyBorder="1" applyAlignment="1">
      <alignment horizontal="center" vertical="center" wrapText="1"/>
    </xf>
    <xf numFmtId="0" fontId="13" fillId="13" borderId="21" xfId="0" applyFont="1" applyFill="1" applyBorder="1" applyAlignment="1">
      <alignment horizontal="center" vertical="center" wrapText="1"/>
    </xf>
    <xf numFmtId="0" fontId="16" fillId="0" borderId="9" xfId="0" applyFont="1" applyBorder="1" applyAlignment="1">
      <alignment horizontal="center" vertical="center" wrapText="1"/>
    </xf>
    <xf numFmtId="0" fontId="1" fillId="6" borderId="3" xfId="0" applyFont="1" applyFill="1" applyBorder="1" applyAlignment="1">
      <alignment horizontal="center"/>
    </xf>
    <xf numFmtId="0" fontId="1" fillId="6" borderId="2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21" fillId="5" borderId="17" xfId="0" applyFont="1" applyFill="1" applyBorder="1" applyAlignment="1">
      <alignment horizontal="center" vertical="center"/>
    </xf>
    <xf numFmtId="0" fontId="21" fillId="5" borderId="16" xfId="0" applyFont="1" applyFill="1" applyBorder="1" applyAlignment="1">
      <alignment horizontal="center" vertical="center"/>
    </xf>
    <xf numFmtId="0" fontId="21" fillId="5" borderId="15" xfId="0" applyFont="1" applyFill="1" applyBorder="1" applyAlignment="1">
      <alignment horizontal="center" vertical="center"/>
    </xf>
    <xf numFmtId="0" fontId="21" fillId="5" borderId="13" xfId="0" applyFont="1" applyFill="1" applyBorder="1" applyAlignment="1">
      <alignment horizontal="center" vertical="center"/>
    </xf>
    <xf numFmtId="0" fontId="21" fillId="5" borderId="12" xfId="0" applyFont="1" applyFill="1" applyBorder="1" applyAlignment="1">
      <alignment horizontal="center" vertical="center"/>
    </xf>
    <xf numFmtId="0" fontId="21" fillId="5" borderId="11" xfId="0" applyFont="1" applyFill="1" applyBorder="1" applyAlignment="1">
      <alignment horizontal="center" vertical="center"/>
    </xf>
    <xf numFmtId="0" fontId="21" fillId="4" borderId="17" xfId="0" applyFont="1" applyFill="1" applyBorder="1" applyAlignment="1">
      <alignment horizontal="center" vertical="center"/>
    </xf>
    <xf numFmtId="0" fontId="21" fillId="4" borderId="16" xfId="0" applyFont="1" applyFill="1" applyBorder="1" applyAlignment="1">
      <alignment horizontal="center" vertical="center"/>
    </xf>
    <xf numFmtId="0" fontId="21" fillId="4" borderId="15" xfId="0" applyFont="1" applyFill="1" applyBorder="1" applyAlignment="1">
      <alignment horizontal="center" vertical="center"/>
    </xf>
    <xf numFmtId="0" fontId="21" fillId="4" borderId="13" xfId="0" applyFont="1" applyFill="1" applyBorder="1" applyAlignment="1">
      <alignment horizontal="center" vertical="center"/>
    </xf>
    <xf numFmtId="0" fontId="21" fillId="4" borderId="12" xfId="0" applyFont="1" applyFill="1" applyBorder="1" applyAlignment="1">
      <alignment horizontal="center" vertical="center"/>
    </xf>
    <xf numFmtId="0" fontId="21" fillId="4" borderId="11" xfId="0" applyFont="1" applyFill="1" applyBorder="1" applyAlignment="1">
      <alignment horizontal="center" vertical="center"/>
    </xf>
    <xf numFmtId="0" fontId="10" fillId="23" borderId="0" xfId="0" applyFont="1" applyFill="1" applyBorder="1" applyAlignment="1">
      <alignment horizontal="center" vertical="center" wrapText="1"/>
    </xf>
    <xf numFmtId="0" fontId="10" fillId="23" borderId="10" xfId="0" applyFont="1" applyFill="1" applyBorder="1" applyAlignment="1">
      <alignment horizontal="center" vertical="center" wrapText="1"/>
    </xf>
    <xf numFmtId="0" fontId="10" fillId="24" borderId="0" xfId="0" applyFont="1" applyFill="1" applyBorder="1" applyAlignment="1">
      <alignment horizontal="center" vertical="center" wrapText="1"/>
    </xf>
    <xf numFmtId="0" fontId="10" fillId="24" borderId="10" xfId="0" applyFont="1" applyFill="1" applyBorder="1" applyAlignment="1">
      <alignment horizontal="center" vertical="center" wrapText="1"/>
    </xf>
    <xf numFmtId="0" fontId="10" fillId="25" borderId="0" xfId="0" applyFont="1" applyFill="1" applyBorder="1" applyAlignment="1">
      <alignment horizontal="center" vertical="center" wrapText="1"/>
    </xf>
    <xf numFmtId="0" fontId="10" fillId="25" borderId="10" xfId="0" applyFont="1" applyFill="1" applyBorder="1" applyAlignment="1">
      <alignment horizontal="center" vertical="center" wrapText="1"/>
    </xf>
    <xf numFmtId="0" fontId="10" fillId="26" borderId="0" xfId="0" applyFont="1" applyFill="1" applyBorder="1" applyAlignment="1">
      <alignment horizontal="center" vertical="center" wrapText="1"/>
    </xf>
    <xf numFmtId="0" fontId="10" fillId="26" borderId="10" xfId="0" applyFont="1" applyFill="1" applyBorder="1" applyAlignment="1">
      <alignment horizontal="center" vertical="center" wrapText="1"/>
    </xf>
    <xf numFmtId="0" fontId="10" fillId="27" borderId="0" xfId="0" applyFont="1" applyFill="1" applyBorder="1" applyAlignment="1">
      <alignment horizontal="center" vertical="center" wrapText="1"/>
    </xf>
    <xf numFmtId="0" fontId="10" fillId="27" borderId="10" xfId="0" applyFont="1" applyFill="1" applyBorder="1" applyAlignment="1">
      <alignment horizontal="center" vertical="center" wrapText="1"/>
    </xf>
    <xf numFmtId="0" fontId="10" fillId="22" borderId="0" xfId="0" applyFont="1" applyFill="1" applyBorder="1" applyAlignment="1">
      <alignment horizontal="center" vertical="center" wrapText="1"/>
    </xf>
    <xf numFmtId="0" fontId="10" fillId="22" borderId="10" xfId="0" applyFont="1" applyFill="1" applyBorder="1" applyAlignment="1">
      <alignment horizontal="center" vertical="center" wrapText="1"/>
    </xf>
    <xf numFmtId="0" fontId="10" fillId="15" borderId="0" xfId="0" applyFont="1" applyFill="1" applyBorder="1" applyAlignment="1">
      <alignment horizontal="center" vertical="center" wrapText="1"/>
    </xf>
    <xf numFmtId="0" fontId="10" fillId="15" borderId="10" xfId="0" applyFont="1" applyFill="1" applyBorder="1" applyAlignment="1">
      <alignment horizontal="center" vertical="center" wrapText="1"/>
    </xf>
    <xf numFmtId="0" fontId="1" fillId="0" borderId="3" xfId="0" applyNumberFormat="1" applyFont="1" applyBorder="1" applyAlignment="1">
      <alignment horizontal="center" vertical="center" wrapText="1"/>
    </xf>
    <xf numFmtId="0" fontId="1" fillId="0" borderId="1" xfId="0" applyNumberFormat="1" applyFont="1" applyBorder="1" applyAlignment="1">
      <alignment horizontal="center" vertical="center" wrapText="1"/>
    </xf>
    <xf numFmtId="0" fontId="18" fillId="0" borderId="3" xfId="0" applyFont="1" applyBorder="1" applyAlignment="1">
      <alignment horizontal="center" vertical="center" wrapText="1"/>
    </xf>
    <xf numFmtId="0" fontId="18" fillId="0" borderId="2" xfId="0" applyFont="1" applyBorder="1" applyAlignment="1">
      <alignment horizontal="center" vertical="center" wrapText="1"/>
    </xf>
    <xf numFmtId="0" fontId="18" fillId="0" borderId="1" xfId="0" applyFont="1" applyBorder="1" applyAlignment="1">
      <alignment horizontal="center" vertical="center" wrapText="1"/>
    </xf>
    <xf numFmtId="0" fontId="2" fillId="7" borderId="42" xfId="0" applyFont="1" applyFill="1" applyBorder="1" applyAlignment="1">
      <alignment horizontal="center"/>
    </xf>
    <xf numFmtId="0" fontId="2" fillId="7" borderId="43" xfId="0" applyFont="1" applyFill="1" applyBorder="1" applyAlignment="1">
      <alignment horizontal="center"/>
    </xf>
    <xf numFmtId="0" fontId="46" fillId="7" borderId="42" xfId="0" applyFont="1" applyFill="1" applyBorder="1" applyAlignment="1">
      <alignment horizontal="center"/>
    </xf>
    <xf numFmtId="0" fontId="46" fillId="7" borderId="43" xfId="0" applyFont="1" applyFill="1" applyBorder="1" applyAlignment="1">
      <alignment horizontal="center"/>
    </xf>
    <xf numFmtId="0" fontId="47" fillId="7" borderId="42" xfId="0" applyFont="1" applyFill="1" applyBorder="1" applyAlignment="1">
      <alignment horizontal="center"/>
    </xf>
    <xf numFmtId="0" fontId="47" fillId="7" borderId="43" xfId="0" applyFont="1" applyFill="1" applyBorder="1" applyAlignment="1">
      <alignment horizontal="center"/>
    </xf>
    <xf numFmtId="0" fontId="48" fillId="7" borderId="42" xfId="0" applyFont="1" applyFill="1" applyBorder="1" applyAlignment="1">
      <alignment horizontal="center"/>
    </xf>
    <xf numFmtId="0" fontId="48" fillId="7" borderId="43" xfId="0" applyFont="1" applyFill="1" applyBorder="1" applyAlignment="1">
      <alignment horizontal="center"/>
    </xf>
    <xf numFmtId="0" fontId="2" fillId="7" borderId="0" xfId="0" applyFont="1" applyFill="1" applyAlignment="1">
      <alignment horizontal="right" vertical="center"/>
    </xf>
    <xf numFmtId="0" fontId="2" fillId="7" borderId="10" xfId="0" applyFont="1" applyFill="1" applyBorder="1" applyAlignment="1">
      <alignment horizontal="right" vertical="center"/>
    </xf>
    <xf numFmtId="0" fontId="6" fillId="7" borderId="0" xfId="0" applyFont="1" applyFill="1" applyAlignment="1">
      <alignment horizontal="right" vertical="center"/>
    </xf>
    <xf numFmtId="0" fontId="6" fillId="7" borderId="10" xfId="0" applyFont="1" applyFill="1" applyBorder="1" applyAlignment="1">
      <alignment horizontal="right" vertical="center"/>
    </xf>
    <xf numFmtId="0" fontId="18" fillId="7" borderId="0" xfId="0" applyFont="1" applyFill="1" applyAlignment="1">
      <alignment horizontal="right" vertical="center"/>
    </xf>
    <xf numFmtId="0" fontId="18" fillId="7" borderId="10" xfId="0" applyFont="1" applyFill="1" applyBorder="1" applyAlignment="1">
      <alignment horizontal="right" vertical="center"/>
    </xf>
    <xf numFmtId="0" fontId="7" fillId="7" borderId="0" xfId="0" applyFont="1" applyFill="1" applyAlignment="1">
      <alignment horizontal="right" vertical="center" wrapText="1"/>
    </xf>
    <xf numFmtId="0" fontId="7" fillId="7" borderId="10" xfId="0" applyFont="1" applyFill="1" applyBorder="1" applyAlignment="1">
      <alignment horizontal="right" vertical="center" wrapText="1"/>
    </xf>
    <xf numFmtId="0" fontId="32" fillId="7" borderId="0" xfId="0" applyFont="1" applyFill="1" applyBorder="1" applyAlignment="1">
      <alignment horizontal="left" vertical="center" wrapText="1"/>
    </xf>
    <xf numFmtId="165" fontId="4" fillId="7" borderId="0" xfId="0" applyNumberFormat="1" applyFont="1" applyFill="1" applyAlignment="1">
      <alignment horizontal="right" vertical="center"/>
    </xf>
    <xf numFmtId="165" fontId="4" fillId="7" borderId="10" xfId="0" applyNumberFormat="1" applyFont="1" applyFill="1" applyBorder="1" applyAlignment="1">
      <alignment horizontal="right" vertical="center"/>
    </xf>
    <xf numFmtId="165" fontId="9" fillId="30" borderId="17" xfId="0" applyNumberFormat="1" applyFont="1" applyFill="1" applyBorder="1" applyAlignment="1">
      <alignment horizontal="center" vertical="center" wrapText="1"/>
    </xf>
    <xf numFmtId="165" fontId="9" fillId="30" borderId="15" xfId="0" applyNumberFormat="1" applyFont="1" applyFill="1" applyBorder="1" applyAlignment="1">
      <alignment horizontal="center" vertical="center" wrapText="1"/>
    </xf>
    <xf numFmtId="165" fontId="9" fillId="30" borderId="63" xfId="0" applyNumberFormat="1" applyFont="1" applyFill="1" applyBorder="1" applyAlignment="1">
      <alignment horizontal="center" vertical="center" wrapText="1"/>
    </xf>
    <xf numFmtId="165" fontId="9" fillId="30" borderId="66" xfId="0" applyNumberFormat="1" applyFont="1" applyFill="1" applyBorder="1" applyAlignment="1">
      <alignment horizontal="center" vertical="center" wrapText="1"/>
    </xf>
    <xf numFmtId="165" fontId="7" fillId="6" borderId="17" xfId="0" applyNumberFormat="1" applyFont="1" applyFill="1" applyBorder="1" applyAlignment="1">
      <alignment horizontal="center" vertical="center" wrapText="1"/>
    </xf>
    <xf numFmtId="165" fontId="7" fillId="6" borderId="15" xfId="0" applyNumberFormat="1" applyFont="1" applyFill="1" applyBorder="1" applyAlignment="1">
      <alignment horizontal="center" vertical="center" wrapText="1"/>
    </xf>
    <xf numFmtId="165" fontId="7" fillId="6" borderId="63" xfId="0" applyNumberFormat="1" applyFont="1" applyFill="1" applyBorder="1" applyAlignment="1">
      <alignment horizontal="center" vertical="center" wrapText="1"/>
    </xf>
    <xf numFmtId="165" fontId="7" fillId="6" borderId="66" xfId="0" applyNumberFormat="1" applyFont="1" applyFill="1" applyBorder="1" applyAlignment="1">
      <alignment horizontal="center" vertical="center" wrapText="1"/>
    </xf>
    <xf numFmtId="165" fontId="7" fillId="29" borderId="17" xfId="0" applyNumberFormat="1" applyFont="1" applyFill="1" applyBorder="1" applyAlignment="1">
      <alignment horizontal="center" vertical="center" wrapText="1"/>
    </xf>
    <xf numFmtId="165" fontId="7" fillId="29" borderId="15" xfId="0" applyNumberFormat="1" applyFont="1" applyFill="1" applyBorder="1" applyAlignment="1">
      <alignment horizontal="center" vertical="center" wrapText="1"/>
    </xf>
    <xf numFmtId="165" fontId="7" fillId="29" borderId="63" xfId="0" applyNumberFormat="1" applyFont="1" applyFill="1" applyBorder="1" applyAlignment="1">
      <alignment horizontal="center" vertical="center" wrapText="1"/>
    </xf>
    <xf numFmtId="165" fontId="7" fillId="29" borderId="66" xfId="0" applyNumberFormat="1" applyFont="1" applyFill="1" applyBorder="1" applyAlignment="1">
      <alignment horizontal="center" vertical="center" wrapText="1"/>
    </xf>
    <xf numFmtId="165" fontId="7" fillId="15" borderId="17" xfId="0" applyNumberFormat="1" applyFont="1" applyFill="1" applyBorder="1" applyAlignment="1">
      <alignment horizontal="center" vertical="center" wrapText="1"/>
    </xf>
    <xf numFmtId="165" fontId="7" fillId="15" borderId="15" xfId="0" applyNumberFormat="1" applyFont="1" applyFill="1" applyBorder="1" applyAlignment="1">
      <alignment horizontal="center" vertical="center" wrapText="1"/>
    </xf>
    <xf numFmtId="165" fontId="7" fillId="15" borderId="63" xfId="0" applyNumberFormat="1" applyFont="1" applyFill="1" applyBorder="1" applyAlignment="1">
      <alignment horizontal="center" vertical="center" wrapText="1"/>
    </xf>
    <xf numFmtId="165" fontId="7" fillId="15" borderId="66" xfId="0" applyNumberFormat="1" applyFont="1" applyFill="1" applyBorder="1" applyAlignment="1">
      <alignment horizontal="center" vertical="center" wrapText="1"/>
    </xf>
    <xf numFmtId="173" fontId="1" fillId="0" borderId="42" xfId="0" applyNumberFormat="1" applyFont="1" applyBorder="1" applyAlignment="1">
      <alignment horizontal="center" vertical="center"/>
    </xf>
    <xf numFmtId="173" fontId="1" fillId="0" borderId="43" xfId="0" applyNumberFormat="1" applyFont="1" applyBorder="1" applyAlignment="1">
      <alignment horizontal="center" vertical="center"/>
    </xf>
    <xf numFmtId="0" fontId="1" fillId="8" borderId="17" xfId="0" applyFont="1" applyFill="1" applyBorder="1" applyAlignment="1">
      <alignment horizontal="center" vertical="center"/>
    </xf>
    <xf numFmtId="0" fontId="1" fillId="8" borderId="15" xfId="0" applyFont="1" applyFill="1" applyBorder="1" applyAlignment="1">
      <alignment horizontal="center" vertical="center"/>
    </xf>
    <xf numFmtId="0" fontId="1" fillId="8" borderId="13" xfId="0" applyFont="1" applyFill="1" applyBorder="1" applyAlignment="1">
      <alignment horizontal="center" vertical="center"/>
    </xf>
    <xf numFmtId="0" fontId="1" fillId="8" borderId="11" xfId="0" applyFont="1" applyFill="1" applyBorder="1" applyAlignment="1">
      <alignment horizontal="center" vertical="center"/>
    </xf>
    <xf numFmtId="0" fontId="43" fillId="33" borderId="0" xfId="0" applyFont="1" applyFill="1" applyBorder="1" applyAlignment="1">
      <alignment horizontal="left" vertical="center"/>
    </xf>
    <xf numFmtId="173" fontId="1" fillId="0" borderId="49" xfId="0" applyNumberFormat="1" applyFont="1" applyBorder="1" applyAlignment="1">
      <alignment horizontal="center" vertical="center"/>
    </xf>
    <xf numFmtId="173" fontId="1" fillId="0" borderId="64" xfId="0" applyNumberFormat="1" applyFont="1" applyBorder="1" applyAlignment="1">
      <alignment horizontal="center" vertical="center"/>
    </xf>
    <xf numFmtId="0" fontId="10" fillId="10" borderId="0" xfId="0" applyNumberFormat="1" applyFont="1" applyFill="1" applyBorder="1" applyAlignment="1">
      <alignment horizontal="center" vertical="center" wrapText="1"/>
    </xf>
    <xf numFmtId="0" fontId="10" fillId="10" borderId="10" xfId="0" applyNumberFormat="1" applyFont="1" applyFill="1" applyBorder="1" applyAlignment="1">
      <alignment horizontal="center" vertical="center" wrapText="1"/>
    </xf>
    <xf numFmtId="0" fontId="10" fillId="11" borderId="0" xfId="0" applyNumberFormat="1" applyFont="1" applyFill="1" applyBorder="1" applyAlignment="1">
      <alignment horizontal="center" vertical="center" wrapText="1"/>
    </xf>
    <xf numFmtId="0" fontId="10" fillId="11" borderId="10" xfId="0" applyNumberFormat="1" applyFont="1" applyFill="1" applyBorder="1" applyAlignment="1">
      <alignment horizontal="center" vertical="center" wrapText="1"/>
    </xf>
    <xf numFmtId="0" fontId="5" fillId="7" borderId="0" xfId="0" applyNumberFormat="1" applyFont="1" applyFill="1" applyAlignment="1">
      <alignment horizontal="right" vertical="center" wrapText="1"/>
    </xf>
    <xf numFmtId="0" fontId="5" fillId="7" borderId="0" xfId="0" applyFont="1" applyFill="1" applyAlignment="1">
      <alignment horizontal="left" vertical="center"/>
    </xf>
    <xf numFmtId="0" fontId="5" fillId="7" borderId="12" xfId="0" applyFont="1" applyFill="1" applyBorder="1" applyAlignment="1">
      <alignment horizontal="left" vertical="center"/>
    </xf>
    <xf numFmtId="0" fontId="59" fillId="7" borderId="0" xfId="0" applyFont="1" applyFill="1" applyAlignment="1">
      <alignment horizontal="right" vertical="center" wrapText="1" indent="1"/>
    </xf>
    <xf numFmtId="0" fontId="51" fillId="7" borderId="0" xfId="0" applyFont="1" applyFill="1" applyAlignment="1">
      <alignment horizontal="right" vertical="center" wrapText="1"/>
    </xf>
    <xf numFmtId="0" fontId="8" fillId="32" borderId="0" xfId="0" applyFont="1" applyFill="1" applyBorder="1" applyAlignment="1">
      <alignment horizontal="left" vertical="center"/>
    </xf>
    <xf numFmtId="0" fontId="8" fillId="31" borderId="0" xfId="0" applyFont="1" applyFill="1" applyBorder="1" applyAlignment="1">
      <alignment horizontal="left" vertical="center"/>
    </xf>
    <xf numFmtId="0" fontId="8" fillId="3" borderId="0" xfId="0" applyFont="1" applyFill="1" applyBorder="1" applyAlignment="1">
      <alignment horizontal="left" vertical="center"/>
    </xf>
    <xf numFmtId="0" fontId="5" fillId="7" borderId="0" xfId="0" applyFont="1" applyFill="1" applyBorder="1" applyAlignment="1">
      <alignment horizontal="center"/>
    </xf>
    <xf numFmtId="0" fontId="5" fillId="7" borderId="10" xfId="0" applyFont="1" applyFill="1" applyBorder="1" applyAlignment="1">
      <alignment horizontal="center"/>
    </xf>
    <xf numFmtId="0" fontId="19" fillId="18" borderId="0" xfId="0" applyFont="1" applyFill="1" applyBorder="1" applyAlignment="1">
      <alignment horizontal="right" vertical="center"/>
    </xf>
    <xf numFmtId="0" fontId="19" fillId="18" borderId="65" xfId="0" applyFont="1" applyFill="1" applyBorder="1" applyAlignment="1">
      <alignment horizontal="right" vertical="center"/>
    </xf>
    <xf numFmtId="0" fontId="10" fillId="20" borderId="0" xfId="0" applyFont="1" applyFill="1" applyBorder="1" applyAlignment="1">
      <alignment horizontal="center" vertical="center" wrapText="1"/>
    </xf>
    <xf numFmtId="0" fontId="10" fillId="20" borderId="10" xfId="0" applyFont="1" applyFill="1" applyBorder="1" applyAlignment="1">
      <alignment horizontal="center" vertical="center" wrapText="1"/>
    </xf>
    <xf numFmtId="0" fontId="21" fillId="3" borderId="17" xfId="0" applyFont="1" applyFill="1" applyBorder="1" applyAlignment="1">
      <alignment horizontal="center" vertical="center"/>
    </xf>
    <xf numFmtId="0" fontId="21" fillId="3" borderId="16" xfId="0" applyFont="1" applyFill="1" applyBorder="1" applyAlignment="1">
      <alignment horizontal="center" vertical="center"/>
    </xf>
    <xf numFmtId="0" fontId="21" fillId="3" borderId="15" xfId="0" applyFont="1" applyFill="1" applyBorder="1" applyAlignment="1">
      <alignment horizontal="center" vertical="center"/>
    </xf>
    <xf numFmtId="0" fontId="21" fillId="3" borderId="13" xfId="0" applyFont="1" applyFill="1" applyBorder="1" applyAlignment="1">
      <alignment horizontal="center" vertical="center"/>
    </xf>
    <xf numFmtId="0" fontId="21" fillId="3" borderId="12" xfId="0" applyFont="1" applyFill="1" applyBorder="1" applyAlignment="1">
      <alignment horizontal="center" vertical="center"/>
    </xf>
    <xf numFmtId="0" fontId="21" fillId="3" borderId="11" xfId="0" applyFont="1" applyFill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0" fontId="7" fillId="0" borderId="38" xfId="0" applyFont="1" applyBorder="1" applyAlignment="1">
      <alignment horizontal="center" vertical="center"/>
    </xf>
    <xf numFmtId="0" fontId="21" fillId="5" borderId="14" xfId="0" applyFont="1" applyFill="1" applyBorder="1" applyAlignment="1">
      <alignment horizontal="center" vertical="center"/>
    </xf>
    <xf numFmtId="0" fontId="21" fillId="5" borderId="0" xfId="0" applyFont="1" applyFill="1" applyBorder="1" applyAlignment="1">
      <alignment horizontal="center" vertical="center"/>
    </xf>
    <xf numFmtId="0" fontId="21" fillId="5" borderId="10" xfId="0" applyFont="1" applyFill="1" applyBorder="1" applyAlignment="1">
      <alignment horizontal="center" vertical="center"/>
    </xf>
    <xf numFmtId="0" fontId="21" fillId="4" borderId="14" xfId="0" applyFont="1" applyFill="1" applyBorder="1" applyAlignment="1">
      <alignment horizontal="center" vertical="center"/>
    </xf>
    <xf numFmtId="0" fontId="21" fillId="4" borderId="0" xfId="0" applyFont="1" applyFill="1" applyBorder="1" applyAlignment="1">
      <alignment horizontal="center" vertical="center"/>
    </xf>
    <xf numFmtId="0" fontId="21" fillId="4" borderId="10" xfId="0" applyFont="1" applyFill="1" applyBorder="1" applyAlignment="1">
      <alignment horizontal="center" vertical="center"/>
    </xf>
    <xf numFmtId="0" fontId="21" fillId="3" borderId="14" xfId="0" applyFont="1" applyFill="1" applyBorder="1" applyAlignment="1">
      <alignment horizontal="center" vertical="center"/>
    </xf>
    <xf numFmtId="0" fontId="21" fillId="3" borderId="0" xfId="0" applyFont="1" applyFill="1" applyBorder="1" applyAlignment="1">
      <alignment horizontal="center" vertical="center"/>
    </xf>
    <xf numFmtId="0" fontId="21" fillId="3" borderId="10" xfId="0" applyFont="1" applyFill="1" applyBorder="1" applyAlignment="1">
      <alignment horizontal="center" vertical="center"/>
    </xf>
    <xf numFmtId="0" fontId="23" fillId="7" borderId="0" xfId="0" applyFont="1" applyFill="1" applyAlignment="1">
      <alignment horizontal="center" vertical="center"/>
    </xf>
    <xf numFmtId="0" fontId="23" fillId="7" borderId="10" xfId="0" applyFont="1" applyFill="1" applyBorder="1" applyAlignment="1">
      <alignment horizontal="center" vertical="center"/>
    </xf>
    <xf numFmtId="0" fontId="2" fillId="7" borderId="49" xfId="0" applyFont="1" applyFill="1" applyBorder="1" applyAlignment="1">
      <alignment horizontal="center" vertical="center"/>
    </xf>
    <xf numFmtId="0" fontId="2" fillId="7" borderId="42" xfId="0" applyFont="1" applyFill="1" applyBorder="1" applyAlignment="1">
      <alignment horizontal="center" vertical="center"/>
    </xf>
    <xf numFmtId="2" fontId="6" fillId="0" borderId="51" xfId="0" applyNumberFormat="1" applyFont="1" applyBorder="1" applyAlignment="1">
      <alignment horizontal="center" vertical="center" wrapText="1"/>
    </xf>
    <xf numFmtId="2" fontId="6" fillId="0" borderId="52" xfId="0" applyNumberFormat="1" applyFont="1" applyBorder="1" applyAlignment="1">
      <alignment horizontal="center" vertical="center" wrapText="1"/>
    </xf>
    <xf numFmtId="2" fontId="6" fillId="0" borderId="53" xfId="0" applyNumberFormat="1" applyFont="1" applyBorder="1" applyAlignment="1">
      <alignment horizontal="center" vertical="center" wrapText="1"/>
    </xf>
    <xf numFmtId="2" fontId="22" fillId="16" borderId="51" xfId="0" applyNumberFormat="1" applyFont="1" applyFill="1" applyBorder="1" applyAlignment="1">
      <alignment horizontal="center" vertical="center"/>
    </xf>
    <xf numFmtId="2" fontId="22" fillId="16" borderId="52" xfId="0" applyNumberFormat="1" applyFont="1" applyFill="1" applyBorder="1" applyAlignment="1">
      <alignment horizontal="center" vertical="center"/>
    </xf>
    <xf numFmtId="2" fontId="22" fillId="16" borderId="53" xfId="0" applyNumberFormat="1" applyFont="1" applyFill="1" applyBorder="1" applyAlignment="1">
      <alignment horizontal="center" vertical="center"/>
    </xf>
    <xf numFmtId="2" fontId="9" fillId="9" borderId="51" xfId="0" applyNumberFormat="1" applyFont="1" applyFill="1" applyBorder="1" applyAlignment="1">
      <alignment horizontal="center" vertical="center"/>
    </xf>
    <xf numFmtId="2" fontId="9" fillId="9" borderId="5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94"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ill>
        <patternFill>
          <bgColor theme="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193"/>
      <tableStyleElement type="headerRow" dxfId="192"/>
      <tableStyleElement type="firstRowStripe" dxfId="191"/>
    </tableStyle>
    <tableStyle name="TableStyleQueryResult" pivot="0" count="3">
      <tableStyleElement type="wholeTable" dxfId="190"/>
      <tableStyleElement type="headerRow" dxfId="189"/>
      <tableStyleElement type="firstRowStripe" dxfId="188"/>
    </tableStyle>
  </tableStyles>
  <colors>
    <mruColors>
      <color rgb="FFCCFFFF"/>
      <color rgb="FFE7E7FF"/>
      <color rgb="FFCCCCFF"/>
      <color rgb="FF66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4.emf"/><Relationship Id="rId1" Type="http://schemas.openxmlformats.org/officeDocument/2006/relationships/image" Target="../media/image5.emf"/><Relationship Id="rId6" Type="http://schemas.openxmlformats.org/officeDocument/2006/relationships/image" Target="../media/image6.emf"/><Relationship Id="rId5" Type="http://schemas.openxmlformats.org/officeDocument/2006/relationships/image" Target="../media/image1.emf"/><Relationship Id="rId4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140</xdr:row>
          <xdr:rowOff>333375</xdr:rowOff>
        </xdr:from>
        <xdr:to>
          <xdr:col>3</xdr:col>
          <xdr:colOff>9525</xdr:colOff>
          <xdr:row>143</xdr:row>
          <xdr:rowOff>9525</xdr:rowOff>
        </xdr:to>
        <xdr:sp macro="" textlink="">
          <xdr:nvSpPr>
            <xdr:cNvPr id="1029" name="Afficher4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15</xdr:row>
          <xdr:rowOff>171450</xdr:rowOff>
        </xdr:from>
        <xdr:to>
          <xdr:col>3</xdr:col>
          <xdr:colOff>0</xdr:colOff>
          <xdr:row>17</xdr:row>
          <xdr:rowOff>0</xdr:rowOff>
        </xdr:to>
        <xdr:sp macro="" textlink="">
          <xdr:nvSpPr>
            <xdr:cNvPr id="1030" name="Afficher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120</xdr:row>
          <xdr:rowOff>428625</xdr:rowOff>
        </xdr:from>
        <xdr:to>
          <xdr:col>3</xdr:col>
          <xdr:colOff>0</xdr:colOff>
          <xdr:row>122</xdr:row>
          <xdr:rowOff>0</xdr:rowOff>
        </xdr:to>
        <xdr:sp macro="" textlink="">
          <xdr:nvSpPr>
            <xdr:cNvPr id="1031" name="Afficher3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88</xdr:row>
          <xdr:rowOff>419100</xdr:rowOff>
        </xdr:from>
        <xdr:to>
          <xdr:col>3</xdr:col>
          <xdr:colOff>0</xdr:colOff>
          <xdr:row>90</xdr:row>
          <xdr:rowOff>0</xdr:rowOff>
        </xdr:to>
        <xdr:sp macro="" textlink="">
          <xdr:nvSpPr>
            <xdr:cNvPr id="1034" name="Afficher2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1009650</xdr:colOff>
          <xdr:row>93</xdr:row>
          <xdr:rowOff>76200</xdr:rowOff>
        </xdr:from>
        <xdr:to>
          <xdr:col>5</xdr:col>
          <xdr:colOff>0</xdr:colOff>
          <xdr:row>94</xdr:row>
          <xdr:rowOff>276225</xdr:rowOff>
        </xdr:to>
        <xdr:sp macro="" textlink="">
          <xdr:nvSpPr>
            <xdr:cNvPr id="1046" name="Saisir1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800100</xdr:colOff>
          <xdr:row>91</xdr:row>
          <xdr:rowOff>104775</xdr:rowOff>
        </xdr:from>
        <xdr:to>
          <xdr:col>20</xdr:col>
          <xdr:colOff>857250</xdr:colOff>
          <xdr:row>92</xdr:row>
          <xdr:rowOff>228600</xdr:rowOff>
        </xdr:to>
        <xdr:sp macro="" textlink="">
          <xdr:nvSpPr>
            <xdr:cNvPr id="1050" name="Valider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DW310"/>
  <sheetViews>
    <sheetView tabSelected="1" topLeftCell="A31" zoomScale="70" zoomScaleNormal="70" workbookViewId="0">
      <pane xSplit="4" topLeftCell="E1" activePane="topRight" state="frozen"/>
      <selection pane="topRight" activeCell="AB102" sqref="AB102"/>
    </sheetView>
  </sheetViews>
  <sheetFormatPr baseColWidth="10" defaultRowHeight="15" x14ac:dyDescent="0.25"/>
  <cols>
    <col min="1" max="1" width="1.28515625" style="245" customWidth="1"/>
    <col min="2" max="2" width="12.7109375" customWidth="1"/>
    <col min="3" max="3" width="16.28515625" customWidth="1"/>
    <col min="4" max="4" width="15.28515625" customWidth="1"/>
    <col min="5" max="5" width="11.7109375" customWidth="1"/>
    <col min="6" max="28" width="13.42578125" customWidth="1"/>
  </cols>
  <sheetData>
    <row r="1" spans="2:32" ht="15" hidden="1" customHeight="1" x14ac:dyDescent="0.25">
      <c r="B1" s="17"/>
      <c r="C1" s="33"/>
      <c r="D1" s="33"/>
      <c r="E1" s="33"/>
      <c r="F1" s="33"/>
      <c r="G1" s="33"/>
      <c r="H1" s="33"/>
      <c r="I1" s="33"/>
      <c r="J1" s="33"/>
      <c r="K1" s="33"/>
      <c r="L1" s="33"/>
      <c r="M1" s="33"/>
      <c r="N1" s="33"/>
      <c r="O1" s="33"/>
      <c r="P1" s="33"/>
      <c r="Q1" s="33"/>
      <c r="R1" s="33"/>
      <c r="S1" s="33"/>
      <c r="T1" s="17"/>
      <c r="U1" s="17"/>
      <c r="V1" s="17"/>
      <c r="W1" s="17"/>
      <c r="X1" s="17"/>
      <c r="Y1" s="17"/>
      <c r="Z1" s="17"/>
      <c r="AA1" s="17"/>
      <c r="AB1" s="17"/>
      <c r="AC1" s="17"/>
      <c r="AD1" s="17"/>
      <c r="AE1" s="17"/>
      <c r="AF1" s="17"/>
    </row>
    <row r="2" spans="2:32" ht="15" hidden="1" customHeight="1" x14ac:dyDescent="0.25">
      <c r="B2" s="17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</row>
    <row r="3" spans="2:32" ht="15" hidden="1" customHeight="1" x14ac:dyDescent="0.25">
      <c r="B3" s="17"/>
      <c r="C3" s="33"/>
      <c r="D3" s="33"/>
      <c r="E3" s="33"/>
      <c r="F3" s="33"/>
      <c r="G3" s="33"/>
      <c r="H3" s="33"/>
      <c r="I3" s="33"/>
      <c r="J3" s="33"/>
      <c r="K3" s="33"/>
      <c r="L3" s="33"/>
      <c r="M3" s="33"/>
      <c r="N3" s="33"/>
      <c r="O3" s="33"/>
      <c r="P3" s="33"/>
      <c r="Q3" s="33"/>
      <c r="R3" s="33"/>
      <c r="S3" s="33"/>
      <c r="T3" s="17"/>
      <c r="U3" s="17"/>
      <c r="V3" s="17"/>
      <c r="W3" s="17"/>
      <c r="X3" s="17"/>
      <c r="Y3" s="17"/>
      <c r="Z3" s="17"/>
      <c r="AA3" s="17"/>
      <c r="AB3" s="17"/>
      <c r="AC3" s="17"/>
      <c r="AD3" s="17"/>
      <c r="AE3" s="17"/>
      <c r="AF3" s="17"/>
    </row>
    <row r="4" spans="2:32" ht="15" hidden="1" customHeight="1" x14ac:dyDescent="0.25">
      <c r="B4" s="17"/>
      <c r="C4" s="33"/>
      <c r="D4" s="33"/>
      <c r="E4" s="33"/>
      <c r="F4" s="33"/>
      <c r="G4" s="33"/>
      <c r="H4" s="33"/>
      <c r="I4" s="33"/>
      <c r="J4" s="33"/>
      <c r="K4" s="33"/>
      <c r="L4" s="33"/>
      <c r="M4" s="33"/>
      <c r="N4" s="33"/>
      <c r="O4" s="33"/>
      <c r="P4" s="33"/>
      <c r="Q4" s="33"/>
      <c r="R4" s="33"/>
      <c r="S4" s="33"/>
      <c r="T4" s="17"/>
      <c r="U4" s="17"/>
      <c r="V4" s="17"/>
      <c r="W4" s="17"/>
      <c r="X4" s="17"/>
      <c r="Y4" s="17"/>
      <c r="Z4" s="17"/>
      <c r="AA4" s="17"/>
      <c r="AB4" s="17"/>
      <c r="AC4" s="17"/>
      <c r="AD4" s="17"/>
      <c r="AE4" s="17"/>
      <c r="AF4" s="17"/>
    </row>
    <row r="5" spans="2:32" ht="15" hidden="1" customHeight="1" x14ac:dyDescent="0.25">
      <c r="B5" s="17"/>
      <c r="C5" s="33"/>
      <c r="D5" s="33"/>
      <c r="E5" s="33"/>
      <c r="F5" s="33"/>
      <c r="G5" s="33"/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</row>
    <row r="6" spans="2:32" ht="15" hidden="1" customHeight="1" x14ac:dyDescent="0.25">
      <c r="B6" s="17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</row>
    <row r="7" spans="2:32" ht="15" hidden="1" customHeight="1" x14ac:dyDescent="0.25">
      <c r="B7" s="17"/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</row>
    <row r="8" spans="2:32" ht="15" hidden="1" customHeight="1" x14ac:dyDescent="0.25">
      <c r="B8" s="17"/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</row>
    <row r="9" spans="2:32" ht="15" hidden="1" customHeight="1" x14ac:dyDescent="0.25">
      <c r="B9" s="17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</row>
    <row r="10" spans="2:32" ht="15" hidden="1" customHeight="1" x14ac:dyDescent="0.25">
      <c r="B10" s="17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</row>
    <row r="11" spans="2:32" ht="15" hidden="1" customHeight="1" x14ac:dyDescent="0.25">
      <c r="B11" s="17"/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</row>
    <row r="12" spans="2:32" ht="15" hidden="1" customHeight="1" x14ac:dyDescent="0.25">
      <c r="B12" s="17"/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</row>
    <row r="13" spans="2:32" ht="15" hidden="1" customHeight="1" x14ac:dyDescent="0.25">
      <c r="B13" s="17"/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</row>
    <row r="14" spans="2:32" ht="15" hidden="1" customHeight="1" x14ac:dyDescent="0.25">
      <c r="B14" s="314"/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</row>
    <row r="15" spans="2:32" ht="15" hidden="1" customHeight="1" x14ac:dyDescent="0.25">
      <c r="B15" s="17"/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</row>
    <row r="16" spans="2:32" x14ac:dyDescent="0.25">
      <c r="B16" s="17"/>
      <c r="C16" s="25"/>
      <c r="D16" s="30"/>
      <c r="E16" s="30"/>
      <c r="F16" s="30"/>
      <c r="G16" s="30"/>
      <c r="H16" s="30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</row>
    <row r="17" spans="1:127" s="274" customFormat="1" ht="30" customHeight="1" x14ac:dyDescent="0.25">
      <c r="A17" s="273" t="s">
        <v>124</v>
      </c>
      <c r="C17" s="272"/>
      <c r="D17" s="474" t="s">
        <v>149</v>
      </c>
      <c r="E17" s="474"/>
      <c r="F17" s="474"/>
      <c r="G17" s="474"/>
      <c r="H17" s="474"/>
      <c r="I17" s="474"/>
      <c r="J17" s="474"/>
      <c r="K17" s="474"/>
      <c r="L17" s="474"/>
      <c r="M17" s="474"/>
      <c r="N17" s="474"/>
      <c r="O17" s="474"/>
      <c r="P17" s="474"/>
      <c r="Q17" s="474"/>
      <c r="R17" s="474"/>
      <c r="S17" s="474"/>
      <c r="T17" s="474"/>
      <c r="U17" s="474"/>
      <c r="V17" s="474"/>
      <c r="W17" s="474"/>
      <c r="X17" s="474"/>
      <c r="Y17" s="474"/>
      <c r="Z17" s="474"/>
      <c r="AA17" s="474"/>
      <c r="AB17" s="474"/>
      <c r="AC17" s="474"/>
      <c r="AD17" s="474"/>
    </row>
    <row r="18" spans="1:127" x14ac:dyDescent="0.25">
      <c r="B18" s="376" t="s">
        <v>63</v>
      </c>
      <c r="C18" s="376"/>
      <c r="D18" s="376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DW18" s="95" t="b">
        <v>0</v>
      </c>
    </row>
    <row r="19" spans="1:127" ht="15.75" thickBot="1" x14ac:dyDescent="0.3">
      <c r="B19" s="377"/>
      <c r="C19" s="377"/>
      <c r="D19" s="377"/>
      <c r="E19" s="20"/>
      <c r="F19" s="21"/>
      <c r="G19" s="21"/>
      <c r="H19" s="21"/>
      <c r="I19" s="21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DW19" s="95" t="b">
        <v>0</v>
      </c>
    </row>
    <row r="20" spans="1:127" ht="15.75" thickBot="1" x14ac:dyDescent="0.3">
      <c r="B20" s="376" t="s">
        <v>121</v>
      </c>
      <c r="C20" s="376"/>
      <c r="D20" s="376"/>
      <c r="E20" s="17"/>
      <c r="F20" s="385" t="s">
        <v>32</v>
      </c>
      <c r="G20" s="386"/>
      <c r="H20" s="386"/>
      <c r="I20" s="386"/>
      <c r="J20" s="386"/>
      <c r="K20" s="386"/>
      <c r="L20" s="386"/>
      <c r="M20" s="387"/>
      <c r="N20" s="17"/>
      <c r="P20" s="388" t="s">
        <v>32</v>
      </c>
      <c r="Q20" s="389"/>
      <c r="S20" s="17"/>
      <c r="T20" s="17"/>
      <c r="U20" s="17"/>
      <c r="V20" s="17"/>
      <c r="W20" s="17"/>
      <c r="Y20" s="36" t="s">
        <v>32</v>
      </c>
      <c r="Z20" s="17"/>
      <c r="AA20" s="17"/>
      <c r="AB20" s="17"/>
      <c r="AC20" s="17"/>
      <c r="AD20" s="17"/>
      <c r="AE20" s="17"/>
      <c r="AF20" s="17"/>
      <c r="DW20" s="95" t="b">
        <v>0</v>
      </c>
    </row>
    <row r="21" spans="1:127" x14ac:dyDescent="0.25">
      <c r="B21" s="377"/>
      <c r="C21" s="377"/>
      <c r="D21" s="377"/>
      <c r="E21" s="17"/>
      <c r="F21" s="390" t="s">
        <v>31</v>
      </c>
      <c r="G21" s="391"/>
      <c r="H21" s="391"/>
      <c r="I21" s="391"/>
      <c r="J21" s="391"/>
      <c r="K21" s="391"/>
      <c r="L21" s="391"/>
      <c r="M21" s="392"/>
      <c r="N21" s="396" t="s">
        <v>30</v>
      </c>
      <c r="O21" s="397"/>
      <c r="P21" s="397"/>
      <c r="Q21" s="397"/>
      <c r="R21" s="397"/>
      <c r="S21" s="398"/>
      <c r="T21" s="483" t="s">
        <v>29</v>
      </c>
      <c r="U21" s="484"/>
      <c r="V21" s="484"/>
      <c r="W21" s="484"/>
      <c r="X21" s="484"/>
      <c r="Y21" s="484"/>
      <c r="Z21" s="484"/>
      <c r="AA21" s="484"/>
      <c r="AB21" s="485"/>
      <c r="AC21" s="17"/>
      <c r="AD21" s="17"/>
      <c r="AE21" s="17"/>
      <c r="AF21" s="17"/>
      <c r="DW21" s="95" t="b">
        <v>0</v>
      </c>
    </row>
    <row r="22" spans="1:127" ht="15.75" thickBot="1" x14ac:dyDescent="0.3">
      <c r="A22" s="245" t="s">
        <v>124</v>
      </c>
      <c r="B22" s="17"/>
      <c r="C22" s="17"/>
      <c r="D22" s="17"/>
      <c r="E22" s="17"/>
      <c r="F22" s="393"/>
      <c r="G22" s="394"/>
      <c r="H22" s="394"/>
      <c r="I22" s="394"/>
      <c r="J22" s="394"/>
      <c r="K22" s="394"/>
      <c r="L22" s="394"/>
      <c r="M22" s="395"/>
      <c r="N22" s="399"/>
      <c r="O22" s="400"/>
      <c r="P22" s="400"/>
      <c r="Q22" s="400"/>
      <c r="R22" s="400"/>
      <c r="S22" s="401"/>
      <c r="T22" s="486"/>
      <c r="U22" s="487"/>
      <c r="V22" s="487"/>
      <c r="W22" s="487"/>
      <c r="X22" s="487"/>
      <c r="Y22" s="487"/>
      <c r="Z22" s="487"/>
      <c r="AA22" s="487"/>
      <c r="AB22" s="488"/>
      <c r="AC22" s="17"/>
      <c r="AD22" s="17"/>
      <c r="AE22" s="17"/>
      <c r="AF22" s="17"/>
      <c r="DW22" s="95" t="b">
        <v>0</v>
      </c>
    </row>
    <row r="23" spans="1:127" ht="19.5" thickBot="1" x14ac:dyDescent="0.3">
      <c r="A23" s="245" t="s">
        <v>124</v>
      </c>
      <c r="B23" s="17"/>
      <c r="C23" s="17"/>
      <c r="D23" s="17"/>
      <c r="E23" s="17"/>
      <c r="F23" s="378" t="s">
        <v>69</v>
      </c>
      <c r="G23" s="489"/>
      <c r="H23" s="490"/>
      <c r="I23" s="379"/>
      <c r="J23" s="378" t="s">
        <v>70</v>
      </c>
      <c r="K23" s="379"/>
      <c r="L23" s="378" t="s">
        <v>71</v>
      </c>
      <c r="M23" s="379"/>
      <c r="N23" s="378" t="s">
        <v>72</v>
      </c>
      <c r="O23" s="379"/>
      <c r="P23" s="378" t="s">
        <v>73</v>
      </c>
      <c r="Q23" s="379"/>
      <c r="R23" s="378" t="s">
        <v>114</v>
      </c>
      <c r="S23" s="379"/>
      <c r="T23" s="75" t="s">
        <v>16</v>
      </c>
      <c r="U23" s="75" t="s">
        <v>14</v>
      </c>
      <c r="V23" s="75" t="s">
        <v>12</v>
      </c>
      <c r="W23" s="75" t="s">
        <v>10</v>
      </c>
      <c r="X23" s="75" t="s">
        <v>8</v>
      </c>
      <c r="Y23" s="75" t="s">
        <v>6</v>
      </c>
      <c r="Z23" s="75" t="s">
        <v>4</v>
      </c>
      <c r="AA23" s="75" t="s">
        <v>2</v>
      </c>
      <c r="AB23" s="75" t="s">
        <v>0</v>
      </c>
      <c r="AC23" s="17"/>
      <c r="AD23" s="17"/>
      <c r="AE23" s="17"/>
      <c r="AF23" s="17"/>
      <c r="DW23" s="95" t="b">
        <v>0</v>
      </c>
    </row>
    <row r="24" spans="1:127" s="6" customFormat="1" ht="15.75" customHeight="1" x14ac:dyDescent="0.25">
      <c r="A24" s="246"/>
      <c r="B24" s="380" t="s">
        <v>110</v>
      </c>
      <c r="C24" s="382" t="s">
        <v>59</v>
      </c>
      <c r="D24" s="382" t="s">
        <v>60</v>
      </c>
      <c r="E24" s="102" t="s">
        <v>115</v>
      </c>
      <c r="F24" s="104">
        <v>1</v>
      </c>
      <c r="G24" s="105">
        <v>1</v>
      </c>
      <c r="H24" s="106">
        <v>1</v>
      </c>
      <c r="I24" s="107">
        <v>1</v>
      </c>
      <c r="J24" s="104">
        <v>0.44</v>
      </c>
      <c r="K24" s="107">
        <v>1</v>
      </c>
      <c r="L24" s="104">
        <v>0.83</v>
      </c>
      <c r="M24" s="107">
        <v>1</v>
      </c>
      <c r="N24" s="104">
        <v>0.73</v>
      </c>
      <c r="O24" s="107">
        <v>1</v>
      </c>
      <c r="P24" s="104">
        <v>0.56000000000000005</v>
      </c>
      <c r="Q24" s="107">
        <v>1</v>
      </c>
      <c r="R24" s="104">
        <v>1.3</v>
      </c>
      <c r="S24" s="107">
        <v>1</v>
      </c>
      <c r="T24" s="103">
        <v>1</v>
      </c>
      <c r="U24" s="103">
        <v>1</v>
      </c>
      <c r="V24" s="103">
        <v>1</v>
      </c>
      <c r="W24" s="103">
        <v>1</v>
      </c>
      <c r="X24" s="103">
        <v>1</v>
      </c>
      <c r="Y24" s="103">
        <v>1</v>
      </c>
      <c r="Z24" s="103">
        <v>1</v>
      </c>
      <c r="AA24" s="103">
        <v>1</v>
      </c>
      <c r="AB24" s="103">
        <v>1</v>
      </c>
      <c r="AC24" s="18"/>
      <c r="AD24" s="18"/>
      <c r="AE24" s="18"/>
      <c r="AF24" s="18"/>
      <c r="AG24" s="6">
        <f t="shared" ref="AG24:AH24" si="0">AI$2</f>
        <v>0</v>
      </c>
      <c r="AH24" s="6">
        <f t="shared" si="0"/>
        <v>0</v>
      </c>
      <c r="AI24" s="6">
        <f>AK$2</f>
        <v>0</v>
      </c>
      <c r="AJ24" s="6">
        <f>$AK2</f>
        <v>0</v>
      </c>
      <c r="AK24" s="6">
        <f>$AK2</f>
        <v>0</v>
      </c>
      <c r="AL24" s="6">
        <f>$AK2</f>
        <v>0</v>
      </c>
      <c r="AN24" s="315">
        <v>1</v>
      </c>
      <c r="DW24" s="95" t="b">
        <v>0</v>
      </c>
    </row>
    <row r="25" spans="1:127" s="95" customFormat="1" ht="29.25" customHeight="1" thickBot="1" x14ac:dyDescent="0.3">
      <c r="A25" s="247"/>
      <c r="B25" s="381"/>
      <c r="C25" s="383"/>
      <c r="D25" s="383"/>
      <c r="E25" s="101" t="s">
        <v>28</v>
      </c>
      <c r="F25" s="96" t="s">
        <v>51</v>
      </c>
      <c r="G25" s="97" t="s">
        <v>52</v>
      </c>
      <c r="H25" s="98" t="s">
        <v>102</v>
      </c>
      <c r="I25" s="99" t="s">
        <v>49</v>
      </c>
      <c r="J25" s="96" t="s">
        <v>22</v>
      </c>
      <c r="K25" s="99" t="s">
        <v>38</v>
      </c>
      <c r="L25" s="96" t="s">
        <v>21</v>
      </c>
      <c r="M25" s="99" t="s">
        <v>36</v>
      </c>
      <c r="N25" s="96" t="s">
        <v>104</v>
      </c>
      <c r="O25" s="99" t="s">
        <v>20</v>
      </c>
      <c r="P25" s="96" t="s">
        <v>19</v>
      </c>
      <c r="Q25" s="99" t="s">
        <v>42</v>
      </c>
      <c r="R25" s="96" t="s">
        <v>18</v>
      </c>
      <c r="S25" s="99" t="s">
        <v>34</v>
      </c>
      <c r="T25" s="100" t="s">
        <v>17</v>
      </c>
      <c r="U25" s="100" t="s">
        <v>15</v>
      </c>
      <c r="V25" s="100" t="s">
        <v>13</v>
      </c>
      <c r="W25" s="100" t="s">
        <v>11</v>
      </c>
      <c r="X25" s="100" t="s">
        <v>9</v>
      </c>
      <c r="Y25" s="100" t="s">
        <v>7</v>
      </c>
      <c r="Z25" s="100" t="s">
        <v>5</v>
      </c>
      <c r="AA25" s="100" t="s">
        <v>3</v>
      </c>
      <c r="AB25" s="100" t="s">
        <v>1</v>
      </c>
      <c r="AC25" s="94"/>
      <c r="AD25" s="94"/>
      <c r="AE25" s="94"/>
      <c r="AF25" s="94"/>
      <c r="AI25" s="6">
        <f t="shared" ref="AI25:AI28" si="1">AK$2</f>
        <v>0</v>
      </c>
      <c r="AJ25" s="6">
        <f>$AK3</f>
        <v>0</v>
      </c>
      <c r="AN25" s="316">
        <v>2</v>
      </c>
      <c r="DW25" s="95" t="b">
        <v>0</v>
      </c>
    </row>
    <row r="26" spans="1:127" s="161" customFormat="1" ht="15.75" customHeight="1" x14ac:dyDescent="0.25">
      <c r="A26" s="248"/>
      <c r="B26" s="358" t="s">
        <v>111</v>
      </c>
      <c r="C26" s="360" t="s">
        <v>61</v>
      </c>
      <c r="D26" s="362" t="s">
        <v>23</v>
      </c>
      <c r="E26" s="384">
        <f>IF(ISBLANK(D$26),"",VLOOKUP(D$26,NUTRIMENTS,2,0))</f>
        <v>1.02</v>
      </c>
      <c r="F26" s="147">
        <f>IF(ISBLANK($D26),"",VLOOKUP($D26,NUTRIMENTS,3,0))</f>
        <v>0</v>
      </c>
      <c r="G26" s="148">
        <f>IF(ISBLANK($D26),"",VLOOKUP($D26,NUTRIMENTS,4,0))</f>
        <v>0</v>
      </c>
      <c r="H26" s="149">
        <f>IF(ISBLANK($D26),"",VLOOKUP($D26,NUTRIMENTS,5,0))</f>
        <v>0</v>
      </c>
      <c r="I26" s="150">
        <f>IF(ISBLANK($D26),"",VLOOKUP($D26,NUTRIMENTS,6,0))</f>
        <v>0</v>
      </c>
      <c r="J26" s="151">
        <f>IF(ISBLANK($D26),"",VLOOKUP($D26,NUTRIMENTS,7,0))</f>
        <v>1</v>
      </c>
      <c r="K26" s="152">
        <f>IF(ISBLANK($D26),"",VLOOKUP($D26,NUTRIMENTS,8,0))</f>
        <v>0</v>
      </c>
      <c r="L26" s="153">
        <f>IF(ISBLANK($D26),"",VLOOKUP($D26,NUTRIMENTS,9,0))</f>
        <v>0.6</v>
      </c>
      <c r="M26" s="154">
        <f>IF(ISBLANK($D26),"",VLOOKUP($D26,NUTRIMENTS,10,0))</f>
        <v>0</v>
      </c>
      <c r="N26" s="155">
        <f>IF(ISBLANK($D26),"",VLOOKUP($D26,NUTRIMENTS,11,0))</f>
        <v>0</v>
      </c>
      <c r="O26" s="156">
        <f>IF(ISBLANK($D26),"",VLOOKUP($D26,NUTRIMENTS,12,0))</f>
        <v>0</v>
      </c>
      <c r="P26" s="157">
        <f>IF(ISBLANK($D26),"",VLOOKUP($D26,NUTRIMENTS,13,0))</f>
        <v>0</v>
      </c>
      <c r="Q26" s="158">
        <f>IF(ISBLANK($D26),"",VLOOKUP($D26,NUTRIMENTS,14,0))</f>
        <v>0</v>
      </c>
      <c r="R26" s="149">
        <f>IF(ISBLANK($D26),"",VLOOKUP($D26,NUTRIMENTS,15,0))</f>
        <v>0</v>
      </c>
      <c r="S26" s="159">
        <f>IF(ISBLANK($D26),"",VLOOKUP($D26,NUTRIMENTS,16,0))</f>
        <v>0</v>
      </c>
      <c r="T26" s="149">
        <f>IF(ISBLANK($D26),"",VLOOKUP($D26,NUTRIMENTS,17,0))</f>
        <v>0</v>
      </c>
      <c r="U26" s="148">
        <f>IF(ISBLANK($D26),"",VLOOKUP($D26,NUTRIMENTS,18,0))</f>
        <v>0</v>
      </c>
      <c r="V26" s="148">
        <f>IF(ISBLANK($D26),"",VLOOKUP($D26,NUTRIMENTS,19,0))</f>
        <v>0</v>
      </c>
      <c r="W26" s="148">
        <f>IF(ISBLANK($D26),"",VLOOKUP($D26,NUTRIMENTS,20,0))</f>
        <v>0</v>
      </c>
      <c r="X26" s="148">
        <f>IF(ISBLANK($D26),"",VLOOKUP($D26,NUTRIMENTS,21,0))</f>
        <v>0</v>
      </c>
      <c r="Y26" s="148">
        <f>IF(ISBLANK($D26),"",VLOOKUP($D26,NUTRIMENTS,22,0))</f>
        <v>0</v>
      </c>
      <c r="Z26" s="148">
        <f>IF(ISBLANK($D26),"",VLOOKUP($D26,NUTRIMENTS,23,0))</f>
        <v>0</v>
      </c>
      <c r="AA26" s="148">
        <f>IF(ISBLANK($D26),"",VLOOKUP($D26,NUTRIMENTS,24,0))</f>
        <v>0</v>
      </c>
      <c r="AB26" s="148">
        <f>IF(ISBLANK($D26),"",VLOOKUP($D26,NUTRIMENTS,25,0))</f>
        <v>0</v>
      </c>
      <c r="AC26" s="160"/>
      <c r="AD26" s="160"/>
      <c r="AE26" s="160"/>
      <c r="AF26" s="160"/>
      <c r="AI26" s="162">
        <f t="shared" si="1"/>
        <v>0</v>
      </c>
      <c r="AJ26" s="162">
        <f>$AK4</f>
        <v>0</v>
      </c>
      <c r="AN26" s="317">
        <v>3</v>
      </c>
      <c r="DW26" s="161" t="b">
        <f>OR(B26="",C26="",D26="")</f>
        <v>0</v>
      </c>
    </row>
    <row r="27" spans="1:127" s="166" customFormat="1" ht="15" customHeight="1" x14ac:dyDescent="0.25">
      <c r="A27" s="249"/>
      <c r="B27" s="359"/>
      <c r="C27" s="361"/>
      <c r="D27" s="363"/>
      <c r="E27" s="365"/>
      <c r="F27" s="257">
        <f>IF(F26="",,($E26*F26*F$24)*10)</f>
        <v>0</v>
      </c>
      <c r="G27" s="258">
        <f t="shared" ref="G27:AB27" si="2">IF(G26="",,($E26*G26*G$24)*10)</f>
        <v>0</v>
      </c>
      <c r="H27" s="259">
        <f t="shared" si="2"/>
        <v>0</v>
      </c>
      <c r="I27" s="260">
        <f t="shared" si="2"/>
        <v>0</v>
      </c>
      <c r="J27" s="261">
        <f t="shared" si="2"/>
        <v>4.4880000000000004</v>
      </c>
      <c r="K27" s="262">
        <f t="shared" si="2"/>
        <v>0</v>
      </c>
      <c r="L27" s="263">
        <f t="shared" si="2"/>
        <v>5.0795999999999992</v>
      </c>
      <c r="M27" s="264">
        <f t="shared" si="2"/>
        <v>0</v>
      </c>
      <c r="N27" s="265">
        <f t="shared" si="2"/>
        <v>0</v>
      </c>
      <c r="O27" s="266">
        <f t="shared" si="2"/>
        <v>0</v>
      </c>
      <c r="P27" s="267">
        <f t="shared" si="2"/>
        <v>0</v>
      </c>
      <c r="Q27" s="268">
        <f t="shared" si="2"/>
        <v>0</v>
      </c>
      <c r="R27" s="269">
        <f t="shared" si="2"/>
        <v>0</v>
      </c>
      <c r="S27" s="270">
        <f t="shared" si="2"/>
        <v>0</v>
      </c>
      <c r="T27" s="164">
        <f t="shared" si="2"/>
        <v>0</v>
      </c>
      <c r="U27" s="163">
        <f t="shared" si="2"/>
        <v>0</v>
      </c>
      <c r="V27" s="163">
        <f t="shared" si="2"/>
        <v>0</v>
      </c>
      <c r="W27" s="163">
        <f t="shared" si="2"/>
        <v>0</v>
      </c>
      <c r="X27" s="163">
        <f t="shared" si="2"/>
        <v>0</v>
      </c>
      <c r="Y27" s="163">
        <f t="shared" si="2"/>
        <v>0</v>
      </c>
      <c r="Z27" s="163">
        <f t="shared" si="2"/>
        <v>0</v>
      </c>
      <c r="AA27" s="163">
        <f t="shared" si="2"/>
        <v>0</v>
      </c>
      <c r="AB27" s="163">
        <f t="shared" si="2"/>
        <v>0</v>
      </c>
      <c r="AC27" s="165"/>
      <c r="AD27" s="165"/>
      <c r="AE27" s="165"/>
      <c r="AF27" s="165"/>
      <c r="AI27" s="162">
        <f t="shared" si="1"/>
        <v>0</v>
      </c>
      <c r="AJ27" s="162">
        <f>$AK5</f>
        <v>0</v>
      </c>
      <c r="AN27" s="318">
        <v>4</v>
      </c>
      <c r="DW27" s="161" t="b">
        <f t="shared" ref="DW27:DW88" si="3">OR(B27="",C27="",D27="")</f>
        <v>1</v>
      </c>
    </row>
    <row r="28" spans="1:127" s="10" customFormat="1" ht="3" customHeight="1" thickBot="1" x14ac:dyDescent="0.3">
      <c r="A28" s="250"/>
      <c r="B28" s="309"/>
      <c r="C28" s="310"/>
      <c r="D28" s="311"/>
      <c r="E28" s="167"/>
      <c r="F28" s="168"/>
      <c r="G28" s="169"/>
      <c r="H28" s="169"/>
      <c r="I28" s="170"/>
      <c r="J28" s="171"/>
      <c r="K28" s="172"/>
      <c r="L28" s="173"/>
      <c r="M28" s="174"/>
      <c r="N28" s="168"/>
      <c r="O28" s="170"/>
      <c r="P28" s="175"/>
      <c r="Q28" s="176"/>
      <c r="R28" s="173"/>
      <c r="S28" s="174"/>
      <c r="T28" s="173"/>
      <c r="U28" s="169"/>
      <c r="V28" s="169"/>
      <c r="W28" s="169"/>
      <c r="X28" s="169"/>
      <c r="Y28" s="169"/>
      <c r="Z28" s="169"/>
      <c r="AA28" s="169"/>
      <c r="AB28" s="169"/>
      <c r="AC28" s="40"/>
      <c r="AD28" s="40"/>
      <c r="AE28" s="40"/>
      <c r="AF28" s="40"/>
      <c r="AI28" s="162">
        <f t="shared" si="1"/>
        <v>0</v>
      </c>
      <c r="AJ28" s="162">
        <f>$AK6</f>
        <v>0</v>
      </c>
      <c r="AN28" s="318">
        <v>5</v>
      </c>
      <c r="DW28" s="161" t="b">
        <f t="shared" si="3"/>
        <v>1</v>
      </c>
    </row>
    <row r="29" spans="1:127" s="10" customFormat="1" ht="29.25" customHeight="1" x14ac:dyDescent="0.25">
      <c r="A29" s="250" t="s">
        <v>124</v>
      </c>
      <c r="B29" s="358" t="s">
        <v>27</v>
      </c>
      <c r="C29" s="360" t="s">
        <v>62</v>
      </c>
      <c r="D29" s="362" t="s">
        <v>56</v>
      </c>
      <c r="E29" s="364">
        <f>IF(ISBLANK(D$29),"",VLOOKUP(D$29,NUTRIMENTS,2,0))</f>
        <v>1.5049999999999999</v>
      </c>
      <c r="F29" s="147">
        <f>IF(ISBLANK($D29),"",VLOOKUP($D29,NUTRIMENTS,3,0))</f>
        <v>4.6500000000000004</v>
      </c>
      <c r="G29" s="148">
        <f>IF(ISBLANK($D29),"",VLOOKUP($D29,NUTRIMENTS,4,0))</f>
        <v>5.35</v>
      </c>
      <c r="H29" s="149">
        <f>IF(ISBLANK($D29),"",VLOOKUP($D29,NUTRIMENTS,5,0))</f>
        <v>0</v>
      </c>
      <c r="I29" s="150">
        <f>IF(ISBLANK($D29),"",VLOOKUP($D29,NUTRIMENTS,6,0))</f>
        <v>0</v>
      </c>
      <c r="J29" s="151">
        <f>IF(ISBLANK($D29),"",VLOOKUP($D29,NUTRIMENTS,7,0))</f>
        <v>40</v>
      </c>
      <c r="K29" s="152">
        <f>IF(ISBLANK($D29),"",VLOOKUP($D29,NUTRIMENTS,8,0))</f>
        <v>0</v>
      </c>
      <c r="L29" s="153">
        <f>IF(ISBLANK($D29),"",VLOOKUP($D29,NUTRIMENTS,9,0))</f>
        <v>20</v>
      </c>
      <c r="M29" s="154">
        <f>IF(ISBLANK($D29),"",VLOOKUP($D29,NUTRIMENTS,10,0))</f>
        <v>0</v>
      </c>
      <c r="N29" s="155">
        <f>IF(ISBLANK($D29),"",VLOOKUP($D29,NUTRIMENTS,11,0))</f>
        <v>0</v>
      </c>
      <c r="O29" s="156">
        <f>IF(ISBLANK($D29),"",VLOOKUP($D29,NUTRIMENTS,12,0))</f>
        <v>0</v>
      </c>
      <c r="P29" s="157">
        <f>IF(ISBLANK($D29),"",VLOOKUP($D29,NUTRIMENTS,13,0))</f>
        <v>0</v>
      </c>
      <c r="Q29" s="158">
        <f>IF(ISBLANK($D29),"",VLOOKUP($D29,NUTRIMENTS,14,0))</f>
        <v>1.5</v>
      </c>
      <c r="R29" s="149">
        <f>IF(ISBLANK($D29),"",VLOOKUP($D29,NUTRIMENTS,15,0))</f>
        <v>0</v>
      </c>
      <c r="S29" s="159">
        <f>IF(ISBLANK($D29),"",VLOOKUP($D29,NUTRIMENTS,16,0))</f>
        <v>0</v>
      </c>
      <c r="T29" s="149">
        <f>IF(ISBLANK($D29),"",VLOOKUP($D29,NUTRIMENTS,17,0))</f>
        <v>3.5000000000000003E-2</v>
      </c>
      <c r="U29" s="148">
        <f>IF(ISBLANK($D29),"",VLOOKUP($D29,NUTRIMENTS,18,0))</f>
        <v>8.5000000000000006E-2</v>
      </c>
      <c r="V29" s="148">
        <f>IF(ISBLANK($D29),"",VLOOKUP($D29,NUTRIMENTS,19,0))</f>
        <v>0.17</v>
      </c>
      <c r="W29" s="148">
        <f>IF(ISBLANK($D29),"",VLOOKUP($D29,NUTRIMENTS,20,0))</f>
        <v>8.5000000000000006E-2</v>
      </c>
      <c r="X29" s="148">
        <f>IF(ISBLANK($D29),"",VLOOKUP($D29,NUTRIMENTS,21,0))</f>
        <v>1.1999999999999999E-3</v>
      </c>
      <c r="Y29" s="148">
        <f>IF(ISBLANK($D29),"",VLOOKUP($D29,NUTRIMENTS,22,0))</f>
        <v>8.5000000000000006E-2</v>
      </c>
      <c r="Z29" s="148">
        <f>IF(ISBLANK($D29),"",VLOOKUP($D29,NUTRIMENTS,23,0))</f>
        <v>0</v>
      </c>
      <c r="AA29" s="148">
        <f>IF(ISBLANK($D29),"",VLOOKUP($D29,NUTRIMENTS,24,0))</f>
        <v>1.1999999999999999E-3</v>
      </c>
      <c r="AB29" s="148">
        <f>IF(ISBLANK($D29),"",VLOOKUP($D29,NUTRIMENTS,25,0))</f>
        <v>0</v>
      </c>
      <c r="AC29" s="40"/>
      <c r="AD29" s="40"/>
      <c r="AE29" s="40"/>
      <c r="AF29" s="40"/>
      <c r="AN29" s="318">
        <v>6</v>
      </c>
      <c r="DW29" s="161" t="b">
        <f t="shared" si="3"/>
        <v>0</v>
      </c>
    </row>
    <row r="30" spans="1:127" s="166" customFormat="1" ht="15" customHeight="1" x14ac:dyDescent="0.25">
      <c r="A30" s="249"/>
      <c r="B30" s="359"/>
      <c r="C30" s="361"/>
      <c r="D30" s="363"/>
      <c r="E30" s="365"/>
      <c r="F30" s="257">
        <f>IF(F29="",,($E29*F29*F$24)*10)</f>
        <v>69.982500000000002</v>
      </c>
      <c r="G30" s="258">
        <f>IF(G29="",,($E29*G29*G$24)*10)</f>
        <v>80.517499999999984</v>
      </c>
      <c r="H30" s="259">
        <f>IF(H29="",,($E29*H29*H$24)*10)</f>
        <v>0</v>
      </c>
      <c r="I30" s="260">
        <f>IF(I29="",,($E29*I29*I$24)*10)</f>
        <v>0</v>
      </c>
      <c r="J30" s="261">
        <f t="shared" ref="J30" si="4">IF(J29="",,($E29*J29*J$24)*10)</f>
        <v>264.88</v>
      </c>
      <c r="K30" s="262">
        <f t="shared" ref="K30" si="5">IF(K29="",,($E29*K29*K$24)*10)</f>
        <v>0</v>
      </c>
      <c r="L30" s="263">
        <f t="shared" ref="L30" si="6">IF(L29="",,($E29*L29*L$24)*10)</f>
        <v>249.82999999999998</v>
      </c>
      <c r="M30" s="264">
        <f t="shared" ref="M30" si="7">IF(M29="",,($E29*M29*M$24)*10)</f>
        <v>0</v>
      </c>
      <c r="N30" s="265">
        <f t="shared" ref="N30" si="8">IF(N29="",,($E29*N29*N$24)*10)</f>
        <v>0</v>
      </c>
      <c r="O30" s="266">
        <f t="shared" ref="O30" si="9">IF(O29="",,($E29*O29*O$24)*10)</f>
        <v>0</v>
      </c>
      <c r="P30" s="267">
        <f t="shared" ref="P30" si="10">IF(P29="",,($E29*P29*P$24)*10)</f>
        <v>0</v>
      </c>
      <c r="Q30" s="268">
        <f t="shared" ref="Q30" si="11">IF(Q29="",,($E29*Q29*Q$24)*10)</f>
        <v>22.574999999999999</v>
      </c>
      <c r="R30" s="269">
        <f t="shared" ref="R30" si="12">IF(R29="",,($E29*R29*R$24)*10)</f>
        <v>0</v>
      </c>
      <c r="S30" s="270">
        <f t="shared" ref="S30" si="13">IF(S29="",,($E29*S29*S$24)*10)</f>
        <v>0</v>
      </c>
      <c r="T30" s="164">
        <f t="shared" ref="T30" si="14">IF(T29="",,($E29*T29*T$24)*10)</f>
        <v>0.52675000000000005</v>
      </c>
      <c r="U30" s="163">
        <f t="shared" ref="U30" si="15">IF(U29="",,($E29*U29*U$24)*10)</f>
        <v>1.2792500000000002</v>
      </c>
      <c r="V30" s="163">
        <f t="shared" ref="V30" si="16">IF(V29="",,($E29*V29*V$24)*10)</f>
        <v>2.5585000000000004</v>
      </c>
      <c r="W30" s="163">
        <f t="shared" ref="W30" si="17">IF(W29="",,($E29*W29*W$24)*10)</f>
        <v>1.2792500000000002</v>
      </c>
      <c r="X30" s="163">
        <f t="shared" ref="X30" si="18">IF(X29="",,($E29*X29*X$24)*10)</f>
        <v>1.8059999999999996E-2</v>
      </c>
      <c r="Y30" s="163">
        <f t="shared" ref="Y30" si="19">IF(Y29="",,($E29*Y29*Y$24)*10)</f>
        <v>1.2792500000000002</v>
      </c>
      <c r="Z30" s="163">
        <f t="shared" ref="Z30" si="20">IF(Z29="",,($E29*Z29*Z$24)*10)</f>
        <v>0</v>
      </c>
      <c r="AA30" s="163">
        <f t="shared" ref="AA30" si="21">IF(AA29="",,($E29*AA29*AA$24)*10)</f>
        <v>1.8059999999999996E-2</v>
      </c>
      <c r="AB30" s="163">
        <f t="shared" ref="AB30" si="22">IF(AB29="",,($E29*AB29*AB$24)*10)</f>
        <v>0</v>
      </c>
      <c r="AC30" s="165"/>
      <c r="AD30" s="165"/>
      <c r="AE30" s="165"/>
      <c r="AF30" s="165"/>
      <c r="AN30" s="318"/>
      <c r="DW30" s="161" t="b">
        <f t="shared" si="3"/>
        <v>1</v>
      </c>
    </row>
    <row r="31" spans="1:127" s="10" customFormat="1" ht="3" customHeight="1" thickBot="1" x14ac:dyDescent="0.3">
      <c r="A31" s="250"/>
      <c r="B31" s="309"/>
      <c r="C31" s="310"/>
      <c r="D31" s="311"/>
      <c r="E31" s="167"/>
      <c r="F31" s="168"/>
      <c r="G31" s="169"/>
      <c r="H31" s="169"/>
      <c r="I31" s="170"/>
      <c r="J31" s="171"/>
      <c r="K31" s="172"/>
      <c r="L31" s="173"/>
      <c r="M31" s="174"/>
      <c r="N31" s="168"/>
      <c r="O31" s="170"/>
      <c r="P31" s="175"/>
      <c r="Q31" s="176"/>
      <c r="R31" s="173"/>
      <c r="S31" s="174"/>
      <c r="T31" s="173"/>
      <c r="U31" s="169"/>
      <c r="V31" s="169"/>
      <c r="W31" s="169"/>
      <c r="X31" s="169"/>
      <c r="Y31" s="169"/>
      <c r="Z31" s="169"/>
      <c r="AA31" s="169"/>
      <c r="AB31" s="169"/>
      <c r="AC31" s="40"/>
      <c r="AD31" s="40"/>
      <c r="AE31" s="40"/>
      <c r="AF31" s="40"/>
      <c r="DW31" s="161" t="b">
        <f t="shared" si="3"/>
        <v>1</v>
      </c>
    </row>
    <row r="32" spans="1:127" s="10" customFormat="1" ht="15" customHeight="1" x14ac:dyDescent="0.25">
      <c r="A32" s="250"/>
      <c r="B32" s="358"/>
      <c r="C32" s="360"/>
      <c r="D32" s="362"/>
      <c r="E32" s="364" t="str">
        <f>IF(ISBLANK(D$32),"",VLOOKUP(D$32,NUTRIMENTS,2,0))</f>
        <v/>
      </c>
      <c r="F32" s="147" t="str">
        <f>IF(ISBLANK($D32),"",VLOOKUP($D32,NUTRIMENTS,3,0))</f>
        <v/>
      </c>
      <c r="G32" s="148" t="str">
        <f>IF(ISBLANK($D32),"",VLOOKUP($D32,NUTRIMENTS,4,0))</f>
        <v/>
      </c>
      <c r="H32" s="149" t="str">
        <f>IF(ISBLANK($D32),"",VLOOKUP($D32,NUTRIMENTS,5,0))</f>
        <v/>
      </c>
      <c r="I32" s="150" t="str">
        <f>IF(ISBLANK($D32),"",VLOOKUP($D32,NUTRIMENTS,6,0))</f>
        <v/>
      </c>
      <c r="J32" s="151" t="str">
        <f>IF(ISBLANK($D32),"",VLOOKUP($D32,NUTRIMENTS,7,0))</f>
        <v/>
      </c>
      <c r="K32" s="152" t="str">
        <f>IF(ISBLANK($D32),"",VLOOKUP($D32,NUTRIMENTS,8,0))</f>
        <v/>
      </c>
      <c r="L32" s="153" t="str">
        <f>IF(ISBLANK($D32),"",VLOOKUP($D32,NUTRIMENTS,9,0))</f>
        <v/>
      </c>
      <c r="M32" s="154" t="str">
        <f>IF(ISBLANK($D32),"",VLOOKUP($D32,NUTRIMENTS,10,0))</f>
        <v/>
      </c>
      <c r="N32" s="155" t="str">
        <f>IF(ISBLANK($D32),"",VLOOKUP($D32,NUTRIMENTS,11,0))</f>
        <v/>
      </c>
      <c r="O32" s="156" t="str">
        <f>IF(ISBLANK($D32),"",VLOOKUP($D32,NUTRIMENTS,12,0))</f>
        <v/>
      </c>
      <c r="P32" s="157" t="str">
        <f>IF(ISBLANK($D32),"",VLOOKUP($D32,NUTRIMENTS,13,0))</f>
        <v/>
      </c>
      <c r="Q32" s="158" t="str">
        <f>IF(ISBLANK($D32),"",VLOOKUP($D32,NUTRIMENTS,14,0))</f>
        <v/>
      </c>
      <c r="R32" s="149" t="str">
        <f>IF(ISBLANK($D32),"",VLOOKUP($D32,NUTRIMENTS,15,0))</f>
        <v/>
      </c>
      <c r="S32" s="159" t="str">
        <f>IF(ISBLANK($D32),"",VLOOKUP($D32,NUTRIMENTS,16,0))</f>
        <v/>
      </c>
      <c r="T32" s="149" t="str">
        <f>IF(ISBLANK($D32),"",VLOOKUP($D32,NUTRIMENTS,17,0))</f>
        <v/>
      </c>
      <c r="U32" s="148" t="str">
        <f>IF(ISBLANK($D32),"",VLOOKUP($D32,NUTRIMENTS,18,0))</f>
        <v/>
      </c>
      <c r="V32" s="148" t="str">
        <f>IF(ISBLANK($D32),"",VLOOKUP($D32,NUTRIMENTS,19,0))</f>
        <v/>
      </c>
      <c r="W32" s="148" t="str">
        <f>IF(ISBLANK($D32),"",VLOOKUP($D32,NUTRIMENTS,20,0))</f>
        <v/>
      </c>
      <c r="X32" s="148" t="str">
        <f>IF(ISBLANK($D32),"",VLOOKUP($D32,NUTRIMENTS,21,0))</f>
        <v/>
      </c>
      <c r="Y32" s="148" t="str">
        <f>IF(ISBLANK($D32),"",VLOOKUP($D32,NUTRIMENTS,22,0))</f>
        <v/>
      </c>
      <c r="Z32" s="148" t="str">
        <f>IF(ISBLANK($D32),"",VLOOKUP($D32,NUTRIMENTS,23,0))</f>
        <v/>
      </c>
      <c r="AA32" s="148" t="str">
        <f>IF(ISBLANK($D32),"",VLOOKUP($D32,NUTRIMENTS,24,0))</f>
        <v/>
      </c>
      <c r="AB32" s="148" t="str">
        <f>IF(ISBLANK($D32),"",VLOOKUP($D32,NUTRIMENTS,25,0))</f>
        <v/>
      </c>
      <c r="AC32" s="40"/>
      <c r="AD32" s="40"/>
      <c r="AE32" s="40"/>
      <c r="AF32" s="40"/>
      <c r="DW32" s="161" t="b">
        <f t="shared" si="3"/>
        <v>1</v>
      </c>
    </row>
    <row r="33" spans="1:127" s="166" customFormat="1" ht="15" customHeight="1" x14ac:dyDescent="0.25">
      <c r="A33" s="249"/>
      <c r="B33" s="359"/>
      <c r="C33" s="361"/>
      <c r="D33" s="363"/>
      <c r="E33" s="365"/>
      <c r="F33" s="257">
        <f>IF(F32="",,($E32*F32*F$24)*10)</f>
        <v>0</v>
      </c>
      <c r="G33" s="258">
        <f t="shared" ref="G33" si="23">IF(G32="",,($E32*G32*G$24)*10)</f>
        <v>0</v>
      </c>
      <c r="H33" s="259">
        <f t="shared" ref="H33" si="24">IF(H32="",,($E32*H32*H$24)*10)</f>
        <v>0</v>
      </c>
      <c r="I33" s="260">
        <f t="shared" ref="I33" si="25">IF(I32="",,($E32*I32*I$24)*10)</f>
        <v>0</v>
      </c>
      <c r="J33" s="261">
        <f t="shared" ref="J33" si="26">IF(J32="",,($E32*J32*J$24)*10)</f>
        <v>0</v>
      </c>
      <c r="K33" s="262">
        <f t="shared" ref="K33" si="27">IF(K32="",,($E32*K32*K$24)*10)</f>
        <v>0</v>
      </c>
      <c r="L33" s="263">
        <f t="shared" ref="L33" si="28">IF(L32="",,($E32*L32*L$24)*10)</f>
        <v>0</v>
      </c>
      <c r="M33" s="264">
        <f t="shared" ref="M33" si="29">IF(M32="",,($E32*M32*M$24)*10)</f>
        <v>0</v>
      </c>
      <c r="N33" s="265">
        <f t="shared" ref="N33" si="30">IF(N32="",,($E32*N32*N$24)*10)</f>
        <v>0</v>
      </c>
      <c r="O33" s="266">
        <f t="shared" ref="O33" si="31">IF(O32="",,($E32*O32*O$24)*10)</f>
        <v>0</v>
      </c>
      <c r="P33" s="267">
        <f t="shared" ref="P33" si="32">IF(P32="",,($E32*P32*P$24)*10)</f>
        <v>0</v>
      </c>
      <c r="Q33" s="268">
        <f t="shared" ref="Q33" si="33">IF(Q32="",,($E32*Q32*Q$24)*10)</f>
        <v>0</v>
      </c>
      <c r="R33" s="269">
        <f t="shared" ref="R33" si="34">IF(R32="",,($E32*R32*R$24)*10)</f>
        <v>0</v>
      </c>
      <c r="S33" s="270">
        <f t="shared" ref="S33" si="35">IF(S32="",,($E32*S32*S$24)*10)</f>
        <v>0</v>
      </c>
      <c r="T33" s="164">
        <f t="shared" ref="T33" si="36">IF(T32="",,($E32*T32*T$24)*10)</f>
        <v>0</v>
      </c>
      <c r="U33" s="163">
        <f t="shared" ref="U33" si="37">IF(U32="",,($E32*U32*U$24)*10)</f>
        <v>0</v>
      </c>
      <c r="V33" s="163">
        <f t="shared" ref="V33" si="38">IF(V32="",,($E32*V32*V$24)*10)</f>
        <v>0</v>
      </c>
      <c r="W33" s="163">
        <f t="shared" ref="W33" si="39">IF(W32="",,($E32*W32*W$24)*10)</f>
        <v>0</v>
      </c>
      <c r="X33" s="163">
        <f t="shared" ref="X33" si="40">IF(X32="",,($E32*X32*X$24)*10)</f>
        <v>0</v>
      </c>
      <c r="Y33" s="163">
        <f t="shared" ref="Y33" si="41">IF(Y32="",,($E32*Y32*Y$24)*10)</f>
        <v>0</v>
      </c>
      <c r="Z33" s="163">
        <f t="shared" ref="Z33" si="42">IF(Z32="",,($E32*Z32*Z$24)*10)</f>
        <v>0</v>
      </c>
      <c r="AA33" s="163">
        <f t="shared" ref="AA33" si="43">IF(AA32="",,($E32*AA32*AA$24)*10)</f>
        <v>0</v>
      </c>
      <c r="AB33" s="163">
        <f t="shared" ref="AB33" si="44">IF(AB32="",,($E32*AB32*AB$24)*10)</f>
        <v>0</v>
      </c>
      <c r="AC33" s="165"/>
      <c r="AD33" s="165"/>
      <c r="AE33" s="165"/>
      <c r="AF33" s="165"/>
      <c r="DW33" s="161" t="b">
        <f t="shared" si="3"/>
        <v>1</v>
      </c>
    </row>
    <row r="34" spans="1:127" s="10" customFormat="1" ht="3" hidden="1" customHeight="1" thickBot="1" x14ac:dyDescent="0.3">
      <c r="A34" s="250"/>
      <c r="B34" s="309"/>
      <c r="C34" s="310"/>
      <c r="D34" s="311"/>
      <c r="E34" s="167"/>
      <c r="F34" s="168"/>
      <c r="G34" s="169"/>
      <c r="H34" s="169"/>
      <c r="I34" s="170"/>
      <c r="J34" s="171"/>
      <c r="K34" s="172"/>
      <c r="L34" s="173"/>
      <c r="M34" s="174"/>
      <c r="N34" s="168"/>
      <c r="O34" s="170"/>
      <c r="P34" s="175"/>
      <c r="Q34" s="176"/>
      <c r="R34" s="173"/>
      <c r="S34" s="174"/>
      <c r="T34" s="173"/>
      <c r="U34" s="169"/>
      <c r="V34" s="169"/>
      <c r="W34" s="169"/>
      <c r="X34" s="169"/>
      <c r="Y34" s="169"/>
      <c r="Z34" s="169"/>
      <c r="AA34" s="169"/>
      <c r="AB34" s="169"/>
      <c r="AC34" s="40"/>
      <c r="AD34" s="40"/>
      <c r="AE34" s="40"/>
      <c r="AF34" s="40"/>
      <c r="DW34" s="161" t="b">
        <f t="shared" si="3"/>
        <v>1</v>
      </c>
    </row>
    <row r="35" spans="1:127" s="10" customFormat="1" ht="15" hidden="1" customHeight="1" x14ac:dyDescent="0.25">
      <c r="A35" s="250"/>
      <c r="B35" s="358"/>
      <c r="C35" s="360"/>
      <c r="D35" s="362"/>
      <c r="E35" s="364" t="str">
        <f>IF(ISBLANK(D$35),"",VLOOKUP(D$35,NUTRIMENTS,2,0))</f>
        <v/>
      </c>
      <c r="F35" s="147" t="str">
        <f>IF(ISBLANK($D35),"",VLOOKUP($D35,NUTRIMENTS,3,0))</f>
        <v/>
      </c>
      <c r="G35" s="148" t="str">
        <f>IF(ISBLANK($D35),"",VLOOKUP($D35,NUTRIMENTS,4,0))</f>
        <v/>
      </c>
      <c r="H35" s="149" t="str">
        <f>IF(ISBLANK($D35),"",VLOOKUP($D35,NUTRIMENTS,5,0))</f>
        <v/>
      </c>
      <c r="I35" s="150" t="str">
        <f>IF(ISBLANK($D35),"",VLOOKUP($D35,NUTRIMENTS,6,0))</f>
        <v/>
      </c>
      <c r="J35" s="151" t="str">
        <f>IF(ISBLANK($D35),"",VLOOKUP($D35,NUTRIMENTS,7,0))</f>
        <v/>
      </c>
      <c r="K35" s="152" t="str">
        <f>IF(ISBLANK($D35),"",VLOOKUP($D35,NUTRIMENTS,8,0))</f>
        <v/>
      </c>
      <c r="L35" s="153" t="str">
        <f>IF(ISBLANK($D35),"",VLOOKUP($D35,NUTRIMENTS,9,0))</f>
        <v/>
      </c>
      <c r="M35" s="154" t="str">
        <f>IF(ISBLANK($D35),"",VLOOKUP($D35,NUTRIMENTS,10,0))</f>
        <v/>
      </c>
      <c r="N35" s="155" t="str">
        <f>IF(ISBLANK($D35),"",VLOOKUP($D35,NUTRIMENTS,11,0))</f>
        <v/>
      </c>
      <c r="O35" s="156" t="str">
        <f>IF(ISBLANK($D35),"",VLOOKUP($D35,NUTRIMENTS,12,0))</f>
        <v/>
      </c>
      <c r="P35" s="157" t="str">
        <f>IF(ISBLANK($D35),"",VLOOKUP($D35,NUTRIMENTS,13,0))</f>
        <v/>
      </c>
      <c r="Q35" s="158" t="str">
        <f>IF(ISBLANK($D35),"",VLOOKUP($D35,NUTRIMENTS,14,0))</f>
        <v/>
      </c>
      <c r="R35" s="149" t="str">
        <f>IF(ISBLANK($D35),"",VLOOKUP($D35,NUTRIMENTS,15,0))</f>
        <v/>
      </c>
      <c r="S35" s="159" t="str">
        <f>IF(ISBLANK($D35),"",VLOOKUP($D35,NUTRIMENTS,16,0))</f>
        <v/>
      </c>
      <c r="T35" s="149" t="str">
        <f>IF(ISBLANK($D35),"",VLOOKUP($D35,NUTRIMENTS,17,0))</f>
        <v/>
      </c>
      <c r="U35" s="148" t="str">
        <f>IF(ISBLANK($D35),"",VLOOKUP($D35,NUTRIMENTS,18,0))</f>
        <v/>
      </c>
      <c r="V35" s="148" t="str">
        <f>IF(ISBLANK($D35),"",VLOOKUP($D35,NUTRIMENTS,19,0))</f>
        <v/>
      </c>
      <c r="W35" s="148" t="str">
        <f>IF(ISBLANK($D35),"",VLOOKUP($D35,NUTRIMENTS,20,0))</f>
        <v/>
      </c>
      <c r="X35" s="148" t="str">
        <f>IF(ISBLANK($D35),"",VLOOKUP($D35,NUTRIMENTS,21,0))</f>
        <v/>
      </c>
      <c r="Y35" s="148" t="str">
        <f>IF(ISBLANK($D35),"",VLOOKUP($D35,NUTRIMENTS,22,0))</f>
        <v/>
      </c>
      <c r="Z35" s="148" t="str">
        <f>IF(ISBLANK($D35),"",VLOOKUP($D35,NUTRIMENTS,23,0))</f>
        <v/>
      </c>
      <c r="AA35" s="148" t="str">
        <f>IF(ISBLANK($D35),"",VLOOKUP($D35,NUTRIMENTS,24,0))</f>
        <v/>
      </c>
      <c r="AB35" s="148" t="str">
        <f>IF(ISBLANK($D35),"",VLOOKUP($D35,NUTRIMENTS,25,0))</f>
        <v/>
      </c>
      <c r="AC35" s="40"/>
      <c r="AD35" s="40"/>
      <c r="AE35" s="40"/>
      <c r="AF35" s="40"/>
      <c r="DW35" s="161" t="b">
        <f t="shared" si="3"/>
        <v>1</v>
      </c>
    </row>
    <row r="36" spans="1:127" s="10" customFormat="1" ht="15" hidden="1" customHeight="1" x14ac:dyDescent="0.25">
      <c r="A36" s="250"/>
      <c r="B36" s="359"/>
      <c r="C36" s="361"/>
      <c r="D36" s="363"/>
      <c r="E36" s="365"/>
      <c r="F36" s="257">
        <f>IF(F35="",,($E35*F35*F$24)*10)</f>
        <v>0</v>
      </c>
      <c r="G36" s="258">
        <f t="shared" ref="G36" si="45">IF(G35="",,($E35*G35*G$24)*10)</f>
        <v>0</v>
      </c>
      <c r="H36" s="259">
        <f t="shared" ref="H36" si="46">IF(H35="",,($E35*H35*H$24)*10)</f>
        <v>0</v>
      </c>
      <c r="I36" s="260">
        <f t="shared" ref="I36" si="47">IF(I35="",,($E35*I35*I$24)*10)</f>
        <v>0</v>
      </c>
      <c r="J36" s="261">
        <f t="shared" ref="J36" si="48">IF(J35="",,($E35*J35*J$24)*10)</f>
        <v>0</v>
      </c>
      <c r="K36" s="262">
        <f t="shared" ref="K36" si="49">IF(K35="",,($E35*K35*K$24)*10)</f>
        <v>0</v>
      </c>
      <c r="L36" s="263">
        <f t="shared" ref="L36" si="50">IF(L35="",,($E35*L35*L$24)*10)</f>
        <v>0</v>
      </c>
      <c r="M36" s="264">
        <f t="shared" ref="M36" si="51">IF(M35="",,($E35*M35*M$24)*10)</f>
        <v>0</v>
      </c>
      <c r="N36" s="265">
        <f t="shared" ref="N36" si="52">IF(N35="",,($E35*N35*N$24)*10)</f>
        <v>0</v>
      </c>
      <c r="O36" s="266">
        <f t="shared" ref="O36" si="53">IF(O35="",,($E35*O35*O$24)*10)</f>
        <v>0</v>
      </c>
      <c r="P36" s="267">
        <f t="shared" ref="P36" si="54">IF(P35="",,($E35*P35*P$24)*10)</f>
        <v>0</v>
      </c>
      <c r="Q36" s="268">
        <f t="shared" ref="Q36" si="55">IF(Q35="",,($E35*Q35*Q$24)*10)</f>
        <v>0</v>
      </c>
      <c r="R36" s="269">
        <f t="shared" ref="R36" si="56">IF(R35="",,($E35*R35*R$24)*10)</f>
        <v>0</v>
      </c>
      <c r="S36" s="270">
        <f t="shared" ref="S36" si="57">IF(S35="",,($E35*S35*S$24)*10)</f>
        <v>0</v>
      </c>
      <c r="T36" s="164">
        <f t="shared" ref="T36" si="58">IF(T35="",,($E35*T35*T$24)*10)</f>
        <v>0</v>
      </c>
      <c r="U36" s="163">
        <f t="shared" ref="U36" si="59">IF(U35="",,($E35*U35*U$24)*10)</f>
        <v>0</v>
      </c>
      <c r="V36" s="163">
        <f t="shared" ref="V36" si="60">IF(V35="",,($E35*V35*V$24)*10)</f>
        <v>0</v>
      </c>
      <c r="W36" s="163">
        <f t="shared" ref="W36" si="61">IF(W35="",,($E35*W35*W$24)*10)</f>
        <v>0</v>
      </c>
      <c r="X36" s="163">
        <f t="shared" ref="X36" si="62">IF(X35="",,($E35*X35*X$24)*10)</f>
        <v>0</v>
      </c>
      <c r="Y36" s="163">
        <f t="shared" ref="Y36" si="63">IF(Y35="",,($E35*Y35*Y$24)*10)</f>
        <v>0</v>
      </c>
      <c r="Z36" s="163">
        <f t="shared" ref="Z36" si="64">IF(Z35="",,($E35*Z35*Z$24)*10)</f>
        <v>0</v>
      </c>
      <c r="AA36" s="163">
        <f t="shared" ref="AA36" si="65">IF(AA35="",,($E35*AA35*AA$24)*10)</f>
        <v>0</v>
      </c>
      <c r="AB36" s="163">
        <f t="shared" ref="AB36" si="66">IF(AB35="",,($E35*AB35*AB$24)*10)</f>
        <v>0</v>
      </c>
      <c r="AC36" s="40"/>
      <c r="AD36" s="40"/>
      <c r="AE36" s="40"/>
      <c r="AF36" s="40"/>
      <c r="DW36" s="161" t="b">
        <f t="shared" si="3"/>
        <v>1</v>
      </c>
    </row>
    <row r="37" spans="1:127" s="10" customFormat="1" ht="3" hidden="1" customHeight="1" thickBot="1" x14ac:dyDescent="0.3">
      <c r="A37" s="250"/>
      <c r="B37" s="309"/>
      <c r="C37" s="310"/>
      <c r="D37" s="311"/>
      <c r="E37" s="167"/>
      <c r="F37" s="168"/>
      <c r="G37" s="169"/>
      <c r="H37" s="169"/>
      <c r="I37" s="170"/>
      <c r="J37" s="171"/>
      <c r="K37" s="172"/>
      <c r="L37" s="173"/>
      <c r="M37" s="174"/>
      <c r="N37" s="168"/>
      <c r="O37" s="170"/>
      <c r="P37" s="175"/>
      <c r="Q37" s="176"/>
      <c r="R37" s="173"/>
      <c r="S37" s="174"/>
      <c r="T37" s="173"/>
      <c r="U37" s="169"/>
      <c r="V37" s="169"/>
      <c r="W37" s="169"/>
      <c r="X37" s="169"/>
      <c r="Y37" s="169"/>
      <c r="Z37" s="169"/>
      <c r="AA37" s="169"/>
      <c r="AB37" s="169"/>
      <c r="AC37" s="40"/>
      <c r="AD37" s="40"/>
      <c r="AE37" s="40"/>
      <c r="AF37" s="40"/>
      <c r="DW37" s="161" t="b">
        <f t="shared" si="3"/>
        <v>1</v>
      </c>
    </row>
    <row r="38" spans="1:127" s="10" customFormat="1" ht="15" hidden="1" customHeight="1" x14ac:dyDescent="0.25">
      <c r="A38" s="250"/>
      <c r="B38" s="358"/>
      <c r="C38" s="360"/>
      <c r="D38" s="362"/>
      <c r="E38" s="364" t="str">
        <f>IF(ISBLANK(D$38),"",VLOOKUP(D$38,NUTRIMENTS,2,0))</f>
        <v/>
      </c>
      <c r="F38" s="147" t="str">
        <f>IF(ISBLANK($D38),"",VLOOKUP($D38,NUTRIMENTS,3,0))</f>
        <v/>
      </c>
      <c r="G38" s="148" t="str">
        <f>IF(ISBLANK($D38),"",VLOOKUP($D38,NUTRIMENTS,4,0))</f>
        <v/>
      </c>
      <c r="H38" s="149" t="str">
        <f>IF(ISBLANK($D38),"",VLOOKUP($D38,NUTRIMENTS,5,0))</f>
        <v/>
      </c>
      <c r="I38" s="150" t="str">
        <f>IF(ISBLANK($D38),"",VLOOKUP($D38,NUTRIMENTS,6,0))</f>
        <v/>
      </c>
      <c r="J38" s="151" t="str">
        <f>IF(ISBLANK($D38),"",VLOOKUP($D38,NUTRIMENTS,7,0))</f>
        <v/>
      </c>
      <c r="K38" s="152" t="str">
        <f>IF(ISBLANK($D38),"",VLOOKUP($D38,NUTRIMENTS,8,0))</f>
        <v/>
      </c>
      <c r="L38" s="153" t="str">
        <f>IF(ISBLANK($D38),"",VLOOKUP($D38,NUTRIMENTS,9,0))</f>
        <v/>
      </c>
      <c r="M38" s="154" t="str">
        <f>IF(ISBLANK($D38),"",VLOOKUP($D38,NUTRIMENTS,10,0))</f>
        <v/>
      </c>
      <c r="N38" s="155" t="str">
        <f>IF(ISBLANK($D38),"",VLOOKUP($D38,NUTRIMENTS,11,0))</f>
        <v/>
      </c>
      <c r="O38" s="156" t="str">
        <f>IF(ISBLANK($D38),"",VLOOKUP($D38,NUTRIMENTS,12,0))</f>
        <v/>
      </c>
      <c r="P38" s="157" t="str">
        <f>IF(ISBLANK($D38),"",VLOOKUP($D38,NUTRIMENTS,13,0))</f>
        <v/>
      </c>
      <c r="Q38" s="158" t="str">
        <f>IF(ISBLANK($D38),"",VLOOKUP($D38,NUTRIMENTS,14,0))</f>
        <v/>
      </c>
      <c r="R38" s="149" t="str">
        <f>IF(ISBLANK($D38),"",VLOOKUP($D38,NUTRIMENTS,15,0))</f>
        <v/>
      </c>
      <c r="S38" s="159" t="str">
        <f>IF(ISBLANK($D38),"",VLOOKUP($D38,NUTRIMENTS,16,0))</f>
        <v/>
      </c>
      <c r="T38" s="149" t="str">
        <f>IF(ISBLANK($D38),"",VLOOKUP($D38,NUTRIMENTS,17,0))</f>
        <v/>
      </c>
      <c r="U38" s="148" t="str">
        <f>IF(ISBLANK($D38),"",VLOOKUP($D38,NUTRIMENTS,18,0))</f>
        <v/>
      </c>
      <c r="V38" s="148" t="str">
        <f>IF(ISBLANK($D38),"",VLOOKUP($D38,NUTRIMENTS,19,0))</f>
        <v/>
      </c>
      <c r="W38" s="148" t="str">
        <f>IF(ISBLANK($D38),"",VLOOKUP($D38,NUTRIMENTS,20,0))</f>
        <v/>
      </c>
      <c r="X38" s="148" t="str">
        <f>IF(ISBLANK($D38),"",VLOOKUP($D38,NUTRIMENTS,21,0))</f>
        <v/>
      </c>
      <c r="Y38" s="148" t="str">
        <f>IF(ISBLANK($D38),"",VLOOKUP($D38,NUTRIMENTS,22,0))</f>
        <v/>
      </c>
      <c r="Z38" s="148" t="str">
        <f>IF(ISBLANK($D38),"",VLOOKUP($D38,NUTRIMENTS,23,0))</f>
        <v/>
      </c>
      <c r="AA38" s="148" t="str">
        <f>IF(ISBLANK($D38),"",VLOOKUP($D38,NUTRIMENTS,24,0))</f>
        <v/>
      </c>
      <c r="AB38" s="148" t="str">
        <f>IF(ISBLANK($D38),"",VLOOKUP($D38,NUTRIMENTS,25,0))</f>
        <v/>
      </c>
      <c r="AC38" s="40"/>
      <c r="AD38" s="40"/>
      <c r="AE38" s="40"/>
      <c r="AF38" s="40"/>
      <c r="DW38" s="161" t="b">
        <f t="shared" si="3"/>
        <v>1</v>
      </c>
    </row>
    <row r="39" spans="1:127" s="10" customFormat="1" ht="15" hidden="1" customHeight="1" x14ac:dyDescent="0.25">
      <c r="A39" s="250"/>
      <c r="B39" s="359"/>
      <c r="C39" s="361"/>
      <c r="D39" s="363"/>
      <c r="E39" s="365"/>
      <c r="F39" s="257">
        <f>IF(F38="",,($E38*F38*F$24)*10)</f>
        <v>0</v>
      </c>
      <c r="G39" s="258">
        <f t="shared" ref="G39" si="67">IF(G38="",,($E38*G38*G$24)*10)</f>
        <v>0</v>
      </c>
      <c r="H39" s="259">
        <f t="shared" ref="H39" si="68">IF(H38="",,($E38*H38*H$24)*10)</f>
        <v>0</v>
      </c>
      <c r="I39" s="260">
        <f t="shared" ref="I39" si="69">IF(I38="",,($E38*I38*I$24)*10)</f>
        <v>0</v>
      </c>
      <c r="J39" s="261">
        <f t="shared" ref="J39" si="70">IF(J38="",,($E38*J38*J$24)*10)</f>
        <v>0</v>
      </c>
      <c r="K39" s="262">
        <f t="shared" ref="K39" si="71">IF(K38="",,($E38*K38*K$24)*10)</f>
        <v>0</v>
      </c>
      <c r="L39" s="263">
        <f t="shared" ref="L39" si="72">IF(L38="",,($E38*L38*L$24)*10)</f>
        <v>0</v>
      </c>
      <c r="M39" s="264">
        <f t="shared" ref="M39" si="73">IF(M38="",,($E38*M38*M$24)*10)</f>
        <v>0</v>
      </c>
      <c r="N39" s="265">
        <f t="shared" ref="N39" si="74">IF(N38="",,($E38*N38*N$24)*10)</f>
        <v>0</v>
      </c>
      <c r="O39" s="266">
        <f t="shared" ref="O39" si="75">IF(O38="",,($E38*O38*O$24)*10)</f>
        <v>0</v>
      </c>
      <c r="P39" s="267">
        <f t="shared" ref="P39" si="76">IF(P38="",,($E38*P38*P$24)*10)</f>
        <v>0</v>
      </c>
      <c r="Q39" s="268">
        <f t="shared" ref="Q39" si="77">IF(Q38="",,($E38*Q38*Q$24)*10)</f>
        <v>0</v>
      </c>
      <c r="R39" s="269">
        <f t="shared" ref="R39" si="78">IF(R38="",,($E38*R38*R$24)*10)</f>
        <v>0</v>
      </c>
      <c r="S39" s="270">
        <f t="shared" ref="S39" si="79">IF(S38="",,($E38*S38*S$24)*10)</f>
        <v>0</v>
      </c>
      <c r="T39" s="164">
        <f t="shared" ref="T39" si="80">IF(T38="",,($E38*T38*T$24)*10)</f>
        <v>0</v>
      </c>
      <c r="U39" s="163">
        <f t="shared" ref="U39" si="81">IF(U38="",,($E38*U38*U$24)*10)</f>
        <v>0</v>
      </c>
      <c r="V39" s="163">
        <f t="shared" ref="V39" si="82">IF(V38="",,($E38*V38*V$24)*10)</f>
        <v>0</v>
      </c>
      <c r="W39" s="163">
        <f t="shared" ref="W39" si="83">IF(W38="",,($E38*W38*W$24)*10)</f>
        <v>0</v>
      </c>
      <c r="X39" s="163">
        <f t="shared" ref="X39" si="84">IF(X38="",,($E38*X38*X$24)*10)</f>
        <v>0</v>
      </c>
      <c r="Y39" s="163">
        <f t="shared" ref="Y39" si="85">IF(Y38="",,($E38*Y38*Y$24)*10)</f>
        <v>0</v>
      </c>
      <c r="Z39" s="163">
        <f t="shared" ref="Z39" si="86">IF(Z38="",,($E38*Z38*Z$24)*10)</f>
        <v>0</v>
      </c>
      <c r="AA39" s="163">
        <f t="shared" ref="AA39" si="87">IF(AA38="",,($E38*AA38*AA$24)*10)</f>
        <v>0</v>
      </c>
      <c r="AB39" s="163">
        <f t="shared" ref="AB39" si="88">IF(AB38="",,($E38*AB38*AB$24)*10)</f>
        <v>0</v>
      </c>
      <c r="AC39" s="40"/>
      <c r="AD39" s="40"/>
      <c r="AE39" s="40"/>
      <c r="AF39" s="40"/>
      <c r="DW39" s="161" t="b">
        <f t="shared" si="3"/>
        <v>1</v>
      </c>
    </row>
    <row r="40" spans="1:127" s="10" customFormat="1" ht="3" hidden="1" customHeight="1" thickBot="1" x14ac:dyDescent="0.3">
      <c r="A40" s="250"/>
      <c r="B40" s="309"/>
      <c r="C40" s="310"/>
      <c r="D40" s="311"/>
      <c r="E40" s="167"/>
      <c r="F40" s="168"/>
      <c r="G40" s="169"/>
      <c r="H40" s="169"/>
      <c r="I40" s="170"/>
      <c r="J40" s="171"/>
      <c r="K40" s="172"/>
      <c r="L40" s="173"/>
      <c r="M40" s="174"/>
      <c r="N40" s="168"/>
      <c r="O40" s="170"/>
      <c r="P40" s="175"/>
      <c r="Q40" s="176"/>
      <c r="R40" s="173"/>
      <c r="S40" s="174"/>
      <c r="T40" s="173"/>
      <c r="U40" s="169"/>
      <c r="V40" s="169"/>
      <c r="W40" s="169"/>
      <c r="X40" s="169"/>
      <c r="Y40" s="169"/>
      <c r="Z40" s="169"/>
      <c r="AA40" s="169"/>
      <c r="AB40" s="169"/>
      <c r="AC40" s="40"/>
      <c r="AD40" s="40"/>
      <c r="AE40" s="40"/>
      <c r="AF40" s="40"/>
      <c r="DW40" s="161" t="b">
        <f t="shared" si="3"/>
        <v>1</v>
      </c>
    </row>
    <row r="41" spans="1:127" s="10" customFormat="1" ht="15" hidden="1" customHeight="1" x14ac:dyDescent="0.25">
      <c r="A41" s="250"/>
      <c r="B41" s="358"/>
      <c r="C41" s="360"/>
      <c r="D41" s="362"/>
      <c r="E41" s="364" t="str">
        <f>IF(ISBLANK(D$41),"",VLOOKUP(D$41,NUTRIMENTS,2,0))</f>
        <v/>
      </c>
      <c r="F41" s="147" t="str">
        <f>IF(ISBLANK($D41),"",VLOOKUP($D41,NUTRIMENTS,3,0))</f>
        <v/>
      </c>
      <c r="G41" s="148" t="str">
        <f>IF(ISBLANK($D41),"",VLOOKUP($D41,NUTRIMENTS,4,0))</f>
        <v/>
      </c>
      <c r="H41" s="149" t="str">
        <f>IF(ISBLANK($D41),"",VLOOKUP($D41,NUTRIMENTS,5,0))</f>
        <v/>
      </c>
      <c r="I41" s="150" t="str">
        <f>IF(ISBLANK($D41),"",VLOOKUP($D41,NUTRIMENTS,6,0))</f>
        <v/>
      </c>
      <c r="J41" s="151" t="str">
        <f>IF(ISBLANK($D41),"",VLOOKUP($D41,NUTRIMENTS,7,0))</f>
        <v/>
      </c>
      <c r="K41" s="152" t="str">
        <f>IF(ISBLANK($D41),"",VLOOKUP($D41,NUTRIMENTS,8,0))</f>
        <v/>
      </c>
      <c r="L41" s="153" t="str">
        <f>IF(ISBLANK($D41),"",VLOOKUP($D41,NUTRIMENTS,9,0))</f>
        <v/>
      </c>
      <c r="M41" s="154" t="str">
        <f>IF(ISBLANK($D41),"",VLOOKUP($D41,NUTRIMENTS,10,0))</f>
        <v/>
      </c>
      <c r="N41" s="155" t="str">
        <f>IF(ISBLANK($D41),"",VLOOKUP($D41,NUTRIMENTS,11,0))</f>
        <v/>
      </c>
      <c r="O41" s="156" t="str">
        <f>IF(ISBLANK($D41),"",VLOOKUP($D41,NUTRIMENTS,12,0))</f>
        <v/>
      </c>
      <c r="P41" s="157" t="str">
        <f>IF(ISBLANK($D41),"",VLOOKUP($D41,NUTRIMENTS,13,0))</f>
        <v/>
      </c>
      <c r="Q41" s="158" t="str">
        <f>IF(ISBLANK($D41),"",VLOOKUP($D41,NUTRIMENTS,14,0))</f>
        <v/>
      </c>
      <c r="R41" s="149" t="str">
        <f>IF(ISBLANK($D41),"",VLOOKUP($D41,NUTRIMENTS,15,0))</f>
        <v/>
      </c>
      <c r="S41" s="159" t="str">
        <f>IF(ISBLANK($D41),"",VLOOKUP($D41,NUTRIMENTS,16,0))</f>
        <v/>
      </c>
      <c r="T41" s="149" t="str">
        <f>IF(ISBLANK($D41),"",VLOOKUP($D41,NUTRIMENTS,17,0))</f>
        <v/>
      </c>
      <c r="U41" s="148" t="str">
        <f>IF(ISBLANK($D41),"",VLOOKUP($D41,NUTRIMENTS,18,0))</f>
        <v/>
      </c>
      <c r="V41" s="148" t="str">
        <f>IF(ISBLANK($D41),"",VLOOKUP($D41,NUTRIMENTS,19,0))</f>
        <v/>
      </c>
      <c r="W41" s="148" t="str">
        <f>IF(ISBLANK($D41),"",VLOOKUP($D41,NUTRIMENTS,20,0))</f>
        <v/>
      </c>
      <c r="X41" s="148" t="str">
        <f>IF(ISBLANK($D41),"",VLOOKUP($D41,NUTRIMENTS,21,0))</f>
        <v/>
      </c>
      <c r="Y41" s="148" t="str">
        <f>IF(ISBLANK($D41),"",VLOOKUP($D41,NUTRIMENTS,22,0))</f>
        <v/>
      </c>
      <c r="Z41" s="148" t="str">
        <f>IF(ISBLANK($D41),"",VLOOKUP($D41,NUTRIMENTS,23,0))</f>
        <v/>
      </c>
      <c r="AA41" s="148" t="str">
        <f>IF(ISBLANK($D41),"",VLOOKUP($D41,NUTRIMENTS,24,0))</f>
        <v/>
      </c>
      <c r="AB41" s="148" t="str">
        <f>IF(ISBLANK($D41),"",VLOOKUP($D41,NUTRIMENTS,25,0))</f>
        <v/>
      </c>
      <c r="AC41" s="40"/>
      <c r="AD41" s="40"/>
      <c r="AE41" s="40"/>
      <c r="AF41" s="40"/>
      <c r="DW41" s="161" t="b">
        <f t="shared" si="3"/>
        <v>1</v>
      </c>
    </row>
    <row r="42" spans="1:127" s="10" customFormat="1" ht="15" hidden="1" customHeight="1" x14ac:dyDescent="0.25">
      <c r="A42" s="250"/>
      <c r="B42" s="359"/>
      <c r="C42" s="361"/>
      <c r="D42" s="363"/>
      <c r="E42" s="365"/>
      <c r="F42" s="257">
        <f>IF(F41="",,($E41*F41*F$24)*10)</f>
        <v>0</v>
      </c>
      <c r="G42" s="258">
        <f t="shared" ref="G42" si="89">IF(G41="",,($E41*G41*G$24)*10)</f>
        <v>0</v>
      </c>
      <c r="H42" s="259">
        <f t="shared" ref="H42" si="90">IF(H41="",,($E41*H41*H$24)*10)</f>
        <v>0</v>
      </c>
      <c r="I42" s="260">
        <f t="shared" ref="I42" si="91">IF(I41="",,($E41*I41*I$24)*10)</f>
        <v>0</v>
      </c>
      <c r="J42" s="261">
        <f t="shared" ref="J42" si="92">IF(J41="",,($E41*J41*J$24)*10)</f>
        <v>0</v>
      </c>
      <c r="K42" s="262">
        <f t="shared" ref="K42" si="93">IF(K41="",,($E41*K41*K$24)*10)</f>
        <v>0</v>
      </c>
      <c r="L42" s="263">
        <f t="shared" ref="L42" si="94">IF(L41="",,($E41*L41*L$24)*10)</f>
        <v>0</v>
      </c>
      <c r="M42" s="264">
        <f t="shared" ref="M42" si="95">IF(M41="",,($E41*M41*M$24)*10)</f>
        <v>0</v>
      </c>
      <c r="N42" s="265">
        <f t="shared" ref="N42" si="96">IF(N41="",,($E41*N41*N$24)*10)</f>
        <v>0</v>
      </c>
      <c r="O42" s="266">
        <f t="shared" ref="O42" si="97">IF(O41="",,($E41*O41*O$24)*10)</f>
        <v>0</v>
      </c>
      <c r="P42" s="267">
        <f t="shared" ref="P42" si="98">IF(P41="",,($E41*P41*P$24)*10)</f>
        <v>0</v>
      </c>
      <c r="Q42" s="268">
        <f t="shared" ref="Q42" si="99">IF(Q41="",,($E41*Q41*Q$24)*10)</f>
        <v>0</v>
      </c>
      <c r="R42" s="269">
        <f t="shared" ref="R42" si="100">IF(R41="",,($E41*R41*R$24)*10)</f>
        <v>0</v>
      </c>
      <c r="S42" s="270">
        <f t="shared" ref="S42" si="101">IF(S41="",,($E41*S41*S$24)*10)</f>
        <v>0</v>
      </c>
      <c r="T42" s="164">
        <f t="shared" ref="T42" si="102">IF(T41="",,($E41*T41*T$24)*10)</f>
        <v>0</v>
      </c>
      <c r="U42" s="163">
        <f t="shared" ref="U42" si="103">IF(U41="",,($E41*U41*U$24)*10)</f>
        <v>0</v>
      </c>
      <c r="V42" s="163">
        <f t="shared" ref="V42" si="104">IF(V41="",,($E41*V41*V$24)*10)</f>
        <v>0</v>
      </c>
      <c r="W42" s="163">
        <f t="shared" ref="W42" si="105">IF(W41="",,($E41*W41*W$24)*10)</f>
        <v>0</v>
      </c>
      <c r="X42" s="163">
        <f t="shared" ref="X42" si="106">IF(X41="",,($E41*X41*X$24)*10)</f>
        <v>0</v>
      </c>
      <c r="Y42" s="163">
        <f t="shared" ref="Y42" si="107">IF(Y41="",,($E41*Y41*Y$24)*10)</f>
        <v>0</v>
      </c>
      <c r="Z42" s="163">
        <f t="shared" ref="Z42" si="108">IF(Z41="",,($E41*Z41*Z$24)*10)</f>
        <v>0</v>
      </c>
      <c r="AA42" s="163">
        <f t="shared" ref="AA42" si="109">IF(AA41="",,($E41*AA41*AA$24)*10)</f>
        <v>0</v>
      </c>
      <c r="AB42" s="163">
        <f t="shared" ref="AB42" si="110">IF(AB41="",,($E41*AB41*AB$24)*10)</f>
        <v>0</v>
      </c>
      <c r="AC42" s="40"/>
      <c r="AD42" s="40"/>
      <c r="AE42" s="40"/>
      <c r="AF42" s="40"/>
      <c r="DW42" s="161" t="b">
        <f t="shared" si="3"/>
        <v>1</v>
      </c>
    </row>
    <row r="43" spans="1:127" s="10" customFormat="1" ht="3" hidden="1" customHeight="1" thickBot="1" x14ac:dyDescent="0.3">
      <c r="A43" s="250"/>
      <c r="B43" s="309"/>
      <c r="C43" s="310"/>
      <c r="D43" s="311"/>
      <c r="E43" s="167"/>
      <c r="F43" s="168"/>
      <c r="G43" s="169"/>
      <c r="H43" s="169"/>
      <c r="I43" s="170"/>
      <c r="J43" s="171"/>
      <c r="K43" s="172"/>
      <c r="L43" s="173"/>
      <c r="M43" s="174"/>
      <c r="N43" s="168"/>
      <c r="O43" s="170"/>
      <c r="P43" s="175"/>
      <c r="Q43" s="176"/>
      <c r="R43" s="173"/>
      <c r="S43" s="174"/>
      <c r="T43" s="173"/>
      <c r="U43" s="169"/>
      <c r="V43" s="169"/>
      <c r="W43" s="169"/>
      <c r="X43" s="169"/>
      <c r="Y43" s="169"/>
      <c r="Z43" s="169"/>
      <c r="AA43" s="169"/>
      <c r="AB43" s="169"/>
      <c r="AC43" s="40"/>
      <c r="AD43" s="40"/>
      <c r="AE43" s="40"/>
      <c r="AF43" s="40"/>
      <c r="DW43" s="161" t="b">
        <f t="shared" si="3"/>
        <v>1</v>
      </c>
    </row>
    <row r="44" spans="1:127" s="10" customFormat="1" ht="15" hidden="1" customHeight="1" x14ac:dyDescent="0.25">
      <c r="A44" s="250"/>
      <c r="B44" s="358"/>
      <c r="C44" s="360"/>
      <c r="D44" s="362"/>
      <c r="E44" s="364" t="str">
        <f>IF(ISBLANK(D$44),"",VLOOKUP(D$44,NUTRIMENTS,2,0))</f>
        <v/>
      </c>
      <c r="F44" s="147" t="str">
        <f>IF(ISBLANK($D44),"",VLOOKUP($D44,NUTRIMENTS,3,0))</f>
        <v/>
      </c>
      <c r="G44" s="148" t="str">
        <f>IF(ISBLANK($D44),"",VLOOKUP($D44,NUTRIMENTS,4,0))</f>
        <v/>
      </c>
      <c r="H44" s="149" t="str">
        <f>IF(ISBLANK($D44),"",VLOOKUP($D44,NUTRIMENTS,5,0))</f>
        <v/>
      </c>
      <c r="I44" s="150" t="str">
        <f>IF(ISBLANK($D44),"",VLOOKUP($D44,NUTRIMENTS,6,0))</f>
        <v/>
      </c>
      <c r="J44" s="151" t="str">
        <f>IF(ISBLANK($D44),"",VLOOKUP($D44,NUTRIMENTS,7,0))</f>
        <v/>
      </c>
      <c r="K44" s="152" t="str">
        <f>IF(ISBLANK($D44),"",VLOOKUP($D44,NUTRIMENTS,8,0))</f>
        <v/>
      </c>
      <c r="L44" s="153" t="str">
        <f>IF(ISBLANK($D44),"",VLOOKUP($D44,NUTRIMENTS,9,0))</f>
        <v/>
      </c>
      <c r="M44" s="154" t="str">
        <f>IF(ISBLANK($D44),"",VLOOKUP($D44,NUTRIMENTS,10,0))</f>
        <v/>
      </c>
      <c r="N44" s="155" t="str">
        <f>IF(ISBLANK($D44),"",VLOOKUP($D44,NUTRIMENTS,11,0))</f>
        <v/>
      </c>
      <c r="O44" s="156" t="str">
        <f>IF(ISBLANK($D44),"",VLOOKUP($D44,NUTRIMENTS,12,0))</f>
        <v/>
      </c>
      <c r="P44" s="157" t="str">
        <f>IF(ISBLANK($D44),"",VLOOKUP($D44,NUTRIMENTS,13,0))</f>
        <v/>
      </c>
      <c r="Q44" s="158" t="str">
        <f>IF(ISBLANK($D44),"",VLOOKUP($D44,NUTRIMENTS,14,0))</f>
        <v/>
      </c>
      <c r="R44" s="149" t="str">
        <f>IF(ISBLANK($D44),"",VLOOKUP($D44,NUTRIMENTS,15,0))</f>
        <v/>
      </c>
      <c r="S44" s="159" t="str">
        <f>IF(ISBLANK($D44),"",VLOOKUP($D44,NUTRIMENTS,16,0))</f>
        <v/>
      </c>
      <c r="T44" s="149" t="str">
        <f>IF(ISBLANK($D44),"",VLOOKUP($D44,NUTRIMENTS,17,0))</f>
        <v/>
      </c>
      <c r="U44" s="148" t="str">
        <f>IF(ISBLANK($D44),"",VLOOKUP($D44,NUTRIMENTS,18,0))</f>
        <v/>
      </c>
      <c r="V44" s="148" t="str">
        <f>IF(ISBLANK($D44),"",VLOOKUP($D44,NUTRIMENTS,19,0))</f>
        <v/>
      </c>
      <c r="W44" s="148" t="str">
        <f>IF(ISBLANK($D44),"",VLOOKUP($D44,NUTRIMENTS,20,0))</f>
        <v/>
      </c>
      <c r="X44" s="148" t="str">
        <f>IF(ISBLANK($D44),"",VLOOKUP($D44,NUTRIMENTS,21,0))</f>
        <v/>
      </c>
      <c r="Y44" s="148" t="str">
        <f>IF(ISBLANK($D44),"",VLOOKUP($D44,NUTRIMENTS,22,0))</f>
        <v/>
      </c>
      <c r="Z44" s="148" t="str">
        <f>IF(ISBLANK($D44),"",VLOOKUP($D44,NUTRIMENTS,23,0))</f>
        <v/>
      </c>
      <c r="AA44" s="148" t="str">
        <f>IF(ISBLANK($D44),"",VLOOKUP($D44,NUTRIMENTS,24,0))</f>
        <v/>
      </c>
      <c r="AB44" s="148" t="str">
        <f>IF(ISBLANK($D44),"",VLOOKUP($D44,NUTRIMENTS,25,0))</f>
        <v/>
      </c>
      <c r="AC44" s="40"/>
      <c r="AD44" s="40"/>
      <c r="AE44" s="40"/>
      <c r="AF44" s="40"/>
      <c r="DW44" s="161" t="b">
        <f t="shared" si="3"/>
        <v>1</v>
      </c>
    </row>
    <row r="45" spans="1:127" s="10" customFormat="1" ht="15" hidden="1" customHeight="1" x14ac:dyDescent="0.25">
      <c r="A45" s="250"/>
      <c r="B45" s="359"/>
      <c r="C45" s="361"/>
      <c r="D45" s="363"/>
      <c r="E45" s="365"/>
      <c r="F45" s="257">
        <f>IF(F44="",,($E44*F44*F$24)*10)</f>
        <v>0</v>
      </c>
      <c r="G45" s="258">
        <f t="shared" ref="G45" si="111">IF(G44="",,($E44*G44*G$24)*10)</f>
        <v>0</v>
      </c>
      <c r="H45" s="259">
        <f t="shared" ref="H45" si="112">IF(H44="",,($E44*H44*H$24)*10)</f>
        <v>0</v>
      </c>
      <c r="I45" s="260">
        <f t="shared" ref="I45" si="113">IF(I44="",,($E44*I44*I$24)*10)</f>
        <v>0</v>
      </c>
      <c r="J45" s="261">
        <f t="shared" ref="J45" si="114">IF(J44="",,($E44*J44*J$24)*10)</f>
        <v>0</v>
      </c>
      <c r="K45" s="262">
        <f t="shared" ref="K45" si="115">IF(K44="",,($E44*K44*K$24)*10)</f>
        <v>0</v>
      </c>
      <c r="L45" s="263">
        <f t="shared" ref="L45" si="116">IF(L44="",,($E44*L44*L$24)*10)</f>
        <v>0</v>
      </c>
      <c r="M45" s="264">
        <f t="shared" ref="M45" si="117">IF(M44="",,($E44*M44*M$24)*10)</f>
        <v>0</v>
      </c>
      <c r="N45" s="265">
        <f t="shared" ref="N45" si="118">IF(N44="",,($E44*N44*N$24)*10)</f>
        <v>0</v>
      </c>
      <c r="O45" s="266">
        <f t="shared" ref="O45" si="119">IF(O44="",,($E44*O44*O$24)*10)</f>
        <v>0</v>
      </c>
      <c r="P45" s="267">
        <f t="shared" ref="P45" si="120">IF(P44="",,($E44*P44*P$24)*10)</f>
        <v>0</v>
      </c>
      <c r="Q45" s="268">
        <f t="shared" ref="Q45" si="121">IF(Q44="",,($E44*Q44*Q$24)*10)</f>
        <v>0</v>
      </c>
      <c r="R45" s="269">
        <f t="shared" ref="R45" si="122">IF(R44="",,($E44*R44*R$24)*10)</f>
        <v>0</v>
      </c>
      <c r="S45" s="270">
        <f t="shared" ref="S45" si="123">IF(S44="",,($E44*S44*S$24)*10)</f>
        <v>0</v>
      </c>
      <c r="T45" s="164">
        <f t="shared" ref="T45" si="124">IF(T44="",,($E44*T44*T$24)*10)</f>
        <v>0</v>
      </c>
      <c r="U45" s="163">
        <f t="shared" ref="U45" si="125">IF(U44="",,($E44*U44*U$24)*10)</f>
        <v>0</v>
      </c>
      <c r="V45" s="163">
        <f t="shared" ref="V45" si="126">IF(V44="",,($E44*V44*V$24)*10)</f>
        <v>0</v>
      </c>
      <c r="W45" s="163">
        <f t="shared" ref="W45" si="127">IF(W44="",,($E44*W44*W$24)*10)</f>
        <v>0</v>
      </c>
      <c r="X45" s="163">
        <f t="shared" ref="X45" si="128">IF(X44="",,($E44*X44*X$24)*10)</f>
        <v>0</v>
      </c>
      <c r="Y45" s="163">
        <f t="shared" ref="Y45" si="129">IF(Y44="",,($E44*Y44*Y$24)*10)</f>
        <v>0</v>
      </c>
      <c r="Z45" s="163">
        <f t="shared" ref="Z45" si="130">IF(Z44="",,($E44*Z44*Z$24)*10)</f>
        <v>0</v>
      </c>
      <c r="AA45" s="163">
        <f t="shared" ref="AA45" si="131">IF(AA44="",,($E44*AA44*AA$24)*10)</f>
        <v>0</v>
      </c>
      <c r="AB45" s="163">
        <f t="shared" ref="AB45" si="132">IF(AB44="",,($E44*AB44*AB$24)*10)</f>
        <v>0</v>
      </c>
      <c r="AC45" s="40"/>
      <c r="AD45" s="40"/>
      <c r="AE45" s="40"/>
      <c r="AF45" s="40"/>
      <c r="DW45" s="161" t="b">
        <f t="shared" si="3"/>
        <v>1</v>
      </c>
    </row>
    <row r="46" spans="1:127" s="10" customFormat="1" ht="3" hidden="1" customHeight="1" thickBot="1" x14ac:dyDescent="0.3">
      <c r="A46" s="250"/>
      <c r="B46" s="309"/>
      <c r="C46" s="310"/>
      <c r="D46" s="311"/>
      <c r="E46" s="167"/>
      <c r="F46" s="168"/>
      <c r="G46" s="169"/>
      <c r="H46" s="169"/>
      <c r="I46" s="170"/>
      <c r="J46" s="171"/>
      <c r="K46" s="172"/>
      <c r="L46" s="173"/>
      <c r="M46" s="174"/>
      <c r="N46" s="168"/>
      <c r="O46" s="170"/>
      <c r="P46" s="175"/>
      <c r="Q46" s="176"/>
      <c r="R46" s="173"/>
      <c r="S46" s="174"/>
      <c r="T46" s="173"/>
      <c r="U46" s="169"/>
      <c r="V46" s="169"/>
      <c r="W46" s="169"/>
      <c r="X46" s="169"/>
      <c r="Y46" s="169"/>
      <c r="Z46" s="169"/>
      <c r="AA46" s="169"/>
      <c r="AB46" s="169"/>
      <c r="AC46" s="40"/>
      <c r="AD46" s="40"/>
      <c r="AE46" s="40"/>
      <c r="AF46" s="40"/>
      <c r="DW46" s="161" t="b">
        <f t="shared" si="3"/>
        <v>1</v>
      </c>
    </row>
    <row r="47" spans="1:127" s="10" customFormat="1" ht="15" hidden="1" customHeight="1" x14ac:dyDescent="0.25">
      <c r="A47" s="250"/>
      <c r="B47" s="358"/>
      <c r="C47" s="360"/>
      <c r="D47" s="362"/>
      <c r="E47" s="364" t="str">
        <f>IF(ISBLANK(D$47),"",VLOOKUP(D$47,NUTRIMENTS,2,0))</f>
        <v/>
      </c>
      <c r="F47" s="147" t="str">
        <f>IF(ISBLANK($D47),"",VLOOKUP($D47,NUTRIMENTS,3,0))</f>
        <v/>
      </c>
      <c r="G47" s="148" t="str">
        <f>IF(ISBLANK($D47),"",VLOOKUP($D47,NUTRIMENTS,4,0))</f>
        <v/>
      </c>
      <c r="H47" s="149" t="str">
        <f>IF(ISBLANK($D47),"",VLOOKUP($D47,NUTRIMENTS,5,0))</f>
        <v/>
      </c>
      <c r="I47" s="150" t="str">
        <f>IF(ISBLANK($D47),"",VLOOKUP($D47,NUTRIMENTS,6,0))</f>
        <v/>
      </c>
      <c r="J47" s="151" t="str">
        <f>IF(ISBLANK($D47),"",VLOOKUP($D47,NUTRIMENTS,7,0))</f>
        <v/>
      </c>
      <c r="K47" s="152" t="str">
        <f>IF(ISBLANK($D47),"",VLOOKUP($D47,NUTRIMENTS,8,0))</f>
        <v/>
      </c>
      <c r="L47" s="153" t="str">
        <f>IF(ISBLANK($D47),"",VLOOKUP($D47,NUTRIMENTS,9,0))</f>
        <v/>
      </c>
      <c r="M47" s="154" t="str">
        <f>IF(ISBLANK($D47),"",VLOOKUP($D47,NUTRIMENTS,10,0))</f>
        <v/>
      </c>
      <c r="N47" s="155" t="str">
        <f>IF(ISBLANK($D47),"",VLOOKUP($D47,NUTRIMENTS,11,0))</f>
        <v/>
      </c>
      <c r="O47" s="156" t="str">
        <f>IF(ISBLANK($D47),"",VLOOKUP($D47,NUTRIMENTS,12,0))</f>
        <v/>
      </c>
      <c r="P47" s="157" t="str">
        <f>IF(ISBLANK($D47),"",VLOOKUP($D47,NUTRIMENTS,13,0))</f>
        <v/>
      </c>
      <c r="Q47" s="158" t="str">
        <f>IF(ISBLANK($D47),"",VLOOKUP($D47,NUTRIMENTS,14,0))</f>
        <v/>
      </c>
      <c r="R47" s="149" t="str">
        <f>IF(ISBLANK($D47),"",VLOOKUP($D47,NUTRIMENTS,15,0))</f>
        <v/>
      </c>
      <c r="S47" s="159" t="str">
        <f>IF(ISBLANK($D47),"",VLOOKUP($D47,NUTRIMENTS,16,0))</f>
        <v/>
      </c>
      <c r="T47" s="149" t="str">
        <f>IF(ISBLANK($D47),"",VLOOKUP($D47,NUTRIMENTS,17,0))</f>
        <v/>
      </c>
      <c r="U47" s="148" t="str">
        <f>IF(ISBLANK($D47),"",VLOOKUP($D47,NUTRIMENTS,18,0))</f>
        <v/>
      </c>
      <c r="V47" s="148" t="str">
        <f>IF(ISBLANK($D47),"",VLOOKUP($D47,NUTRIMENTS,19,0))</f>
        <v/>
      </c>
      <c r="W47" s="148" t="str">
        <f>IF(ISBLANK($D47),"",VLOOKUP($D47,NUTRIMENTS,20,0))</f>
        <v/>
      </c>
      <c r="X47" s="148" t="str">
        <f>IF(ISBLANK($D47),"",VLOOKUP($D47,NUTRIMENTS,21,0))</f>
        <v/>
      </c>
      <c r="Y47" s="148" t="str">
        <f>IF(ISBLANK($D47),"",VLOOKUP($D47,NUTRIMENTS,22,0))</f>
        <v/>
      </c>
      <c r="Z47" s="148" t="str">
        <f>IF(ISBLANK($D47),"",VLOOKUP($D47,NUTRIMENTS,23,0))</f>
        <v/>
      </c>
      <c r="AA47" s="148" t="str">
        <f>IF(ISBLANK($D47),"",VLOOKUP($D47,NUTRIMENTS,24,0))</f>
        <v/>
      </c>
      <c r="AB47" s="148" t="str">
        <f>IF(ISBLANK($D47),"",VLOOKUP($D47,NUTRIMENTS,25,0))</f>
        <v/>
      </c>
      <c r="AC47" s="40"/>
      <c r="AD47" s="40"/>
      <c r="AE47" s="40"/>
      <c r="AF47" s="40"/>
      <c r="DW47" s="161" t="b">
        <f t="shared" si="3"/>
        <v>1</v>
      </c>
    </row>
    <row r="48" spans="1:127" s="10" customFormat="1" ht="15" hidden="1" customHeight="1" x14ac:dyDescent="0.25">
      <c r="A48" s="250"/>
      <c r="B48" s="359"/>
      <c r="C48" s="361"/>
      <c r="D48" s="363"/>
      <c r="E48" s="365"/>
      <c r="F48" s="257">
        <f>IF(F47="",,($E47*F47*F$24)*10)</f>
        <v>0</v>
      </c>
      <c r="G48" s="258">
        <f t="shared" ref="G48" si="133">IF(G47="",,($E47*G47*G$24)*10)</f>
        <v>0</v>
      </c>
      <c r="H48" s="259">
        <f t="shared" ref="H48" si="134">IF(H47="",,($E47*H47*H$24)*10)</f>
        <v>0</v>
      </c>
      <c r="I48" s="260">
        <f t="shared" ref="I48" si="135">IF(I47="",,($E47*I47*I$24)*10)</f>
        <v>0</v>
      </c>
      <c r="J48" s="261">
        <f t="shared" ref="J48" si="136">IF(J47="",,($E47*J47*J$24)*10)</f>
        <v>0</v>
      </c>
      <c r="K48" s="262">
        <f t="shared" ref="K48" si="137">IF(K47="",,($E47*K47*K$24)*10)</f>
        <v>0</v>
      </c>
      <c r="L48" s="263">
        <f t="shared" ref="L48" si="138">IF(L47="",,($E47*L47*L$24)*10)</f>
        <v>0</v>
      </c>
      <c r="M48" s="264">
        <f t="shared" ref="M48" si="139">IF(M47="",,($E47*M47*M$24)*10)</f>
        <v>0</v>
      </c>
      <c r="N48" s="265">
        <f t="shared" ref="N48" si="140">IF(N47="",,($E47*N47*N$24)*10)</f>
        <v>0</v>
      </c>
      <c r="O48" s="266">
        <f t="shared" ref="O48" si="141">IF(O47="",,($E47*O47*O$24)*10)</f>
        <v>0</v>
      </c>
      <c r="P48" s="267">
        <f t="shared" ref="P48" si="142">IF(P47="",,($E47*P47*P$24)*10)</f>
        <v>0</v>
      </c>
      <c r="Q48" s="268">
        <f t="shared" ref="Q48" si="143">IF(Q47="",,($E47*Q47*Q$24)*10)</f>
        <v>0</v>
      </c>
      <c r="R48" s="269">
        <f t="shared" ref="R48" si="144">IF(R47="",,($E47*R47*R$24)*10)</f>
        <v>0</v>
      </c>
      <c r="S48" s="270">
        <f t="shared" ref="S48" si="145">IF(S47="",,($E47*S47*S$24)*10)</f>
        <v>0</v>
      </c>
      <c r="T48" s="164">
        <f t="shared" ref="T48" si="146">IF(T47="",,($E47*T47*T$24)*10)</f>
        <v>0</v>
      </c>
      <c r="U48" s="163">
        <f t="shared" ref="U48" si="147">IF(U47="",,($E47*U47*U$24)*10)</f>
        <v>0</v>
      </c>
      <c r="V48" s="163">
        <f t="shared" ref="V48" si="148">IF(V47="",,($E47*V47*V$24)*10)</f>
        <v>0</v>
      </c>
      <c r="W48" s="163">
        <f t="shared" ref="W48" si="149">IF(W47="",,($E47*W47*W$24)*10)</f>
        <v>0</v>
      </c>
      <c r="X48" s="163">
        <f t="shared" ref="X48" si="150">IF(X47="",,($E47*X47*X$24)*10)</f>
        <v>0</v>
      </c>
      <c r="Y48" s="163">
        <f t="shared" ref="Y48" si="151">IF(Y47="",,($E47*Y47*Y$24)*10)</f>
        <v>0</v>
      </c>
      <c r="Z48" s="163">
        <f t="shared" ref="Z48" si="152">IF(Z47="",,($E47*Z47*Z$24)*10)</f>
        <v>0</v>
      </c>
      <c r="AA48" s="163">
        <f t="shared" ref="AA48" si="153">IF(AA47="",,($E47*AA47*AA$24)*10)</f>
        <v>0</v>
      </c>
      <c r="AB48" s="163">
        <f t="shared" ref="AB48" si="154">IF(AB47="",,($E47*AB47*AB$24)*10)</f>
        <v>0</v>
      </c>
      <c r="AC48" s="40"/>
      <c r="AD48" s="40"/>
      <c r="AE48" s="40"/>
      <c r="AF48" s="40"/>
      <c r="DW48" s="161" t="b">
        <f t="shared" si="3"/>
        <v>1</v>
      </c>
    </row>
    <row r="49" spans="1:127" s="10" customFormat="1" ht="3" hidden="1" customHeight="1" thickBot="1" x14ac:dyDescent="0.3">
      <c r="A49" s="250"/>
      <c r="B49" s="309"/>
      <c r="C49" s="310"/>
      <c r="D49" s="311"/>
      <c r="E49" s="167"/>
      <c r="F49" s="168"/>
      <c r="G49" s="169"/>
      <c r="H49" s="169"/>
      <c r="I49" s="170"/>
      <c r="J49" s="171"/>
      <c r="K49" s="172"/>
      <c r="L49" s="173"/>
      <c r="M49" s="174"/>
      <c r="N49" s="168"/>
      <c r="O49" s="170"/>
      <c r="P49" s="175"/>
      <c r="Q49" s="176"/>
      <c r="R49" s="173"/>
      <c r="S49" s="174"/>
      <c r="T49" s="173"/>
      <c r="U49" s="169"/>
      <c r="V49" s="169"/>
      <c r="W49" s="169"/>
      <c r="X49" s="169"/>
      <c r="Y49" s="169"/>
      <c r="Z49" s="169"/>
      <c r="AA49" s="169"/>
      <c r="AB49" s="169"/>
      <c r="AC49" s="40"/>
      <c r="AD49" s="40"/>
      <c r="AE49" s="40"/>
      <c r="AF49" s="40"/>
      <c r="DW49" s="161" t="b">
        <f t="shared" si="3"/>
        <v>1</v>
      </c>
    </row>
    <row r="50" spans="1:127" s="10" customFormat="1" ht="15" hidden="1" customHeight="1" x14ac:dyDescent="0.25">
      <c r="A50" s="250"/>
      <c r="B50" s="358"/>
      <c r="C50" s="360"/>
      <c r="D50" s="362"/>
      <c r="E50" s="364" t="str">
        <f>IF(ISBLANK(D$50),"",VLOOKUP(D$50,NUTRIMENTS,2,0))</f>
        <v/>
      </c>
      <c r="F50" s="147" t="str">
        <f>IF(ISBLANK($D50),"",VLOOKUP($D50,NUTRIMENTS,3,0))</f>
        <v/>
      </c>
      <c r="G50" s="148" t="str">
        <f>IF(ISBLANK($D50),"",VLOOKUP($D50,NUTRIMENTS,4,0))</f>
        <v/>
      </c>
      <c r="H50" s="149" t="str">
        <f>IF(ISBLANK($D50),"",VLOOKUP($D50,NUTRIMENTS,5,0))</f>
        <v/>
      </c>
      <c r="I50" s="150" t="str">
        <f>IF(ISBLANK($D50),"",VLOOKUP($D50,NUTRIMENTS,6,0))</f>
        <v/>
      </c>
      <c r="J50" s="151" t="str">
        <f>IF(ISBLANK($D50),"",VLOOKUP($D50,NUTRIMENTS,7,0))</f>
        <v/>
      </c>
      <c r="K50" s="152" t="str">
        <f>IF(ISBLANK($D50),"",VLOOKUP($D50,NUTRIMENTS,8,0))</f>
        <v/>
      </c>
      <c r="L50" s="153" t="str">
        <f>IF(ISBLANK($D50),"",VLOOKUP($D50,NUTRIMENTS,9,0))</f>
        <v/>
      </c>
      <c r="M50" s="154" t="str">
        <f>IF(ISBLANK($D50),"",VLOOKUP($D50,NUTRIMENTS,10,0))</f>
        <v/>
      </c>
      <c r="N50" s="155" t="str">
        <f>IF(ISBLANK($D50),"",VLOOKUP($D50,NUTRIMENTS,11,0))</f>
        <v/>
      </c>
      <c r="O50" s="156" t="str">
        <f>IF(ISBLANK($D50),"",VLOOKUP($D50,NUTRIMENTS,12,0))</f>
        <v/>
      </c>
      <c r="P50" s="157" t="str">
        <f>IF(ISBLANK($D50),"",VLOOKUP($D50,NUTRIMENTS,13,0))</f>
        <v/>
      </c>
      <c r="Q50" s="158" t="str">
        <f>IF(ISBLANK($D50),"",VLOOKUP($D50,NUTRIMENTS,14,0))</f>
        <v/>
      </c>
      <c r="R50" s="149" t="str">
        <f>IF(ISBLANK($D50),"",VLOOKUP($D50,NUTRIMENTS,15,0))</f>
        <v/>
      </c>
      <c r="S50" s="159" t="str">
        <f>IF(ISBLANK($D50),"",VLOOKUP($D50,NUTRIMENTS,16,0))</f>
        <v/>
      </c>
      <c r="T50" s="149" t="str">
        <f>IF(ISBLANK($D50),"",VLOOKUP($D50,NUTRIMENTS,17,0))</f>
        <v/>
      </c>
      <c r="U50" s="148" t="str">
        <f>IF(ISBLANK($D50),"",VLOOKUP($D50,NUTRIMENTS,18,0))</f>
        <v/>
      </c>
      <c r="V50" s="148" t="str">
        <f>IF(ISBLANK($D50),"",VLOOKUP($D50,NUTRIMENTS,19,0))</f>
        <v/>
      </c>
      <c r="W50" s="148" t="str">
        <f>IF(ISBLANK($D50),"",VLOOKUP($D50,NUTRIMENTS,20,0))</f>
        <v/>
      </c>
      <c r="X50" s="148" t="str">
        <f>IF(ISBLANK($D50),"",VLOOKUP($D50,NUTRIMENTS,21,0))</f>
        <v/>
      </c>
      <c r="Y50" s="148" t="str">
        <f>IF(ISBLANK($D50),"",VLOOKUP($D50,NUTRIMENTS,22,0))</f>
        <v/>
      </c>
      <c r="Z50" s="148" t="str">
        <f>IF(ISBLANK($D50),"",VLOOKUP($D50,NUTRIMENTS,23,0))</f>
        <v/>
      </c>
      <c r="AA50" s="148" t="str">
        <f>IF(ISBLANK($D50),"",VLOOKUP($D50,NUTRIMENTS,24,0))</f>
        <v/>
      </c>
      <c r="AB50" s="148" t="str">
        <f>IF(ISBLANK($D50),"",VLOOKUP($D50,NUTRIMENTS,25,0))</f>
        <v/>
      </c>
      <c r="AC50" s="40"/>
      <c r="AD50" s="40"/>
      <c r="AE50" s="40"/>
      <c r="AF50" s="40"/>
      <c r="DW50" s="161" t="b">
        <f t="shared" si="3"/>
        <v>1</v>
      </c>
    </row>
    <row r="51" spans="1:127" s="10" customFormat="1" ht="15" hidden="1" customHeight="1" x14ac:dyDescent="0.25">
      <c r="A51" s="250"/>
      <c r="B51" s="359"/>
      <c r="C51" s="361"/>
      <c r="D51" s="363"/>
      <c r="E51" s="365"/>
      <c r="F51" s="257">
        <f>IF(F50="",,($E50*F50*F$24)*10)</f>
        <v>0</v>
      </c>
      <c r="G51" s="258">
        <f t="shared" ref="G51" si="155">IF(G50="",,($E50*G50*G$24)*10)</f>
        <v>0</v>
      </c>
      <c r="H51" s="259">
        <f t="shared" ref="H51" si="156">IF(H50="",,($E50*H50*H$24)*10)</f>
        <v>0</v>
      </c>
      <c r="I51" s="260">
        <f t="shared" ref="I51" si="157">IF(I50="",,($E50*I50*I$24)*10)</f>
        <v>0</v>
      </c>
      <c r="J51" s="261">
        <f t="shared" ref="J51" si="158">IF(J50="",,($E50*J50*J$24)*10)</f>
        <v>0</v>
      </c>
      <c r="K51" s="262">
        <f t="shared" ref="K51" si="159">IF(K50="",,($E50*K50*K$24)*10)</f>
        <v>0</v>
      </c>
      <c r="L51" s="263">
        <f t="shared" ref="L51" si="160">IF(L50="",,($E50*L50*L$24)*10)</f>
        <v>0</v>
      </c>
      <c r="M51" s="264">
        <f t="shared" ref="M51" si="161">IF(M50="",,($E50*M50*M$24)*10)</f>
        <v>0</v>
      </c>
      <c r="N51" s="265">
        <f t="shared" ref="N51" si="162">IF(N50="",,($E50*N50*N$24)*10)</f>
        <v>0</v>
      </c>
      <c r="O51" s="266">
        <f t="shared" ref="O51" si="163">IF(O50="",,($E50*O50*O$24)*10)</f>
        <v>0</v>
      </c>
      <c r="P51" s="267">
        <f t="shared" ref="P51" si="164">IF(P50="",,($E50*P50*P$24)*10)</f>
        <v>0</v>
      </c>
      <c r="Q51" s="268">
        <f t="shared" ref="Q51" si="165">IF(Q50="",,($E50*Q50*Q$24)*10)</f>
        <v>0</v>
      </c>
      <c r="R51" s="269">
        <f t="shared" ref="R51" si="166">IF(R50="",,($E50*R50*R$24)*10)</f>
        <v>0</v>
      </c>
      <c r="S51" s="270">
        <f t="shared" ref="S51" si="167">IF(S50="",,($E50*S50*S$24)*10)</f>
        <v>0</v>
      </c>
      <c r="T51" s="164">
        <f t="shared" ref="T51" si="168">IF(T50="",,($E50*T50*T$24)*10)</f>
        <v>0</v>
      </c>
      <c r="U51" s="163">
        <f t="shared" ref="U51" si="169">IF(U50="",,($E50*U50*U$24)*10)</f>
        <v>0</v>
      </c>
      <c r="V51" s="163">
        <f t="shared" ref="V51" si="170">IF(V50="",,($E50*V50*V$24)*10)</f>
        <v>0</v>
      </c>
      <c r="W51" s="163">
        <f t="shared" ref="W51" si="171">IF(W50="",,($E50*W50*W$24)*10)</f>
        <v>0</v>
      </c>
      <c r="X51" s="163">
        <f t="shared" ref="X51" si="172">IF(X50="",,($E50*X50*X$24)*10)</f>
        <v>0</v>
      </c>
      <c r="Y51" s="163">
        <f t="shared" ref="Y51" si="173">IF(Y50="",,($E50*Y50*Y$24)*10)</f>
        <v>0</v>
      </c>
      <c r="Z51" s="163">
        <f t="shared" ref="Z51" si="174">IF(Z50="",,($E50*Z50*Z$24)*10)</f>
        <v>0</v>
      </c>
      <c r="AA51" s="163">
        <f t="shared" ref="AA51" si="175">IF(AA50="",,($E50*AA50*AA$24)*10)</f>
        <v>0</v>
      </c>
      <c r="AB51" s="163">
        <f t="shared" ref="AB51" si="176">IF(AB50="",,($E50*AB50*AB$24)*10)</f>
        <v>0</v>
      </c>
      <c r="AC51" s="40"/>
      <c r="AD51" s="40"/>
      <c r="AE51" s="40"/>
      <c r="AF51" s="40"/>
      <c r="DW51" s="161" t="b">
        <f t="shared" si="3"/>
        <v>1</v>
      </c>
    </row>
    <row r="52" spans="1:127" s="10" customFormat="1" ht="3" hidden="1" customHeight="1" thickBot="1" x14ac:dyDescent="0.3">
      <c r="A52" s="250"/>
      <c r="B52" s="309"/>
      <c r="C52" s="310"/>
      <c r="D52" s="311"/>
      <c r="E52" s="167"/>
      <c r="F52" s="168"/>
      <c r="G52" s="169"/>
      <c r="H52" s="169"/>
      <c r="I52" s="170"/>
      <c r="J52" s="171"/>
      <c r="K52" s="172"/>
      <c r="L52" s="173"/>
      <c r="M52" s="174"/>
      <c r="N52" s="168"/>
      <c r="O52" s="170"/>
      <c r="P52" s="175"/>
      <c r="Q52" s="176"/>
      <c r="R52" s="173"/>
      <c r="S52" s="174"/>
      <c r="T52" s="173"/>
      <c r="U52" s="169"/>
      <c r="V52" s="169"/>
      <c r="W52" s="169"/>
      <c r="X52" s="169"/>
      <c r="Y52" s="169"/>
      <c r="Z52" s="169"/>
      <c r="AA52" s="169"/>
      <c r="AB52" s="169"/>
      <c r="AC52" s="40"/>
      <c r="AD52" s="40"/>
      <c r="AE52" s="40"/>
      <c r="AF52" s="40"/>
      <c r="DW52" s="161" t="b">
        <f t="shared" si="3"/>
        <v>1</v>
      </c>
    </row>
    <row r="53" spans="1:127" s="10" customFormat="1" ht="15" hidden="1" customHeight="1" x14ac:dyDescent="0.25">
      <c r="A53" s="250"/>
      <c r="B53" s="358"/>
      <c r="C53" s="360"/>
      <c r="D53" s="362"/>
      <c r="E53" s="364" t="str">
        <f>IF(ISBLANK(D$53),"",VLOOKUP(D$53,NUTRIMENTS,2,0))</f>
        <v/>
      </c>
      <c r="F53" s="147" t="str">
        <f>IF(ISBLANK($D53),"",VLOOKUP($D53,NUTRIMENTS,3,0))</f>
        <v/>
      </c>
      <c r="G53" s="148" t="str">
        <f>IF(ISBLANK($D53),"",VLOOKUP($D53,NUTRIMENTS,4,0))</f>
        <v/>
      </c>
      <c r="H53" s="149" t="str">
        <f>IF(ISBLANK($D53),"",VLOOKUP($D53,NUTRIMENTS,5,0))</f>
        <v/>
      </c>
      <c r="I53" s="150" t="str">
        <f>IF(ISBLANK($D53),"",VLOOKUP($D53,NUTRIMENTS,6,0))</f>
        <v/>
      </c>
      <c r="J53" s="151" t="str">
        <f>IF(ISBLANK($D53),"",VLOOKUP($D53,NUTRIMENTS,7,0))</f>
        <v/>
      </c>
      <c r="K53" s="152" t="str">
        <f>IF(ISBLANK($D53),"",VLOOKUP($D53,NUTRIMENTS,8,0))</f>
        <v/>
      </c>
      <c r="L53" s="153" t="str">
        <f>IF(ISBLANK($D53),"",VLOOKUP($D53,NUTRIMENTS,9,0))</f>
        <v/>
      </c>
      <c r="M53" s="154" t="str">
        <f>IF(ISBLANK($D53),"",VLOOKUP($D53,NUTRIMENTS,10,0))</f>
        <v/>
      </c>
      <c r="N53" s="155" t="str">
        <f>IF(ISBLANK($D53),"",VLOOKUP($D53,NUTRIMENTS,11,0))</f>
        <v/>
      </c>
      <c r="O53" s="156" t="str">
        <f>IF(ISBLANK($D53),"",VLOOKUP($D53,NUTRIMENTS,12,0))</f>
        <v/>
      </c>
      <c r="P53" s="157" t="str">
        <f>IF(ISBLANK($D53),"",VLOOKUP($D53,NUTRIMENTS,13,0))</f>
        <v/>
      </c>
      <c r="Q53" s="158" t="str">
        <f>IF(ISBLANK($D53),"",VLOOKUP($D53,NUTRIMENTS,14,0))</f>
        <v/>
      </c>
      <c r="R53" s="149" t="str">
        <f>IF(ISBLANK($D53),"",VLOOKUP($D53,NUTRIMENTS,15,0))</f>
        <v/>
      </c>
      <c r="S53" s="159" t="str">
        <f>IF(ISBLANK($D53),"",VLOOKUP($D53,NUTRIMENTS,16,0))</f>
        <v/>
      </c>
      <c r="T53" s="149" t="str">
        <f>IF(ISBLANK($D53),"",VLOOKUP($D53,NUTRIMENTS,17,0))</f>
        <v/>
      </c>
      <c r="U53" s="148" t="str">
        <f>IF(ISBLANK($D53),"",VLOOKUP($D53,NUTRIMENTS,18,0))</f>
        <v/>
      </c>
      <c r="V53" s="148" t="str">
        <f>IF(ISBLANK($D53),"",VLOOKUP($D53,NUTRIMENTS,19,0))</f>
        <v/>
      </c>
      <c r="W53" s="148" t="str">
        <f>IF(ISBLANK($D53),"",VLOOKUP($D53,NUTRIMENTS,20,0))</f>
        <v/>
      </c>
      <c r="X53" s="148" t="str">
        <f>IF(ISBLANK($D53),"",VLOOKUP($D53,NUTRIMENTS,21,0))</f>
        <v/>
      </c>
      <c r="Y53" s="148" t="str">
        <f>IF(ISBLANK($D53),"",VLOOKUP($D53,NUTRIMENTS,22,0))</f>
        <v/>
      </c>
      <c r="Z53" s="148" t="str">
        <f>IF(ISBLANK($D53),"",VLOOKUP($D53,NUTRIMENTS,23,0))</f>
        <v/>
      </c>
      <c r="AA53" s="148" t="str">
        <f>IF(ISBLANK($D53),"",VLOOKUP($D53,NUTRIMENTS,24,0))</f>
        <v/>
      </c>
      <c r="AB53" s="148" t="str">
        <f>IF(ISBLANK($D53),"",VLOOKUP($D53,NUTRIMENTS,25,0))</f>
        <v/>
      </c>
      <c r="AC53" s="40"/>
      <c r="AD53" s="40"/>
      <c r="AE53" s="40"/>
      <c r="AF53" s="40"/>
      <c r="DW53" s="161" t="b">
        <f t="shared" si="3"/>
        <v>1</v>
      </c>
    </row>
    <row r="54" spans="1:127" s="10" customFormat="1" ht="15" hidden="1" customHeight="1" x14ac:dyDescent="0.25">
      <c r="A54" s="250"/>
      <c r="B54" s="359"/>
      <c r="C54" s="361"/>
      <c r="D54" s="363"/>
      <c r="E54" s="365"/>
      <c r="F54" s="257">
        <f>IF(F53="",,($E53*F53*F$24)*10)</f>
        <v>0</v>
      </c>
      <c r="G54" s="258">
        <f t="shared" ref="G54" si="177">IF(G53="",,($E53*G53*G$24)*10)</f>
        <v>0</v>
      </c>
      <c r="H54" s="259">
        <f t="shared" ref="H54" si="178">IF(H53="",,($E53*H53*H$24)*10)</f>
        <v>0</v>
      </c>
      <c r="I54" s="260">
        <f t="shared" ref="I54" si="179">IF(I53="",,($E53*I53*I$24)*10)</f>
        <v>0</v>
      </c>
      <c r="J54" s="261">
        <f t="shared" ref="J54" si="180">IF(J53="",,($E53*J53*J$24)*10)</f>
        <v>0</v>
      </c>
      <c r="K54" s="262">
        <f t="shared" ref="K54" si="181">IF(K53="",,($E53*K53*K$24)*10)</f>
        <v>0</v>
      </c>
      <c r="L54" s="263">
        <f t="shared" ref="L54" si="182">IF(L53="",,($E53*L53*L$24)*10)</f>
        <v>0</v>
      </c>
      <c r="M54" s="264">
        <f t="shared" ref="M54" si="183">IF(M53="",,($E53*M53*M$24)*10)</f>
        <v>0</v>
      </c>
      <c r="N54" s="265">
        <f t="shared" ref="N54" si="184">IF(N53="",,($E53*N53*N$24)*10)</f>
        <v>0</v>
      </c>
      <c r="O54" s="266">
        <f t="shared" ref="O54" si="185">IF(O53="",,($E53*O53*O$24)*10)</f>
        <v>0</v>
      </c>
      <c r="P54" s="267">
        <f t="shared" ref="P54" si="186">IF(P53="",,($E53*P53*P$24)*10)</f>
        <v>0</v>
      </c>
      <c r="Q54" s="268">
        <f t="shared" ref="Q54" si="187">IF(Q53="",,($E53*Q53*Q$24)*10)</f>
        <v>0</v>
      </c>
      <c r="R54" s="269">
        <f t="shared" ref="R54" si="188">IF(R53="",,($E53*R53*R$24)*10)</f>
        <v>0</v>
      </c>
      <c r="S54" s="270">
        <f t="shared" ref="S54" si="189">IF(S53="",,($E53*S53*S$24)*10)</f>
        <v>0</v>
      </c>
      <c r="T54" s="164">
        <f t="shared" ref="T54" si="190">IF(T53="",,($E53*T53*T$24)*10)</f>
        <v>0</v>
      </c>
      <c r="U54" s="163">
        <f t="shared" ref="U54" si="191">IF(U53="",,($E53*U53*U$24)*10)</f>
        <v>0</v>
      </c>
      <c r="V54" s="163">
        <f t="shared" ref="V54" si="192">IF(V53="",,($E53*V53*V$24)*10)</f>
        <v>0</v>
      </c>
      <c r="W54" s="163">
        <f t="shared" ref="W54" si="193">IF(W53="",,($E53*W53*W$24)*10)</f>
        <v>0</v>
      </c>
      <c r="X54" s="163">
        <f t="shared" ref="X54" si="194">IF(X53="",,($E53*X53*X$24)*10)</f>
        <v>0</v>
      </c>
      <c r="Y54" s="163">
        <f t="shared" ref="Y54" si="195">IF(Y53="",,($E53*Y53*Y$24)*10)</f>
        <v>0</v>
      </c>
      <c r="Z54" s="163">
        <f t="shared" ref="Z54" si="196">IF(Z53="",,($E53*Z53*Z$24)*10)</f>
        <v>0</v>
      </c>
      <c r="AA54" s="163">
        <f t="shared" ref="AA54" si="197">IF(AA53="",,($E53*AA53*AA$24)*10)</f>
        <v>0</v>
      </c>
      <c r="AB54" s="163">
        <f t="shared" ref="AB54" si="198">IF(AB53="",,($E53*AB53*AB$24)*10)</f>
        <v>0</v>
      </c>
      <c r="AC54" s="40"/>
      <c r="AD54" s="40"/>
      <c r="AE54" s="40"/>
      <c r="AF54" s="40"/>
      <c r="DW54" s="161" t="b">
        <f t="shared" si="3"/>
        <v>1</v>
      </c>
    </row>
    <row r="55" spans="1:127" s="10" customFormat="1" ht="3" hidden="1" customHeight="1" thickBot="1" x14ac:dyDescent="0.3">
      <c r="A55" s="250"/>
      <c r="B55" s="309"/>
      <c r="C55" s="310"/>
      <c r="D55" s="311"/>
      <c r="E55" s="167"/>
      <c r="F55" s="168"/>
      <c r="G55" s="169"/>
      <c r="H55" s="169"/>
      <c r="I55" s="170"/>
      <c r="J55" s="171"/>
      <c r="K55" s="172"/>
      <c r="L55" s="173"/>
      <c r="M55" s="174"/>
      <c r="N55" s="168"/>
      <c r="O55" s="170"/>
      <c r="P55" s="175"/>
      <c r="Q55" s="176"/>
      <c r="R55" s="173"/>
      <c r="S55" s="174"/>
      <c r="T55" s="173"/>
      <c r="U55" s="169"/>
      <c r="V55" s="169"/>
      <c r="W55" s="169"/>
      <c r="X55" s="169"/>
      <c r="Y55" s="169"/>
      <c r="Z55" s="169"/>
      <c r="AA55" s="169"/>
      <c r="AB55" s="169"/>
      <c r="AC55" s="40"/>
      <c r="AD55" s="40"/>
      <c r="AE55" s="40"/>
      <c r="AF55" s="40"/>
      <c r="DW55" s="161" t="b">
        <f t="shared" si="3"/>
        <v>1</v>
      </c>
    </row>
    <row r="56" spans="1:127" s="10" customFormat="1" ht="15" hidden="1" customHeight="1" x14ac:dyDescent="0.25">
      <c r="A56" s="250"/>
      <c r="B56" s="358"/>
      <c r="C56" s="360"/>
      <c r="D56" s="362"/>
      <c r="E56" s="364" t="str">
        <f>IF(ISBLANK(D$56),"",VLOOKUP(D$56,NUTRIMENTS,2,0))</f>
        <v/>
      </c>
      <c r="F56" s="147" t="str">
        <f>IF(ISBLANK($D56),"",VLOOKUP($D56,NUTRIMENTS,3,0))</f>
        <v/>
      </c>
      <c r="G56" s="148" t="str">
        <f>IF(ISBLANK($D56),"",VLOOKUP($D56,NUTRIMENTS,4,0))</f>
        <v/>
      </c>
      <c r="H56" s="149" t="str">
        <f>IF(ISBLANK($D56),"",VLOOKUP($D56,NUTRIMENTS,5,0))</f>
        <v/>
      </c>
      <c r="I56" s="150" t="str">
        <f>IF(ISBLANK($D56),"",VLOOKUP($D56,NUTRIMENTS,6,0))</f>
        <v/>
      </c>
      <c r="J56" s="151" t="str">
        <f>IF(ISBLANK($D56),"",VLOOKUP($D56,NUTRIMENTS,7,0))</f>
        <v/>
      </c>
      <c r="K56" s="152" t="str">
        <f>IF(ISBLANK($D56),"",VLOOKUP($D56,NUTRIMENTS,8,0))</f>
        <v/>
      </c>
      <c r="L56" s="153" t="str">
        <f>IF(ISBLANK($D56),"",VLOOKUP($D56,NUTRIMENTS,9,0))</f>
        <v/>
      </c>
      <c r="M56" s="154" t="str">
        <f>IF(ISBLANK($D56),"",VLOOKUP($D56,NUTRIMENTS,10,0))</f>
        <v/>
      </c>
      <c r="N56" s="155" t="str">
        <f>IF(ISBLANK($D56),"",VLOOKUP($D56,NUTRIMENTS,11,0))</f>
        <v/>
      </c>
      <c r="O56" s="156" t="str">
        <f>IF(ISBLANK($D56),"",VLOOKUP($D56,NUTRIMENTS,12,0))</f>
        <v/>
      </c>
      <c r="P56" s="157" t="str">
        <f>IF(ISBLANK($D56),"",VLOOKUP($D56,NUTRIMENTS,13,0))</f>
        <v/>
      </c>
      <c r="Q56" s="158" t="str">
        <f>IF(ISBLANK($D56),"",VLOOKUP($D56,NUTRIMENTS,14,0))</f>
        <v/>
      </c>
      <c r="R56" s="149" t="str">
        <f>IF(ISBLANK($D56),"",VLOOKUP($D56,NUTRIMENTS,15,0))</f>
        <v/>
      </c>
      <c r="S56" s="159" t="str">
        <f>IF(ISBLANK($D56),"",VLOOKUP($D56,NUTRIMENTS,16,0))</f>
        <v/>
      </c>
      <c r="T56" s="149" t="str">
        <f>IF(ISBLANK($D56),"",VLOOKUP($D56,NUTRIMENTS,17,0))</f>
        <v/>
      </c>
      <c r="U56" s="148" t="str">
        <f>IF(ISBLANK($D56),"",VLOOKUP($D56,NUTRIMENTS,18,0))</f>
        <v/>
      </c>
      <c r="V56" s="148" t="str">
        <f>IF(ISBLANK($D56),"",VLOOKUP($D56,NUTRIMENTS,19,0))</f>
        <v/>
      </c>
      <c r="W56" s="148" t="str">
        <f>IF(ISBLANK($D56),"",VLOOKUP($D56,NUTRIMENTS,20,0))</f>
        <v/>
      </c>
      <c r="X56" s="148" t="str">
        <f>IF(ISBLANK($D56),"",VLOOKUP($D56,NUTRIMENTS,21,0))</f>
        <v/>
      </c>
      <c r="Y56" s="148" t="str">
        <f>IF(ISBLANK($D56),"",VLOOKUP($D56,NUTRIMENTS,22,0))</f>
        <v/>
      </c>
      <c r="Z56" s="148" t="str">
        <f>IF(ISBLANK($D56),"",VLOOKUP($D56,NUTRIMENTS,23,0))</f>
        <v/>
      </c>
      <c r="AA56" s="148" t="str">
        <f>IF(ISBLANK($D56),"",VLOOKUP($D56,NUTRIMENTS,24,0))</f>
        <v/>
      </c>
      <c r="AB56" s="148" t="str">
        <f>IF(ISBLANK($D56),"",VLOOKUP($D56,NUTRIMENTS,25,0))</f>
        <v/>
      </c>
      <c r="AC56" s="40"/>
      <c r="AD56" s="40"/>
      <c r="AE56" s="40"/>
      <c r="AF56" s="40"/>
      <c r="DW56" s="161" t="b">
        <f t="shared" si="3"/>
        <v>1</v>
      </c>
    </row>
    <row r="57" spans="1:127" s="10" customFormat="1" ht="15" hidden="1" customHeight="1" x14ac:dyDescent="0.25">
      <c r="A57" s="250"/>
      <c r="B57" s="359"/>
      <c r="C57" s="361"/>
      <c r="D57" s="363"/>
      <c r="E57" s="365"/>
      <c r="F57" s="257">
        <f>IF(F56="",,($E56*F56*F$24)*10)</f>
        <v>0</v>
      </c>
      <c r="G57" s="258">
        <f t="shared" ref="G57" si="199">IF(G56="",,($E56*G56*G$24)*10)</f>
        <v>0</v>
      </c>
      <c r="H57" s="259">
        <f t="shared" ref="H57" si="200">IF(H56="",,($E56*H56*H$24)*10)</f>
        <v>0</v>
      </c>
      <c r="I57" s="260">
        <f t="shared" ref="I57" si="201">IF(I56="",,($E56*I56*I$24)*10)</f>
        <v>0</v>
      </c>
      <c r="J57" s="261">
        <f t="shared" ref="J57" si="202">IF(J56="",,($E56*J56*J$24)*10)</f>
        <v>0</v>
      </c>
      <c r="K57" s="262">
        <f t="shared" ref="K57" si="203">IF(K56="",,($E56*K56*K$24)*10)</f>
        <v>0</v>
      </c>
      <c r="L57" s="263">
        <f t="shared" ref="L57" si="204">IF(L56="",,($E56*L56*L$24)*10)</f>
        <v>0</v>
      </c>
      <c r="M57" s="264">
        <f t="shared" ref="M57" si="205">IF(M56="",,($E56*M56*M$24)*10)</f>
        <v>0</v>
      </c>
      <c r="N57" s="265">
        <f t="shared" ref="N57" si="206">IF(N56="",,($E56*N56*N$24)*10)</f>
        <v>0</v>
      </c>
      <c r="O57" s="266">
        <f t="shared" ref="O57" si="207">IF(O56="",,($E56*O56*O$24)*10)</f>
        <v>0</v>
      </c>
      <c r="P57" s="267">
        <f t="shared" ref="P57" si="208">IF(P56="",,($E56*P56*P$24)*10)</f>
        <v>0</v>
      </c>
      <c r="Q57" s="268">
        <f t="shared" ref="Q57" si="209">IF(Q56="",,($E56*Q56*Q$24)*10)</f>
        <v>0</v>
      </c>
      <c r="R57" s="269">
        <f t="shared" ref="R57" si="210">IF(R56="",,($E56*R56*R$24)*10)</f>
        <v>0</v>
      </c>
      <c r="S57" s="270">
        <f t="shared" ref="S57" si="211">IF(S56="",,($E56*S56*S$24)*10)</f>
        <v>0</v>
      </c>
      <c r="T57" s="164">
        <f t="shared" ref="T57" si="212">IF(T56="",,($E56*T56*T$24)*10)</f>
        <v>0</v>
      </c>
      <c r="U57" s="163">
        <f t="shared" ref="U57" si="213">IF(U56="",,($E56*U56*U$24)*10)</f>
        <v>0</v>
      </c>
      <c r="V57" s="163">
        <f t="shared" ref="V57" si="214">IF(V56="",,($E56*V56*V$24)*10)</f>
        <v>0</v>
      </c>
      <c r="W57" s="163">
        <f t="shared" ref="W57" si="215">IF(W56="",,($E56*W56*W$24)*10)</f>
        <v>0</v>
      </c>
      <c r="X57" s="163">
        <f t="shared" ref="X57" si="216">IF(X56="",,($E56*X56*X$24)*10)</f>
        <v>0</v>
      </c>
      <c r="Y57" s="163">
        <f t="shared" ref="Y57" si="217">IF(Y56="",,($E56*Y56*Y$24)*10)</f>
        <v>0</v>
      </c>
      <c r="Z57" s="163">
        <f t="shared" ref="Z57" si="218">IF(Z56="",,($E56*Z56*Z$24)*10)</f>
        <v>0</v>
      </c>
      <c r="AA57" s="163">
        <f t="shared" ref="AA57" si="219">IF(AA56="",,($E56*AA56*AA$24)*10)</f>
        <v>0</v>
      </c>
      <c r="AB57" s="163">
        <f t="shared" ref="AB57" si="220">IF(AB56="",,($E56*AB56*AB$24)*10)</f>
        <v>0</v>
      </c>
      <c r="AC57" s="40"/>
      <c r="AD57" s="40"/>
      <c r="AE57" s="40"/>
      <c r="AF57" s="40"/>
      <c r="DW57" s="161" t="b">
        <f t="shared" si="3"/>
        <v>1</v>
      </c>
    </row>
    <row r="58" spans="1:127" s="10" customFormat="1" ht="3" hidden="1" customHeight="1" thickBot="1" x14ac:dyDescent="0.3">
      <c r="A58" s="250"/>
      <c r="B58" s="309"/>
      <c r="C58" s="310"/>
      <c r="D58" s="311"/>
      <c r="E58" s="167"/>
      <c r="F58" s="168"/>
      <c r="G58" s="169"/>
      <c r="H58" s="169"/>
      <c r="I58" s="170"/>
      <c r="J58" s="171"/>
      <c r="K58" s="172"/>
      <c r="L58" s="173"/>
      <c r="M58" s="174"/>
      <c r="N58" s="168"/>
      <c r="O58" s="170"/>
      <c r="P58" s="175"/>
      <c r="Q58" s="176"/>
      <c r="R58" s="173"/>
      <c r="S58" s="174"/>
      <c r="T58" s="173"/>
      <c r="U58" s="169"/>
      <c r="V58" s="169"/>
      <c r="W58" s="169"/>
      <c r="X58" s="169"/>
      <c r="Y58" s="169"/>
      <c r="Z58" s="169"/>
      <c r="AA58" s="169"/>
      <c r="AB58" s="169"/>
      <c r="AC58" s="40"/>
      <c r="AD58" s="40"/>
      <c r="AE58" s="40"/>
      <c r="AF58" s="40"/>
      <c r="DW58" s="161" t="b">
        <f t="shared" si="3"/>
        <v>1</v>
      </c>
    </row>
    <row r="59" spans="1:127" s="10" customFormat="1" ht="15" hidden="1" customHeight="1" x14ac:dyDescent="0.25">
      <c r="A59" s="250"/>
      <c r="B59" s="358"/>
      <c r="C59" s="360"/>
      <c r="D59" s="362"/>
      <c r="E59" s="364" t="str">
        <f>IF(ISBLANK(D$59),"",VLOOKUP(D$59,NUTRIMENTS,2,0))</f>
        <v/>
      </c>
      <c r="F59" s="147" t="str">
        <f>IF(ISBLANK($D59),"",VLOOKUP($D59,NUTRIMENTS,3,0))</f>
        <v/>
      </c>
      <c r="G59" s="148" t="str">
        <f>IF(ISBLANK($D59),"",VLOOKUP($D59,NUTRIMENTS,4,0))</f>
        <v/>
      </c>
      <c r="H59" s="149" t="str">
        <f>IF(ISBLANK($D59),"",VLOOKUP($D59,NUTRIMENTS,5,0))</f>
        <v/>
      </c>
      <c r="I59" s="150" t="str">
        <f>IF(ISBLANK($D59),"",VLOOKUP($D59,NUTRIMENTS,6,0))</f>
        <v/>
      </c>
      <c r="J59" s="151" t="str">
        <f>IF(ISBLANK($D59),"",VLOOKUP($D59,NUTRIMENTS,7,0))</f>
        <v/>
      </c>
      <c r="K59" s="152" t="str">
        <f>IF(ISBLANK($D59),"",VLOOKUP($D59,NUTRIMENTS,8,0))</f>
        <v/>
      </c>
      <c r="L59" s="153" t="str">
        <f>IF(ISBLANK($D59),"",VLOOKUP($D59,NUTRIMENTS,9,0))</f>
        <v/>
      </c>
      <c r="M59" s="154" t="str">
        <f>IF(ISBLANK($D59),"",VLOOKUP($D59,NUTRIMENTS,10,0))</f>
        <v/>
      </c>
      <c r="N59" s="155" t="str">
        <f>IF(ISBLANK($D59),"",VLOOKUP($D59,NUTRIMENTS,11,0))</f>
        <v/>
      </c>
      <c r="O59" s="156" t="str">
        <f>IF(ISBLANK($D59),"",VLOOKUP($D59,NUTRIMENTS,12,0))</f>
        <v/>
      </c>
      <c r="P59" s="157" t="str">
        <f>IF(ISBLANK($D59),"",VLOOKUP($D59,NUTRIMENTS,13,0))</f>
        <v/>
      </c>
      <c r="Q59" s="158" t="str">
        <f>IF(ISBLANK($D59),"",VLOOKUP($D59,NUTRIMENTS,14,0))</f>
        <v/>
      </c>
      <c r="R59" s="149" t="str">
        <f>IF(ISBLANK($D59),"",VLOOKUP($D59,NUTRIMENTS,15,0))</f>
        <v/>
      </c>
      <c r="S59" s="159" t="str">
        <f>IF(ISBLANK($D59),"",VLOOKUP($D59,NUTRIMENTS,16,0))</f>
        <v/>
      </c>
      <c r="T59" s="149" t="str">
        <f>IF(ISBLANK($D59),"",VLOOKUP($D59,NUTRIMENTS,17,0))</f>
        <v/>
      </c>
      <c r="U59" s="148" t="str">
        <f>IF(ISBLANK($D59),"",VLOOKUP($D59,NUTRIMENTS,18,0))</f>
        <v/>
      </c>
      <c r="V59" s="148" t="str">
        <f>IF(ISBLANK($D59),"",VLOOKUP($D59,NUTRIMENTS,19,0))</f>
        <v/>
      </c>
      <c r="W59" s="148" t="str">
        <f>IF(ISBLANK($D59),"",VLOOKUP($D59,NUTRIMENTS,20,0))</f>
        <v/>
      </c>
      <c r="X59" s="148" t="str">
        <f>IF(ISBLANK($D59),"",VLOOKUP($D59,NUTRIMENTS,21,0))</f>
        <v/>
      </c>
      <c r="Y59" s="148" t="str">
        <f>IF(ISBLANK($D59),"",VLOOKUP($D59,NUTRIMENTS,22,0))</f>
        <v/>
      </c>
      <c r="Z59" s="148" t="str">
        <f>IF(ISBLANK($D59),"",VLOOKUP($D59,NUTRIMENTS,23,0))</f>
        <v/>
      </c>
      <c r="AA59" s="148" t="str">
        <f>IF(ISBLANK($D59),"",VLOOKUP($D59,NUTRIMENTS,24,0))</f>
        <v/>
      </c>
      <c r="AB59" s="148" t="str">
        <f>IF(ISBLANK($D59),"",VLOOKUP($D59,NUTRIMENTS,25,0))</f>
        <v/>
      </c>
      <c r="AC59" s="40"/>
      <c r="AD59" s="40"/>
      <c r="AE59" s="40"/>
      <c r="AF59" s="40"/>
      <c r="DW59" s="161" t="b">
        <f t="shared" si="3"/>
        <v>1</v>
      </c>
    </row>
    <row r="60" spans="1:127" s="10" customFormat="1" ht="15" hidden="1" customHeight="1" x14ac:dyDescent="0.25">
      <c r="A60" s="250"/>
      <c r="B60" s="359"/>
      <c r="C60" s="361"/>
      <c r="D60" s="363"/>
      <c r="E60" s="365"/>
      <c r="F60" s="257">
        <f>IF(F59="",,($E59*F59*F$24)*10)</f>
        <v>0</v>
      </c>
      <c r="G60" s="258">
        <f t="shared" ref="G60" si="221">IF(G59="",,($E59*G59*G$24)*10)</f>
        <v>0</v>
      </c>
      <c r="H60" s="259">
        <f t="shared" ref="H60" si="222">IF(H59="",,($E59*H59*H$24)*10)</f>
        <v>0</v>
      </c>
      <c r="I60" s="260">
        <f t="shared" ref="I60" si="223">IF(I59="",,($E59*I59*I$24)*10)</f>
        <v>0</v>
      </c>
      <c r="J60" s="261">
        <f t="shared" ref="J60" si="224">IF(J59="",,($E59*J59*J$24)*10)</f>
        <v>0</v>
      </c>
      <c r="K60" s="262">
        <f t="shared" ref="K60" si="225">IF(K59="",,($E59*K59*K$24)*10)</f>
        <v>0</v>
      </c>
      <c r="L60" s="263">
        <f t="shared" ref="L60" si="226">IF(L59="",,($E59*L59*L$24)*10)</f>
        <v>0</v>
      </c>
      <c r="M60" s="264">
        <f t="shared" ref="M60" si="227">IF(M59="",,($E59*M59*M$24)*10)</f>
        <v>0</v>
      </c>
      <c r="N60" s="265">
        <f t="shared" ref="N60" si="228">IF(N59="",,($E59*N59*N$24)*10)</f>
        <v>0</v>
      </c>
      <c r="O60" s="266">
        <f t="shared" ref="O60" si="229">IF(O59="",,($E59*O59*O$24)*10)</f>
        <v>0</v>
      </c>
      <c r="P60" s="267">
        <f t="shared" ref="P60" si="230">IF(P59="",,($E59*P59*P$24)*10)</f>
        <v>0</v>
      </c>
      <c r="Q60" s="268">
        <f t="shared" ref="Q60" si="231">IF(Q59="",,($E59*Q59*Q$24)*10)</f>
        <v>0</v>
      </c>
      <c r="R60" s="269">
        <f t="shared" ref="R60" si="232">IF(R59="",,($E59*R59*R$24)*10)</f>
        <v>0</v>
      </c>
      <c r="S60" s="270">
        <f t="shared" ref="S60" si="233">IF(S59="",,($E59*S59*S$24)*10)</f>
        <v>0</v>
      </c>
      <c r="T60" s="164">
        <f t="shared" ref="T60" si="234">IF(T59="",,($E59*T59*T$24)*10)</f>
        <v>0</v>
      </c>
      <c r="U60" s="163">
        <f t="shared" ref="U60" si="235">IF(U59="",,($E59*U59*U$24)*10)</f>
        <v>0</v>
      </c>
      <c r="V60" s="163">
        <f t="shared" ref="V60" si="236">IF(V59="",,($E59*V59*V$24)*10)</f>
        <v>0</v>
      </c>
      <c r="W60" s="163">
        <f t="shared" ref="W60" si="237">IF(W59="",,($E59*W59*W$24)*10)</f>
        <v>0</v>
      </c>
      <c r="X60" s="163">
        <f t="shared" ref="X60" si="238">IF(X59="",,($E59*X59*X$24)*10)</f>
        <v>0</v>
      </c>
      <c r="Y60" s="163">
        <f t="shared" ref="Y60" si="239">IF(Y59="",,($E59*Y59*Y$24)*10)</f>
        <v>0</v>
      </c>
      <c r="Z60" s="163">
        <f t="shared" ref="Z60" si="240">IF(Z59="",,($E59*Z59*Z$24)*10)</f>
        <v>0</v>
      </c>
      <c r="AA60" s="163">
        <f t="shared" ref="AA60" si="241">IF(AA59="",,($E59*AA59*AA$24)*10)</f>
        <v>0</v>
      </c>
      <c r="AB60" s="163">
        <f t="shared" ref="AB60" si="242">IF(AB59="",,($E59*AB59*AB$24)*10)</f>
        <v>0</v>
      </c>
      <c r="AC60" s="40"/>
      <c r="AD60" s="40"/>
      <c r="AE60" s="40"/>
      <c r="AF60" s="40"/>
      <c r="DW60" s="161" t="b">
        <f t="shared" si="3"/>
        <v>1</v>
      </c>
    </row>
    <row r="61" spans="1:127" s="10" customFormat="1" ht="3" hidden="1" customHeight="1" thickBot="1" x14ac:dyDescent="0.3">
      <c r="A61" s="250"/>
      <c r="B61" s="309"/>
      <c r="C61" s="310"/>
      <c r="D61" s="311"/>
      <c r="E61" s="167"/>
      <c r="F61" s="168"/>
      <c r="G61" s="169"/>
      <c r="H61" s="169"/>
      <c r="I61" s="170"/>
      <c r="J61" s="171"/>
      <c r="K61" s="172"/>
      <c r="L61" s="173"/>
      <c r="M61" s="174"/>
      <c r="N61" s="168"/>
      <c r="O61" s="170"/>
      <c r="P61" s="175"/>
      <c r="Q61" s="176"/>
      <c r="R61" s="173"/>
      <c r="S61" s="174"/>
      <c r="T61" s="173"/>
      <c r="U61" s="169"/>
      <c r="V61" s="169"/>
      <c r="W61" s="169"/>
      <c r="X61" s="169"/>
      <c r="Y61" s="169"/>
      <c r="Z61" s="169"/>
      <c r="AA61" s="169"/>
      <c r="AB61" s="169"/>
      <c r="AC61" s="40"/>
      <c r="AD61" s="40"/>
      <c r="AE61" s="40"/>
      <c r="AF61" s="40"/>
      <c r="DW61" s="161" t="b">
        <f t="shared" si="3"/>
        <v>1</v>
      </c>
    </row>
    <row r="62" spans="1:127" s="10" customFormat="1" ht="15" hidden="1" customHeight="1" x14ac:dyDescent="0.25">
      <c r="A62" s="250"/>
      <c r="B62" s="358"/>
      <c r="C62" s="360"/>
      <c r="D62" s="362"/>
      <c r="E62" s="364" t="str">
        <f>IF(ISBLANK(D$62),"",VLOOKUP(D$62,NUTRIMENTS,2,0))</f>
        <v/>
      </c>
      <c r="F62" s="147" t="str">
        <f>IF(ISBLANK($D62),"",VLOOKUP($D62,NUTRIMENTS,3,0))</f>
        <v/>
      </c>
      <c r="G62" s="148" t="str">
        <f>IF(ISBLANK($D62),"",VLOOKUP($D62,NUTRIMENTS,4,0))</f>
        <v/>
      </c>
      <c r="H62" s="149" t="str">
        <f>IF(ISBLANK($D62),"",VLOOKUP($D62,NUTRIMENTS,5,0))</f>
        <v/>
      </c>
      <c r="I62" s="150" t="str">
        <f>IF(ISBLANK($D62),"",VLOOKUP($D62,NUTRIMENTS,6,0))</f>
        <v/>
      </c>
      <c r="J62" s="151" t="str">
        <f>IF(ISBLANK($D62),"",VLOOKUP($D62,NUTRIMENTS,7,0))</f>
        <v/>
      </c>
      <c r="K62" s="152" t="str">
        <f>IF(ISBLANK($D62),"",VLOOKUP($D62,NUTRIMENTS,8,0))</f>
        <v/>
      </c>
      <c r="L62" s="153" t="str">
        <f>IF(ISBLANK($D62),"",VLOOKUP($D62,NUTRIMENTS,9,0))</f>
        <v/>
      </c>
      <c r="M62" s="154" t="str">
        <f>IF(ISBLANK($D62),"",VLOOKUP($D62,NUTRIMENTS,10,0))</f>
        <v/>
      </c>
      <c r="N62" s="155" t="str">
        <f>IF(ISBLANK($D62),"",VLOOKUP($D62,NUTRIMENTS,11,0))</f>
        <v/>
      </c>
      <c r="O62" s="156" t="str">
        <f>IF(ISBLANK($D62),"",VLOOKUP($D62,NUTRIMENTS,12,0))</f>
        <v/>
      </c>
      <c r="P62" s="157" t="str">
        <f>IF(ISBLANK($D62),"",VLOOKUP($D62,NUTRIMENTS,13,0))</f>
        <v/>
      </c>
      <c r="Q62" s="158" t="str">
        <f>IF(ISBLANK($D62),"",VLOOKUP($D62,NUTRIMENTS,14,0))</f>
        <v/>
      </c>
      <c r="R62" s="149" t="str">
        <f>IF(ISBLANK($D62),"",VLOOKUP($D62,NUTRIMENTS,15,0))</f>
        <v/>
      </c>
      <c r="S62" s="159" t="str">
        <f>IF(ISBLANK($D62),"",VLOOKUP($D62,NUTRIMENTS,16,0))</f>
        <v/>
      </c>
      <c r="T62" s="149" t="str">
        <f>IF(ISBLANK($D62),"",VLOOKUP($D62,NUTRIMENTS,17,0))</f>
        <v/>
      </c>
      <c r="U62" s="148" t="str">
        <f>IF(ISBLANK($D62),"",VLOOKUP($D62,NUTRIMENTS,18,0))</f>
        <v/>
      </c>
      <c r="V62" s="148" t="str">
        <f>IF(ISBLANK($D62),"",VLOOKUP($D62,NUTRIMENTS,19,0))</f>
        <v/>
      </c>
      <c r="W62" s="148" t="str">
        <f>IF(ISBLANK($D62),"",VLOOKUP($D62,NUTRIMENTS,20,0))</f>
        <v/>
      </c>
      <c r="X62" s="148" t="str">
        <f>IF(ISBLANK($D62),"",VLOOKUP($D62,NUTRIMENTS,21,0))</f>
        <v/>
      </c>
      <c r="Y62" s="148" t="str">
        <f>IF(ISBLANK($D62),"",VLOOKUP($D62,NUTRIMENTS,22,0))</f>
        <v/>
      </c>
      <c r="Z62" s="148" t="str">
        <f>IF(ISBLANK($D62),"",VLOOKUP($D62,NUTRIMENTS,23,0))</f>
        <v/>
      </c>
      <c r="AA62" s="148" t="str">
        <f>IF(ISBLANK($D62),"",VLOOKUP($D62,NUTRIMENTS,24,0))</f>
        <v/>
      </c>
      <c r="AB62" s="148" t="str">
        <f>IF(ISBLANK($D62),"",VLOOKUP($D62,NUTRIMENTS,25,0))</f>
        <v/>
      </c>
      <c r="AC62" s="40"/>
      <c r="AD62" s="40"/>
      <c r="AE62" s="40"/>
      <c r="AF62" s="40"/>
      <c r="DW62" s="161" t="b">
        <f t="shared" si="3"/>
        <v>1</v>
      </c>
    </row>
    <row r="63" spans="1:127" s="10" customFormat="1" ht="15" hidden="1" customHeight="1" x14ac:dyDescent="0.25">
      <c r="A63" s="250"/>
      <c r="B63" s="359"/>
      <c r="C63" s="361"/>
      <c r="D63" s="363"/>
      <c r="E63" s="365"/>
      <c r="F63" s="257">
        <f>IF(F62="",,($E62*F62*F$24)*10)</f>
        <v>0</v>
      </c>
      <c r="G63" s="258">
        <f t="shared" ref="G63" si="243">IF(G62="",,($E62*G62*G$24)*10)</f>
        <v>0</v>
      </c>
      <c r="H63" s="259">
        <f t="shared" ref="H63" si="244">IF(H62="",,($E62*H62*H$24)*10)</f>
        <v>0</v>
      </c>
      <c r="I63" s="260">
        <f t="shared" ref="I63" si="245">IF(I62="",,($E62*I62*I$24)*10)</f>
        <v>0</v>
      </c>
      <c r="J63" s="261">
        <f t="shared" ref="J63" si="246">IF(J62="",,($E62*J62*J$24)*10)</f>
        <v>0</v>
      </c>
      <c r="K63" s="262">
        <f t="shared" ref="K63" si="247">IF(K62="",,($E62*K62*K$24)*10)</f>
        <v>0</v>
      </c>
      <c r="L63" s="263">
        <f t="shared" ref="L63" si="248">IF(L62="",,($E62*L62*L$24)*10)</f>
        <v>0</v>
      </c>
      <c r="M63" s="264">
        <f t="shared" ref="M63" si="249">IF(M62="",,($E62*M62*M$24)*10)</f>
        <v>0</v>
      </c>
      <c r="N63" s="265">
        <f t="shared" ref="N63" si="250">IF(N62="",,($E62*N62*N$24)*10)</f>
        <v>0</v>
      </c>
      <c r="O63" s="266">
        <f t="shared" ref="O63" si="251">IF(O62="",,($E62*O62*O$24)*10)</f>
        <v>0</v>
      </c>
      <c r="P63" s="267">
        <f t="shared" ref="P63" si="252">IF(P62="",,($E62*P62*P$24)*10)</f>
        <v>0</v>
      </c>
      <c r="Q63" s="268">
        <f t="shared" ref="Q63" si="253">IF(Q62="",,($E62*Q62*Q$24)*10)</f>
        <v>0</v>
      </c>
      <c r="R63" s="269">
        <f t="shared" ref="R63" si="254">IF(R62="",,($E62*R62*R$24)*10)</f>
        <v>0</v>
      </c>
      <c r="S63" s="270">
        <f t="shared" ref="S63" si="255">IF(S62="",,($E62*S62*S$24)*10)</f>
        <v>0</v>
      </c>
      <c r="T63" s="164">
        <f t="shared" ref="T63" si="256">IF(T62="",,($E62*T62*T$24)*10)</f>
        <v>0</v>
      </c>
      <c r="U63" s="163">
        <f t="shared" ref="U63" si="257">IF(U62="",,($E62*U62*U$24)*10)</f>
        <v>0</v>
      </c>
      <c r="V63" s="163">
        <f t="shared" ref="V63" si="258">IF(V62="",,($E62*V62*V$24)*10)</f>
        <v>0</v>
      </c>
      <c r="W63" s="163">
        <f t="shared" ref="W63" si="259">IF(W62="",,($E62*W62*W$24)*10)</f>
        <v>0</v>
      </c>
      <c r="X63" s="163">
        <f t="shared" ref="X63" si="260">IF(X62="",,($E62*X62*X$24)*10)</f>
        <v>0</v>
      </c>
      <c r="Y63" s="163">
        <f t="shared" ref="Y63" si="261">IF(Y62="",,($E62*Y62*Y$24)*10)</f>
        <v>0</v>
      </c>
      <c r="Z63" s="163">
        <f t="shared" ref="Z63" si="262">IF(Z62="",,($E62*Z62*Z$24)*10)</f>
        <v>0</v>
      </c>
      <c r="AA63" s="163">
        <f t="shared" ref="AA63" si="263">IF(AA62="",,($E62*AA62*AA$24)*10)</f>
        <v>0</v>
      </c>
      <c r="AB63" s="163">
        <f t="shared" ref="AB63" si="264">IF(AB62="",,($E62*AB62*AB$24)*10)</f>
        <v>0</v>
      </c>
      <c r="AC63" s="40"/>
      <c r="AD63" s="40"/>
      <c r="AE63" s="40"/>
      <c r="AF63" s="40"/>
      <c r="DW63" s="161" t="b">
        <f t="shared" si="3"/>
        <v>1</v>
      </c>
    </row>
    <row r="64" spans="1:127" s="10" customFormat="1" ht="3" hidden="1" customHeight="1" thickBot="1" x14ac:dyDescent="0.3">
      <c r="A64" s="250"/>
      <c r="B64" s="309"/>
      <c r="C64" s="312"/>
      <c r="D64" s="313"/>
      <c r="E64" s="167"/>
      <c r="F64" s="168"/>
      <c r="G64" s="169"/>
      <c r="H64" s="169"/>
      <c r="I64" s="170"/>
      <c r="J64" s="171"/>
      <c r="K64" s="172"/>
      <c r="L64" s="173"/>
      <c r="M64" s="174"/>
      <c r="N64" s="168"/>
      <c r="O64" s="170"/>
      <c r="P64" s="175"/>
      <c r="Q64" s="176"/>
      <c r="R64" s="173"/>
      <c r="S64" s="174"/>
      <c r="T64" s="173"/>
      <c r="U64" s="169"/>
      <c r="V64" s="169"/>
      <c r="W64" s="169"/>
      <c r="X64" s="169"/>
      <c r="Y64" s="169"/>
      <c r="Z64" s="169"/>
      <c r="AA64" s="169"/>
      <c r="AB64" s="169"/>
      <c r="AC64" s="40"/>
      <c r="AD64" s="40"/>
      <c r="AE64" s="40"/>
      <c r="AF64" s="40"/>
      <c r="DW64" s="161" t="b">
        <f t="shared" si="3"/>
        <v>1</v>
      </c>
    </row>
    <row r="65" spans="1:127" s="10" customFormat="1" ht="15" hidden="1" customHeight="1" x14ac:dyDescent="0.25">
      <c r="A65" s="250"/>
      <c r="B65" s="358"/>
      <c r="C65" s="360"/>
      <c r="D65" s="362"/>
      <c r="E65" s="364" t="str">
        <f>IF(ISBLANK(D$65),"",VLOOKUP(D$65,NUTRIMENTS,2,0))</f>
        <v/>
      </c>
      <c r="F65" s="147" t="str">
        <f>IF(ISBLANK($D65),"",VLOOKUP($D65,NUTRIMENTS,3,0))</f>
        <v/>
      </c>
      <c r="G65" s="148" t="str">
        <f>IF(ISBLANK($D65),"",VLOOKUP($D65,NUTRIMENTS,4,0))</f>
        <v/>
      </c>
      <c r="H65" s="149" t="str">
        <f>IF(ISBLANK($D65),"",VLOOKUP($D65,NUTRIMENTS,5,0))</f>
        <v/>
      </c>
      <c r="I65" s="150" t="str">
        <f>IF(ISBLANK($D65),"",VLOOKUP($D65,NUTRIMENTS,6,0))</f>
        <v/>
      </c>
      <c r="J65" s="151" t="str">
        <f>IF(ISBLANK($D65),"",VLOOKUP($D65,NUTRIMENTS,7,0))</f>
        <v/>
      </c>
      <c r="K65" s="152" t="str">
        <f>IF(ISBLANK($D65),"",VLOOKUP($D65,NUTRIMENTS,8,0))</f>
        <v/>
      </c>
      <c r="L65" s="153" t="str">
        <f>IF(ISBLANK($D65),"",VLOOKUP($D65,NUTRIMENTS,9,0))</f>
        <v/>
      </c>
      <c r="M65" s="154" t="str">
        <f>IF(ISBLANK($D65),"",VLOOKUP($D65,NUTRIMENTS,10,0))</f>
        <v/>
      </c>
      <c r="N65" s="155" t="str">
        <f>IF(ISBLANK($D65),"",VLOOKUP($D65,NUTRIMENTS,11,0))</f>
        <v/>
      </c>
      <c r="O65" s="156" t="str">
        <f>IF(ISBLANK($D65),"",VLOOKUP($D65,NUTRIMENTS,12,0))</f>
        <v/>
      </c>
      <c r="P65" s="157" t="str">
        <f>IF(ISBLANK($D65),"",VLOOKUP($D65,NUTRIMENTS,13,0))</f>
        <v/>
      </c>
      <c r="Q65" s="158" t="str">
        <f>IF(ISBLANK($D65),"",VLOOKUP($D65,NUTRIMENTS,14,0))</f>
        <v/>
      </c>
      <c r="R65" s="149" t="str">
        <f>IF(ISBLANK($D65),"",VLOOKUP($D65,NUTRIMENTS,15,0))</f>
        <v/>
      </c>
      <c r="S65" s="159" t="str">
        <f>IF(ISBLANK($D65),"",VLOOKUP($D65,NUTRIMENTS,16,0))</f>
        <v/>
      </c>
      <c r="T65" s="149" t="str">
        <f>IF(ISBLANK($D65),"",VLOOKUP($D65,NUTRIMENTS,17,0))</f>
        <v/>
      </c>
      <c r="U65" s="148" t="str">
        <f>IF(ISBLANK($D65),"",VLOOKUP($D65,NUTRIMENTS,18,0))</f>
        <v/>
      </c>
      <c r="V65" s="148" t="str">
        <f>IF(ISBLANK($D65),"",VLOOKUP($D65,NUTRIMENTS,19,0))</f>
        <v/>
      </c>
      <c r="W65" s="148" t="str">
        <f>IF(ISBLANK($D65),"",VLOOKUP($D65,NUTRIMENTS,20,0))</f>
        <v/>
      </c>
      <c r="X65" s="148" t="str">
        <f>IF(ISBLANK($D65),"",VLOOKUP($D65,NUTRIMENTS,21,0))</f>
        <v/>
      </c>
      <c r="Y65" s="148" t="str">
        <f>IF(ISBLANK($D65),"",VLOOKUP($D65,NUTRIMENTS,22,0))</f>
        <v/>
      </c>
      <c r="Z65" s="148" t="str">
        <f>IF(ISBLANK($D65),"",VLOOKUP($D65,NUTRIMENTS,23,0))</f>
        <v/>
      </c>
      <c r="AA65" s="148" t="str">
        <f>IF(ISBLANK($D65),"",VLOOKUP($D65,NUTRIMENTS,24,0))</f>
        <v/>
      </c>
      <c r="AB65" s="148" t="str">
        <f>IF(ISBLANK($D65),"",VLOOKUP($D65,NUTRIMENTS,25,0))</f>
        <v/>
      </c>
      <c r="AC65" s="40"/>
      <c r="AD65" s="40"/>
      <c r="AE65" s="40"/>
      <c r="AF65" s="40"/>
      <c r="DW65" s="161" t="b">
        <f t="shared" si="3"/>
        <v>1</v>
      </c>
    </row>
    <row r="66" spans="1:127" s="10" customFormat="1" ht="15" hidden="1" customHeight="1" x14ac:dyDescent="0.25">
      <c r="A66" s="250"/>
      <c r="B66" s="359"/>
      <c r="C66" s="361"/>
      <c r="D66" s="363"/>
      <c r="E66" s="365"/>
      <c r="F66" s="257">
        <f>IF(F65="",,($E65*F65*F$24)*10)</f>
        <v>0</v>
      </c>
      <c r="G66" s="258">
        <f t="shared" ref="G66" si="265">IF(G65="",,($E65*G65*G$24)*10)</f>
        <v>0</v>
      </c>
      <c r="H66" s="259">
        <f t="shared" ref="H66" si="266">IF(H65="",,($E65*H65*H$24)*10)</f>
        <v>0</v>
      </c>
      <c r="I66" s="260">
        <f t="shared" ref="I66" si="267">IF(I65="",,($E65*I65*I$24)*10)</f>
        <v>0</v>
      </c>
      <c r="J66" s="261">
        <f t="shared" ref="J66" si="268">IF(J65="",,($E65*J65*J$24)*10)</f>
        <v>0</v>
      </c>
      <c r="K66" s="262">
        <f t="shared" ref="K66" si="269">IF(K65="",,($E65*K65*K$24)*10)</f>
        <v>0</v>
      </c>
      <c r="L66" s="263">
        <f t="shared" ref="L66" si="270">IF(L65="",,($E65*L65*L$24)*10)</f>
        <v>0</v>
      </c>
      <c r="M66" s="264">
        <f t="shared" ref="M66" si="271">IF(M65="",,($E65*M65*M$24)*10)</f>
        <v>0</v>
      </c>
      <c r="N66" s="265">
        <f t="shared" ref="N66" si="272">IF(N65="",,($E65*N65*N$24)*10)</f>
        <v>0</v>
      </c>
      <c r="O66" s="266">
        <f t="shared" ref="O66" si="273">IF(O65="",,($E65*O65*O$24)*10)</f>
        <v>0</v>
      </c>
      <c r="P66" s="267">
        <f t="shared" ref="P66" si="274">IF(P65="",,($E65*P65*P$24)*10)</f>
        <v>0</v>
      </c>
      <c r="Q66" s="268">
        <f t="shared" ref="Q66" si="275">IF(Q65="",,($E65*Q65*Q$24)*10)</f>
        <v>0</v>
      </c>
      <c r="R66" s="269">
        <f t="shared" ref="R66" si="276">IF(R65="",,($E65*R65*R$24)*10)</f>
        <v>0</v>
      </c>
      <c r="S66" s="270">
        <f t="shared" ref="S66" si="277">IF(S65="",,($E65*S65*S$24)*10)</f>
        <v>0</v>
      </c>
      <c r="T66" s="164">
        <f t="shared" ref="T66" si="278">IF(T65="",,($E65*T65*T$24)*10)</f>
        <v>0</v>
      </c>
      <c r="U66" s="163">
        <f t="shared" ref="U66" si="279">IF(U65="",,($E65*U65*U$24)*10)</f>
        <v>0</v>
      </c>
      <c r="V66" s="163">
        <f t="shared" ref="V66" si="280">IF(V65="",,($E65*V65*V$24)*10)</f>
        <v>0</v>
      </c>
      <c r="W66" s="163">
        <f t="shared" ref="W66" si="281">IF(W65="",,($E65*W65*W$24)*10)</f>
        <v>0</v>
      </c>
      <c r="X66" s="163">
        <f t="shared" ref="X66" si="282">IF(X65="",,($E65*X65*X$24)*10)</f>
        <v>0</v>
      </c>
      <c r="Y66" s="163">
        <f t="shared" ref="Y66" si="283">IF(Y65="",,($E65*Y65*Y$24)*10)</f>
        <v>0</v>
      </c>
      <c r="Z66" s="163">
        <f t="shared" ref="Z66" si="284">IF(Z65="",,($E65*Z65*Z$24)*10)</f>
        <v>0</v>
      </c>
      <c r="AA66" s="163">
        <f t="shared" ref="AA66" si="285">IF(AA65="",,($E65*AA65*AA$24)*10)</f>
        <v>0</v>
      </c>
      <c r="AB66" s="163">
        <f t="shared" ref="AB66" si="286">IF(AB65="",,($E65*AB65*AB$24)*10)</f>
        <v>0</v>
      </c>
      <c r="AC66" s="40"/>
      <c r="AD66" s="40"/>
      <c r="AE66" s="40"/>
      <c r="AF66" s="40"/>
      <c r="DW66" s="161" t="b">
        <f t="shared" si="3"/>
        <v>1</v>
      </c>
    </row>
    <row r="67" spans="1:127" s="10" customFormat="1" ht="3" hidden="1" customHeight="1" thickBot="1" x14ac:dyDescent="0.3">
      <c r="A67" s="250"/>
      <c r="B67" s="309"/>
      <c r="C67" s="310"/>
      <c r="D67" s="311"/>
      <c r="E67" s="167"/>
      <c r="F67" s="168"/>
      <c r="G67" s="169"/>
      <c r="H67" s="169"/>
      <c r="I67" s="170"/>
      <c r="J67" s="171"/>
      <c r="K67" s="172"/>
      <c r="L67" s="173"/>
      <c r="M67" s="174"/>
      <c r="N67" s="168"/>
      <c r="O67" s="170"/>
      <c r="P67" s="175"/>
      <c r="Q67" s="176"/>
      <c r="R67" s="173"/>
      <c r="S67" s="174"/>
      <c r="T67" s="173"/>
      <c r="U67" s="169"/>
      <c r="V67" s="169"/>
      <c r="W67" s="169"/>
      <c r="X67" s="169"/>
      <c r="Y67" s="169"/>
      <c r="Z67" s="169"/>
      <c r="AA67" s="169"/>
      <c r="AB67" s="169"/>
      <c r="AC67" s="40"/>
      <c r="AD67" s="40"/>
      <c r="AE67" s="40"/>
      <c r="AF67" s="40"/>
      <c r="DW67" s="161" t="b">
        <f t="shared" si="3"/>
        <v>1</v>
      </c>
    </row>
    <row r="68" spans="1:127" s="10" customFormat="1" ht="15" hidden="1" customHeight="1" x14ac:dyDescent="0.25">
      <c r="A68" s="250"/>
      <c r="B68" s="358"/>
      <c r="C68" s="360"/>
      <c r="D68" s="362"/>
      <c r="E68" s="364" t="str">
        <f>IF(ISBLANK(D$68),"",VLOOKUP(D$68,NUTRIMENTS,2,0))</f>
        <v/>
      </c>
      <c r="F68" s="147" t="str">
        <f>IF(ISBLANK($D68),"",VLOOKUP($D68,NUTRIMENTS,3,0))</f>
        <v/>
      </c>
      <c r="G68" s="148" t="str">
        <f>IF(ISBLANK($D68),"",VLOOKUP($D68,NUTRIMENTS,4,0))</f>
        <v/>
      </c>
      <c r="H68" s="149" t="str">
        <f>IF(ISBLANK($D68),"",VLOOKUP($D68,NUTRIMENTS,5,0))</f>
        <v/>
      </c>
      <c r="I68" s="150" t="str">
        <f>IF(ISBLANK($D68),"",VLOOKUP($D68,NUTRIMENTS,6,0))</f>
        <v/>
      </c>
      <c r="J68" s="151" t="str">
        <f>IF(ISBLANK($D68),"",VLOOKUP($D68,NUTRIMENTS,7,0))</f>
        <v/>
      </c>
      <c r="K68" s="152" t="str">
        <f>IF(ISBLANK($D68),"",VLOOKUP($D68,NUTRIMENTS,8,0))</f>
        <v/>
      </c>
      <c r="L68" s="153" t="str">
        <f>IF(ISBLANK($D68),"",VLOOKUP($D68,NUTRIMENTS,9,0))</f>
        <v/>
      </c>
      <c r="M68" s="154" t="str">
        <f>IF(ISBLANK($D68),"",VLOOKUP($D68,NUTRIMENTS,10,0))</f>
        <v/>
      </c>
      <c r="N68" s="155" t="str">
        <f>IF(ISBLANK($D68),"",VLOOKUP($D68,NUTRIMENTS,11,0))</f>
        <v/>
      </c>
      <c r="O68" s="156" t="str">
        <f>IF(ISBLANK($D68),"",VLOOKUP($D68,NUTRIMENTS,12,0))</f>
        <v/>
      </c>
      <c r="P68" s="157" t="str">
        <f>IF(ISBLANK($D68),"",VLOOKUP($D68,NUTRIMENTS,13,0))</f>
        <v/>
      </c>
      <c r="Q68" s="158" t="str">
        <f>IF(ISBLANK($D68),"",VLOOKUP($D68,NUTRIMENTS,14,0))</f>
        <v/>
      </c>
      <c r="R68" s="149" t="str">
        <f>IF(ISBLANK($D68),"",VLOOKUP($D68,NUTRIMENTS,15,0))</f>
        <v/>
      </c>
      <c r="S68" s="159" t="str">
        <f>IF(ISBLANK($D68),"",VLOOKUP($D68,NUTRIMENTS,16,0))</f>
        <v/>
      </c>
      <c r="T68" s="149" t="str">
        <f>IF(ISBLANK($D68),"",VLOOKUP($D68,NUTRIMENTS,17,0))</f>
        <v/>
      </c>
      <c r="U68" s="148" t="str">
        <f>IF(ISBLANK($D68),"",VLOOKUP($D68,NUTRIMENTS,18,0))</f>
        <v/>
      </c>
      <c r="V68" s="148" t="str">
        <f>IF(ISBLANK($D68),"",VLOOKUP($D68,NUTRIMENTS,19,0))</f>
        <v/>
      </c>
      <c r="W68" s="148" t="str">
        <f>IF(ISBLANK($D68),"",VLOOKUP($D68,NUTRIMENTS,20,0))</f>
        <v/>
      </c>
      <c r="X68" s="148" t="str">
        <f>IF(ISBLANK($D68),"",VLOOKUP($D68,NUTRIMENTS,21,0))</f>
        <v/>
      </c>
      <c r="Y68" s="148" t="str">
        <f>IF(ISBLANK($D68),"",VLOOKUP($D68,NUTRIMENTS,22,0))</f>
        <v/>
      </c>
      <c r="Z68" s="148" t="str">
        <f>IF(ISBLANK($D68),"",VLOOKUP($D68,NUTRIMENTS,23,0))</f>
        <v/>
      </c>
      <c r="AA68" s="148" t="str">
        <f>IF(ISBLANK($D68),"",VLOOKUP($D68,NUTRIMENTS,24,0))</f>
        <v/>
      </c>
      <c r="AB68" s="148" t="str">
        <f>IF(ISBLANK($D68),"",VLOOKUP($D68,NUTRIMENTS,25,0))</f>
        <v/>
      </c>
      <c r="AC68" s="40"/>
      <c r="AD68" s="40"/>
      <c r="AE68" s="40"/>
      <c r="AF68" s="40"/>
      <c r="DW68" s="161" t="b">
        <f t="shared" si="3"/>
        <v>1</v>
      </c>
    </row>
    <row r="69" spans="1:127" s="10" customFormat="1" ht="15" hidden="1" customHeight="1" x14ac:dyDescent="0.25">
      <c r="A69" s="250"/>
      <c r="B69" s="359"/>
      <c r="C69" s="361"/>
      <c r="D69" s="363"/>
      <c r="E69" s="365"/>
      <c r="F69" s="257">
        <f>IF(F68="",,($E68*F68*F$24)*10)</f>
        <v>0</v>
      </c>
      <c r="G69" s="258">
        <f t="shared" ref="G69" si="287">IF(G68="",,($E68*G68*G$24)*10)</f>
        <v>0</v>
      </c>
      <c r="H69" s="259">
        <f t="shared" ref="H69" si="288">IF(H68="",,($E68*H68*H$24)*10)</f>
        <v>0</v>
      </c>
      <c r="I69" s="260">
        <f t="shared" ref="I69" si="289">IF(I68="",,($E68*I68*I$24)*10)</f>
        <v>0</v>
      </c>
      <c r="J69" s="261">
        <f t="shared" ref="J69" si="290">IF(J68="",,($E68*J68*J$24)*10)</f>
        <v>0</v>
      </c>
      <c r="K69" s="262">
        <f t="shared" ref="K69" si="291">IF(K68="",,($E68*K68*K$24)*10)</f>
        <v>0</v>
      </c>
      <c r="L69" s="263">
        <f t="shared" ref="L69" si="292">IF(L68="",,($E68*L68*L$24)*10)</f>
        <v>0</v>
      </c>
      <c r="M69" s="264">
        <f t="shared" ref="M69" si="293">IF(M68="",,($E68*M68*M$24)*10)</f>
        <v>0</v>
      </c>
      <c r="N69" s="265">
        <f t="shared" ref="N69" si="294">IF(N68="",,($E68*N68*N$24)*10)</f>
        <v>0</v>
      </c>
      <c r="O69" s="266">
        <f t="shared" ref="O69" si="295">IF(O68="",,($E68*O68*O$24)*10)</f>
        <v>0</v>
      </c>
      <c r="P69" s="267">
        <f t="shared" ref="P69" si="296">IF(P68="",,($E68*P68*P$24)*10)</f>
        <v>0</v>
      </c>
      <c r="Q69" s="268">
        <f t="shared" ref="Q69" si="297">IF(Q68="",,($E68*Q68*Q$24)*10)</f>
        <v>0</v>
      </c>
      <c r="R69" s="269">
        <f t="shared" ref="R69" si="298">IF(R68="",,($E68*R68*R$24)*10)</f>
        <v>0</v>
      </c>
      <c r="S69" s="270">
        <f t="shared" ref="S69" si="299">IF(S68="",,($E68*S68*S$24)*10)</f>
        <v>0</v>
      </c>
      <c r="T69" s="164">
        <f t="shared" ref="T69" si="300">IF(T68="",,($E68*T68*T$24)*10)</f>
        <v>0</v>
      </c>
      <c r="U69" s="163">
        <f t="shared" ref="U69" si="301">IF(U68="",,($E68*U68*U$24)*10)</f>
        <v>0</v>
      </c>
      <c r="V69" s="163">
        <f t="shared" ref="V69" si="302">IF(V68="",,($E68*V68*V$24)*10)</f>
        <v>0</v>
      </c>
      <c r="W69" s="163">
        <f t="shared" ref="W69" si="303">IF(W68="",,($E68*W68*W$24)*10)</f>
        <v>0</v>
      </c>
      <c r="X69" s="163">
        <f t="shared" ref="X69" si="304">IF(X68="",,($E68*X68*X$24)*10)</f>
        <v>0</v>
      </c>
      <c r="Y69" s="163">
        <f t="shared" ref="Y69" si="305">IF(Y68="",,($E68*Y68*Y$24)*10)</f>
        <v>0</v>
      </c>
      <c r="Z69" s="163">
        <f t="shared" ref="Z69" si="306">IF(Z68="",,($E68*Z68*Z$24)*10)</f>
        <v>0</v>
      </c>
      <c r="AA69" s="163">
        <f t="shared" ref="AA69" si="307">IF(AA68="",,($E68*AA68*AA$24)*10)</f>
        <v>0</v>
      </c>
      <c r="AB69" s="163">
        <f t="shared" ref="AB69" si="308">IF(AB68="",,($E68*AB68*AB$24)*10)</f>
        <v>0</v>
      </c>
      <c r="AC69" s="40"/>
      <c r="AD69" s="40"/>
      <c r="AE69" s="40"/>
      <c r="AF69" s="40"/>
      <c r="DW69" s="161" t="b">
        <f t="shared" si="3"/>
        <v>1</v>
      </c>
    </row>
    <row r="70" spans="1:127" s="10" customFormat="1" ht="3" hidden="1" customHeight="1" thickBot="1" x14ac:dyDescent="0.3">
      <c r="A70" s="250"/>
      <c r="B70" s="309"/>
      <c r="C70" s="310"/>
      <c r="D70" s="311"/>
      <c r="E70" s="167"/>
      <c r="F70" s="168"/>
      <c r="G70" s="169"/>
      <c r="H70" s="169"/>
      <c r="I70" s="170"/>
      <c r="J70" s="171"/>
      <c r="K70" s="172"/>
      <c r="L70" s="173"/>
      <c r="M70" s="174"/>
      <c r="N70" s="168"/>
      <c r="O70" s="170"/>
      <c r="P70" s="175"/>
      <c r="Q70" s="176"/>
      <c r="R70" s="173"/>
      <c r="S70" s="174"/>
      <c r="T70" s="173"/>
      <c r="U70" s="169"/>
      <c r="V70" s="169"/>
      <c r="W70" s="169"/>
      <c r="X70" s="169"/>
      <c r="Y70" s="169"/>
      <c r="Z70" s="169"/>
      <c r="AA70" s="169"/>
      <c r="AB70" s="169"/>
      <c r="AC70" s="40"/>
      <c r="AD70" s="40"/>
      <c r="AE70" s="40"/>
      <c r="AF70" s="40"/>
      <c r="DW70" s="161" t="b">
        <f t="shared" si="3"/>
        <v>1</v>
      </c>
    </row>
    <row r="71" spans="1:127" s="10" customFormat="1" ht="15" hidden="1" customHeight="1" x14ac:dyDescent="0.25">
      <c r="A71" s="250"/>
      <c r="B71" s="358"/>
      <c r="C71" s="360"/>
      <c r="D71" s="362"/>
      <c r="E71" s="364" t="str">
        <f>IF(ISBLANK(D$71),"",VLOOKUP(D$71,NUTRIMENTS,2,0))</f>
        <v/>
      </c>
      <c r="F71" s="147" t="str">
        <f>IF(ISBLANK($D71),"",VLOOKUP($D71,NUTRIMENTS,3,0))</f>
        <v/>
      </c>
      <c r="G71" s="148" t="str">
        <f>IF(ISBLANK($D71),"",VLOOKUP($D71,NUTRIMENTS,4,0))</f>
        <v/>
      </c>
      <c r="H71" s="149" t="str">
        <f>IF(ISBLANK($D71),"",VLOOKUP($D71,NUTRIMENTS,5,0))</f>
        <v/>
      </c>
      <c r="I71" s="150" t="str">
        <f>IF(ISBLANK($D71),"",VLOOKUP($D71,NUTRIMENTS,6,0))</f>
        <v/>
      </c>
      <c r="J71" s="151" t="str">
        <f>IF(ISBLANK($D71),"",VLOOKUP($D71,NUTRIMENTS,7,0))</f>
        <v/>
      </c>
      <c r="K71" s="152" t="str">
        <f>IF(ISBLANK($D71),"",VLOOKUP($D71,NUTRIMENTS,8,0))</f>
        <v/>
      </c>
      <c r="L71" s="153" t="str">
        <f>IF(ISBLANK($D71),"",VLOOKUP($D71,NUTRIMENTS,9,0))</f>
        <v/>
      </c>
      <c r="M71" s="154" t="str">
        <f>IF(ISBLANK($D71),"",VLOOKUP($D71,NUTRIMENTS,10,0))</f>
        <v/>
      </c>
      <c r="N71" s="155" t="str">
        <f>IF(ISBLANK($D71),"",VLOOKUP($D71,NUTRIMENTS,11,0))</f>
        <v/>
      </c>
      <c r="O71" s="156" t="str">
        <f>IF(ISBLANK($D71),"",VLOOKUP($D71,NUTRIMENTS,12,0))</f>
        <v/>
      </c>
      <c r="P71" s="157" t="str">
        <f>IF(ISBLANK($D71),"",VLOOKUP($D71,NUTRIMENTS,13,0))</f>
        <v/>
      </c>
      <c r="Q71" s="158" t="str">
        <f>IF(ISBLANK($D71),"",VLOOKUP($D71,NUTRIMENTS,14,0))</f>
        <v/>
      </c>
      <c r="R71" s="149" t="str">
        <f>IF(ISBLANK($D71),"",VLOOKUP($D71,NUTRIMENTS,15,0))</f>
        <v/>
      </c>
      <c r="S71" s="159" t="str">
        <f>IF(ISBLANK($D71),"",VLOOKUP($D71,NUTRIMENTS,16,0))</f>
        <v/>
      </c>
      <c r="T71" s="149" t="str">
        <f>IF(ISBLANK($D71),"",VLOOKUP($D71,NUTRIMENTS,17,0))</f>
        <v/>
      </c>
      <c r="U71" s="148" t="str">
        <f>IF(ISBLANK($D71),"",VLOOKUP($D71,NUTRIMENTS,18,0))</f>
        <v/>
      </c>
      <c r="V71" s="148" t="str">
        <f>IF(ISBLANK($D71),"",VLOOKUP($D71,NUTRIMENTS,19,0))</f>
        <v/>
      </c>
      <c r="W71" s="148" t="str">
        <f>IF(ISBLANK($D71),"",VLOOKUP($D71,NUTRIMENTS,20,0))</f>
        <v/>
      </c>
      <c r="X71" s="148" t="str">
        <f>IF(ISBLANK($D71),"",VLOOKUP($D71,NUTRIMENTS,21,0))</f>
        <v/>
      </c>
      <c r="Y71" s="148" t="str">
        <f>IF(ISBLANK($D71),"",VLOOKUP($D71,NUTRIMENTS,22,0))</f>
        <v/>
      </c>
      <c r="Z71" s="148" t="str">
        <f>IF(ISBLANK($D71),"",VLOOKUP($D71,NUTRIMENTS,23,0))</f>
        <v/>
      </c>
      <c r="AA71" s="148" t="str">
        <f>IF(ISBLANK($D71),"",VLOOKUP($D71,NUTRIMENTS,24,0))</f>
        <v/>
      </c>
      <c r="AB71" s="148" t="str">
        <f>IF(ISBLANK($D71),"",VLOOKUP($D71,NUTRIMENTS,25,0))</f>
        <v/>
      </c>
      <c r="AC71" s="40"/>
      <c r="AD71" s="40"/>
      <c r="AE71" s="40"/>
      <c r="AF71" s="40"/>
      <c r="DW71" s="161" t="b">
        <f t="shared" si="3"/>
        <v>1</v>
      </c>
    </row>
    <row r="72" spans="1:127" s="10" customFormat="1" ht="15" hidden="1" customHeight="1" x14ac:dyDescent="0.25">
      <c r="A72" s="250"/>
      <c r="B72" s="359"/>
      <c r="C72" s="361"/>
      <c r="D72" s="363"/>
      <c r="E72" s="365"/>
      <c r="F72" s="257">
        <f>IF(F71="",,($E71*F71*F$24)*10)</f>
        <v>0</v>
      </c>
      <c r="G72" s="258">
        <f t="shared" ref="G72" si="309">IF(G71="",,($E71*G71*G$24)*10)</f>
        <v>0</v>
      </c>
      <c r="H72" s="259">
        <f t="shared" ref="H72" si="310">IF(H71="",,($E71*H71*H$24)*10)</f>
        <v>0</v>
      </c>
      <c r="I72" s="260">
        <f t="shared" ref="I72" si="311">IF(I71="",,($E71*I71*I$24)*10)</f>
        <v>0</v>
      </c>
      <c r="J72" s="261">
        <f t="shared" ref="J72" si="312">IF(J71="",,($E71*J71*J$24)*10)</f>
        <v>0</v>
      </c>
      <c r="K72" s="262">
        <f t="shared" ref="K72" si="313">IF(K71="",,($E71*K71*K$24)*10)</f>
        <v>0</v>
      </c>
      <c r="L72" s="263">
        <f t="shared" ref="L72" si="314">IF(L71="",,($E71*L71*L$24)*10)</f>
        <v>0</v>
      </c>
      <c r="M72" s="264">
        <f t="shared" ref="M72" si="315">IF(M71="",,($E71*M71*M$24)*10)</f>
        <v>0</v>
      </c>
      <c r="N72" s="265">
        <f t="shared" ref="N72" si="316">IF(N71="",,($E71*N71*N$24)*10)</f>
        <v>0</v>
      </c>
      <c r="O72" s="266">
        <f t="shared" ref="O72" si="317">IF(O71="",,($E71*O71*O$24)*10)</f>
        <v>0</v>
      </c>
      <c r="P72" s="267">
        <f t="shared" ref="P72" si="318">IF(P71="",,($E71*P71*P$24)*10)</f>
        <v>0</v>
      </c>
      <c r="Q72" s="268">
        <f t="shared" ref="Q72" si="319">IF(Q71="",,($E71*Q71*Q$24)*10)</f>
        <v>0</v>
      </c>
      <c r="R72" s="269">
        <f t="shared" ref="R72" si="320">IF(R71="",,($E71*R71*R$24)*10)</f>
        <v>0</v>
      </c>
      <c r="S72" s="270">
        <f t="shared" ref="S72" si="321">IF(S71="",,($E71*S71*S$24)*10)</f>
        <v>0</v>
      </c>
      <c r="T72" s="164">
        <f t="shared" ref="T72" si="322">IF(T71="",,($E71*T71*T$24)*10)</f>
        <v>0</v>
      </c>
      <c r="U72" s="163">
        <f t="shared" ref="U72" si="323">IF(U71="",,($E71*U71*U$24)*10)</f>
        <v>0</v>
      </c>
      <c r="V72" s="163">
        <f t="shared" ref="V72" si="324">IF(V71="",,($E71*V71*V$24)*10)</f>
        <v>0</v>
      </c>
      <c r="W72" s="163">
        <f t="shared" ref="W72" si="325">IF(W71="",,($E71*W71*W$24)*10)</f>
        <v>0</v>
      </c>
      <c r="X72" s="163">
        <f t="shared" ref="X72" si="326">IF(X71="",,($E71*X71*X$24)*10)</f>
        <v>0</v>
      </c>
      <c r="Y72" s="163">
        <f t="shared" ref="Y72" si="327">IF(Y71="",,($E71*Y71*Y$24)*10)</f>
        <v>0</v>
      </c>
      <c r="Z72" s="163">
        <f t="shared" ref="Z72" si="328">IF(Z71="",,($E71*Z71*Z$24)*10)</f>
        <v>0</v>
      </c>
      <c r="AA72" s="163">
        <f t="shared" ref="AA72" si="329">IF(AA71="",,($E71*AA71*AA$24)*10)</f>
        <v>0</v>
      </c>
      <c r="AB72" s="163">
        <f t="shared" ref="AB72" si="330">IF(AB71="",,($E71*AB71*AB$24)*10)</f>
        <v>0</v>
      </c>
      <c r="AC72" s="40"/>
      <c r="AD72" s="40"/>
      <c r="AE72" s="40"/>
      <c r="AF72" s="40"/>
      <c r="DW72" s="161" t="b">
        <f t="shared" si="3"/>
        <v>1</v>
      </c>
    </row>
    <row r="73" spans="1:127" s="10" customFormat="1" ht="3" hidden="1" customHeight="1" thickBot="1" x14ac:dyDescent="0.3">
      <c r="A73" s="250"/>
      <c r="B73" s="309"/>
      <c r="C73" s="310"/>
      <c r="D73" s="311"/>
      <c r="E73" s="167"/>
      <c r="F73" s="168"/>
      <c r="G73" s="169"/>
      <c r="H73" s="169"/>
      <c r="I73" s="170"/>
      <c r="J73" s="171"/>
      <c r="K73" s="172"/>
      <c r="L73" s="173"/>
      <c r="M73" s="174"/>
      <c r="N73" s="168"/>
      <c r="O73" s="170"/>
      <c r="P73" s="175"/>
      <c r="Q73" s="176"/>
      <c r="R73" s="173"/>
      <c r="S73" s="174"/>
      <c r="T73" s="173"/>
      <c r="U73" s="169"/>
      <c r="V73" s="169"/>
      <c r="W73" s="169"/>
      <c r="X73" s="169"/>
      <c r="Y73" s="169"/>
      <c r="Z73" s="169"/>
      <c r="AA73" s="169"/>
      <c r="AB73" s="169"/>
      <c r="AC73" s="40"/>
      <c r="AD73" s="40"/>
      <c r="AE73" s="40"/>
      <c r="AF73" s="40"/>
      <c r="DW73" s="161" t="b">
        <f t="shared" si="3"/>
        <v>1</v>
      </c>
    </row>
    <row r="74" spans="1:127" s="10" customFormat="1" ht="15" hidden="1" customHeight="1" x14ac:dyDescent="0.25">
      <c r="A74" s="250"/>
      <c r="B74" s="358"/>
      <c r="C74" s="360"/>
      <c r="D74" s="362"/>
      <c r="E74" s="364" t="str">
        <f>IF(ISBLANK(D$74),"",VLOOKUP(D$74,NUTRIMENTS,2,0))</f>
        <v/>
      </c>
      <c r="F74" s="147" t="str">
        <f>IF(ISBLANK($D74),"",VLOOKUP($D74,NUTRIMENTS,3,0))</f>
        <v/>
      </c>
      <c r="G74" s="148" t="str">
        <f>IF(ISBLANK($D74),"",VLOOKUP($D74,NUTRIMENTS,4,0))</f>
        <v/>
      </c>
      <c r="H74" s="149" t="str">
        <f>IF(ISBLANK($D74),"",VLOOKUP($D74,NUTRIMENTS,5,0))</f>
        <v/>
      </c>
      <c r="I74" s="150" t="str">
        <f>IF(ISBLANK($D74),"",VLOOKUP($D74,NUTRIMENTS,6,0))</f>
        <v/>
      </c>
      <c r="J74" s="151" t="str">
        <f>IF(ISBLANK($D74),"",VLOOKUP($D74,NUTRIMENTS,7,0))</f>
        <v/>
      </c>
      <c r="K74" s="152" t="str">
        <f>IF(ISBLANK($D74),"",VLOOKUP($D74,NUTRIMENTS,8,0))</f>
        <v/>
      </c>
      <c r="L74" s="153" t="str">
        <f>IF(ISBLANK($D74),"",VLOOKUP($D74,NUTRIMENTS,9,0))</f>
        <v/>
      </c>
      <c r="M74" s="154" t="str">
        <f>IF(ISBLANK($D74),"",VLOOKUP($D74,NUTRIMENTS,10,0))</f>
        <v/>
      </c>
      <c r="N74" s="155" t="str">
        <f>IF(ISBLANK($D74),"",VLOOKUP($D74,NUTRIMENTS,11,0))</f>
        <v/>
      </c>
      <c r="O74" s="156" t="str">
        <f>IF(ISBLANK($D74),"",VLOOKUP($D74,NUTRIMENTS,12,0))</f>
        <v/>
      </c>
      <c r="P74" s="157" t="str">
        <f>IF(ISBLANK($D74),"",VLOOKUP($D74,NUTRIMENTS,13,0))</f>
        <v/>
      </c>
      <c r="Q74" s="158" t="str">
        <f>IF(ISBLANK($D74),"",VLOOKUP($D74,NUTRIMENTS,14,0))</f>
        <v/>
      </c>
      <c r="R74" s="149" t="str">
        <f>IF(ISBLANK($D74),"",VLOOKUP($D74,NUTRIMENTS,15,0))</f>
        <v/>
      </c>
      <c r="S74" s="159" t="str">
        <f>IF(ISBLANK($D74),"",VLOOKUP($D74,NUTRIMENTS,16,0))</f>
        <v/>
      </c>
      <c r="T74" s="149" t="str">
        <f>IF(ISBLANK($D74),"",VLOOKUP($D74,NUTRIMENTS,17,0))</f>
        <v/>
      </c>
      <c r="U74" s="148" t="str">
        <f>IF(ISBLANK($D74),"",VLOOKUP($D74,NUTRIMENTS,18,0))</f>
        <v/>
      </c>
      <c r="V74" s="148" t="str">
        <f>IF(ISBLANK($D74),"",VLOOKUP($D74,NUTRIMENTS,19,0))</f>
        <v/>
      </c>
      <c r="W74" s="148" t="str">
        <f>IF(ISBLANK($D74),"",VLOOKUP($D74,NUTRIMENTS,20,0))</f>
        <v/>
      </c>
      <c r="X74" s="148" t="str">
        <f>IF(ISBLANK($D74),"",VLOOKUP($D74,NUTRIMENTS,21,0))</f>
        <v/>
      </c>
      <c r="Y74" s="148" t="str">
        <f>IF(ISBLANK($D74),"",VLOOKUP($D74,NUTRIMENTS,22,0))</f>
        <v/>
      </c>
      <c r="Z74" s="148" t="str">
        <f>IF(ISBLANK($D74),"",VLOOKUP($D74,NUTRIMENTS,23,0))</f>
        <v/>
      </c>
      <c r="AA74" s="148" t="str">
        <f>IF(ISBLANK($D74),"",VLOOKUP($D74,NUTRIMENTS,24,0))</f>
        <v/>
      </c>
      <c r="AB74" s="148" t="str">
        <f>IF(ISBLANK($D74),"",VLOOKUP($D74,NUTRIMENTS,25,0))</f>
        <v/>
      </c>
      <c r="AC74" s="40"/>
      <c r="AD74" s="40"/>
      <c r="AE74" s="40"/>
      <c r="AF74" s="40"/>
      <c r="DW74" s="161" t="b">
        <f t="shared" si="3"/>
        <v>1</v>
      </c>
    </row>
    <row r="75" spans="1:127" s="10" customFormat="1" ht="15" hidden="1" customHeight="1" x14ac:dyDescent="0.25">
      <c r="A75" s="250"/>
      <c r="B75" s="359"/>
      <c r="C75" s="361"/>
      <c r="D75" s="363"/>
      <c r="E75" s="365"/>
      <c r="F75" s="257">
        <f>IF(F74="",,($E74*F74*F$24)*10)</f>
        <v>0</v>
      </c>
      <c r="G75" s="258">
        <f t="shared" ref="G75" si="331">IF(G74="",,($E74*G74*G$24)*10)</f>
        <v>0</v>
      </c>
      <c r="H75" s="259">
        <f t="shared" ref="H75" si="332">IF(H74="",,($E74*H74*H$24)*10)</f>
        <v>0</v>
      </c>
      <c r="I75" s="260">
        <f t="shared" ref="I75" si="333">IF(I74="",,($E74*I74*I$24)*10)</f>
        <v>0</v>
      </c>
      <c r="J75" s="261">
        <f t="shared" ref="J75" si="334">IF(J74="",,($E74*J74*J$24)*10)</f>
        <v>0</v>
      </c>
      <c r="K75" s="262">
        <f t="shared" ref="K75" si="335">IF(K74="",,($E74*K74*K$24)*10)</f>
        <v>0</v>
      </c>
      <c r="L75" s="263">
        <f t="shared" ref="L75" si="336">IF(L74="",,($E74*L74*L$24)*10)</f>
        <v>0</v>
      </c>
      <c r="M75" s="264">
        <f t="shared" ref="M75" si="337">IF(M74="",,($E74*M74*M$24)*10)</f>
        <v>0</v>
      </c>
      <c r="N75" s="265">
        <f t="shared" ref="N75" si="338">IF(N74="",,($E74*N74*N$24)*10)</f>
        <v>0</v>
      </c>
      <c r="O75" s="266">
        <f t="shared" ref="O75" si="339">IF(O74="",,($E74*O74*O$24)*10)</f>
        <v>0</v>
      </c>
      <c r="P75" s="267">
        <f t="shared" ref="P75" si="340">IF(P74="",,($E74*P74*P$24)*10)</f>
        <v>0</v>
      </c>
      <c r="Q75" s="268">
        <f t="shared" ref="Q75" si="341">IF(Q74="",,($E74*Q74*Q$24)*10)</f>
        <v>0</v>
      </c>
      <c r="R75" s="269">
        <f t="shared" ref="R75" si="342">IF(R74="",,($E74*R74*R$24)*10)</f>
        <v>0</v>
      </c>
      <c r="S75" s="270">
        <f t="shared" ref="S75" si="343">IF(S74="",,($E74*S74*S$24)*10)</f>
        <v>0</v>
      </c>
      <c r="T75" s="164">
        <f t="shared" ref="T75" si="344">IF(T74="",,($E74*T74*T$24)*10)</f>
        <v>0</v>
      </c>
      <c r="U75" s="163">
        <f t="shared" ref="U75" si="345">IF(U74="",,($E74*U74*U$24)*10)</f>
        <v>0</v>
      </c>
      <c r="V75" s="163">
        <f t="shared" ref="V75" si="346">IF(V74="",,($E74*V74*V$24)*10)</f>
        <v>0</v>
      </c>
      <c r="W75" s="163">
        <f t="shared" ref="W75" si="347">IF(W74="",,($E74*W74*W$24)*10)</f>
        <v>0</v>
      </c>
      <c r="X75" s="163">
        <f t="shared" ref="X75" si="348">IF(X74="",,($E74*X74*X$24)*10)</f>
        <v>0</v>
      </c>
      <c r="Y75" s="163">
        <f t="shared" ref="Y75" si="349">IF(Y74="",,($E74*Y74*Y$24)*10)</f>
        <v>0</v>
      </c>
      <c r="Z75" s="163">
        <f t="shared" ref="Z75" si="350">IF(Z74="",,($E74*Z74*Z$24)*10)</f>
        <v>0</v>
      </c>
      <c r="AA75" s="163">
        <f t="shared" ref="AA75" si="351">IF(AA74="",,($E74*AA74*AA$24)*10)</f>
        <v>0</v>
      </c>
      <c r="AB75" s="163">
        <f t="shared" ref="AB75" si="352">IF(AB74="",,($E74*AB74*AB$24)*10)</f>
        <v>0</v>
      </c>
      <c r="AC75" s="40"/>
      <c r="AD75" s="40"/>
      <c r="AE75" s="40"/>
      <c r="AF75" s="40"/>
      <c r="DW75" s="161" t="b">
        <f t="shared" si="3"/>
        <v>1</v>
      </c>
    </row>
    <row r="76" spans="1:127" s="10" customFormat="1" ht="3" hidden="1" customHeight="1" thickBot="1" x14ac:dyDescent="0.3">
      <c r="A76" s="250"/>
      <c r="B76" s="309"/>
      <c r="C76" s="310"/>
      <c r="D76" s="311"/>
      <c r="E76" s="167"/>
      <c r="F76" s="168"/>
      <c r="G76" s="169"/>
      <c r="H76" s="169"/>
      <c r="I76" s="170"/>
      <c r="J76" s="171"/>
      <c r="K76" s="172"/>
      <c r="L76" s="173"/>
      <c r="M76" s="174"/>
      <c r="N76" s="168"/>
      <c r="O76" s="170"/>
      <c r="P76" s="175"/>
      <c r="Q76" s="176"/>
      <c r="R76" s="173"/>
      <c r="S76" s="174"/>
      <c r="T76" s="173"/>
      <c r="U76" s="169"/>
      <c r="V76" s="169"/>
      <c r="W76" s="169"/>
      <c r="X76" s="169"/>
      <c r="Y76" s="169"/>
      <c r="Z76" s="169"/>
      <c r="AA76" s="169"/>
      <c r="AB76" s="169"/>
      <c r="AC76" s="40"/>
      <c r="AD76" s="40"/>
      <c r="AE76" s="40"/>
      <c r="AF76" s="40"/>
      <c r="DW76" s="161" t="b">
        <f t="shared" si="3"/>
        <v>1</v>
      </c>
    </row>
    <row r="77" spans="1:127" s="10" customFormat="1" ht="15" hidden="1" customHeight="1" x14ac:dyDescent="0.25">
      <c r="A77" s="250"/>
      <c r="B77" s="358"/>
      <c r="C77" s="360"/>
      <c r="D77" s="362"/>
      <c r="E77" s="364" t="str">
        <f>IF(ISBLANK(D$77),"",VLOOKUP(D$77,NUTRIMENTS,2,0))</f>
        <v/>
      </c>
      <c r="F77" s="147" t="str">
        <f>IF(ISBLANK($D77),"",VLOOKUP($D77,NUTRIMENTS,3,0))</f>
        <v/>
      </c>
      <c r="G77" s="148" t="str">
        <f>IF(ISBLANK($D77),"",VLOOKUP($D77,NUTRIMENTS,4,0))</f>
        <v/>
      </c>
      <c r="H77" s="149" t="str">
        <f>IF(ISBLANK($D77),"",VLOOKUP($D77,NUTRIMENTS,5,0))</f>
        <v/>
      </c>
      <c r="I77" s="150" t="str">
        <f>IF(ISBLANK($D77),"",VLOOKUP($D77,NUTRIMENTS,6,0))</f>
        <v/>
      </c>
      <c r="J77" s="151" t="str">
        <f>IF(ISBLANK($D77),"",VLOOKUP($D77,NUTRIMENTS,7,0))</f>
        <v/>
      </c>
      <c r="K77" s="152" t="str">
        <f>IF(ISBLANK($D77),"",VLOOKUP($D77,NUTRIMENTS,8,0))</f>
        <v/>
      </c>
      <c r="L77" s="153" t="str">
        <f>IF(ISBLANK($D77),"",VLOOKUP($D77,NUTRIMENTS,9,0))</f>
        <v/>
      </c>
      <c r="M77" s="154" t="str">
        <f>IF(ISBLANK($D77),"",VLOOKUP($D77,NUTRIMENTS,10,0))</f>
        <v/>
      </c>
      <c r="N77" s="155" t="str">
        <f>IF(ISBLANK($D77),"",VLOOKUP($D77,NUTRIMENTS,11,0))</f>
        <v/>
      </c>
      <c r="O77" s="156" t="str">
        <f>IF(ISBLANK($D77),"",VLOOKUP($D77,NUTRIMENTS,12,0))</f>
        <v/>
      </c>
      <c r="P77" s="157" t="str">
        <f>IF(ISBLANK($D77),"",VLOOKUP($D77,NUTRIMENTS,13,0))</f>
        <v/>
      </c>
      <c r="Q77" s="158" t="str">
        <f>IF(ISBLANK($D77),"",VLOOKUP($D77,NUTRIMENTS,14,0))</f>
        <v/>
      </c>
      <c r="R77" s="149" t="str">
        <f>IF(ISBLANK($D77),"",VLOOKUP($D77,NUTRIMENTS,15,0))</f>
        <v/>
      </c>
      <c r="S77" s="159" t="str">
        <f>IF(ISBLANK($D77),"",VLOOKUP($D77,NUTRIMENTS,16,0))</f>
        <v/>
      </c>
      <c r="T77" s="149" t="str">
        <f>IF(ISBLANK($D77),"",VLOOKUP($D77,NUTRIMENTS,17,0))</f>
        <v/>
      </c>
      <c r="U77" s="148" t="str">
        <f>IF(ISBLANK($D77),"",VLOOKUP($D77,NUTRIMENTS,18,0))</f>
        <v/>
      </c>
      <c r="V77" s="148" t="str">
        <f>IF(ISBLANK($D77),"",VLOOKUP($D77,NUTRIMENTS,19,0))</f>
        <v/>
      </c>
      <c r="W77" s="148" t="str">
        <f>IF(ISBLANK($D77),"",VLOOKUP($D77,NUTRIMENTS,20,0))</f>
        <v/>
      </c>
      <c r="X77" s="148" t="str">
        <f>IF(ISBLANK($D77),"",VLOOKUP($D77,NUTRIMENTS,21,0))</f>
        <v/>
      </c>
      <c r="Y77" s="148" t="str">
        <f>IF(ISBLANK($D77),"",VLOOKUP($D77,NUTRIMENTS,22,0))</f>
        <v/>
      </c>
      <c r="Z77" s="148" t="str">
        <f>IF(ISBLANK($D77),"",VLOOKUP($D77,NUTRIMENTS,23,0))</f>
        <v/>
      </c>
      <c r="AA77" s="148" t="str">
        <f>IF(ISBLANK($D77),"",VLOOKUP($D77,NUTRIMENTS,24,0))</f>
        <v/>
      </c>
      <c r="AB77" s="148" t="str">
        <f>IF(ISBLANK($D77),"",VLOOKUP($D77,NUTRIMENTS,25,0))</f>
        <v/>
      </c>
      <c r="AC77" s="40"/>
      <c r="AD77" s="40"/>
      <c r="AE77" s="40"/>
      <c r="AF77" s="40"/>
      <c r="DW77" s="161" t="b">
        <f t="shared" si="3"/>
        <v>1</v>
      </c>
    </row>
    <row r="78" spans="1:127" s="10" customFormat="1" ht="15" hidden="1" customHeight="1" x14ac:dyDescent="0.25">
      <c r="A78" s="250"/>
      <c r="B78" s="359"/>
      <c r="C78" s="361"/>
      <c r="D78" s="363"/>
      <c r="E78" s="365"/>
      <c r="F78" s="257">
        <f>IF(F77="",,($E77*F77*F$24)*10)</f>
        <v>0</v>
      </c>
      <c r="G78" s="258">
        <f t="shared" ref="G78" si="353">IF(G77="",,($E77*G77*G$24)*10)</f>
        <v>0</v>
      </c>
      <c r="H78" s="259">
        <f t="shared" ref="H78" si="354">IF(H77="",,($E77*H77*H$24)*10)</f>
        <v>0</v>
      </c>
      <c r="I78" s="260">
        <f t="shared" ref="I78" si="355">IF(I77="",,($E77*I77*I$24)*10)</f>
        <v>0</v>
      </c>
      <c r="J78" s="261">
        <f t="shared" ref="J78" si="356">IF(J77="",,($E77*J77*J$24)*10)</f>
        <v>0</v>
      </c>
      <c r="K78" s="262">
        <f t="shared" ref="K78" si="357">IF(K77="",,($E77*K77*K$24)*10)</f>
        <v>0</v>
      </c>
      <c r="L78" s="263">
        <f t="shared" ref="L78" si="358">IF(L77="",,($E77*L77*L$24)*10)</f>
        <v>0</v>
      </c>
      <c r="M78" s="264">
        <f t="shared" ref="M78" si="359">IF(M77="",,($E77*M77*M$24)*10)</f>
        <v>0</v>
      </c>
      <c r="N78" s="265">
        <f t="shared" ref="N78" si="360">IF(N77="",,($E77*N77*N$24)*10)</f>
        <v>0</v>
      </c>
      <c r="O78" s="266">
        <f t="shared" ref="O78" si="361">IF(O77="",,($E77*O77*O$24)*10)</f>
        <v>0</v>
      </c>
      <c r="P78" s="267">
        <f t="shared" ref="P78" si="362">IF(P77="",,($E77*P77*P$24)*10)</f>
        <v>0</v>
      </c>
      <c r="Q78" s="268">
        <f t="shared" ref="Q78" si="363">IF(Q77="",,($E77*Q77*Q$24)*10)</f>
        <v>0</v>
      </c>
      <c r="R78" s="269">
        <f t="shared" ref="R78" si="364">IF(R77="",,($E77*R77*R$24)*10)</f>
        <v>0</v>
      </c>
      <c r="S78" s="270">
        <f t="shared" ref="S78" si="365">IF(S77="",,($E77*S77*S$24)*10)</f>
        <v>0</v>
      </c>
      <c r="T78" s="164">
        <f t="shared" ref="T78" si="366">IF(T77="",,($E77*T77*T$24)*10)</f>
        <v>0</v>
      </c>
      <c r="U78" s="163">
        <f t="shared" ref="U78" si="367">IF(U77="",,($E77*U77*U$24)*10)</f>
        <v>0</v>
      </c>
      <c r="V78" s="163">
        <f t="shared" ref="V78" si="368">IF(V77="",,($E77*V77*V$24)*10)</f>
        <v>0</v>
      </c>
      <c r="W78" s="163">
        <f t="shared" ref="W78" si="369">IF(W77="",,($E77*W77*W$24)*10)</f>
        <v>0</v>
      </c>
      <c r="X78" s="163">
        <f t="shared" ref="X78" si="370">IF(X77="",,($E77*X77*X$24)*10)</f>
        <v>0</v>
      </c>
      <c r="Y78" s="163">
        <f t="shared" ref="Y78" si="371">IF(Y77="",,($E77*Y77*Y$24)*10)</f>
        <v>0</v>
      </c>
      <c r="Z78" s="163">
        <f t="shared" ref="Z78" si="372">IF(Z77="",,($E77*Z77*Z$24)*10)</f>
        <v>0</v>
      </c>
      <c r="AA78" s="163">
        <f t="shared" ref="AA78" si="373">IF(AA77="",,($E77*AA77*AA$24)*10)</f>
        <v>0</v>
      </c>
      <c r="AB78" s="163">
        <f t="shared" ref="AB78" si="374">IF(AB77="",,($E77*AB77*AB$24)*10)</f>
        <v>0</v>
      </c>
      <c r="AC78" s="40"/>
      <c r="AD78" s="40"/>
      <c r="AE78" s="40"/>
      <c r="AF78" s="40"/>
      <c r="DW78" s="161" t="b">
        <f t="shared" si="3"/>
        <v>1</v>
      </c>
    </row>
    <row r="79" spans="1:127" s="10" customFormat="1" ht="3" hidden="1" customHeight="1" thickBot="1" x14ac:dyDescent="0.3">
      <c r="A79" s="250"/>
      <c r="B79" s="309"/>
      <c r="C79" s="310"/>
      <c r="D79" s="311"/>
      <c r="E79" s="167"/>
      <c r="F79" s="168"/>
      <c r="G79" s="169"/>
      <c r="H79" s="169"/>
      <c r="I79" s="170"/>
      <c r="J79" s="171"/>
      <c r="K79" s="172"/>
      <c r="L79" s="173"/>
      <c r="M79" s="174"/>
      <c r="N79" s="168"/>
      <c r="O79" s="170"/>
      <c r="P79" s="175"/>
      <c r="Q79" s="176"/>
      <c r="R79" s="173"/>
      <c r="S79" s="174"/>
      <c r="T79" s="173"/>
      <c r="U79" s="169"/>
      <c r="V79" s="169"/>
      <c r="W79" s="169"/>
      <c r="X79" s="169"/>
      <c r="Y79" s="169"/>
      <c r="Z79" s="169"/>
      <c r="AA79" s="169"/>
      <c r="AB79" s="169"/>
      <c r="AC79" s="40"/>
      <c r="AD79" s="40"/>
      <c r="AE79" s="40"/>
      <c r="AF79" s="40"/>
      <c r="DW79" s="161" t="b">
        <f t="shared" si="3"/>
        <v>1</v>
      </c>
    </row>
    <row r="80" spans="1:127" s="10" customFormat="1" ht="15" hidden="1" customHeight="1" x14ac:dyDescent="0.25">
      <c r="A80" s="250"/>
      <c r="B80" s="358"/>
      <c r="C80" s="360"/>
      <c r="D80" s="362"/>
      <c r="E80" s="364" t="str">
        <f>IF(ISBLANK(D$80),"",VLOOKUP(D$80,NUTRIMENTS,2,0))</f>
        <v/>
      </c>
      <c r="F80" s="147" t="str">
        <f>IF(ISBLANK($D80),"",VLOOKUP($D80,NUTRIMENTS,3,0))</f>
        <v/>
      </c>
      <c r="G80" s="148" t="str">
        <f>IF(ISBLANK($D80),"",VLOOKUP($D80,NUTRIMENTS,4,0))</f>
        <v/>
      </c>
      <c r="H80" s="149" t="str">
        <f>IF(ISBLANK($D80),"",VLOOKUP($D80,NUTRIMENTS,5,0))</f>
        <v/>
      </c>
      <c r="I80" s="150" t="str">
        <f>IF(ISBLANK($D80),"",VLOOKUP($D80,NUTRIMENTS,6,0))</f>
        <v/>
      </c>
      <c r="J80" s="151" t="str">
        <f>IF(ISBLANK($D80),"",VLOOKUP($D80,NUTRIMENTS,7,0))</f>
        <v/>
      </c>
      <c r="K80" s="152" t="str">
        <f>IF(ISBLANK($D80),"",VLOOKUP($D80,NUTRIMENTS,8,0))</f>
        <v/>
      </c>
      <c r="L80" s="153" t="str">
        <f>IF(ISBLANK($D80),"",VLOOKUP($D80,NUTRIMENTS,9,0))</f>
        <v/>
      </c>
      <c r="M80" s="154" t="str">
        <f>IF(ISBLANK($D80),"",VLOOKUP($D80,NUTRIMENTS,10,0))</f>
        <v/>
      </c>
      <c r="N80" s="155" t="str">
        <f>IF(ISBLANK($D80),"",VLOOKUP($D80,NUTRIMENTS,11,0))</f>
        <v/>
      </c>
      <c r="O80" s="156" t="str">
        <f>IF(ISBLANK($D80),"",VLOOKUP($D80,NUTRIMENTS,12,0))</f>
        <v/>
      </c>
      <c r="P80" s="157" t="str">
        <f>IF(ISBLANK($D80),"",VLOOKUP($D80,NUTRIMENTS,13,0))</f>
        <v/>
      </c>
      <c r="Q80" s="158" t="str">
        <f>IF(ISBLANK($D80),"",VLOOKUP($D80,NUTRIMENTS,14,0))</f>
        <v/>
      </c>
      <c r="R80" s="149" t="str">
        <f>IF(ISBLANK($D80),"",VLOOKUP($D80,NUTRIMENTS,15,0))</f>
        <v/>
      </c>
      <c r="S80" s="159" t="str">
        <f>IF(ISBLANK($D80),"",VLOOKUP($D80,NUTRIMENTS,16,0))</f>
        <v/>
      </c>
      <c r="T80" s="149" t="str">
        <f>IF(ISBLANK($D80),"",VLOOKUP($D80,NUTRIMENTS,17,0))</f>
        <v/>
      </c>
      <c r="U80" s="148" t="str">
        <f>IF(ISBLANK($D80),"",VLOOKUP($D80,NUTRIMENTS,18,0))</f>
        <v/>
      </c>
      <c r="V80" s="148" t="str">
        <f>IF(ISBLANK($D80),"",VLOOKUP($D80,NUTRIMENTS,19,0))</f>
        <v/>
      </c>
      <c r="W80" s="148" t="str">
        <f>IF(ISBLANK($D80),"",VLOOKUP($D80,NUTRIMENTS,20,0))</f>
        <v/>
      </c>
      <c r="X80" s="148" t="str">
        <f>IF(ISBLANK($D80),"",VLOOKUP($D80,NUTRIMENTS,21,0))</f>
        <v/>
      </c>
      <c r="Y80" s="148" t="str">
        <f>IF(ISBLANK($D80),"",VLOOKUP($D80,NUTRIMENTS,22,0))</f>
        <v/>
      </c>
      <c r="Z80" s="148" t="str">
        <f>IF(ISBLANK($D80),"",VLOOKUP($D80,NUTRIMENTS,23,0))</f>
        <v/>
      </c>
      <c r="AA80" s="148" t="str">
        <f>IF(ISBLANK($D80),"",VLOOKUP($D80,NUTRIMENTS,24,0))</f>
        <v/>
      </c>
      <c r="AB80" s="148" t="str">
        <f>IF(ISBLANK($D80),"",VLOOKUP($D80,NUTRIMENTS,25,0))</f>
        <v/>
      </c>
      <c r="AC80" s="40"/>
      <c r="AD80" s="40"/>
      <c r="AE80" s="40"/>
      <c r="AF80" s="40"/>
      <c r="DW80" s="161" t="b">
        <f t="shared" si="3"/>
        <v>1</v>
      </c>
    </row>
    <row r="81" spans="1:127" s="10" customFormat="1" ht="15" hidden="1" customHeight="1" x14ac:dyDescent="0.25">
      <c r="A81" s="250"/>
      <c r="B81" s="359"/>
      <c r="C81" s="361"/>
      <c r="D81" s="363"/>
      <c r="E81" s="365"/>
      <c r="F81" s="257">
        <f>IF(F80="",,($E80*F80*F$24)*10)</f>
        <v>0</v>
      </c>
      <c r="G81" s="258">
        <f t="shared" ref="G81" si="375">IF(G80="",,($E80*G80*G$24)*10)</f>
        <v>0</v>
      </c>
      <c r="H81" s="259">
        <f t="shared" ref="H81" si="376">IF(H80="",,($E80*H80*H$24)*10)</f>
        <v>0</v>
      </c>
      <c r="I81" s="260">
        <f t="shared" ref="I81" si="377">IF(I80="",,($E80*I80*I$24)*10)</f>
        <v>0</v>
      </c>
      <c r="J81" s="261">
        <f t="shared" ref="J81" si="378">IF(J80="",,($E80*J80*J$24)*10)</f>
        <v>0</v>
      </c>
      <c r="K81" s="262">
        <f t="shared" ref="K81" si="379">IF(K80="",,($E80*K80*K$24)*10)</f>
        <v>0</v>
      </c>
      <c r="L81" s="263">
        <f t="shared" ref="L81" si="380">IF(L80="",,($E80*L80*L$24)*10)</f>
        <v>0</v>
      </c>
      <c r="M81" s="264">
        <f t="shared" ref="M81" si="381">IF(M80="",,($E80*M80*M$24)*10)</f>
        <v>0</v>
      </c>
      <c r="N81" s="265">
        <f t="shared" ref="N81" si="382">IF(N80="",,($E80*N80*N$24)*10)</f>
        <v>0</v>
      </c>
      <c r="O81" s="266">
        <f t="shared" ref="O81" si="383">IF(O80="",,($E80*O80*O$24)*10)</f>
        <v>0</v>
      </c>
      <c r="P81" s="267">
        <f t="shared" ref="P81" si="384">IF(P80="",,($E80*P80*P$24)*10)</f>
        <v>0</v>
      </c>
      <c r="Q81" s="268">
        <f t="shared" ref="Q81" si="385">IF(Q80="",,($E80*Q80*Q$24)*10)</f>
        <v>0</v>
      </c>
      <c r="R81" s="269">
        <f t="shared" ref="R81" si="386">IF(R80="",,($E80*R80*R$24)*10)</f>
        <v>0</v>
      </c>
      <c r="S81" s="270">
        <f t="shared" ref="S81" si="387">IF(S80="",,($E80*S80*S$24)*10)</f>
        <v>0</v>
      </c>
      <c r="T81" s="164">
        <f t="shared" ref="T81" si="388">IF(T80="",,($E80*T80*T$24)*10)</f>
        <v>0</v>
      </c>
      <c r="U81" s="163">
        <f t="shared" ref="U81" si="389">IF(U80="",,($E80*U80*U$24)*10)</f>
        <v>0</v>
      </c>
      <c r="V81" s="163">
        <f t="shared" ref="V81" si="390">IF(V80="",,($E80*V80*V$24)*10)</f>
        <v>0</v>
      </c>
      <c r="W81" s="163">
        <f t="shared" ref="W81" si="391">IF(W80="",,($E80*W80*W$24)*10)</f>
        <v>0</v>
      </c>
      <c r="X81" s="163">
        <f t="shared" ref="X81" si="392">IF(X80="",,($E80*X80*X$24)*10)</f>
        <v>0</v>
      </c>
      <c r="Y81" s="163">
        <f t="shared" ref="Y81" si="393">IF(Y80="",,($E80*Y80*Y$24)*10)</f>
        <v>0</v>
      </c>
      <c r="Z81" s="163">
        <f t="shared" ref="Z81" si="394">IF(Z80="",,($E80*Z80*Z$24)*10)</f>
        <v>0</v>
      </c>
      <c r="AA81" s="163">
        <f t="shared" ref="AA81" si="395">IF(AA80="",,($E80*AA80*AA$24)*10)</f>
        <v>0</v>
      </c>
      <c r="AB81" s="163">
        <f t="shared" ref="AB81" si="396">IF(AB80="",,($E80*AB80*AB$24)*10)</f>
        <v>0</v>
      </c>
      <c r="AC81" s="40"/>
      <c r="AD81" s="40"/>
      <c r="AE81" s="40"/>
      <c r="AF81" s="40"/>
      <c r="DW81" s="161" t="b">
        <f t="shared" si="3"/>
        <v>1</v>
      </c>
    </row>
    <row r="82" spans="1:127" s="10" customFormat="1" ht="3" hidden="1" customHeight="1" thickBot="1" x14ac:dyDescent="0.3">
      <c r="A82" s="250"/>
      <c r="B82" s="309"/>
      <c r="C82" s="310"/>
      <c r="D82" s="311"/>
      <c r="E82" s="167"/>
      <c r="F82" s="168"/>
      <c r="G82" s="169"/>
      <c r="H82" s="169"/>
      <c r="I82" s="170"/>
      <c r="J82" s="171"/>
      <c r="K82" s="172"/>
      <c r="L82" s="173"/>
      <c r="M82" s="174"/>
      <c r="N82" s="168"/>
      <c r="O82" s="170"/>
      <c r="P82" s="175"/>
      <c r="Q82" s="176"/>
      <c r="R82" s="173"/>
      <c r="S82" s="174"/>
      <c r="T82" s="173"/>
      <c r="U82" s="169"/>
      <c r="V82" s="169"/>
      <c r="W82" s="169"/>
      <c r="X82" s="169"/>
      <c r="Y82" s="169"/>
      <c r="Z82" s="169"/>
      <c r="AA82" s="169"/>
      <c r="AB82" s="169"/>
      <c r="AC82" s="40"/>
      <c r="AD82" s="40"/>
      <c r="AE82" s="40"/>
      <c r="AF82" s="40"/>
      <c r="DW82" s="161" t="b">
        <f t="shared" si="3"/>
        <v>1</v>
      </c>
    </row>
    <row r="83" spans="1:127" s="10" customFormat="1" ht="15" hidden="1" customHeight="1" x14ac:dyDescent="0.25">
      <c r="A83" s="250"/>
      <c r="B83" s="358"/>
      <c r="C83" s="360"/>
      <c r="D83" s="362"/>
      <c r="E83" s="364" t="str">
        <f>IF(ISBLANK(D$83),"",VLOOKUP(D$83,NUTRIMENTS,2,0))</f>
        <v/>
      </c>
      <c r="F83" s="147" t="str">
        <f>IF(ISBLANK($D83),"",VLOOKUP($D83,NUTRIMENTS,3,0))</f>
        <v/>
      </c>
      <c r="G83" s="148" t="str">
        <f>IF(ISBLANK($D83),"",VLOOKUP($D83,NUTRIMENTS,4,0))</f>
        <v/>
      </c>
      <c r="H83" s="149" t="str">
        <f>IF(ISBLANK($D83),"",VLOOKUP($D83,NUTRIMENTS,5,0))</f>
        <v/>
      </c>
      <c r="I83" s="150" t="str">
        <f>IF(ISBLANK($D83),"",VLOOKUP($D83,NUTRIMENTS,6,0))</f>
        <v/>
      </c>
      <c r="J83" s="151" t="str">
        <f>IF(ISBLANK($D83),"",VLOOKUP($D83,NUTRIMENTS,7,0))</f>
        <v/>
      </c>
      <c r="K83" s="152" t="str">
        <f>IF(ISBLANK($D83),"",VLOOKUP($D83,NUTRIMENTS,8,0))</f>
        <v/>
      </c>
      <c r="L83" s="153" t="str">
        <f>IF(ISBLANK($D83),"",VLOOKUP($D83,NUTRIMENTS,9,0))</f>
        <v/>
      </c>
      <c r="M83" s="154" t="str">
        <f>IF(ISBLANK($D83),"",VLOOKUP($D83,NUTRIMENTS,10,0))</f>
        <v/>
      </c>
      <c r="N83" s="155" t="str">
        <f>IF(ISBLANK($D83),"",VLOOKUP($D83,NUTRIMENTS,11,0))</f>
        <v/>
      </c>
      <c r="O83" s="156" t="str">
        <f>IF(ISBLANK($D83),"",VLOOKUP($D83,NUTRIMENTS,12,0))</f>
        <v/>
      </c>
      <c r="P83" s="157" t="str">
        <f>IF(ISBLANK($D83),"",VLOOKUP($D83,NUTRIMENTS,13,0))</f>
        <v/>
      </c>
      <c r="Q83" s="158" t="str">
        <f>IF(ISBLANK($D83),"",VLOOKUP($D83,NUTRIMENTS,14,0))</f>
        <v/>
      </c>
      <c r="R83" s="149" t="str">
        <f>IF(ISBLANK($D83),"",VLOOKUP($D83,NUTRIMENTS,15,0))</f>
        <v/>
      </c>
      <c r="S83" s="159" t="str">
        <f>IF(ISBLANK($D83),"",VLOOKUP($D83,NUTRIMENTS,16,0))</f>
        <v/>
      </c>
      <c r="T83" s="149" t="str">
        <f>IF(ISBLANK($D83),"",VLOOKUP($D83,NUTRIMENTS,17,0))</f>
        <v/>
      </c>
      <c r="U83" s="148" t="str">
        <f>IF(ISBLANK($D83),"",VLOOKUP($D83,NUTRIMENTS,18,0))</f>
        <v/>
      </c>
      <c r="V83" s="148" t="str">
        <f>IF(ISBLANK($D83),"",VLOOKUP($D83,NUTRIMENTS,19,0))</f>
        <v/>
      </c>
      <c r="W83" s="148" t="str">
        <f>IF(ISBLANK($D83),"",VLOOKUP($D83,NUTRIMENTS,20,0))</f>
        <v/>
      </c>
      <c r="X83" s="148" t="str">
        <f>IF(ISBLANK($D83),"",VLOOKUP($D83,NUTRIMENTS,21,0))</f>
        <v/>
      </c>
      <c r="Y83" s="148" t="str">
        <f>IF(ISBLANK($D83),"",VLOOKUP($D83,NUTRIMENTS,22,0))</f>
        <v/>
      </c>
      <c r="Z83" s="148" t="str">
        <f>IF(ISBLANK($D83),"",VLOOKUP($D83,NUTRIMENTS,23,0))</f>
        <v/>
      </c>
      <c r="AA83" s="148" t="str">
        <f>IF(ISBLANK($D83),"",VLOOKUP($D83,NUTRIMENTS,24,0))</f>
        <v/>
      </c>
      <c r="AB83" s="148" t="str">
        <f>IF(ISBLANK($D83),"",VLOOKUP($D83,NUTRIMENTS,25,0))</f>
        <v/>
      </c>
      <c r="AC83" s="40"/>
      <c r="AD83" s="40"/>
      <c r="AE83" s="40"/>
      <c r="AF83" s="40"/>
      <c r="DW83" s="161" t="b">
        <f t="shared" si="3"/>
        <v>1</v>
      </c>
    </row>
    <row r="84" spans="1:127" s="10" customFormat="1" ht="15" hidden="1" customHeight="1" x14ac:dyDescent="0.25">
      <c r="A84" s="250"/>
      <c r="B84" s="359"/>
      <c r="C84" s="361"/>
      <c r="D84" s="363"/>
      <c r="E84" s="365"/>
      <c r="F84" s="257">
        <f>IF(F83="",,($E83*F83*F$24)*10)</f>
        <v>0</v>
      </c>
      <c r="G84" s="258">
        <f t="shared" ref="G84" si="397">IF(G83="",,($E83*G83*G$24)*10)</f>
        <v>0</v>
      </c>
      <c r="H84" s="259">
        <f t="shared" ref="H84" si="398">IF(H83="",,($E83*H83*H$24)*10)</f>
        <v>0</v>
      </c>
      <c r="I84" s="260">
        <f t="shared" ref="I84" si="399">IF(I83="",,($E83*I83*I$24)*10)</f>
        <v>0</v>
      </c>
      <c r="J84" s="261">
        <f t="shared" ref="J84" si="400">IF(J83="",,($E83*J83*J$24)*10)</f>
        <v>0</v>
      </c>
      <c r="K84" s="262">
        <f t="shared" ref="K84" si="401">IF(K83="",,($E83*K83*K$24)*10)</f>
        <v>0</v>
      </c>
      <c r="L84" s="263">
        <f t="shared" ref="L84" si="402">IF(L83="",,($E83*L83*L$24)*10)</f>
        <v>0</v>
      </c>
      <c r="M84" s="264">
        <f t="shared" ref="M84" si="403">IF(M83="",,($E83*M83*M$24)*10)</f>
        <v>0</v>
      </c>
      <c r="N84" s="265">
        <f t="shared" ref="N84" si="404">IF(N83="",,($E83*N83*N$24)*10)</f>
        <v>0</v>
      </c>
      <c r="O84" s="266">
        <f t="shared" ref="O84" si="405">IF(O83="",,($E83*O83*O$24)*10)</f>
        <v>0</v>
      </c>
      <c r="P84" s="267">
        <f t="shared" ref="P84" si="406">IF(P83="",,($E83*P83*P$24)*10)</f>
        <v>0</v>
      </c>
      <c r="Q84" s="268">
        <f t="shared" ref="Q84" si="407">IF(Q83="",,($E83*Q83*Q$24)*10)</f>
        <v>0</v>
      </c>
      <c r="R84" s="269">
        <f t="shared" ref="R84" si="408">IF(R83="",,($E83*R83*R$24)*10)</f>
        <v>0</v>
      </c>
      <c r="S84" s="270">
        <f t="shared" ref="S84" si="409">IF(S83="",,($E83*S83*S$24)*10)</f>
        <v>0</v>
      </c>
      <c r="T84" s="164">
        <f t="shared" ref="T84" si="410">IF(T83="",,($E83*T83*T$24)*10)</f>
        <v>0</v>
      </c>
      <c r="U84" s="163">
        <f t="shared" ref="U84" si="411">IF(U83="",,($E83*U83*U$24)*10)</f>
        <v>0</v>
      </c>
      <c r="V84" s="163">
        <f t="shared" ref="V84" si="412">IF(V83="",,($E83*V83*V$24)*10)</f>
        <v>0</v>
      </c>
      <c r="W84" s="163">
        <f t="shared" ref="W84" si="413">IF(W83="",,($E83*W83*W$24)*10)</f>
        <v>0</v>
      </c>
      <c r="X84" s="163">
        <f t="shared" ref="X84" si="414">IF(X83="",,($E83*X83*X$24)*10)</f>
        <v>0</v>
      </c>
      <c r="Y84" s="163">
        <f t="shared" ref="Y84" si="415">IF(Y83="",,($E83*Y83*Y$24)*10)</f>
        <v>0</v>
      </c>
      <c r="Z84" s="163">
        <f t="shared" ref="Z84" si="416">IF(Z83="",,($E83*Z83*Z$24)*10)</f>
        <v>0</v>
      </c>
      <c r="AA84" s="163">
        <f t="shared" ref="AA84" si="417">IF(AA83="",,($E83*AA83*AA$24)*10)</f>
        <v>0</v>
      </c>
      <c r="AB84" s="163">
        <f t="shared" ref="AB84" si="418">IF(AB83="",,($E83*AB83*AB$24)*10)</f>
        <v>0</v>
      </c>
      <c r="AC84" s="40"/>
      <c r="AD84" s="40"/>
      <c r="AE84" s="40"/>
      <c r="AF84" s="40"/>
      <c r="DW84" s="161" t="b">
        <f t="shared" si="3"/>
        <v>1</v>
      </c>
    </row>
    <row r="85" spans="1:127" s="10" customFormat="1" ht="3" hidden="1" customHeight="1" thickBot="1" x14ac:dyDescent="0.3">
      <c r="A85" s="250"/>
      <c r="B85" s="309"/>
      <c r="C85" s="310"/>
      <c r="D85" s="311"/>
      <c r="E85" s="167"/>
      <c r="F85" s="168"/>
      <c r="G85" s="169"/>
      <c r="H85" s="169"/>
      <c r="I85" s="170"/>
      <c r="J85" s="171"/>
      <c r="K85" s="172"/>
      <c r="L85" s="173"/>
      <c r="M85" s="174"/>
      <c r="N85" s="168"/>
      <c r="O85" s="170"/>
      <c r="P85" s="175"/>
      <c r="Q85" s="176"/>
      <c r="R85" s="173"/>
      <c r="S85" s="174"/>
      <c r="T85" s="173"/>
      <c r="U85" s="169"/>
      <c r="V85" s="169"/>
      <c r="W85" s="169"/>
      <c r="X85" s="169"/>
      <c r="Y85" s="169"/>
      <c r="Z85" s="169"/>
      <c r="AA85" s="169"/>
      <c r="AB85" s="169"/>
      <c r="AC85" s="40"/>
      <c r="AD85" s="40"/>
      <c r="AE85" s="40"/>
      <c r="AF85" s="40"/>
      <c r="DW85" s="161" t="b">
        <f t="shared" si="3"/>
        <v>1</v>
      </c>
    </row>
    <row r="86" spans="1:127" s="10" customFormat="1" ht="15" hidden="1" customHeight="1" x14ac:dyDescent="0.25">
      <c r="A86" s="250"/>
      <c r="B86" s="358"/>
      <c r="C86" s="360"/>
      <c r="D86" s="362"/>
      <c r="E86" s="364" t="str">
        <f>IF(ISBLANK(D$86),"",VLOOKUP(D$86,NUTRIMENTS,2,0))</f>
        <v/>
      </c>
      <c r="F86" s="147" t="str">
        <f>IF(ISBLANK($D86),"",VLOOKUP($D86,NUTRIMENTS,3,0))</f>
        <v/>
      </c>
      <c r="G86" s="148" t="str">
        <f>IF(ISBLANK($D86),"",VLOOKUP($D86,NUTRIMENTS,4,0))</f>
        <v/>
      </c>
      <c r="H86" s="149" t="str">
        <f>IF(ISBLANK($D86),"",VLOOKUP($D86,NUTRIMENTS,5,0))</f>
        <v/>
      </c>
      <c r="I86" s="150" t="str">
        <f>IF(ISBLANK($D86),"",VLOOKUP($D86,NUTRIMENTS,6,0))</f>
        <v/>
      </c>
      <c r="J86" s="151" t="str">
        <f>IF(ISBLANK($D86),"",VLOOKUP($D86,NUTRIMENTS,7,0))</f>
        <v/>
      </c>
      <c r="K86" s="152" t="str">
        <f>IF(ISBLANK($D86),"",VLOOKUP($D86,NUTRIMENTS,8,0))</f>
        <v/>
      </c>
      <c r="L86" s="153" t="str">
        <f>IF(ISBLANK($D86),"",VLOOKUP($D86,NUTRIMENTS,9,0))</f>
        <v/>
      </c>
      <c r="M86" s="154" t="str">
        <f>IF(ISBLANK($D86),"",VLOOKUP($D86,NUTRIMENTS,10,0))</f>
        <v/>
      </c>
      <c r="N86" s="155" t="str">
        <f>IF(ISBLANK($D86),"",VLOOKUP($D86,NUTRIMENTS,11,0))</f>
        <v/>
      </c>
      <c r="O86" s="156" t="str">
        <f>IF(ISBLANK($D86),"",VLOOKUP($D86,NUTRIMENTS,12,0))</f>
        <v/>
      </c>
      <c r="P86" s="157" t="str">
        <f>IF(ISBLANK($D86),"",VLOOKUP($D86,NUTRIMENTS,13,0))</f>
        <v/>
      </c>
      <c r="Q86" s="158" t="str">
        <f>IF(ISBLANK($D86),"",VLOOKUP($D86,NUTRIMENTS,14,0))</f>
        <v/>
      </c>
      <c r="R86" s="149" t="str">
        <f>IF(ISBLANK($D86),"",VLOOKUP($D86,NUTRIMENTS,15,0))</f>
        <v/>
      </c>
      <c r="S86" s="159" t="str">
        <f>IF(ISBLANK($D86),"",VLOOKUP($D86,NUTRIMENTS,16,0))</f>
        <v/>
      </c>
      <c r="T86" s="149" t="str">
        <f>IF(ISBLANK($D86),"",VLOOKUP($D86,NUTRIMENTS,17,0))</f>
        <v/>
      </c>
      <c r="U86" s="148" t="str">
        <f>IF(ISBLANK($D86),"",VLOOKUP($D86,NUTRIMENTS,18,0))</f>
        <v/>
      </c>
      <c r="V86" s="148" t="str">
        <f>IF(ISBLANK($D86),"",VLOOKUP($D86,NUTRIMENTS,19,0))</f>
        <v/>
      </c>
      <c r="W86" s="148" t="str">
        <f>IF(ISBLANK($D86),"",VLOOKUP($D86,NUTRIMENTS,20,0))</f>
        <v/>
      </c>
      <c r="X86" s="148" t="str">
        <f>IF(ISBLANK($D86),"",VLOOKUP($D86,NUTRIMENTS,21,0))</f>
        <v/>
      </c>
      <c r="Y86" s="148" t="str">
        <f>IF(ISBLANK($D86),"",VLOOKUP($D86,NUTRIMENTS,22,0))</f>
        <v/>
      </c>
      <c r="Z86" s="148" t="str">
        <f>IF(ISBLANK($D86),"",VLOOKUP($D86,NUTRIMENTS,23,0))</f>
        <v/>
      </c>
      <c r="AA86" s="148" t="str">
        <f>IF(ISBLANK($D86),"",VLOOKUP($D86,NUTRIMENTS,24,0))</f>
        <v/>
      </c>
      <c r="AB86" s="148" t="str">
        <f>IF(ISBLANK($D86),"",VLOOKUP($D86,NUTRIMENTS,25,0))</f>
        <v/>
      </c>
      <c r="AC86" s="40"/>
      <c r="AD86" s="40"/>
      <c r="AE86" s="40"/>
      <c r="AF86" s="40"/>
      <c r="DW86" s="161" t="b">
        <f t="shared" si="3"/>
        <v>1</v>
      </c>
    </row>
    <row r="87" spans="1:127" s="10" customFormat="1" ht="15" hidden="1" customHeight="1" thickBot="1" x14ac:dyDescent="0.3">
      <c r="A87" s="250"/>
      <c r="B87" s="359"/>
      <c r="C87" s="361"/>
      <c r="D87" s="366"/>
      <c r="E87" s="365"/>
      <c r="F87" s="257">
        <f>IF(F86="",,($E86*F86*F$24)*10)</f>
        <v>0</v>
      </c>
      <c r="G87" s="258">
        <f t="shared" ref="G87" si="419">IF(G86="",,($E86*G86*G$24)*10)</f>
        <v>0</v>
      </c>
      <c r="H87" s="259">
        <f t="shared" ref="H87" si="420">IF(H86="",,($E86*H86*H$24)*10)</f>
        <v>0</v>
      </c>
      <c r="I87" s="260">
        <f t="shared" ref="I87" si="421">IF(I86="",,($E86*I86*I$24)*10)</f>
        <v>0</v>
      </c>
      <c r="J87" s="261">
        <f t="shared" ref="J87" si="422">IF(J86="",,($E86*J86*J$24)*10)</f>
        <v>0</v>
      </c>
      <c r="K87" s="262">
        <f t="shared" ref="K87" si="423">IF(K86="",,($E86*K86*K$24)*10)</f>
        <v>0</v>
      </c>
      <c r="L87" s="263">
        <f t="shared" ref="L87" si="424">IF(L86="",,($E86*L86*L$24)*10)</f>
        <v>0</v>
      </c>
      <c r="M87" s="264">
        <f t="shared" ref="M87" si="425">IF(M86="",,($E86*M86*M$24)*10)</f>
        <v>0</v>
      </c>
      <c r="N87" s="265">
        <f t="shared" ref="N87" si="426">IF(N86="",,($E86*N86*N$24)*10)</f>
        <v>0</v>
      </c>
      <c r="O87" s="266">
        <f t="shared" ref="O87" si="427">IF(O86="",,($E86*O86*O$24)*10)</f>
        <v>0</v>
      </c>
      <c r="P87" s="267">
        <f t="shared" ref="P87" si="428">IF(P86="",,($E86*P86*P$24)*10)</f>
        <v>0</v>
      </c>
      <c r="Q87" s="268">
        <f t="shared" ref="Q87" si="429">IF(Q86="",,($E86*Q86*Q$24)*10)</f>
        <v>0</v>
      </c>
      <c r="R87" s="269">
        <f t="shared" ref="R87" si="430">IF(R86="",,($E86*R86*R$24)*10)</f>
        <v>0</v>
      </c>
      <c r="S87" s="270">
        <f t="shared" ref="S87" si="431">IF(S86="",,($E86*S86*S$24)*10)</f>
        <v>0</v>
      </c>
      <c r="T87" s="164">
        <f t="shared" ref="T87" si="432">IF(T86="",,($E86*T86*T$24)*10)</f>
        <v>0</v>
      </c>
      <c r="U87" s="163">
        <f t="shared" ref="U87" si="433">IF(U86="",,($E86*U86*U$24)*10)</f>
        <v>0</v>
      </c>
      <c r="V87" s="163">
        <f t="shared" ref="V87" si="434">IF(V86="",,($E86*V86*V$24)*10)</f>
        <v>0</v>
      </c>
      <c r="W87" s="163">
        <f t="shared" ref="W87" si="435">IF(W86="",,($E86*W86*W$24)*10)</f>
        <v>0</v>
      </c>
      <c r="X87" s="163">
        <f t="shared" ref="X87" si="436">IF(X86="",,($E86*X86*X$24)*10)</f>
        <v>0</v>
      </c>
      <c r="Y87" s="163">
        <f t="shared" ref="Y87" si="437">IF(Y86="",,($E86*Y86*Y$24)*10)</f>
        <v>0</v>
      </c>
      <c r="Z87" s="163">
        <f t="shared" ref="Z87" si="438">IF(Z86="",,($E86*Z86*Z$24)*10)</f>
        <v>0</v>
      </c>
      <c r="AA87" s="163">
        <f t="shared" ref="AA87" si="439">IF(AA86="",,($E86*AA86*AA$24)*10)</f>
        <v>0</v>
      </c>
      <c r="AB87" s="163">
        <f t="shared" ref="AB87" si="440">IF(AB86="",,($E86*AB86*AB$24)*10)</f>
        <v>0</v>
      </c>
      <c r="AC87" s="40"/>
      <c r="AD87" s="40"/>
      <c r="AE87" s="40"/>
      <c r="AF87" s="40"/>
      <c r="DW87" s="161" t="b">
        <f t="shared" si="3"/>
        <v>1</v>
      </c>
    </row>
    <row r="88" spans="1:127" s="10" customFormat="1" ht="3" customHeight="1" thickBot="1" x14ac:dyDescent="0.3">
      <c r="A88" s="250"/>
      <c r="B88" s="177"/>
      <c r="C88" s="178"/>
      <c r="D88" s="179"/>
      <c r="E88" s="167"/>
      <c r="F88" s="168"/>
      <c r="G88" s="169"/>
      <c r="H88" s="169"/>
      <c r="I88" s="170"/>
      <c r="J88" s="171"/>
      <c r="K88" s="172"/>
      <c r="L88" s="173"/>
      <c r="M88" s="174"/>
      <c r="N88" s="168"/>
      <c r="O88" s="170"/>
      <c r="P88" s="175"/>
      <c r="Q88" s="176"/>
      <c r="R88" s="173"/>
      <c r="S88" s="174"/>
      <c r="T88" s="173"/>
      <c r="U88" s="169"/>
      <c r="V88" s="169"/>
      <c r="W88" s="169"/>
      <c r="X88" s="169"/>
      <c r="Y88" s="169"/>
      <c r="Z88" s="169"/>
      <c r="AA88" s="169"/>
      <c r="AB88" s="169"/>
      <c r="AC88" s="40"/>
      <c r="AD88" s="40"/>
      <c r="AE88" s="40"/>
      <c r="AF88" s="40"/>
      <c r="DW88" s="161" t="b">
        <f t="shared" si="3"/>
        <v>1</v>
      </c>
    </row>
    <row r="89" spans="1:127" s="10" customFormat="1" ht="34.5" customHeight="1" x14ac:dyDescent="0.25">
      <c r="A89" s="250"/>
      <c r="B89" s="40"/>
      <c r="C89" s="27"/>
      <c r="D89" s="160"/>
      <c r="E89" s="160"/>
      <c r="F89" s="160"/>
      <c r="G89" s="160"/>
      <c r="H89" s="160"/>
      <c r="I89" s="40"/>
      <c r="J89" s="40"/>
      <c r="K89" s="40"/>
      <c r="L89" s="40"/>
      <c r="M89" s="40"/>
      <c r="N89" s="40"/>
      <c r="O89" s="40"/>
      <c r="P89" s="40"/>
      <c r="Q89" s="40"/>
      <c r="R89" s="40"/>
      <c r="S89" s="40"/>
      <c r="T89" s="40"/>
      <c r="U89" s="40"/>
      <c r="V89" s="40"/>
      <c r="W89" s="40"/>
      <c r="X89" s="40"/>
      <c r="Y89" s="40"/>
      <c r="Z89" s="40"/>
      <c r="AA89" s="40"/>
      <c r="AB89" s="40"/>
      <c r="AC89" s="40"/>
      <c r="AD89" s="40"/>
      <c r="AE89" s="40"/>
      <c r="AF89" s="40"/>
      <c r="DW89" s="161" t="b">
        <f t="shared" ref="DW89" si="441">IF(B89="",TRUE)</f>
        <v>1</v>
      </c>
    </row>
    <row r="90" spans="1:127" s="244" customFormat="1" ht="30" customHeight="1" x14ac:dyDescent="0.25">
      <c r="A90" s="275"/>
      <c r="C90" s="276"/>
      <c r="D90" s="476" t="s">
        <v>152</v>
      </c>
      <c r="E90" s="476"/>
      <c r="F90" s="476"/>
      <c r="G90" s="476"/>
      <c r="H90" s="476"/>
      <c r="I90" s="476"/>
      <c r="J90" s="476"/>
      <c r="K90" s="476"/>
      <c r="L90" s="476"/>
      <c r="M90" s="476"/>
      <c r="N90" s="476"/>
      <c r="O90" s="476"/>
      <c r="P90" s="476"/>
      <c r="Q90" s="476"/>
      <c r="R90" s="476"/>
      <c r="S90" s="476"/>
      <c r="T90" s="476"/>
      <c r="U90" s="476"/>
      <c r="V90" s="476"/>
      <c r="W90" s="476"/>
      <c r="X90" s="476"/>
      <c r="Y90" s="476"/>
      <c r="Z90" s="476"/>
      <c r="AA90" s="476"/>
      <c r="AB90" s="476"/>
      <c r="AC90" s="476"/>
      <c r="AD90" s="476"/>
    </row>
    <row r="91" spans="1:127" s="17" customFormat="1" ht="10.5" customHeight="1" thickBot="1" x14ac:dyDescent="0.3"/>
    <row r="92" spans="1:127" s="17" customFormat="1" ht="30" customHeight="1" x14ac:dyDescent="0.45">
      <c r="B92" s="329" t="s">
        <v>158</v>
      </c>
      <c r="C92" s="328" t="s">
        <v>157</v>
      </c>
      <c r="D92" s="328"/>
      <c r="E92" s="327" t="s">
        <v>156</v>
      </c>
      <c r="F92" s="322">
        <v>2</v>
      </c>
      <c r="G92" s="327" t="s">
        <v>27</v>
      </c>
      <c r="H92" s="322">
        <v>1</v>
      </c>
      <c r="I92" s="332" t="s">
        <v>159</v>
      </c>
      <c r="J92" s="322"/>
      <c r="K92" s="327" t="s">
        <v>160</v>
      </c>
      <c r="L92" s="322"/>
      <c r="M92" s="327" t="s">
        <v>161</v>
      </c>
      <c r="N92" s="322"/>
      <c r="O92" s="327" t="s">
        <v>162</v>
      </c>
      <c r="P92" s="322"/>
      <c r="Q92" s="327" t="s">
        <v>25</v>
      </c>
      <c r="R92" s="322"/>
      <c r="S92" s="331" t="s">
        <v>163</v>
      </c>
      <c r="T92" s="331"/>
    </row>
    <row r="93" spans="1:127" ht="27" customHeight="1" thickBot="1" x14ac:dyDescent="0.3">
      <c r="B93" s="330"/>
      <c r="C93" s="328"/>
      <c r="D93" s="328"/>
      <c r="E93" s="327"/>
      <c r="F93" s="321" t="str">
        <f>IF($F$92="","","Semaine(s)")</f>
        <v>Semaine(s)</v>
      </c>
      <c r="G93" s="327"/>
      <c r="H93" s="321" t="str">
        <f>IF($H$92="","","Semaine(s)")</f>
        <v>Semaine(s)</v>
      </c>
      <c r="I93" s="327"/>
      <c r="J93" s="321" t="str">
        <f>IF($J$92="","","Semaine(s)")</f>
        <v/>
      </c>
      <c r="K93" s="327"/>
      <c r="L93" s="321" t="str">
        <f>IF($L92="","","Semaine(s)")</f>
        <v/>
      </c>
      <c r="M93" s="327"/>
      <c r="N93" s="321" t="str">
        <f>IF($N$92="","","Semaine(s)")</f>
        <v/>
      </c>
      <c r="O93" s="327"/>
      <c r="P93" s="321" t="str">
        <f>IF($P$92="","","Semaine(s)")</f>
        <v/>
      </c>
      <c r="Q93" s="327"/>
      <c r="R93" s="321" t="str">
        <f>IF($R$92="","","Semaine(s)")</f>
        <v/>
      </c>
      <c r="S93" s="331"/>
      <c r="T93" s="331"/>
      <c r="U93" s="17"/>
      <c r="V93" s="17"/>
      <c r="W93" s="17"/>
      <c r="X93" s="17"/>
      <c r="Y93" s="17"/>
      <c r="Z93" s="17"/>
      <c r="AA93" s="17"/>
      <c r="AB93" s="17"/>
      <c r="AC93" s="17"/>
      <c r="AD93" s="17"/>
      <c r="AE93" s="17">
        <f>SUM(F92,H92,J92,L92,N92,P92,R92)-1</f>
        <v>2</v>
      </c>
      <c r="AF93" s="17"/>
    </row>
    <row r="94" spans="1:127" ht="27" customHeight="1" x14ac:dyDescent="0.25">
      <c r="B94" s="329" t="s">
        <v>164</v>
      </c>
      <c r="C94" s="472" t="s">
        <v>154</v>
      </c>
      <c r="D94" s="472"/>
      <c r="E94" s="320"/>
      <c r="F94" s="469" t="s">
        <v>167</v>
      </c>
      <c r="G94" s="469"/>
      <c r="H94" s="469"/>
      <c r="I94" s="469"/>
      <c r="J94" s="324"/>
      <c r="K94" s="320"/>
      <c r="L94" s="319"/>
      <c r="M94" s="320"/>
      <c r="N94" s="319"/>
      <c r="O94" s="320"/>
      <c r="P94" s="319"/>
      <c r="Q94" s="320"/>
      <c r="R94" s="319"/>
      <c r="S94" s="17"/>
      <c r="T94" s="17"/>
      <c r="U94" s="17"/>
      <c r="V94" s="17"/>
      <c r="W94" s="17"/>
      <c r="X94" s="17"/>
      <c r="Y94" s="17"/>
      <c r="Z94" s="17"/>
      <c r="AA94" s="17"/>
      <c r="AB94" s="17"/>
      <c r="AC94" s="17"/>
      <c r="AD94" s="17"/>
      <c r="AE94" s="17"/>
      <c r="AF94" s="17"/>
    </row>
    <row r="95" spans="1:127" ht="27" customHeight="1" thickBot="1" x14ac:dyDescent="0.3">
      <c r="B95" s="330"/>
      <c r="C95" s="472"/>
      <c r="D95" s="472"/>
      <c r="E95" s="320"/>
      <c r="F95" s="469"/>
      <c r="G95" s="469"/>
      <c r="H95" s="469"/>
      <c r="I95" s="469"/>
      <c r="J95" s="324"/>
      <c r="K95" s="320"/>
      <c r="L95" s="319"/>
      <c r="M95" s="320"/>
      <c r="N95" s="319"/>
      <c r="O95" s="320"/>
      <c r="P95" s="319"/>
      <c r="Q95" s="320"/>
      <c r="R95" s="319"/>
      <c r="S95" s="17"/>
      <c r="T95" s="17"/>
      <c r="U95" s="17"/>
      <c r="V95" s="17"/>
      <c r="W95" s="17"/>
      <c r="X95" s="17"/>
      <c r="Y95" s="17"/>
      <c r="Z95" s="17"/>
      <c r="AA95" s="17"/>
      <c r="AB95" s="17"/>
      <c r="AC95" s="17"/>
      <c r="AD95" s="17"/>
      <c r="AE95" s="17"/>
      <c r="AF95" s="17"/>
    </row>
    <row r="96" spans="1:127" ht="27.75" customHeight="1" thickBot="1" x14ac:dyDescent="0.3">
      <c r="B96" s="329" t="s">
        <v>165</v>
      </c>
      <c r="C96" s="473" t="s">
        <v>166</v>
      </c>
      <c r="D96" s="473"/>
      <c r="E96" s="470" t="s">
        <v>58</v>
      </c>
      <c r="F96" s="470"/>
      <c r="G96" s="17"/>
      <c r="H96" s="17"/>
      <c r="I96" s="17"/>
      <c r="J96" s="17"/>
      <c r="K96" s="17"/>
      <c r="L96" s="17"/>
      <c r="M96" s="17"/>
      <c r="N96" s="17"/>
      <c r="O96" s="17"/>
      <c r="P96" s="17"/>
      <c r="Q96" s="17"/>
      <c r="R96" s="17"/>
      <c r="S96" s="17"/>
      <c r="T96" s="17"/>
      <c r="U96" s="17"/>
      <c r="V96" s="17"/>
      <c r="W96" s="17"/>
      <c r="X96" s="17"/>
      <c r="Y96" s="17"/>
      <c r="Z96" s="17"/>
      <c r="AA96" s="17"/>
      <c r="AB96" s="17"/>
      <c r="AC96" s="17"/>
      <c r="AD96" s="17"/>
      <c r="AE96" s="17"/>
      <c r="AF96" s="17"/>
      <c r="BI96" s="20"/>
      <c r="BJ96" s="20"/>
      <c r="BK96" s="20"/>
      <c r="BL96" s="20"/>
      <c r="BM96" s="20"/>
      <c r="BN96" s="20"/>
      <c r="BO96" s="20"/>
      <c r="BQ96" s="367" t="s">
        <v>26</v>
      </c>
      <c r="BR96" s="368"/>
      <c r="BS96" s="368"/>
      <c r="BT96" s="368"/>
      <c r="BU96" s="368"/>
      <c r="BV96" s="368"/>
      <c r="BW96" s="368"/>
      <c r="BX96" s="368"/>
      <c r="BY96" s="368"/>
      <c r="BZ96" s="368"/>
      <c r="CA96" s="368"/>
      <c r="CB96" s="369"/>
      <c r="CC96" s="17"/>
      <c r="CD96" s="17"/>
      <c r="CE96" s="17"/>
      <c r="CF96" s="17"/>
    </row>
    <row r="97" spans="1:84" s="10" customFormat="1" ht="30.75" customHeight="1" thickBot="1" x14ac:dyDescent="0.3">
      <c r="A97" s="250"/>
      <c r="B97" s="330"/>
      <c r="C97" s="473"/>
      <c r="D97" s="473"/>
      <c r="E97" s="471"/>
      <c r="F97" s="471"/>
      <c r="G97" s="40"/>
      <c r="H97" s="40"/>
      <c r="I97" s="40"/>
      <c r="J97" s="40"/>
      <c r="K97" s="40"/>
      <c r="L97" s="40"/>
      <c r="M97" s="40"/>
      <c r="N97" s="40"/>
      <c r="O97" s="40"/>
      <c r="P97" s="40"/>
      <c r="Q97" s="40"/>
      <c r="R97" s="40"/>
      <c r="S97" s="40"/>
      <c r="T97" s="40"/>
      <c r="U97" s="40"/>
      <c r="V97" s="40"/>
      <c r="W97" s="40"/>
      <c r="X97" s="40"/>
      <c r="Y97" s="40"/>
      <c r="Z97" s="40"/>
      <c r="AA97" s="40"/>
      <c r="AB97" s="40"/>
      <c r="AC97" s="40"/>
      <c r="AD97" s="40"/>
      <c r="AE97" s="40"/>
      <c r="AF97" s="40"/>
      <c r="BI97" s="416" t="s">
        <v>79</v>
      </c>
      <c r="BJ97" s="417"/>
      <c r="BK97" s="418" t="s">
        <v>27</v>
      </c>
      <c r="BL97" s="419"/>
      <c r="BM97" s="419"/>
      <c r="BN97" s="419"/>
      <c r="BO97" s="419"/>
      <c r="BP97" s="420"/>
      <c r="BQ97" s="370" t="s">
        <v>107</v>
      </c>
      <c r="BR97" s="371"/>
      <c r="BS97" s="372"/>
      <c r="BT97" s="370" t="s">
        <v>108</v>
      </c>
      <c r="BU97" s="372"/>
      <c r="BV97" s="373" t="s">
        <v>109</v>
      </c>
      <c r="BW97" s="374"/>
      <c r="BX97" s="374"/>
      <c r="BY97" s="374"/>
      <c r="BZ97" s="375"/>
      <c r="CA97" s="373" t="s">
        <v>53</v>
      </c>
      <c r="CB97" s="375"/>
      <c r="CC97" s="373" t="s">
        <v>25</v>
      </c>
      <c r="CD97" s="375"/>
      <c r="CE97" s="458" t="s">
        <v>54</v>
      </c>
      <c r="CF97" s="459"/>
    </row>
    <row r="98" spans="1:84" s="9" customFormat="1" ht="16.5" customHeight="1" thickBot="1" x14ac:dyDescent="0.35">
      <c r="A98" s="251"/>
      <c r="B98" s="326">
        <v>-1</v>
      </c>
      <c r="C98" s="325">
        <f>IF(B98&lt;&gt;HLOOKUP($AE$93,$B$98:B98,1),"0",B98+1)</f>
        <v>0</v>
      </c>
      <c r="E98" s="323">
        <f>IF(C98&lt;&gt;HLOOKUP($AE$93,$B$98:C98,1),"0",C98+1)</f>
        <v>1</v>
      </c>
      <c r="F98" s="323">
        <f>IF(E98&lt;&gt;HLOOKUP($AE$93,$B$98:E98,1),"0",E98+1)</f>
        <v>2</v>
      </c>
      <c r="G98" s="323">
        <f>IF(F98&lt;&gt;HLOOKUP($AE$93,$B$98:F98,1),"0",F98+1)</f>
        <v>3</v>
      </c>
      <c r="H98" s="323" t="str">
        <f>IF(G98&lt;&gt;HLOOKUP($AE$93,$B$98:G98,1),"0",G98+1)</f>
        <v>0</v>
      </c>
      <c r="I98" s="323" t="str">
        <f>IF(H98&lt;&gt;HLOOKUP($AE$93,$B$98:H98,1),"0",H98+1)</f>
        <v>0</v>
      </c>
      <c r="J98" s="323" t="str">
        <f>IF(I98&lt;&gt;HLOOKUP($AE$93,$B$98:I98,1),"0",I98+1)</f>
        <v>0</v>
      </c>
      <c r="K98" s="323" t="str">
        <f>IF(J98&lt;&gt;HLOOKUP($AE$93,$B$98:J98,1),"0",J98+1)</f>
        <v>0</v>
      </c>
      <c r="L98" s="323" t="str">
        <f>IF(K98&lt;&gt;HLOOKUP($AE$93,$B$98:K98,1),"0",K98+1)</f>
        <v>0</v>
      </c>
      <c r="M98" s="323" t="str">
        <f>IF(L98&lt;&gt;HLOOKUP($AE$93,$B$98:L98,1),"0",L98+1)</f>
        <v>0</v>
      </c>
      <c r="N98" s="323" t="str">
        <f>IF(M98&lt;&gt;HLOOKUP($AE$93,$B$98:M98,1),"0",M98+1)</f>
        <v>0</v>
      </c>
      <c r="O98" s="323" t="str">
        <f>IF(N98&lt;&gt;HLOOKUP($AE$93,$B$98:N98,1),"0",N98+1)</f>
        <v>0</v>
      </c>
      <c r="P98" s="323" t="str">
        <f>IF(O98&lt;&gt;HLOOKUP($AE$93,$B$98:O98,1),"0",O98+1)</f>
        <v>0</v>
      </c>
      <c r="Q98" s="323" t="str">
        <f>IF(P98&lt;&gt;HLOOKUP($AE$93,$B$98:P98,1),"0",P98+1)</f>
        <v>0</v>
      </c>
      <c r="R98" s="323" t="str">
        <f>IF(Q98&lt;&gt;HLOOKUP($AE$93,$B$98:Q98,1),"0",Q98+1)</f>
        <v>0</v>
      </c>
      <c r="S98" s="323" t="str">
        <f>IF(R98&lt;&gt;HLOOKUP($AE$93,$B$98:R98,1),"0",R98+1)</f>
        <v>0</v>
      </c>
      <c r="T98" s="323" t="str">
        <f>IF(S98&lt;&gt;HLOOKUP($AE$93,$B$98:S98,1),"0",S98+1)</f>
        <v>0</v>
      </c>
      <c r="U98" s="323" t="str">
        <f>IF(T98&lt;&gt;HLOOKUP($AE$93,$B$98:T98,1),"0",T98+1)</f>
        <v>0</v>
      </c>
      <c r="V98" s="323" t="str">
        <f>IF(U98&lt;&gt;HLOOKUP($AE$93,$B$98:U98,1),"0",U98+1)</f>
        <v>0</v>
      </c>
      <c r="W98" s="323" t="str">
        <f>IF(V98&lt;&gt;HLOOKUP($AE$93,$B$98:V98,1),"0",V98+1)</f>
        <v>0</v>
      </c>
      <c r="X98" s="323" t="str">
        <f>IF(W98&lt;&gt;HLOOKUP($AE$93,$B$98:W98,1),"0",W98+1)</f>
        <v>0</v>
      </c>
      <c r="Y98" s="323" t="str">
        <f>IF(X98&lt;&gt;HLOOKUP($AE$93,$B$98:X98,1),"0",X98+1)</f>
        <v>0</v>
      </c>
      <c r="Z98" s="323" t="str">
        <f>IF(Y98&lt;&gt;HLOOKUP($AE$93,$B$98:Y98,1),"0",Y98+1)</f>
        <v>0</v>
      </c>
      <c r="AA98" s="325"/>
      <c r="AB98" s="325"/>
      <c r="AC98" s="23"/>
      <c r="AD98" s="23"/>
      <c r="AE98" s="23"/>
      <c r="AF98" s="23"/>
      <c r="AG98" s="23"/>
      <c r="BI98" s="232" t="s">
        <v>74</v>
      </c>
      <c r="BJ98" s="232" t="s">
        <v>75</v>
      </c>
      <c r="BK98" s="232" t="s">
        <v>76</v>
      </c>
      <c r="BL98" s="232" t="s">
        <v>106</v>
      </c>
      <c r="BM98" s="232" t="s">
        <v>78</v>
      </c>
      <c r="BN98" s="232" t="s">
        <v>80</v>
      </c>
      <c r="BO98" s="232" t="s">
        <v>81</v>
      </c>
      <c r="BP98" s="232" t="s">
        <v>82</v>
      </c>
      <c r="BQ98" s="232" t="s">
        <v>83</v>
      </c>
      <c r="BR98" s="232" t="s">
        <v>84</v>
      </c>
      <c r="BS98" s="232" t="s">
        <v>85</v>
      </c>
      <c r="BT98" s="232" t="s">
        <v>86</v>
      </c>
      <c r="BU98" s="232" t="s">
        <v>87</v>
      </c>
      <c r="BV98" s="232" t="s">
        <v>88</v>
      </c>
      <c r="BW98" s="232" t="s">
        <v>89</v>
      </c>
      <c r="BX98" s="232" t="s">
        <v>90</v>
      </c>
      <c r="BY98" s="232" t="s">
        <v>91</v>
      </c>
      <c r="BZ98" s="232" t="s">
        <v>92</v>
      </c>
      <c r="CA98" s="232" t="s">
        <v>93</v>
      </c>
      <c r="CB98" s="232" t="s">
        <v>94</v>
      </c>
      <c r="CC98" s="232" t="s">
        <v>95</v>
      </c>
      <c r="CD98" s="232" t="s">
        <v>98</v>
      </c>
      <c r="CE98" s="460"/>
      <c r="CF98" s="461"/>
    </row>
    <row r="99" spans="1:84" s="8" customFormat="1" ht="20.100000000000001" customHeight="1" x14ac:dyDescent="0.25">
      <c r="A99" s="252"/>
      <c r="B99" s="20"/>
      <c r="C99" s="465" t="str">
        <f>$D$26</f>
        <v>Rhizotonic</v>
      </c>
      <c r="D99" s="466"/>
      <c r="E99" s="282">
        <v>4</v>
      </c>
      <c r="F99" s="289">
        <v>4</v>
      </c>
      <c r="G99" s="20"/>
      <c r="H99" s="20"/>
      <c r="I99" s="20"/>
      <c r="J99" s="20"/>
      <c r="K99" s="20"/>
      <c r="L99" s="20"/>
      <c r="M99" s="20"/>
      <c r="N99" s="20"/>
      <c r="O99" s="20"/>
      <c r="P99" s="20"/>
      <c r="Q99" s="20"/>
      <c r="R99" s="20"/>
      <c r="S99" s="20"/>
      <c r="T99" s="20"/>
      <c r="U99" s="20"/>
      <c r="V99" s="20"/>
      <c r="W99" s="20"/>
      <c r="X99" s="20"/>
      <c r="Y99" s="20"/>
      <c r="Z99" s="20"/>
      <c r="AA99" s="20"/>
      <c r="AB99" s="20"/>
      <c r="AC99" s="20"/>
      <c r="AD99" s="20"/>
      <c r="AE99" s="20"/>
      <c r="AF99" s="215"/>
      <c r="AG99" s="20"/>
      <c r="AH99" s="180">
        <f t="shared" ref="AH99:AH119" si="442">IF($C99=0,"0",IF(VLOOKUP($C99,ALLDATA,26,0)="",VLOOKUP($C99,ALLDATA,27,0),AVERAGE(VLOOKUP($C99,ALLDATA,26,0),VLOOKUP($C99,ALLDATA,27,0))))</f>
        <v>4</v>
      </c>
      <c r="AI99" s="182">
        <f t="shared" ref="AI99:AI119" si="443">IF($C99=0,"0",IF(VLOOKUP($C99,ALLDATA,28,0)="",VLOOKUP($C99,ALLDATA,29,0),AVERAGE(VLOOKUP($C99,ALLDATA,28,0),VLOOKUP($C99,ALLDATA,29,0))))</f>
        <v>4</v>
      </c>
      <c r="AJ99" s="180">
        <f t="shared" ref="AJ99:AJ119" si="444">IF($C99=0,"0",IF(VLOOKUP($C99,ALLDATA,30,0)="",VLOOKUP($C99,ALLDATA,31,0),AVERAGE(VLOOKUP($C99,ALLDATA,30,0),VLOOKUP($C99,ALLDATA,31,0))))</f>
        <v>4</v>
      </c>
      <c r="AK99" s="183">
        <f t="shared" ref="AK99:AK119" si="445">IF($C99=0,"0",IF(VLOOKUP($C99,ALLDATA,32,0)="",VLOOKUP($C99,ALLDATA,33,0),AVERAGE(VLOOKUP($C99,ALLDATA,32,0),VLOOKUP($C99,ALLDATA,33,0))))</f>
        <v>4</v>
      </c>
      <c r="AL99" s="183">
        <f t="shared" ref="AL99:AL119" si="446">IF($C99=0,"0",IF(VLOOKUP($C99,ALLDATA,34,0)="",VLOOKUP($C99,ALLDATA,35,0),AVERAGE(VLOOKUP($C99,ALLDATA,34,0),VLOOKUP($C99,ALLDATA,35,0))))</f>
        <v>0.5</v>
      </c>
      <c r="AM99" s="183">
        <f t="shared" ref="AM99:AM119" si="447">IF($C99=0,"0",IF(VLOOKUP($C99,ALLDATA,36,0)="",VLOOKUP($C99,ALLDATA,37,0),AVERAGE(VLOOKUP($C99,ALLDATA,36,0),VLOOKUP($C99,ALLDATA,37,0))))</f>
        <v>0.5</v>
      </c>
      <c r="AN99" s="183">
        <f t="shared" ref="AN99:AN119" si="448">IF($C99=0,"0",IF(VLOOKUP($C99,ALLDATA,38,0)="",VLOOKUP($C99,ALLDATA,39,0),AVERAGE(VLOOKUP($C99,ALLDATA,38,0),VLOOKUP($C99,ALLDATA,39,0))))</f>
        <v>0.5</v>
      </c>
      <c r="AO99" s="182">
        <f t="shared" ref="AO99:AO119" si="449">IF($C99=0,"0",IF(VLOOKUP($C99,ALLDATA,40,0)="",VLOOKUP($C99,ALLDATA,41,0),AVERAGE(VLOOKUP($C99,ALLDATA,40,0),VLOOKUP($C99,ALLDATA,41,0))))</f>
        <v>0.5</v>
      </c>
      <c r="AP99" s="180">
        <f t="shared" ref="AP99:AP119" si="450">IF($C99=0,"0",IF(VLOOKUP($C99,ALLDATA,42,0)="",VLOOKUP($C99,ALLDATA,43,0),AVERAGE(VLOOKUP($C99,ALLDATA,42,0),VLOOKUP($C99,ALLDATA,43,0))))</f>
        <v>0.5</v>
      </c>
      <c r="AQ99" s="183">
        <f t="shared" ref="AQ99:AQ119" si="451">IF($C99=0,"0",IF(VLOOKUP($C99,ALLDATA,44,0)="",VLOOKUP($C99,ALLDATA,45,0),AVERAGE(VLOOKUP($C99,ALLDATA,44,0),VLOOKUP($C99,ALLDATA,45,0))))</f>
        <v>0.5</v>
      </c>
      <c r="AR99" s="182">
        <f t="shared" ref="AR99:AR119" si="452">IF($C99=0,"0",IF(VLOOKUP($C99,ALLDATA,46,0)="",VLOOKUP($C99,ALLDATA,47,0),AVERAGE(VLOOKUP($C99,ALLDATA,46,0),VLOOKUP($C99,ALLDATA,47,0))))</f>
        <v>0.5</v>
      </c>
      <c r="AS99" s="180">
        <f t="shared" ref="AS99:AS119" si="453">IF($C99=0,"0",IF(VLOOKUP($C99,ALLDATA,48,0)="",VLOOKUP($C99,ALLDATA,49,0),AVERAGE(VLOOKUP($C99,ALLDATA,48,0),VLOOKUP($C99,ALLDATA,49,0))))</f>
        <v>0.5</v>
      </c>
      <c r="AT99" s="182">
        <f t="shared" ref="AT99:AT119" si="454">IF($C99=0,"0",IF(VLOOKUP($C99,ALLDATA,50,0)="",VLOOKUP($C99,ALLDATA,51,0),AVERAGE(VLOOKUP($C99,ALLDATA,50,0),VLOOKUP($C99,ALLDATA,51,0))))</f>
        <v>0.5</v>
      </c>
      <c r="AU99" s="184">
        <f t="shared" ref="AU99:AU119" si="455">IF($C99=0,"0",IF(VLOOKUP($C99,ALLDATA,52,0)="",VLOOKUP($C99,ALLDATA,53,0),AVERAGE(VLOOKUP($C99,ALLDATA,52,0),VLOOKUP($C99,ALLDATA,53,0))))</f>
        <v>0.5</v>
      </c>
      <c r="AV99" s="183">
        <f t="shared" ref="AV99:AV119" si="456">IF($C99=0,"0",IF(VLOOKUP($C99,ALLDATA,54,0)="",VLOOKUP($C99,ALLDATA,55,0),AVERAGE(VLOOKUP($C99,ALLDATA,54,0),VLOOKUP($C99,ALLDATA,55,0))))</f>
        <v>0.5</v>
      </c>
      <c r="AW99" s="185">
        <f t="shared" ref="AW99:AW119" si="457">IF($C99=0,"0",IF(VLOOKUP($C99,ALLDATA,56,0)="",VLOOKUP($C99,ALLDATA,57,0),AVERAGE(VLOOKUP($C99,ALLDATA,56,0),VLOOKUP($C99,ALLDATA,57,0))))</f>
        <v>0.5</v>
      </c>
      <c r="AX99" s="185">
        <f t="shared" ref="AX99:AX119" si="458">IF($C99=0,"0",IF(VLOOKUP($C99,ALLDATA,58,0)="",VLOOKUP($C99,ALLDATA,59,0),AVERAGE(VLOOKUP($C99,ALLDATA,58,0),VLOOKUP($C99,ALLDATA,59,0))))</f>
        <v>0.5</v>
      </c>
      <c r="AY99" s="186">
        <f t="shared" ref="AY99:AY119" si="459">IF($C99=0,"0",IF(VLOOKUP($C99,ALLDATA,60,0)="",VLOOKUP($C99,ALLDATA,61,0),AVERAGE(VLOOKUP($C99,ALLDATA,60,0),VLOOKUP($C99,ALLDATA,61,0))))</f>
        <v>0.5</v>
      </c>
      <c r="AZ99" s="187">
        <f t="shared" ref="AZ99:AZ119" si="460">IF($C99=0,"0",IF(VLOOKUP($C99,ALLDATA,62,0)="",VLOOKUP($C99,ALLDATA,63,0),AVERAGE(VLOOKUP($C99,ALLDATA,62,0),VLOOKUP($C99,ALLDATA,63,0))))</f>
        <v>0</v>
      </c>
      <c r="BA99" s="186">
        <f t="shared" ref="BA99:BA119" si="461">IF($C99=0,"0",IF(VLOOKUP($C99,ALLDATA,64,0)="",VLOOKUP($C99,ALLDATA,65,0),AVERAGE(VLOOKUP($C99,ALLDATA,64,0),VLOOKUP($C99,ALLDATA,65,0))))</f>
        <v>0</v>
      </c>
      <c r="BB99" s="187">
        <f t="shared" ref="BB99:BB119" si="462">IF($C99=0,"0",IF(VLOOKUP($C99,ALLDATA,66,0)="",VLOOKUP($C99,ALLDATA,67,0),AVERAGE(VLOOKUP($C99,ALLDATA,66,0),VLOOKUP($C99,ALLDATA,67,0))))</f>
        <v>0</v>
      </c>
      <c r="BC99" s="186">
        <f t="shared" ref="BC99:BC119" si="463">IF($C99=0,"0",IF(VLOOKUP($C99,ALLDATA,68,0)="",VLOOKUP($C99,ALLDATA,69,0),AVERAGE(VLOOKUP($C99,ALLDATA,68,0),VLOOKUP($C99,ALLDATA,69,0))))</f>
        <v>0</v>
      </c>
      <c r="BG99" s="8" t="b">
        <f t="shared" ref="BG99:BG119" si="464">IF(C99=0,TRUE)</f>
        <v>0</v>
      </c>
      <c r="BI99" s="282">
        <v>4</v>
      </c>
      <c r="BJ99" s="289">
        <v>4</v>
      </c>
      <c r="BK99" s="285">
        <v>4</v>
      </c>
      <c r="BL99" s="290">
        <v>4</v>
      </c>
      <c r="BM99" s="290">
        <v>0.5</v>
      </c>
      <c r="BN99" s="290">
        <v>0.5</v>
      </c>
      <c r="BO99" s="290">
        <v>0.5</v>
      </c>
      <c r="BP99" s="289">
        <v>0.5</v>
      </c>
      <c r="BQ99" s="285">
        <v>0.5</v>
      </c>
      <c r="BR99" s="290">
        <v>0.5</v>
      </c>
      <c r="BS99" s="289">
        <v>0.5</v>
      </c>
      <c r="BT99" s="285">
        <v>0.5</v>
      </c>
      <c r="BU99" s="289">
        <v>0.5</v>
      </c>
      <c r="BV99" s="285">
        <v>0.5</v>
      </c>
      <c r="BW99" s="284">
        <v>0.5</v>
      </c>
      <c r="BX99" s="286">
        <v>0.5</v>
      </c>
      <c r="BY99" s="286">
        <v>0.5</v>
      </c>
      <c r="BZ99" s="287">
        <v>0.5</v>
      </c>
      <c r="CA99" s="288">
        <v>0</v>
      </c>
      <c r="CB99" s="287">
        <v>0</v>
      </c>
      <c r="CC99" s="288">
        <v>0</v>
      </c>
      <c r="CD99" s="287">
        <v>0</v>
      </c>
      <c r="CE99" s="463">
        <f t="shared" ref="CE99:CE119" si="465">(BI99*$BI$120)+(BJ99*$BJ$120)+(BK99*$BK$120)+(BL99*$BL$120)+(BM99*$BM$120)+(BN99*$BN$120)+(BO99*$BO$120)+(BP99*$BP$120)+(BQ99*$BQ$120)+(BR99*$BR$120)+(BS99*$BS$120)+(BT99*$BT$120)+(BU99*$BU$120)+(BV99*$BV$120)+(BW99*$BW$120)+(BX99*$BX$120)+(BY99*$BY$120)+(BZ99*$BZ$120)+(CA99*$CA$120)+(CB99*$CB$120)+(CC99*$CC$120)+(CD99*$CD$120)</f>
        <v>760</v>
      </c>
      <c r="CF99" s="464"/>
    </row>
    <row r="100" spans="1:84" s="8" customFormat="1" ht="20.100000000000001" customHeight="1" x14ac:dyDescent="0.25">
      <c r="A100" s="252"/>
      <c r="B100" s="20"/>
      <c r="C100" s="467" t="str">
        <f>$D$29</f>
        <v>MR1</v>
      </c>
      <c r="D100" s="468"/>
      <c r="E100" s="282">
        <v>0.8</v>
      </c>
      <c r="F100" s="289">
        <v>0.8</v>
      </c>
      <c r="G100" s="20"/>
      <c r="H100" s="20"/>
      <c r="I100" s="20"/>
      <c r="J100" s="20"/>
      <c r="K100" s="20"/>
      <c r="L100" s="20"/>
      <c r="M100" s="20"/>
      <c r="N100" s="20"/>
      <c r="O100" s="20"/>
      <c r="P100" s="20"/>
      <c r="Q100" s="20"/>
      <c r="R100" s="20"/>
      <c r="S100" s="20"/>
      <c r="T100" s="20"/>
      <c r="U100" s="20"/>
      <c r="V100" s="20"/>
      <c r="W100" s="20"/>
      <c r="X100" s="20"/>
      <c r="Y100" s="20"/>
      <c r="Z100" s="20"/>
      <c r="AA100" s="20"/>
      <c r="AB100" s="20"/>
      <c r="AC100" s="20"/>
      <c r="AD100" s="20"/>
      <c r="AE100" s="20"/>
      <c r="AF100" s="20"/>
      <c r="AG100" s="20"/>
      <c r="AH100" s="181">
        <f t="shared" si="442"/>
        <v>0.2</v>
      </c>
      <c r="AI100" s="188">
        <f t="shared" si="443"/>
        <v>0.2</v>
      </c>
      <c r="AJ100" s="181">
        <f t="shared" si="444"/>
        <v>0.30000000000000004</v>
      </c>
      <c r="AK100" s="189">
        <f t="shared" si="445"/>
        <v>0.30000000000000004</v>
      </c>
      <c r="AL100" s="189">
        <f t="shared" si="446"/>
        <v>0.30000000000000004</v>
      </c>
      <c r="AM100" s="189">
        <f t="shared" si="447"/>
        <v>0.30000000000000004</v>
      </c>
      <c r="AN100" s="189">
        <f t="shared" si="448"/>
        <v>0.30000000000000004</v>
      </c>
      <c r="AO100" s="188">
        <f t="shared" si="449"/>
        <v>0.30000000000000004</v>
      </c>
      <c r="AP100" s="181">
        <f t="shared" si="450"/>
        <v>0.47499999999999998</v>
      </c>
      <c r="AQ100" s="189">
        <f t="shared" si="451"/>
        <v>0.47499999999999998</v>
      </c>
      <c r="AR100" s="188">
        <f t="shared" si="452"/>
        <v>0.47499999999999998</v>
      </c>
      <c r="AS100" s="181">
        <f t="shared" si="453"/>
        <v>0.27500000000000002</v>
      </c>
      <c r="AT100" s="188">
        <f t="shared" si="454"/>
        <v>0.27500000000000002</v>
      </c>
      <c r="AU100" s="190">
        <f t="shared" si="455"/>
        <v>0</v>
      </c>
      <c r="AV100" s="189">
        <f t="shared" si="456"/>
        <v>0</v>
      </c>
      <c r="AW100" s="191">
        <f t="shared" si="457"/>
        <v>0</v>
      </c>
      <c r="AX100" s="191">
        <f t="shared" si="458"/>
        <v>0</v>
      </c>
      <c r="AY100" s="192">
        <f t="shared" si="459"/>
        <v>0</v>
      </c>
      <c r="AZ100" s="193">
        <f t="shared" si="460"/>
        <v>0</v>
      </c>
      <c r="BA100" s="192">
        <f t="shared" si="461"/>
        <v>0</v>
      </c>
      <c r="BB100" s="193">
        <f t="shared" si="462"/>
        <v>0</v>
      </c>
      <c r="BC100" s="192">
        <f t="shared" si="463"/>
        <v>0</v>
      </c>
      <c r="BG100" s="8" t="b">
        <f t="shared" si="464"/>
        <v>0</v>
      </c>
      <c r="BI100" s="282">
        <v>0.8</v>
      </c>
      <c r="BJ100" s="289">
        <v>0.8</v>
      </c>
      <c r="BK100" s="285">
        <v>0.8</v>
      </c>
      <c r="BL100" s="290">
        <v>0.8</v>
      </c>
      <c r="BM100" s="290">
        <v>0.8</v>
      </c>
      <c r="BN100" s="290">
        <v>0.8</v>
      </c>
      <c r="BO100" s="290">
        <v>0.8</v>
      </c>
      <c r="BP100" s="289">
        <v>0.8</v>
      </c>
      <c r="BQ100" s="285">
        <v>0.8</v>
      </c>
      <c r="BR100" s="290">
        <v>0.8</v>
      </c>
      <c r="BS100" s="289">
        <v>0.8</v>
      </c>
      <c r="BT100" s="285">
        <v>0.8</v>
      </c>
      <c r="BU100" s="289">
        <v>0.8</v>
      </c>
      <c r="BV100" s="285">
        <v>0.8</v>
      </c>
      <c r="BW100" s="284">
        <v>0.8</v>
      </c>
      <c r="BX100" s="286">
        <v>0.8</v>
      </c>
      <c r="BY100" s="286">
        <v>0.8</v>
      </c>
      <c r="BZ100" s="287">
        <v>0.8</v>
      </c>
      <c r="CA100" s="288">
        <v>0.8</v>
      </c>
      <c r="CB100" s="287">
        <v>0.8</v>
      </c>
      <c r="CC100" s="288">
        <v>0</v>
      </c>
      <c r="CD100" s="287">
        <v>0</v>
      </c>
      <c r="CE100" s="333">
        <f t="shared" si="465"/>
        <v>608</v>
      </c>
      <c r="CF100" s="334"/>
    </row>
    <row r="101" spans="1:84" s="8" customFormat="1" ht="20.100000000000001" customHeight="1" x14ac:dyDescent="0.25">
      <c r="A101" s="252"/>
      <c r="B101" s="20"/>
      <c r="C101" s="404">
        <f>$D$32</f>
        <v>0</v>
      </c>
      <c r="D101" s="405"/>
      <c r="E101" s="282">
        <v>0.15000000000000002</v>
      </c>
      <c r="F101" s="289">
        <v>0.15000000000000002</v>
      </c>
      <c r="G101" s="20"/>
      <c r="H101" s="20"/>
      <c r="I101" s="20"/>
      <c r="J101" s="20"/>
      <c r="K101" s="20"/>
      <c r="L101" s="20"/>
      <c r="M101" s="20"/>
      <c r="N101" s="20"/>
      <c r="O101" s="20"/>
      <c r="P101" s="20"/>
      <c r="Q101" s="20"/>
      <c r="R101" s="20"/>
      <c r="S101" s="20"/>
      <c r="T101" s="20"/>
      <c r="U101" s="20"/>
      <c r="V101" s="20"/>
      <c r="W101" s="20"/>
      <c r="X101" s="20"/>
      <c r="Y101" s="20"/>
      <c r="Z101" s="20"/>
      <c r="AA101" s="20"/>
      <c r="AB101" s="20"/>
      <c r="AC101" s="20"/>
      <c r="AD101" s="20"/>
      <c r="AE101" s="20"/>
      <c r="AF101" s="20"/>
      <c r="AG101" s="20"/>
      <c r="AH101" s="181" t="str">
        <f t="shared" si="442"/>
        <v>0</v>
      </c>
      <c r="AI101" s="194" t="str">
        <f t="shared" si="443"/>
        <v>0</v>
      </c>
      <c r="AJ101" s="190" t="str">
        <f t="shared" si="444"/>
        <v>0</v>
      </c>
      <c r="AK101" s="195" t="str">
        <f t="shared" si="445"/>
        <v>0</v>
      </c>
      <c r="AL101" s="195" t="str">
        <f t="shared" si="446"/>
        <v>0</v>
      </c>
      <c r="AM101" s="195" t="str">
        <f t="shared" si="447"/>
        <v>0</v>
      </c>
      <c r="AN101" s="195" t="str">
        <f t="shared" si="448"/>
        <v>0</v>
      </c>
      <c r="AO101" s="194" t="str">
        <f t="shared" si="449"/>
        <v>0</v>
      </c>
      <c r="AP101" s="190" t="str">
        <f t="shared" si="450"/>
        <v>0</v>
      </c>
      <c r="AQ101" s="195" t="str">
        <f t="shared" si="451"/>
        <v>0</v>
      </c>
      <c r="AR101" s="194" t="str">
        <f t="shared" si="452"/>
        <v>0</v>
      </c>
      <c r="AS101" s="190" t="str">
        <f t="shared" si="453"/>
        <v>0</v>
      </c>
      <c r="AT101" s="194" t="str">
        <f t="shared" si="454"/>
        <v>0</v>
      </c>
      <c r="AU101" s="190" t="str">
        <f t="shared" si="455"/>
        <v>0</v>
      </c>
      <c r="AV101" s="189" t="str">
        <f t="shared" si="456"/>
        <v>0</v>
      </c>
      <c r="AW101" s="191" t="str">
        <f t="shared" si="457"/>
        <v>0</v>
      </c>
      <c r="AX101" s="191" t="str">
        <f t="shared" si="458"/>
        <v>0</v>
      </c>
      <c r="AY101" s="192" t="str">
        <f t="shared" si="459"/>
        <v>0</v>
      </c>
      <c r="AZ101" s="193" t="str">
        <f t="shared" si="460"/>
        <v>0</v>
      </c>
      <c r="BA101" s="192" t="str">
        <f t="shared" si="461"/>
        <v>0</v>
      </c>
      <c r="BB101" s="193" t="str">
        <f t="shared" si="462"/>
        <v>0</v>
      </c>
      <c r="BC101" s="192" t="str">
        <f t="shared" si="463"/>
        <v>0</v>
      </c>
      <c r="BG101" s="8" t="b">
        <f t="shared" si="464"/>
        <v>1</v>
      </c>
      <c r="BI101" s="282">
        <v>0.15000000000000002</v>
      </c>
      <c r="BJ101" s="289">
        <v>0.15000000000000002</v>
      </c>
      <c r="BK101" s="285">
        <v>0.17499999999999999</v>
      </c>
      <c r="BL101" s="290">
        <v>0.17499999999999999</v>
      </c>
      <c r="BM101" s="290">
        <v>0.17499999999999999</v>
      </c>
      <c r="BN101" s="290">
        <v>0.17499999999999999</v>
      </c>
      <c r="BO101" s="290">
        <v>0.17499999999999999</v>
      </c>
      <c r="BP101" s="289">
        <v>0.17499999999999999</v>
      </c>
      <c r="BQ101" s="285">
        <v>0.2</v>
      </c>
      <c r="BR101" s="290">
        <v>0.2</v>
      </c>
      <c r="BS101" s="289">
        <v>0.2</v>
      </c>
      <c r="BT101" s="285">
        <v>0.2</v>
      </c>
      <c r="BU101" s="289">
        <v>0.2</v>
      </c>
      <c r="BV101" s="285">
        <v>0.30000000000000004</v>
      </c>
      <c r="BW101" s="284">
        <v>0.30000000000000004</v>
      </c>
      <c r="BX101" s="286">
        <v>0.30000000000000004</v>
      </c>
      <c r="BY101" s="286">
        <v>0.30000000000000004</v>
      </c>
      <c r="BZ101" s="287">
        <v>0.30000000000000004</v>
      </c>
      <c r="CA101" s="288">
        <v>0.1</v>
      </c>
      <c r="CB101" s="287">
        <v>0.1</v>
      </c>
      <c r="CC101" s="288">
        <v>0.1</v>
      </c>
      <c r="CD101" s="287">
        <v>0.1</v>
      </c>
      <c r="CE101" s="333">
        <f t="shared" si="465"/>
        <v>164</v>
      </c>
      <c r="CF101" s="334"/>
    </row>
    <row r="102" spans="1:84" s="8" customFormat="1" ht="20.100000000000001" customHeight="1" x14ac:dyDescent="0.25">
      <c r="A102" s="252"/>
      <c r="B102" s="20"/>
      <c r="C102" s="414">
        <f>$D$35</f>
        <v>0</v>
      </c>
      <c r="D102" s="415"/>
      <c r="E102" s="282">
        <v>0.2</v>
      </c>
      <c r="F102" s="289">
        <v>0.2</v>
      </c>
      <c r="G102" s="20"/>
      <c r="H102" s="20"/>
      <c r="I102" s="20"/>
      <c r="J102" s="20"/>
      <c r="K102" s="20"/>
      <c r="L102" s="20"/>
      <c r="M102" s="20"/>
      <c r="N102" s="20"/>
      <c r="O102" s="20"/>
      <c r="P102" s="20"/>
      <c r="Q102" s="20"/>
      <c r="R102" s="20"/>
      <c r="S102" s="20"/>
      <c r="T102" s="20"/>
      <c r="U102" s="20"/>
      <c r="V102" s="20"/>
      <c r="W102" s="20"/>
      <c r="X102" s="20"/>
      <c r="Y102" s="20"/>
      <c r="Z102" s="20"/>
      <c r="AA102" s="20"/>
      <c r="AB102" s="20"/>
      <c r="AC102" s="20"/>
      <c r="AD102" s="20"/>
      <c r="AE102" s="20"/>
      <c r="AF102" s="20"/>
      <c r="AG102" s="20"/>
      <c r="AH102" s="181" t="str">
        <f t="shared" si="442"/>
        <v>0</v>
      </c>
      <c r="AI102" s="194" t="str">
        <f t="shared" si="443"/>
        <v>0</v>
      </c>
      <c r="AJ102" s="190" t="str">
        <f t="shared" si="444"/>
        <v>0</v>
      </c>
      <c r="AK102" s="195" t="str">
        <f t="shared" si="445"/>
        <v>0</v>
      </c>
      <c r="AL102" s="195" t="str">
        <f t="shared" si="446"/>
        <v>0</v>
      </c>
      <c r="AM102" s="195" t="str">
        <f t="shared" si="447"/>
        <v>0</v>
      </c>
      <c r="AN102" s="195" t="str">
        <f t="shared" si="448"/>
        <v>0</v>
      </c>
      <c r="AO102" s="194" t="str">
        <f t="shared" si="449"/>
        <v>0</v>
      </c>
      <c r="AP102" s="190" t="str">
        <f t="shared" si="450"/>
        <v>0</v>
      </c>
      <c r="AQ102" s="189" t="str">
        <f t="shared" si="451"/>
        <v>0</v>
      </c>
      <c r="AR102" s="188" t="str">
        <f t="shared" si="452"/>
        <v>0</v>
      </c>
      <c r="AS102" s="181" t="str">
        <f t="shared" si="453"/>
        <v>0</v>
      </c>
      <c r="AT102" s="188" t="str">
        <f t="shared" si="454"/>
        <v>0</v>
      </c>
      <c r="AU102" s="181" t="str">
        <f t="shared" si="455"/>
        <v>0</v>
      </c>
      <c r="AV102" s="189" t="str">
        <f t="shared" si="456"/>
        <v>0</v>
      </c>
      <c r="AW102" s="191" t="str">
        <f t="shared" si="457"/>
        <v>0</v>
      </c>
      <c r="AX102" s="191" t="str">
        <f t="shared" si="458"/>
        <v>0</v>
      </c>
      <c r="AY102" s="192" t="str">
        <f t="shared" si="459"/>
        <v>0</v>
      </c>
      <c r="AZ102" s="193" t="str">
        <f t="shared" si="460"/>
        <v>0</v>
      </c>
      <c r="BA102" s="192" t="str">
        <f t="shared" si="461"/>
        <v>0</v>
      </c>
      <c r="BB102" s="193" t="str">
        <f t="shared" si="462"/>
        <v>0</v>
      </c>
      <c r="BC102" s="192" t="str">
        <f t="shared" si="463"/>
        <v>0</v>
      </c>
      <c r="BG102" s="8" t="b">
        <f t="shared" si="464"/>
        <v>1</v>
      </c>
      <c r="BI102" s="282">
        <v>0.2</v>
      </c>
      <c r="BJ102" s="289">
        <v>0.2</v>
      </c>
      <c r="BK102" s="285">
        <v>0.30000000000000004</v>
      </c>
      <c r="BL102" s="290">
        <v>0.30000000000000004</v>
      </c>
      <c r="BM102" s="290">
        <v>0.30000000000000004</v>
      </c>
      <c r="BN102" s="290">
        <v>0.30000000000000004</v>
      </c>
      <c r="BO102" s="290">
        <v>0.30000000000000004</v>
      </c>
      <c r="BP102" s="289">
        <v>0.30000000000000004</v>
      </c>
      <c r="BQ102" s="285">
        <v>0.47499999999999998</v>
      </c>
      <c r="BR102" s="284">
        <v>0.47499999999999998</v>
      </c>
      <c r="BS102" s="283">
        <v>0.47499999999999998</v>
      </c>
      <c r="BT102" s="282">
        <v>0.27500000000000002</v>
      </c>
      <c r="BU102" s="283">
        <v>0.27500000000000002</v>
      </c>
      <c r="BV102" s="282">
        <v>0</v>
      </c>
      <c r="BW102" s="284">
        <v>0</v>
      </c>
      <c r="BX102" s="286">
        <v>0</v>
      </c>
      <c r="BY102" s="286">
        <v>0</v>
      </c>
      <c r="BZ102" s="287">
        <v>0</v>
      </c>
      <c r="CA102" s="288">
        <v>0</v>
      </c>
      <c r="CB102" s="287">
        <v>0</v>
      </c>
      <c r="CC102" s="288">
        <v>0</v>
      </c>
      <c r="CD102" s="287">
        <v>0</v>
      </c>
      <c r="CE102" s="333">
        <f t="shared" si="465"/>
        <v>159</v>
      </c>
      <c r="CF102" s="334"/>
    </row>
    <row r="103" spans="1:84" s="8" customFormat="1" ht="20.100000000000001" customHeight="1" x14ac:dyDescent="0.25">
      <c r="A103" s="252"/>
      <c r="B103" s="20"/>
      <c r="C103" s="356">
        <f>$D$38</f>
        <v>0</v>
      </c>
      <c r="D103" s="357"/>
      <c r="E103" s="282">
        <v>0</v>
      </c>
      <c r="F103" s="283">
        <v>0</v>
      </c>
      <c r="G103" s="20"/>
      <c r="H103" s="20"/>
      <c r="I103" s="20"/>
      <c r="J103" s="20"/>
      <c r="K103" s="20"/>
      <c r="L103" s="20"/>
      <c r="M103" s="20"/>
      <c r="N103" s="20"/>
      <c r="O103" s="20"/>
      <c r="P103" s="20"/>
      <c r="Q103" s="20"/>
      <c r="R103" s="20"/>
      <c r="S103" s="20"/>
      <c r="T103" s="20"/>
      <c r="U103" s="20"/>
      <c r="V103" s="20"/>
      <c r="W103" s="20"/>
      <c r="X103" s="20"/>
      <c r="Y103" s="20"/>
      <c r="Z103" s="20"/>
      <c r="AA103" s="20"/>
      <c r="AB103" s="20"/>
      <c r="AC103" s="20"/>
      <c r="AD103" s="20"/>
      <c r="AE103" s="20"/>
      <c r="AF103" s="20"/>
      <c r="AG103" s="20"/>
      <c r="AH103" s="181" t="str">
        <f t="shared" si="442"/>
        <v>0</v>
      </c>
      <c r="AI103" s="188" t="str">
        <f t="shared" si="443"/>
        <v>0</v>
      </c>
      <c r="AJ103" s="181" t="str">
        <f t="shared" si="444"/>
        <v>0</v>
      </c>
      <c r="AK103" s="189" t="str">
        <f t="shared" si="445"/>
        <v>0</v>
      </c>
      <c r="AL103" s="189" t="str">
        <f t="shared" si="446"/>
        <v>0</v>
      </c>
      <c r="AM103" s="189" t="str">
        <f t="shared" si="447"/>
        <v>0</v>
      </c>
      <c r="AN103" s="189" t="str">
        <f t="shared" si="448"/>
        <v>0</v>
      </c>
      <c r="AO103" s="194" t="str">
        <f t="shared" si="449"/>
        <v>0</v>
      </c>
      <c r="AP103" s="190" t="str">
        <f t="shared" si="450"/>
        <v>0</v>
      </c>
      <c r="AQ103" s="195" t="str">
        <f t="shared" si="451"/>
        <v>0</v>
      </c>
      <c r="AR103" s="194" t="str">
        <f t="shared" si="452"/>
        <v>0</v>
      </c>
      <c r="AS103" s="190" t="str">
        <f t="shared" si="453"/>
        <v>0</v>
      </c>
      <c r="AT103" s="194" t="str">
        <f t="shared" si="454"/>
        <v>0</v>
      </c>
      <c r="AU103" s="190" t="str">
        <f t="shared" si="455"/>
        <v>0</v>
      </c>
      <c r="AV103" s="189" t="str">
        <f t="shared" si="456"/>
        <v>0</v>
      </c>
      <c r="AW103" s="191" t="str">
        <f t="shared" si="457"/>
        <v>0</v>
      </c>
      <c r="AX103" s="191" t="str">
        <f t="shared" si="458"/>
        <v>0</v>
      </c>
      <c r="AY103" s="192" t="str">
        <f t="shared" si="459"/>
        <v>0</v>
      </c>
      <c r="AZ103" s="193" t="str">
        <f t="shared" si="460"/>
        <v>0</v>
      </c>
      <c r="BA103" s="192" t="str">
        <f t="shared" si="461"/>
        <v>0</v>
      </c>
      <c r="BB103" s="193" t="str">
        <f t="shared" si="462"/>
        <v>0</v>
      </c>
      <c r="BC103" s="192" t="str">
        <f t="shared" si="463"/>
        <v>0</v>
      </c>
      <c r="BG103" s="8" t="b">
        <f t="shared" si="464"/>
        <v>1</v>
      </c>
      <c r="BI103" s="282">
        <v>0</v>
      </c>
      <c r="BJ103" s="283">
        <v>0</v>
      </c>
      <c r="BK103" s="282">
        <v>0</v>
      </c>
      <c r="BL103" s="284">
        <v>0</v>
      </c>
      <c r="BM103" s="284">
        <v>0</v>
      </c>
      <c r="BN103" s="284">
        <v>0</v>
      </c>
      <c r="BO103" s="284">
        <v>0</v>
      </c>
      <c r="BP103" s="289">
        <v>0</v>
      </c>
      <c r="BQ103" s="285">
        <v>0</v>
      </c>
      <c r="BR103" s="290">
        <v>0</v>
      </c>
      <c r="BS103" s="289">
        <v>0</v>
      </c>
      <c r="BT103" s="285">
        <v>0.27500000000000002</v>
      </c>
      <c r="BU103" s="289">
        <v>0.27500000000000002</v>
      </c>
      <c r="BV103" s="285">
        <v>0.65</v>
      </c>
      <c r="BW103" s="284">
        <v>0.65</v>
      </c>
      <c r="BX103" s="286">
        <v>0.65</v>
      </c>
      <c r="BY103" s="286">
        <v>0.65</v>
      </c>
      <c r="BZ103" s="287">
        <v>0.65</v>
      </c>
      <c r="CA103" s="288">
        <v>0.2</v>
      </c>
      <c r="CB103" s="287">
        <v>0.2</v>
      </c>
      <c r="CC103" s="288">
        <v>0.2</v>
      </c>
      <c r="CD103" s="287">
        <v>0.2</v>
      </c>
      <c r="CE103" s="333">
        <f t="shared" si="465"/>
        <v>184</v>
      </c>
      <c r="CF103" s="334"/>
    </row>
    <row r="104" spans="1:84" s="8" customFormat="1" ht="20.100000000000001" customHeight="1" x14ac:dyDescent="0.25">
      <c r="A104" s="252"/>
      <c r="B104" s="20"/>
      <c r="C104" s="481">
        <f>$D$41</f>
        <v>0</v>
      </c>
      <c r="D104" s="482"/>
      <c r="E104" s="282">
        <v>0.1</v>
      </c>
      <c r="F104" s="283">
        <v>0.1</v>
      </c>
      <c r="G104" s="20"/>
      <c r="H104" s="20"/>
      <c r="I104" s="20"/>
      <c r="J104" s="20"/>
      <c r="K104" s="20"/>
      <c r="L104" s="20"/>
      <c r="M104" s="20"/>
      <c r="N104" s="20"/>
      <c r="O104" s="20"/>
      <c r="P104" s="20"/>
      <c r="Q104" s="20"/>
      <c r="R104" s="20"/>
      <c r="S104" s="20"/>
      <c r="T104" s="20"/>
      <c r="U104" s="20"/>
      <c r="V104" s="20"/>
      <c r="W104" s="20"/>
      <c r="X104" s="20"/>
      <c r="Y104" s="20"/>
      <c r="Z104" s="20"/>
      <c r="AA104" s="20"/>
      <c r="AB104" s="20"/>
      <c r="AC104" s="20"/>
      <c r="AD104" s="20"/>
      <c r="AE104" s="20"/>
      <c r="AF104" s="20"/>
      <c r="AG104" s="20"/>
      <c r="AH104" s="181" t="str">
        <f t="shared" si="442"/>
        <v>0</v>
      </c>
      <c r="AI104" s="188" t="str">
        <f t="shared" si="443"/>
        <v>0</v>
      </c>
      <c r="AJ104" s="181" t="str">
        <f t="shared" si="444"/>
        <v>0</v>
      </c>
      <c r="AK104" s="189" t="str">
        <f t="shared" si="445"/>
        <v>0</v>
      </c>
      <c r="AL104" s="189" t="str">
        <f t="shared" si="446"/>
        <v>0</v>
      </c>
      <c r="AM104" s="189" t="str">
        <f t="shared" si="447"/>
        <v>0</v>
      </c>
      <c r="AN104" s="189" t="str">
        <f t="shared" si="448"/>
        <v>0</v>
      </c>
      <c r="AO104" s="194" t="str">
        <f t="shared" si="449"/>
        <v>0</v>
      </c>
      <c r="AP104" s="190" t="str">
        <f t="shared" si="450"/>
        <v>0</v>
      </c>
      <c r="AQ104" s="195" t="str">
        <f t="shared" si="451"/>
        <v>0</v>
      </c>
      <c r="AR104" s="194" t="str">
        <f t="shared" si="452"/>
        <v>0</v>
      </c>
      <c r="AS104" s="190" t="str">
        <f t="shared" si="453"/>
        <v>0</v>
      </c>
      <c r="AT104" s="194" t="str">
        <f t="shared" si="454"/>
        <v>0</v>
      </c>
      <c r="AU104" s="190" t="str">
        <f t="shared" si="455"/>
        <v>0</v>
      </c>
      <c r="AV104" s="189" t="str">
        <f t="shared" si="456"/>
        <v>0</v>
      </c>
      <c r="AW104" s="191" t="str">
        <f t="shared" si="457"/>
        <v>0</v>
      </c>
      <c r="AX104" s="191" t="str">
        <f t="shared" si="458"/>
        <v>0</v>
      </c>
      <c r="AY104" s="192" t="str">
        <f t="shared" si="459"/>
        <v>0</v>
      </c>
      <c r="AZ104" s="193" t="str">
        <f t="shared" si="460"/>
        <v>0</v>
      </c>
      <c r="BA104" s="192" t="str">
        <f t="shared" si="461"/>
        <v>0</v>
      </c>
      <c r="BB104" s="193" t="str">
        <f t="shared" si="462"/>
        <v>0</v>
      </c>
      <c r="BC104" s="192" t="str">
        <f t="shared" si="463"/>
        <v>0</v>
      </c>
      <c r="BG104" s="8" t="b">
        <f t="shared" si="464"/>
        <v>1</v>
      </c>
      <c r="BI104" s="282">
        <v>0.1</v>
      </c>
      <c r="BJ104" s="283">
        <v>0.1</v>
      </c>
      <c r="BK104" s="282">
        <v>0.1</v>
      </c>
      <c r="BL104" s="284">
        <v>0.1</v>
      </c>
      <c r="BM104" s="284">
        <v>0.1</v>
      </c>
      <c r="BN104" s="284">
        <v>0.1</v>
      </c>
      <c r="BO104" s="284">
        <v>0.1</v>
      </c>
      <c r="BP104" s="289">
        <v>0.1</v>
      </c>
      <c r="BQ104" s="285">
        <v>0.1</v>
      </c>
      <c r="BR104" s="290">
        <v>0.1</v>
      </c>
      <c r="BS104" s="289">
        <v>0.1</v>
      </c>
      <c r="BT104" s="285">
        <v>0.1</v>
      </c>
      <c r="BU104" s="289">
        <v>0.1</v>
      </c>
      <c r="BV104" s="285">
        <v>0.1</v>
      </c>
      <c r="BW104" s="284">
        <v>0.1</v>
      </c>
      <c r="BX104" s="286">
        <v>0.1</v>
      </c>
      <c r="BY104" s="286">
        <v>0.1</v>
      </c>
      <c r="BZ104" s="287">
        <v>0.1</v>
      </c>
      <c r="CA104" s="288">
        <v>0.1</v>
      </c>
      <c r="CB104" s="287">
        <v>0.1</v>
      </c>
      <c r="CC104" s="288">
        <v>0.1</v>
      </c>
      <c r="CD104" s="287">
        <v>0.1</v>
      </c>
      <c r="CE104" s="333">
        <f t="shared" si="465"/>
        <v>84</v>
      </c>
      <c r="CF104" s="334"/>
    </row>
    <row r="105" spans="1:84" s="8" customFormat="1" ht="20.100000000000001" customHeight="1" x14ac:dyDescent="0.25">
      <c r="A105" s="252"/>
      <c r="B105" s="20"/>
      <c r="C105" s="350">
        <f>$D$44</f>
        <v>0</v>
      </c>
      <c r="D105" s="351"/>
      <c r="E105" s="282">
        <v>0.2</v>
      </c>
      <c r="F105" s="283">
        <v>0.2</v>
      </c>
      <c r="G105" s="20"/>
      <c r="H105" s="20"/>
      <c r="I105" s="20"/>
      <c r="J105" s="20"/>
      <c r="K105" s="20"/>
      <c r="L105" s="20"/>
      <c r="M105" s="20"/>
      <c r="N105" s="20"/>
      <c r="O105" s="20"/>
      <c r="P105" s="20"/>
      <c r="Q105" s="20"/>
      <c r="R105" s="20"/>
      <c r="S105" s="20"/>
      <c r="T105" s="20"/>
      <c r="U105" s="20"/>
      <c r="V105" s="20"/>
      <c r="W105" s="20"/>
      <c r="X105" s="20"/>
      <c r="Y105" s="20"/>
      <c r="Z105" s="20"/>
      <c r="AA105" s="20"/>
      <c r="AB105" s="20"/>
      <c r="AC105" s="20"/>
      <c r="AD105" s="20"/>
      <c r="AE105" s="20"/>
      <c r="AF105" s="20"/>
      <c r="AG105" s="20"/>
      <c r="AH105" s="181" t="str">
        <f t="shared" si="442"/>
        <v>0</v>
      </c>
      <c r="AI105" s="188" t="str">
        <f t="shared" si="443"/>
        <v>0</v>
      </c>
      <c r="AJ105" s="181" t="str">
        <f t="shared" si="444"/>
        <v>0</v>
      </c>
      <c r="AK105" s="189" t="str">
        <f t="shared" si="445"/>
        <v>0</v>
      </c>
      <c r="AL105" s="189" t="str">
        <f t="shared" si="446"/>
        <v>0</v>
      </c>
      <c r="AM105" s="189" t="str">
        <f t="shared" si="447"/>
        <v>0</v>
      </c>
      <c r="AN105" s="189" t="str">
        <f t="shared" si="448"/>
        <v>0</v>
      </c>
      <c r="AO105" s="194" t="str">
        <f t="shared" si="449"/>
        <v>0</v>
      </c>
      <c r="AP105" s="190" t="str">
        <f t="shared" si="450"/>
        <v>0</v>
      </c>
      <c r="AQ105" s="195" t="str">
        <f t="shared" si="451"/>
        <v>0</v>
      </c>
      <c r="AR105" s="194" t="str">
        <f t="shared" si="452"/>
        <v>0</v>
      </c>
      <c r="AS105" s="190" t="str">
        <f t="shared" si="453"/>
        <v>0</v>
      </c>
      <c r="AT105" s="194" t="str">
        <f t="shared" si="454"/>
        <v>0</v>
      </c>
      <c r="AU105" s="190" t="str">
        <f t="shared" si="455"/>
        <v>0</v>
      </c>
      <c r="AV105" s="189" t="str">
        <f t="shared" si="456"/>
        <v>0</v>
      </c>
      <c r="AW105" s="191" t="str">
        <f t="shared" si="457"/>
        <v>0</v>
      </c>
      <c r="AX105" s="191" t="str">
        <f t="shared" si="458"/>
        <v>0</v>
      </c>
      <c r="AY105" s="192" t="str">
        <f t="shared" si="459"/>
        <v>0</v>
      </c>
      <c r="AZ105" s="193" t="str">
        <f t="shared" si="460"/>
        <v>0</v>
      </c>
      <c r="BA105" s="192" t="str">
        <f t="shared" si="461"/>
        <v>0</v>
      </c>
      <c r="BB105" s="193" t="str">
        <f t="shared" si="462"/>
        <v>0</v>
      </c>
      <c r="BC105" s="192" t="str">
        <f t="shared" si="463"/>
        <v>0</v>
      </c>
      <c r="BG105" s="8" t="b">
        <f t="shared" si="464"/>
        <v>1</v>
      </c>
      <c r="BI105" s="282">
        <v>0.2</v>
      </c>
      <c r="BJ105" s="283">
        <v>0.2</v>
      </c>
      <c r="BK105" s="282">
        <v>0.2</v>
      </c>
      <c r="BL105" s="284">
        <v>0.2</v>
      </c>
      <c r="BM105" s="284">
        <v>0.2</v>
      </c>
      <c r="BN105" s="284">
        <v>0.2</v>
      </c>
      <c r="BO105" s="284">
        <v>0.2</v>
      </c>
      <c r="BP105" s="289">
        <v>0.2</v>
      </c>
      <c r="BQ105" s="285">
        <v>0.2</v>
      </c>
      <c r="BR105" s="290">
        <v>0.2</v>
      </c>
      <c r="BS105" s="289">
        <v>0.2</v>
      </c>
      <c r="BT105" s="285">
        <v>0.2</v>
      </c>
      <c r="BU105" s="289">
        <v>0.2</v>
      </c>
      <c r="BV105" s="285">
        <v>0.2</v>
      </c>
      <c r="BW105" s="284">
        <v>0.2</v>
      </c>
      <c r="BX105" s="286">
        <v>0.2</v>
      </c>
      <c r="BY105" s="286">
        <v>0.2</v>
      </c>
      <c r="BZ105" s="287">
        <v>0.2</v>
      </c>
      <c r="CA105" s="288">
        <v>0.2</v>
      </c>
      <c r="CB105" s="287">
        <v>0.2</v>
      </c>
      <c r="CC105" s="288">
        <v>0.2</v>
      </c>
      <c r="CD105" s="287">
        <v>0.2</v>
      </c>
      <c r="CE105" s="333">
        <f t="shared" si="465"/>
        <v>168</v>
      </c>
      <c r="CF105" s="334"/>
    </row>
    <row r="106" spans="1:84" s="8" customFormat="1" ht="20.100000000000001" customHeight="1" x14ac:dyDescent="0.25">
      <c r="A106" s="252"/>
      <c r="B106" s="20"/>
      <c r="C106" s="352">
        <f>$D$47</f>
        <v>0</v>
      </c>
      <c r="D106" s="353"/>
      <c r="E106" s="282"/>
      <c r="F106" s="283"/>
      <c r="G106" s="20"/>
      <c r="H106" s="20"/>
      <c r="I106" s="20"/>
      <c r="J106" s="20"/>
      <c r="K106" s="20"/>
      <c r="L106" s="20"/>
      <c r="M106" s="20"/>
      <c r="N106" s="20"/>
      <c r="O106" s="20"/>
      <c r="P106" s="20"/>
      <c r="Q106" s="20"/>
      <c r="R106" s="20"/>
      <c r="S106" s="20"/>
      <c r="T106" s="20"/>
      <c r="U106" s="20"/>
      <c r="V106" s="20"/>
      <c r="W106" s="20"/>
      <c r="X106" s="20"/>
      <c r="Y106" s="20"/>
      <c r="Z106" s="20"/>
      <c r="AA106" s="20"/>
      <c r="AB106" s="20"/>
      <c r="AC106" s="20"/>
      <c r="AD106" s="20"/>
      <c r="AE106" s="20"/>
      <c r="AF106" s="20"/>
      <c r="AG106" s="20"/>
      <c r="AH106" s="181" t="str">
        <f t="shared" si="442"/>
        <v>0</v>
      </c>
      <c r="AI106" s="188" t="str">
        <f t="shared" si="443"/>
        <v>0</v>
      </c>
      <c r="AJ106" s="181" t="str">
        <f t="shared" si="444"/>
        <v>0</v>
      </c>
      <c r="AK106" s="189" t="str">
        <f t="shared" si="445"/>
        <v>0</v>
      </c>
      <c r="AL106" s="189" t="str">
        <f t="shared" si="446"/>
        <v>0</v>
      </c>
      <c r="AM106" s="189" t="str">
        <f t="shared" si="447"/>
        <v>0</v>
      </c>
      <c r="AN106" s="189" t="str">
        <f t="shared" si="448"/>
        <v>0</v>
      </c>
      <c r="AO106" s="194" t="str">
        <f t="shared" si="449"/>
        <v>0</v>
      </c>
      <c r="AP106" s="190" t="str">
        <f t="shared" si="450"/>
        <v>0</v>
      </c>
      <c r="AQ106" s="195" t="str">
        <f t="shared" si="451"/>
        <v>0</v>
      </c>
      <c r="AR106" s="194" t="str">
        <f t="shared" si="452"/>
        <v>0</v>
      </c>
      <c r="AS106" s="190" t="str">
        <f t="shared" si="453"/>
        <v>0</v>
      </c>
      <c r="AT106" s="194" t="str">
        <f t="shared" si="454"/>
        <v>0</v>
      </c>
      <c r="AU106" s="190" t="str">
        <f t="shared" si="455"/>
        <v>0</v>
      </c>
      <c r="AV106" s="189" t="str">
        <f t="shared" si="456"/>
        <v>0</v>
      </c>
      <c r="AW106" s="191" t="str">
        <f t="shared" si="457"/>
        <v>0</v>
      </c>
      <c r="AX106" s="191" t="str">
        <f t="shared" si="458"/>
        <v>0</v>
      </c>
      <c r="AY106" s="192" t="str">
        <f t="shared" si="459"/>
        <v>0</v>
      </c>
      <c r="AZ106" s="193" t="str">
        <f t="shared" si="460"/>
        <v>0</v>
      </c>
      <c r="BA106" s="192" t="str">
        <f t="shared" si="461"/>
        <v>0</v>
      </c>
      <c r="BB106" s="193" t="str">
        <f t="shared" si="462"/>
        <v>0</v>
      </c>
      <c r="BC106" s="192" t="str">
        <f t="shared" si="463"/>
        <v>0</v>
      </c>
      <c r="BG106" s="8" t="b">
        <f t="shared" si="464"/>
        <v>1</v>
      </c>
      <c r="BI106" s="282"/>
      <c r="BJ106" s="283"/>
      <c r="BK106" s="282"/>
      <c r="BL106" s="284"/>
      <c r="BM106" s="284"/>
      <c r="BN106" s="284"/>
      <c r="BO106" s="284"/>
      <c r="BP106" s="289"/>
      <c r="BQ106" s="285"/>
      <c r="BR106" s="290"/>
      <c r="BS106" s="289"/>
      <c r="BT106" s="285"/>
      <c r="BU106" s="289"/>
      <c r="BV106" s="285"/>
      <c r="BW106" s="284"/>
      <c r="BX106" s="286"/>
      <c r="BY106" s="286"/>
      <c r="BZ106" s="287"/>
      <c r="CA106" s="288"/>
      <c r="CB106" s="287"/>
      <c r="CC106" s="288"/>
      <c r="CD106" s="287"/>
      <c r="CE106" s="333">
        <f t="shared" si="465"/>
        <v>0</v>
      </c>
      <c r="CF106" s="334"/>
    </row>
    <row r="107" spans="1:84" s="8" customFormat="1" ht="20.100000000000001" customHeight="1" x14ac:dyDescent="0.25">
      <c r="A107" s="252"/>
      <c r="B107" s="20"/>
      <c r="C107" s="412">
        <f>$D$50</f>
        <v>0</v>
      </c>
      <c r="D107" s="413"/>
      <c r="E107" s="282"/>
      <c r="F107" s="283"/>
      <c r="G107" s="20"/>
      <c r="H107" s="20"/>
      <c r="I107" s="20"/>
      <c r="J107" s="20"/>
      <c r="K107" s="20"/>
      <c r="L107" s="20"/>
      <c r="M107" s="20"/>
      <c r="N107" s="20"/>
      <c r="O107" s="20"/>
      <c r="P107" s="20"/>
      <c r="Q107" s="20"/>
      <c r="R107" s="20"/>
      <c r="S107" s="20"/>
      <c r="T107" s="20"/>
      <c r="U107" s="20"/>
      <c r="V107" s="20"/>
      <c r="W107" s="20"/>
      <c r="X107" s="20"/>
      <c r="Y107" s="20"/>
      <c r="Z107" s="20"/>
      <c r="AA107" s="20"/>
      <c r="AB107" s="20"/>
      <c r="AC107" s="20"/>
      <c r="AD107" s="20"/>
      <c r="AE107" s="20"/>
      <c r="AF107" s="20"/>
      <c r="AG107" s="20"/>
      <c r="AH107" s="181" t="str">
        <f t="shared" si="442"/>
        <v>0</v>
      </c>
      <c r="AI107" s="188" t="str">
        <f t="shared" si="443"/>
        <v>0</v>
      </c>
      <c r="AJ107" s="181" t="str">
        <f t="shared" si="444"/>
        <v>0</v>
      </c>
      <c r="AK107" s="189" t="str">
        <f t="shared" si="445"/>
        <v>0</v>
      </c>
      <c r="AL107" s="189" t="str">
        <f t="shared" si="446"/>
        <v>0</v>
      </c>
      <c r="AM107" s="189" t="str">
        <f t="shared" si="447"/>
        <v>0</v>
      </c>
      <c r="AN107" s="189" t="str">
        <f t="shared" si="448"/>
        <v>0</v>
      </c>
      <c r="AO107" s="194" t="str">
        <f t="shared" si="449"/>
        <v>0</v>
      </c>
      <c r="AP107" s="190" t="str">
        <f t="shared" si="450"/>
        <v>0</v>
      </c>
      <c r="AQ107" s="195" t="str">
        <f t="shared" si="451"/>
        <v>0</v>
      </c>
      <c r="AR107" s="194" t="str">
        <f t="shared" si="452"/>
        <v>0</v>
      </c>
      <c r="AS107" s="190" t="str">
        <f t="shared" si="453"/>
        <v>0</v>
      </c>
      <c r="AT107" s="194" t="str">
        <f t="shared" si="454"/>
        <v>0</v>
      </c>
      <c r="AU107" s="190" t="str">
        <f t="shared" si="455"/>
        <v>0</v>
      </c>
      <c r="AV107" s="189" t="str">
        <f t="shared" si="456"/>
        <v>0</v>
      </c>
      <c r="AW107" s="191" t="str">
        <f t="shared" si="457"/>
        <v>0</v>
      </c>
      <c r="AX107" s="191" t="str">
        <f t="shared" si="458"/>
        <v>0</v>
      </c>
      <c r="AY107" s="192" t="str">
        <f t="shared" si="459"/>
        <v>0</v>
      </c>
      <c r="AZ107" s="193" t="str">
        <f t="shared" si="460"/>
        <v>0</v>
      </c>
      <c r="BA107" s="192" t="str">
        <f t="shared" si="461"/>
        <v>0</v>
      </c>
      <c r="BB107" s="193" t="str">
        <f t="shared" si="462"/>
        <v>0</v>
      </c>
      <c r="BC107" s="192" t="str">
        <f t="shared" si="463"/>
        <v>0</v>
      </c>
      <c r="BG107" s="8" t="b">
        <f t="shared" si="464"/>
        <v>1</v>
      </c>
      <c r="BI107" s="282"/>
      <c r="BJ107" s="283"/>
      <c r="BK107" s="282"/>
      <c r="BL107" s="284"/>
      <c r="BM107" s="284"/>
      <c r="BN107" s="284"/>
      <c r="BO107" s="284"/>
      <c r="BP107" s="289"/>
      <c r="BQ107" s="285"/>
      <c r="BR107" s="290"/>
      <c r="BS107" s="289"/>
      <c r="BT107" s="285"/>
      <c r="BU107" s="289"/>
      <c r="BV107" s="285"/>
      <c r="BW107" s="284"/>
      <c r="BX107" s="286"/>
      <c r="BY107" s="286"/>
      <c r="BZ107" s="287"/>
      <c r="CA107" s="288"/>
      <c r="CB107" s="287"/>
      <c r="CC107" s="288"/>
      <c r="CD107" s="287"/>
      <c r="CE107" s="333">
        <f t="shared" si="465"/>
        <v>0</v>
      </c>
      <c r="CF107" s="334"/>
    </row>
    <row r="108" spans="1:84" s="8" customFormat="1" ht="20.100000000000001" customHeight="1" x14ac:dyDescent="0.25">
      <c r="A108" s="252"/>
      <c r="B108" s="20"/>
      <c r="C108" s="402">
        <f>$D$53</f>
        <v>0</v>
      </c>
      <c r="D108" s="403"/>
      <c r="E108" s="282"/>
      <c r="F108" s="283"/>
      <c r="G108" s="20"/>
      <c r="H108" s="20"/>
      <c r="I108" s="20"/>
      <c r="J108" s="20"/>
      <c r="K108" s="20"/>
      <c r="L108" s="20"/>
      <c r="M108" s="20"/>
      <c r="N108" s="20"/>
      <c r="O108" s="20"/>
      <c r="P108" s="20"/>
      <c r="Q108" s="20"/>
      <c r="R108" s="20"/>
      <c r="S108" s="20"/>
      <c r="T108" s="20"/>
      <c r="U108" s="20"/>
      <c r="V108" s="20"/>
      <c r="W108" s="20"/>
      <c r="X108" s="20"/>
      <c r="Y108" s="20"/>
      <c r="Z108" s="20"/>
      <c r="AA108" s="20"/>
      <c r="AB108" s="20"/>
      <c r="AC108" s="20"/>
      <c r="AD108" s="20"/>
      <c r="AE108" s="20"/>
      <c r="AF108" s="20"/>
      <c r="AG108" s="20"/>
      <c r="AH108" s="181" t="str">
        <f t="shared" si="442"/>
        <v>0</v>
      </c>
      <c r="AI108" s="188" t="str">
        <f t="shared" si="443"/>
        <v>0</v>
      </c>
      <c r="AJ108" s="181" t="str">
        <f t="shared" si="444"/>
        <v>0</v>
      </c>
      <c r="AK108" s="189" t="str">
        <f t="shared" si="445"/>
        <v>0</v>
      </c>
      <c r="AL108" s="189" t="str">
        <f t="shared" si="446"/>
        <v>0</v>
      </c>
      <c r="AM108" s="189" t="str">
        <f t="shared" si="447"/>
        <v>0</v>
      </c>
      <c r="AN108" s="189" t="str">
        <f t="shared" si="448"/>
        <v>0</v>
      </c>
      <c r="AO108" s="194" t="str">
        <f t="shared" si="449"/>
        <v>0</v>
      </c>
      <c r="AP108" s="190" t="str">
        <f t="shared" si="450"/>
        <v>0</v>
      </c>
      <c r="AQ108" s="195" t="str">
        <f t="shared" si="451"/>
        <v>0</v>
      </c>
      <c r="AR108" s="194" t="str">
        <f t="shared" si="452"/>
        <v>0</v>
      </c>
      <c r="AS108" s="190" t="str">
        <f t="shared" si="453"/>
        <v>0</v>
      </c>
      <c r="AT108" s="194" t="str">
        <f t="shared" si="454"/>
        <v>0</v>
      </c>
      <c r="AU108" s="190" t="str">
        <f t="shared" si="455"/>
        <v>0</v>
      </c>
      <c r="AV108" s="189" t="str">
        <f t="shared" si="456"/>
        <v>0</v>
      </c>
      <c r="AW108" s="191" t="str">
        <f t="shared" si="457"/>
        <v>0</v>
      </c>
      <c r="AX108" s="191" t="str">
        <f t="shared" si="458"/>
        <v>0</v>
      </c>
      <c r="AY108" s="192" t="str">
        <f t="shared" si="459"/>
        <v>0</v>
      </c>
      <c r="AZ108" s="193" t="str">
        <f t="shared" si="460"/>
        <v>0</v>
      </c>
      <c r="BA108" s="192" t="str">
        <f t="shared" si="461"/>
        <v>0</v>
      </c>
      <c r="BB108" s="193" t="str">
        <f t="shared" si="462"/>
        <v>0</v>
      </c>
      <c r="BC108" s="192" t="str">
        <f t="shared" si="463"/>
        <v>0</v>
      </c>
      <c r="BG108" s="8" t="b">
        <f t="shared" si="464"/>
        <v>1</v>
      </c>
      <c r="BI108" s="282"/>
      <c r="BJ108" s="283"/>
      <c r="BK108" s="282"/>
      <c r="BL108" s="284"/>
      <c r="BM108" s="284"/>
      <c r="BN108" s="284"/>
      <c r="BO108" s="284"/>
      <c r="BP108" s="289"/>
      <c r="BQ108" s="285"/>
      <c r="BR108" s="290"/>
      <c r="BS108" s="289"/>
      <c r="BT108" s="285"/>
      <c r="BU108" s="289"/>
      <c r="BV108" s="285"/>
      <c r="BW108" s="284"/>
      <c r="BX108" s="286"/>
      <c r="BY108" s="286"/>
      <c r="BZ108" s="287"/>
      <c r="CA108" s="288"/>
      <c r="CB108" s="287"/>
      <c r="CC108" s="288"/>
      <c r="CD108" s="287"/>
      <c r="CE108" s="333">
        <f t="shared" si="465"/>
        <v>0</v>
      </c>
      <c r="CF108" s="334"/>
    </row>
    <row r="109" spans="1:84" s="8" customFormat="1" ht="20.100000000000001" customHeight="1" x14ac:dyDescent="0.25">
      <c r="A109" s="252"/>
      <c r="B109" s="20"/>
      <c r="C109" s="404">
        <f>$D$56</f>
        <v>0</v>
      </c>
      <c r="D109" s="405"/>
      <c r="E109" s="282"/>
      <c r="F109" s="283"/>
      <c r="G109" s="20"/>
      <c r="H109" s="20"/>
      <c r="I109" s="20"/>
      <c r="J109" s="20"/>
      <c r="K109" s="20"/>
      <c r="L109" s="20"/>
      <c r="M109" s="20"/>
      <c r="N109" s="20"/>
      <c r="O109" s="20"/>
      <c r="P109" s="20"/>
      <c r="Q109" s="20"/>
      <c r="R109" s="20"/>
      <c r="S109" s="20"/>
      <c r="T109" s="20"/>
      <c r="U109" s="20"/>
      <c r="V109" s="20"/>
      <c r="W109" s="20"/>
      <c r="X109" s="20"/>
      <c r="Y109" s="20"/>
      <c r="Z109" s="20"/>
      <c r="AA109" s="20"/>
      <c r="AB109" s="20"/>
      <c r="AC109" s="20"/>
      <c r="AD109" s="20"/>
      <c r="AE109" s="20"/>
      <c r="AF109" s="20"/>
      <c r="AG109" s="20"/>
      <c r="AH109" s="181" t="str">
        <f t="shared" si="442"/>
        <v>0</v>
      </c>
      <c r="AI109" s="188" t="str">
        <f t="shared" si="443"/>
        <v>0</v>
      </c>
      <c r="AJ109" s="181" t="str">
        <f t="shared" si="444"/>
        <v>0</v>
      </c>
      <c r="AK109" s="189" t="str">
        <f t="shared" si="445"/>
        <v>0</v>
      </c>
      <c r="AL109" s="189" t="str">
        <f t="shared" si="446"/>
        <v>0</v>
      </c>
      <c r="AM109" s="189" t="str">
        <f t="shared" si="447"/>
        <v>0</v>
      </c>
      <c r="AN109" s="189" t="str">
        <f t="shared" si="448"/>
        <v>0</v>
      </c>
      <c r="AO109" s="194" t="str">
        <f t="shared" si="449"/>
        <v>0</v>
      </c>
      <c r="AP109" s="190" t="str">
        <f t="shared" si="450"/>
        <v>0</v>
      </c>
      <c r="AQ109" s="195" t="str">
        <f t="shared" si="451"/>
        <v>0</v>
      </c>
      <c r="AR109" s="194" t="str">
        <f t="shared" si="452"/>
        <v>0</v>
      </c>
      <c r="AS109" s="190" t="str">
        <f t="shared" si="453"/>
        <v>0</v>
      </c>
      <c r="AT109" s="194" t="str">
        <f t="shared" si="454"/>
        <v>0</v>
      </c>
      <c r="AU109" s="190" t="str">
        <f t="shared" si="455"/>
        <v>0</v>
      </c>
      <c r="AV109" s="189" t="str">
        <f t="shared" si="456"/>
        <v>0</v>
      </c>
      <c r="AW109" s="191" t="str">
        <f t="shared" si="457"/>
        <v>0</v>
      </c>
      <c r="AX109" s="191" t="str">
        <f t="shared" si="458"/>
        <v>0</v>
      </c>
      <c r="AY109" s="192" t="str">
        <f t="shared" si="459"/>
        <v>0</v>
      </c>
      <c r="AZ109" s="193" t="str">
        <f t="shared" si="460"/>
        <v>0</v>
      </c>
      <c r="BA109" s="192" t="str">
        <f t="shared" si="461"/>
        <v>0</v>
      </c>
      <c r="BB109" s="193" t="str">
        <f t="shared" si="462"/>
        <v>0</v>
      </c>
      <c r="BC109" s="192" t="str">
        <f t="shared" si="463"/>
        <v>0</v>
      </c>
      <c r="BG109" s="8" t="b">
        <f t="shared" si="464"/>
        <v>1</v>
      </c>
      <c r="BI109" s="282"/>
      <c r="BJ109" s="283"/>
      <c r="BK109" s="282"/>
      <c r="BL109" s="284"/>
      <c r="BM109" s="284"/>
      <c r="BN109" s="284"/>
      <c r="BO109" s="284"/>
      <c r="BP109" s="289"/>
      <c r="BQ109" s="285"/>
      <c r="BR109" s="290"/>
      <c r="BS109" s="289"/>
      <c r="BT109" s="285"/>
      <c r="BU109" s="289"/>
      <c r="BV109" s="285"/>
      <c r="BW109" s="284"/>
      <c r="BX109" s="286"/>
      <c r="BY109" s="286"/>
      <c r="BZ109" s="287"/>
      <c r="CA109" s="288"/>
      <c r="CB109" s="287"/>
      <c r="CC109" s="288"/>
      <c r="CD109" s="287"/>
      <c r="CE109" s="333">
        <f t="shared" si="465"/>
        <v>0</v>
      </c>
      <c r="CF109" s="334"/>
    </row>
    <row r="110" spans="1:84" s="8" customFormat="1" ht="20.100000000000001" customHeight="1" x14ac:dyDescent="0.25">
      <c r="A110" s="252"/>
      <c r="B110" s="20"/>
      <c r="C110" s="406">
        <f>$D$59</f>
        <v>0</v>
      </c>
      <c r="D110" s="407"/>
      <c r="E110" s="282"/>
      <c r="F110" s="283"/>
      <c r="G110" s="20"/>
      <c r="H110" s="20"/>
      <c r="I110" s="20"/>
      <c r="J110" s="20"/>
      <c r="K110" s="20"/>
      <c r="L110" s="20"/>
      <c r="M110" s="20"/>
      <c r="N110" s="20"/>
      <c r="O110" s="20"/>
      <c r="P110" s="20"/>
      <c r="Q110" s="20"/>
      <c r="R110" s="20"/>
      <c r="S110" s="20"/>
      <c r="T110" s="20"/>
      <c r="U110" s="20"/>
      <c r="V110" s="20"/>
      <c r="W110" s="20"/>
      <c r="X110" s="20"/>
      <c r="Y110" s="20"/>
      <c r="Z110" s="20"/>
      <c r="AA110" s="20"/>
      <c r="AB110" s="20"/>
      <c r="AC110" s="20"/>
      <c r="AD110" s="20"/>
      <c r="AE110" s="20"/>
      <c r="AF110" s="20"/>
      <c r="AG110" s="20"/>
      <c r="AH110" s="181" t="str">
        <f t="shared" si="442"/>
        <v>0</v>
      </c>
      <c r="AI110" s="188" t="str">
        <f t="shared" si="443"/>
        <v>0</v>
      </c>
      <c r="AJ110" s="181" t="str">
        <f t="shared" si="444"/>
        <v>0</v>
      </c>
      <c r="AK110" s="189" t="str">
        <f t="shared" si="445"/>
        <v>0</v>
      </c>
      <c r="AL110" s="189" t="str">
        <f t="shared" si="446"/>
        <v>0</v>
      </c>
      <c r="AM110" s="189" t="str">
        <f t="shared" si="447"/>
        <v>0</v>
      </c>
      <c r="AN110" s="189" t="str">
        <f t="shared" si="448"/>
        <v>0</v>
      </c>
      <c r="AO110" s="194" t="str">
        <f t="shared" si="449"/>
        <v>0</v>
      </c>
      <c r="AP110" s="190" t="str">
        <f t="shared" si="450"/>
        <v>0</v>
      </c>
      <c r="AQ110" s="195" t="str">
        <f t="shared" si="451"/>
        <v>0</v>
      </c>
      <c r="AR110" s="194" t="str">
        <f t="shared" si="452"/>
        <v>0</v>
      </c>
      <c r="AS110" s="190" t="str">
        <f t="shared" si="453"/>
        <v>0</v>
      </c>
      <c r="AT110" s="194" t="str">
        <f t="shared" si="454"/>
        <v>0</v>
      </c>
      <c r="AU110" s="190" t="str">
        <f t="shared" si="455"/>
        <v>0</v>
      </c>
      <c r="AV110" s="189" t="str">
        <f t="shared" si="456"/>
        <v>0</v>
      </c>
      <c r="AW110" s="191" t="str">
        <f t="shared" si="457"/>
        <v>0</v>
      </c>
      <c r="AX110" s="191" t="str">
        <f t="shared" si="458"/>
        <v>0</v>
      </c>
      <c r="AY110" s="192" t="str">
        <f t="shared" si="459"/>
        <v>0</v>
      </c>
      <c r="AZ110" s="193" t="str">
        <f t="shared" si="460"/>
        <v>0</v>
      </c>
      <c r="BA110" s="192" t="str">
        <f t="shared" si="461"/>
        <v>0</v>
      </c>
      <c r="BB110" s="193" t="str">
        <f t="shared" si="462"/>
        <v>0</v>
      </c>
      <c r="BC110" s="192" t="str">
        <f t="shared" si="463"/>
        <v>0</v>
      </c>
      <c r="BG110" s="8" t="b">
        <f t="shared" si="464"/>
        <v>1</v>
      </c>
      <c r="BI110" s="282"/>
      <c r="BJ110" s="283"/>
      <c r="BK110" s="282"/>
      <c r="BL110" s="284"/>
      <c r="BM110" s="284"/>
      <c r="BN110" s="284"/>
      <c r="BO110" s="284"/>
      <c r="BP110" s="289"/>
      <c r="BQ110" s="285"/>
      <c r="BR110" s="290"/>
      <c r="BS110" s="289"/>
      <c r="BT110" s="285"/>
      <c r="BU110" s="289"/>
      <c r="BV110" s="285"/>
      <c r="BW110" s="284"/>
      <c r="BX110" s="286"/>
      <c r="BY110" s="286"/>
      <c r="BZ110" s="287"/>
      <c r="CA110" s="288"/>
      <c r="CB110" s="287"/>
      <c r="CC110" s="288"/>
      <c r="CD110" s="287"/>
      <c r="CE110" s="333">
        <f t="shared" si="465"/>
        <v>0</v>
      </c>
      <c r="CF110" s="334"/>
    </row>
    <row r="111" spans="1:84" s="8" customFormat="1" ht="20.100000000000001" customHeight="1" x14ac:dyDescent="0.25">
      <c r="A111" s="252"/>
      <c r="B111" s="20"/>
      <c r="C111" s="408">
        <f>$D$62</f>
        <v>0</v>
      </c>
      <c r="D111" s="409"/>
      <c r="E111" s="282"/>
      <c r="F111" s="283"/>
      <c r="G111" s="20"/>
      <c r="H111" s="20"/>
      <c r="I111" s="20"/>
      <c r="J111" s="20"/>
      <c r="K111" s="20"/>
      <c r="L111" s="20"/>
      <c r="M111" s="20"/>
      <c r="N111" s="20"/>
      <c r="O111" s="20"/>
      <c r="P111" s="20"/>
      <c r="Q111" s="20"/>
      <c r="R111" s="20"/>
      <c r="S111" s="20"/>
      <c r="T111" s="20"/>
      <c r="U111" s="20"/>
      <c r="V111" s="20"/>
      <c r="W111" s="20"/>
      <c r="X111" s="20"/>
      <c r="Y111" s="20"/>
      <c r="Z111" s="20"/>
      <c r="AA111" s="20"/>
      <c r="AB111" s="20"/>
      <c r="AC111" s="20"/>
      <c r="AD111" s="20"/>
      <c r="AE111" s="20"/>
      <c r="AF111" s="20"/>
      <c r="AG111" s="20"/>
      <c r="AH111" s="181" t="str">
        <f t="shared" si="442"/>
        <v>0</v>
      </c>
      <c r="AI111" s="188" t="str">
        <f t="shared" si="443"/>
        <v>0</v>
      </c>
      <c r="AJ111" s="181" t="str">
        <f t="shared" si="444"/>
        <v>0</v>
      </c>
      <c r="AK111" s="189" t="str">
        <f t="shared" si="445"/>
        <v>0</v>
      </c>
      <c r="AL111" s="189" t="str">
        <f t="shared" si="446"/>
        <v>0</v>
      </c>
      <c r="AM111" s="189" t="str">
        <f t="shared" si="447"/>
        <v>0</v>
      </c>
      <c r="AN111" s="189" t="str">
        <f t="shared" si="448"/>
        <v>0</v>
      </c>
      <c r="AO111" s="194" t="str">
        <f t="shared" si="449"/>
        <v>0</v>
      </c>
      <c r="AP111" s="190" t="str">
        <f t="shared" si="450"/>
        <v>0</v>
      </c>
      <c r="AQ111" s="195" t="str">
        <f t="shared" si="451"/>
        <v>0</v>
      </c>
      <c r="AR111" s="194" t="str">
        <f t="shared" si="452"/>
        <v>0</v>
      </c>
      <c r="AS111" s="190" t="str">
        <f t="shared" si="453"/>
        <v>0</v>
      </c>
      <c r="AT111" s="194" t="str">
        <f t="shared" si="454"/>
        <v>0</v>
      </c>
      <c r="AU111" s="190" t="str">
        <f t="shared" si="455"/>
        <v>0</v>
      </c>
      <c r="AV111" s="189" t="str">
        <f t="shared" si="456"/>
        <v>0</v>
      </c>
      <c r="AW111" s="191" t="str">
        <f t="shared" si="457"/>
        <v>0</v>
      </c>
      <c r="AX111" s="191" t="str">
        <f t="shared" si="458"/>
        <v>0</v>
      </c>
      <c r="AY111" s="192" t="str">
        <f t="shared" si="459"/>
        <v>0</v>
      </c>
      <c r="AZ111" s="193" t="str">
        <f t="shared" si="460"/>
        <v>0</v>
      </c>
      <c r="BA111" s="192" t="str">
        <f t="shared" si="461"/>
        <v>0</v>
      </c>
      <c r="BB111" s="193" t="str">
        <f t="shared" si="462"/>
        <v>0</v>
      </c>
      <c r="BC111" s="192" t="str">
        <f t="shared" si="463"/>
        <v>0</v>
      </c>
      <c r="BG111" s="8" t="b">
        <f t="shared" si="464"/>
        <v>1</v>
      </c>
      <c r="BI111" s="282"/>
      <c r="BJ111" s="283"/>
      <c r="BK111" s="282"/>
      <c r="BL111" s="284"/>
      <c r="BM111" s="284"/>
      <c r="BN111" s="284"/>
      <c r="BO111" s="284"/>
      <c r="BP111" s="289"/>
      <c r="BQ111" s="285"/>
      <c r="BR111" s="290"/>
      <c r="BS111" s="289"/>
      <c r="BT111" s="285"/>
      <c r="BU111" s="289"/>
      <c r="BV111" s="285"/>
      <c r="BW111" s="284"/>
      <c r="BX111" s="286"/>
      <c r="BY111" s="286"/>
      <c r="BZ111" s="287"/>
      <c r="CA111" s="288"/>
      <c r="CB111" s="287"/>
      <c r="CC111" s="288"/>
      <c r="CD111" s="287"/>
      <c r="CE111" s="333">
        <f t="shared" si="465"/>
        <v>0</v>
      </c>
      <c r="CF111" s="334"/>
    </row>
    <row r="112" spans="1:84" s="8" customFormat="1" ht="20.100000000000001" customHeight="1" x14ac:dyDescent="0.25">
      <c r="A112" s="252"/>
      <c r="B112" s="20"/>
      <c r="C112" s="410">
        <f>$D$65</f>
        <v>0</v>
      </c>
      <c r="D112" s="411"/>
      <c r="E112" s="282"/>
      <c r="F112" s="283"/>
      <c r="G112" s="20"/>
      <c r="H112" s="20"/>
      <c r="I112" s="20"/>
      <c r="J112" s="20"/>
      <c r="K112" s="20"/>
      <c r="L112" s="20"/>
      <c r="M112" s="20"/>
      <c r="N112" s="20"/>
      <c r="O112" s="20"/>
      <c r="P112" s="20"/>
      <c r="Q112" s="20"/>
      <c r="R112" s="20"/>
      <c r="S112" s="20"/>
      <c r="T112" s="20"/>
      <c r="U112" s="20"/>
      <c r="V112" s="20"/>
      <c r="W112" s="20"/>
      <c r="X112" s="20"/>
      <c r="Y112" s="20"/>
      <c r="Z112" s="20"/>
      <c r="AA112" s="20"/>
      <c r="AB112" s="20"/>
      <c r="AC112" s="20"/>
      <c r="AD112" s="20"/>
      <c r="AE112" s="20"/>
      <c r="AF112" s="20"/>
      <c r="AG112" s="20"/>
      <c r="AH112" s="181" t="str">
        <f t="shared" si="442"/>
        <v>0</v>
      </c>
      <c r="AI112" s="196" t="str">
        <f t="shared" si="443"/>
        <v>0</v>
      </c>
      <c r="AJ112" s="197" t="str">
        <f t="shared" si="444"/>
        <v>0</v>
      </c>
      <c r="AK112" s="198" t="str">
        <f t="shared" si="445"/>
        <v>0</v>
      </c>
      <c r="AL112" s="198" t="str">
        <f t="shared" si="446"/>
        <v>0</v>
      </c>
      <c r="AM112" s="198" t="str">
        <f t="shared" si="447"/>
        <v>0</v>
      </c>
      <c r="AN112" s="198" t="str">
        <f t="shared" si="448"/>
        <v>0</v>
      </c>
      <c r="AO112" s="199" t="str">
        <f t="shared" si="449"/>
        <v>0</v>
      </c>
      <c r="AP112" s="200" t="str">
        <f t="shared" si="450"/>
        <v>0</v>
      </c>
      <c r="AQ112" s="201" t="str">
        <f t="shared" si="451"/>
        <v>0</v>
      </c>
      <c r="AR112" s="199" t="str">
        <f t="shared" si="452"/>
        <v>0</v>
      </c>
      <c r="AS112" s="200" t="str">
        <f t="shared" si="453"/>
        <v>0</v>
      </c>
      <c r="AT112" s="199" t="str">
        <f t="shared" si="454"/>
        <v>0</v>
      </c>
      <c r="AU112" s="200" t="str">
        <f t="shared" si="455"/>
        <v>0</v>
      </c>
      <c r="AV112" s="198" t="str">
        <f t="shared" si="456"/>
        <v>0</v>
      </c>
      <c r="AW112" s="202" t="str">
        <f t="shared" si="457"/>
        <v>0</v>
      </c>
      <c r="AX112" s="202" t="str">
        <f t="shared" si="458"/>
        <v>0</v>
      </c>
      <c r="AY112" s="203" t="str">
        <f t="shared" si="459"/>
        <v>0</v>
      </c>
      <c r="AZ112" s="204" t="str">
        <f t="shared" si="460"/>
        <v>0</v>
      </c>
      <c r="BA112" s="203" t="str">
        <f t="shared" si="461"/>
        <v>0</v>
      </c>
      <c r="BB112" s="204" t="str">
        <f t="shared" si="462"/>
        <v>0</v>
      </c>
      <c r="BC112" s="203" t="str">
        <f t="shared" si="463"/>
        <v>0</v>
      </c>
      <c r="BG112" s="8" t="b">
        <f t="shared" si="464"/>
        <v>1</v>
      </c>
      <c r="BI112" s="282"/>
      <c r="BJ112" s="283"/>
      <c r="BK112" s="291"/>
      <c r="BL112" s="292"/>
      <c r="BM112" s="292"/>
      <c r="BN112" s="292"/>
      <c r="BO112" s="292"/>
      <c r="BP112" s="293"/>
      <c r="BQ112" s="294"/>
      <c r="BR112" s="295"/>
      <c r="BS112" s="293"/>
      <c r="BT112" s="294"/>
      <c r="BU112" s="293"/>
      <c r="BV112" s="294"/>
      <c r="BW112" s="292"/>
      <c r="BX112" s="296"/>
      <c r="BY112" s="296"/>
      <c r="BZ112" s="297"/>
      <c r="CA112" s="298"/>
      <c r="CB112" s="297"/>
      <c r="CC112" s="298"/>
      <c r="CD112" s="297"/>
      <c r="CE112" s="333">
        <f t="shared" si="465"/>
        <v>0</v>
      </c>
      <c r="CF112" s="334"/>
    </row>
    <row r="113" spans="1:84" s="8" customFormat="1" ht="20.100000000000001" customHeight="1" x14ac:dyDescent="0.25">
      <c r="A113" s="252"/>
      <c r="B113" s="20"/>
      <c r="C113" s="412">
        <f>$D$68</f>
        <v>0</v>
      </c>
      <c r="D113" s="413"/>
      <c r="E113" s="282"/>
      <c r="F113" s="283"/>
      <c r="G113" s="20"/>
      <c r="H113" s="20"/>
      <c r="I113" s="20"/>
      <c r="J113" s="20"/>
      <c r="K113" s="20"/>
      <c r="L113" s="20"/>
      <c r="M113" s="20"/>
      <c r="N113" s="20"/>
      <c r="O113" s="20"/>
      <c r="P113" s="20"/>
      <c r="Q113" s="20"/>
      <c r="R113" s="20"/>
      <c r="S113" s="20"/>
      <c r="T113" s="20"/>
      <c r="U113" s="20"/>
      <c r="V113" s="20"/>
      <c r="W113" s="20"/>
      <c r="X113" s="20"/>
      <c r="Y113" s="20"/>
      <c r="Z113" s="20"/>
      <c r="AA113" s="20"/>
      <c r="AB113" s="20"/>
      <c r="AC113" s="20"/>
      <c r="AD113" s="20"/>
      <c r="AE113" s="20"/>
      <c r="AF113" s="20"/>
      <c r="AG113" s="20"/>
      <c r="AH113" s="181" t="str">
        <f t="shared" si="442"/>
        <v>0</v>
      </c>
      <c r="AI113" s="188" t="str">
        <f t="shared" si="443"/>
        <v>0</v>
      </c>
      <c r="AJ113" s="181" t="str">
        <f t="shared" si="444"/>
        <v>0</v>
      </c>
      <c r="AK113" s="189" t="str">
        <f t="shared" si="445"/>
        <v>0</v>
      </c>
      <c r="AL113" s="189" t="str">
        <f t="shared" si="446"/>
        <v>0</v>
      </c>
      <c r="AM113" s="189" t="str">
        <f t="shared" si="447"/>
        <v>0</v>
      </c>
      <c r="AN113" s="189" t="str">
        <f t="shared" si="448"/>
        <v>0</v>
      </c>
      <c r="AO113" s="194" t="str">
        <f t="shared" si="449"/>
        <v>0</v>
      </c>
      <c r="AP113" s="190" t="str">
        <f t="shared" si="450"/>
        <v>0</v>
      </c>
      <c r="AQ113" s="195" t="str">
        <f t="shared" si="451"/>
        <v>0</v>
      </c>
      <c r="AR113" s="194" t="str">
        <f t="shared" si="452"/>
        <v>0</v>
      </c>
      <c r="AS113" s="190" t="str">
        <f t="shared" si="453"/>
        <v>0</v>
      </c>
      <c r="AT113" s="194" t="str">
        <f t="shared" si="454"/>
        <v>0</v>
      </c>
      <c r="AU113" s="190" t="str">
        <f t="shared" si="455"/>
        <v>0</v>
      </c>
      <c r="AV113" s="189" t="str">
        <f t="shared" si="456"/>
        <v>0</v>
      </c>
      <c r="AW113" s="191" t="str">
        <f t="shared" si="457"/>
        <v>0</v>
      </c>
      <c r="AX113" s="191" t="str">
        <f t="shared" si="458"/>
        <v>0</v>
      </c>
      <c r="AY113" s="192" t="str">
        <f t="shared" si="459"/>
        <v>0</v>
      </c>
      <c r="AZ113" s="193" t="str">
        <f t="shared" si="460"/>
        <v>0</v>
      </c>
      <c r="BA113" s="192" t="str">
        <f t="shared" si="461"/>
        <v>0</v>
      </c>
      <c r="BB113" s="193" t="str">
        <f t="shared" si="462"/>
        <v>0</v>
      </c>
      <c r="BC113" s="192" t="str">
        <f t="shared" si="463"/>
        <v>0</v>
      </c>
      <c r="BG113" s="8" t="b">
        <f t="shared" si="464"/>
        <v>1</v>
      </c>
      <c r="BI113" s="282"/>
      <c r="BJ113" s="283"/>
      <c r="BK113" s="282"/>
      <c r="BL113" s="284"/>
      <c r="BM113" s="284"/>
      <c r="BN113" s="284"/>
      <c r="BO113" s="284"/>
      <c r="BP113" s="289"/>
      <c r="BQ113" s="285"/>
      <c r="BR113" s="290"/>
      <c r="BS113" s="289"/>
      <c r="BT113" s="285"/>
      <c r="BU113" s="289"/>
      <c r="BV113" s="285"/>
      <c r="BW113" s="284"/>
      <c r="BX113" s="286"/>
      <c r="BY113" s="286"/>
      <c r="BZ113" s="287"/>
      <c r="CA113" s="288"/>
      <c r="CB113" s="287"/>
      <c r="CC113" s="288"/>
      <c r="CD113" s="287"/>
      <c r="CE113" s="333">
        <f t="shared" si="465"/>
        <v>0</v>
      </c>
      <c r="CF113" s="334"/>
    </row>
    <row r="114" spans="1:84" s="8" customFormat="1" ht="20.100000000000001" customHeight="1" x14ac:dyDescent="0.25">
      <c r="A114" s="252"/>
      <c r="B114" s="20"/>
      <c r="C114" s="414">
        <f>$D$71</f>
        <v>0</v>
      </c>
      <c r="D114" s="415"/>
      <c r="E114" s="282"/>
      <c r="F114" s="283"/>
      <c r="G114" s="20"/>
      <c r="H114" s="20"/>
      <c r="I114" s="20"/>
      <c r="J114" s="20"/>
      <c r="K114" s="20"/>
      <c r="L114" s="20"/>
      <c r="M114" s="20"/>
      <c r="N114" s="20"/>
      <c r="O114" s="20"/>
      <c r="P114" s="20"/>
      <c r="Q114" s="20"/>
      <c r="R114" s="20"/>
      <c r="S114" s="20"/>
      <c r="T114" s="20"/>
      <c r="U114" s="20"/>
      <c r="V114" s="20"/>
      <c r="W114" s="20"/>
      <c r="X114" s="20"/>
      <c r="Y114" s="20"/>
      <c r="Z114" s="20"/>
      <c r="AA114" s="20"/>
      <c r="AB114" s="20"/>
      <c r="AC114" s="20"/>
      <c r="AD114" s="20"/>
      <c r="AE114" s="20"/>
      <c r="AF114" s="20"/>
      <c r="AG114" s="20"/>
      <c r="AH114" s="181" t="str">
        <f t="shared" si="442"/>
        <v>0</v>
      </c>
      <c r="AI114" s="188" t="str">
        <f t="shared" si="443"/>
        <v>0</v>
      </c>
      <c r="AJ114" s="181" t="str">
        <f t="shared" si="444"/>
        <v>0</v>
      </c>
      <c r="AK114" s="189" t="str">
        <f t="shared" si="445"/>
        <v>0</v>
      </c>
      <c r="AL114" s="189" t="str">
        <f t="shared" si="446"/>
        <v>0</v>
      </c>
      <c r="AM114" s="189" t="str">
        <f t="shared" si="447"/>
        <v>0</v>
      </c>
      <c r="AN114" s="189" t="str">
        <f t="shared" si="448"/>
        <v>0</v>
      </c>
      <c r="AO114" s="194" t="str">
        <f t="shared" si="449"/>
        <v>0</v>
      </c>
      <c r="AP114" s="190" t="str">
        <f t="shared" si="450"/>
        <v>0</v>
      </c>
      <c r="AQ114" s="195" t="str">
        <f t="shared" si="451"/>
        <v>0</v>
      </c>
      <c r="AR114" s="194" t="str">
        <f t="shared" si="452"/>
        <v>0</v>
      </c>
      <c r="AS114" s="190" t="str">
        <f t="shared" si="453"/>
        <v>0</v>
      </c>
      <c r="AT114" s="194" t="str">
        <f t="shared" si="454"/>
        <v>0</v>
      </c>
      <c r="AU114" s="190" t="str">
        <f t="shared" si="455"/>
        <v>0</v>
      </c>
      <c r="AV114" s="189" t="str">
        <f t="shared" si="456"/>
        <v>0</v>
      </c>
      <c r="AW114" s="191" t="str">
        <f t="shared" si="457"/>
        <v>0</v>
      </c>
      <c r="AX114" s="191" t="str">
        <f t="shared" si="458"/>
        <v>0</v>
      </c>
      <c r="AY114" s="192" t="str">
        <f t="shared" si="459"/>
        <v>0</v>
      </c>
      <c r="AZ114" s="193" t="str">
        <f t="shared" si="460"/>
        <v>0</v>
      </c>
      <c r="BA114" s="192" t="str">
        <f t="shared" si="461"/>
        <v>0</v>
      </c>
      <c r="BB114" s="193" t="str">
        <f t="shared" si="462"/>
        <v>0</v>
      </c>
      <c r="BC114" s="192" t="str">
        <f t="shared" si="463"/>
        <v>0</v>
      </c>
      <c r="BG114" s="8" t="b">
        <f t="shared" si="464"/>
        <v>1</v>
      </c>
      <c r="BI114" s="282"/>
      <c r="BJ114" s="283"/>
      <c r="BK114" s="282"/>
      <c r="BL114" s="284"/>
      <c r="BM114" s="284"/>
      <c r="BN114" s="284"/>
      <c r="BO114" s="284"/>
      <c r="BP114" s="289"/>
      <c r="BQ114" s="285"/>
      <c r="BR114" s="290"/>
      <c r="BS114" s="289"/>
      <c r="BT114" s="285"/>
      <c r="BU114" s="289"/>
      <c r="BV114" s="285"/>
      <c r="BW114" s="284"/>
      <c r="BX114" s="286"/>
      <c r="BY114" s="286"/>
      <c r="BZ114" s="287"/>
      <c r="CA114" s="288"/>
      <c r="CB114" s="287"/>
      <c r="CC114" s="288"/>
      <c r="CD114" s="287"/>
      <c r="CE114" s="333">
        <f t="shared" si="465"/>
        <v>0</v>
      </c>
      <c r="CF114" s="334"/>
    </row>
    <row r="115" spans="1:84" s="8" customFormat="1" ht="20.100000000000001" customHeight="1" x14ac:dyDescent="0.25">
      <c r="A115" s="252"/>
      <c r="B115" s="20"/>
      <c r="C115" s="354">
        <f>$D$74</f>
        <v>0</v>
      </c>
      <c r="D115" s="355"/>
      <c r="E115" s="282"/>
      <c r="F115" s="283"/>
      <c r="G115" s="20"/>
      <c r="H115" s="20"/>
      <c r="I115" s="20"/>
      <c r="J115" s="20"/>
      <c r="K115" s="20"/>
      <c r="L115" s="20"/>
      <c r="M115" s="20"/>
      <c r="N115" s="20"/>
      <c r="O115" s="20"/>
      <c r="P115" s="20"/>
      <c r="Q115" s="20"/>
      <c r="R115" s="20"/>
      <c r="S115" s="20"/>
      <c r="T115" s="20"/>
      <c r="U115" s="20"/>
      <c r="V115" s="20"/>
      <c r="W115" s="20"/>
      <c r="X115" s="20"/>
      <c r="Y115" s="20"/>
      <c r="Z115" s="20"/>
      <c r="AA115" s="20"/>
      <c r="AB115" s="20"/>
      <c r="AC115" s="20"/>
      <c r="AD115" s="20"/>
      <c r="AE115" s="20"/>
      <c r="AF115" s="20"/>
      <c r="AG115" s="20"/>
      <c r="AH115" s="181" t="str">
        <f t="shared" si="442"/>
        <v>0</v>
      </c>
      <c r="AI115" s="188" t="str">
        <f t="shared" si="443"/>
        <v>0</v>
      </c>
      <c r="AJ115" s="181" t="str">
        <f t="shared" si="444"/>
        <v>0</v>
      </c>
      <c r="AK115" s="189" t="str">
        <f t="shared" si="445"/>
        <v>0</v>
      </c>
      <c r="AL115" s="189" t="str">
        <f t="shared" si="446"/>
        <v>0</v>
      </c>
      <c r="AM115" s="189" t="str">
        <f t="shared" si="447"/>
        <v>0</v>
      </c>
      <c r="AN115" s="189" t="str">
        <f t="shared" si="448"/>
        <v>0</v>
      </c>
      <c r="AO115" s="194" t="str">
        <f t="shared" si="449"/>
        <v>0</v>
      </c>
      <c r="AP115" s="190" t="str">
        <f t="shared" si="450"/>
        <v>0</v>
      </c>
      <c r="AQ115" s="195" t="str">
        <f t="shared" si="451"/>
        <v>0</v>
      </c>
      <c r="AR115" s="194" t="str">
        <f t="shared" si="452"/>
        <v>0</v>
      </c>
      <c r="AS115" s="190" t="str">
        <f t="shared" si="453"/>
        <v>0</v>
      </c>
      <c r="AT115" s="194" t="str">
        <f t="shared" si="454"/>
        <v>0</v>
      </c>
      <c r="AU115" s="190" t="str">
        <f t="shared" si="455"/>
        <v>0</v>
      </c>
      <c r="AV115" s="189" t="str">
        <f t="shared" si="456"/>
        <v>0</v>
      </c>
      <c r="AW115" s="191" t="str">
        <f t="shared" si="457"/>
        <v>0</v>
      </c>
      <c r="AX115" s="191" t="str">
        <f t="shared" si="458"/>
        <v>0</v>
      </c>
      <c r="AY115" s="192" t="str">
        <f t="shared" si="459"/>
        <v>0</v>
      </c>
      <c r="AZ115" s="193" t="str">
        <f t="shared" si="460"/>
        <v>0</v>
      </c>
      <c r="BA115" s="192" t="str">
        <f t="shared" si="461"/>
        <v>0</v>
      </c>
      <c r="BB115" s="193" t="str">
        <f t="shared" si="462"/>
        <v>0</v>
      </c>
      <c r="BC115" s="192" t="str">
        <f t="shared" si="463"/>
        <v>0</v>
      </c>
      <c r="BG115" s="8" t="b">
        <f t="shared" si="464"/>
        <v>1</v>
      </c>
      <c r="BI115" s="282"/>
      <c r="BJ115" s="283"/>
      <c r="BK115" s="282"/>
      <c r="BL115" s="284"/>
      <c r="BM115" s="284"/>
      <c r="BN115" s="284"/>
      <c r="BO115" s="284"/>
      <c r="BP115" s="289"/>
      <c r="BQ115" s="285"/>
      <c r="BR115" s="290"/>
      <c r="BS115" s="289"/>
      <c r="BT115" s="285"/>
      <c r="BU115" s="289"/>
      <c r="BV115" s="285"/>
      <c r="BW115" s="284"/>
      <c r="BX115" s="286"/>
      <c r="BY115" s="286"/>
      <c r="BZ115" s="287"/>
      <c r="CA115" s="288"/>
      <c r="CB115" s="287"/>
      <c r="CC115" s="288"/>
      <c r="CD115" s="287"/>
      <c r="CE115" s="333">
        <f t="shared" si="465"/>
        <v>0</v>
      </c>
      <c r="CF115" s="334"/>
    </row>
    <row r="116" spans="1:84" s="8" customFormat="1" ht="20.100000000000001" customHeight="1" x14ac:dyDescent="0.25">
      <c r="A116" s="252"/>
      <c r="B116" s="20"/>
      <c r="C116" s="356">
        <f>$D$77</f>
        <v>0</v>
      </c>
      <c r="D116" s="357"/>
      <c r="E116" s="282"/>
      <c r="F116" s="283"/>
      <c r="G116" s="20"/>
      <c r="H116" s="20"/>
      <c r="I116" s="20"/>
      <c r="J116" s="20"/>
      <c r="K116" s="20"/>
      <c r="L116" s="20"/>
      <c r="M116" s="20"/>
      <c r="N116" s="20"/>
      <c r="O116" s="20"/>
      <c r="P116" s="20"/>
      <c r="Q116" s="20"/>
      <c r="R116" s="20"/>
      <c r="S116" s="20"/>
      <c r="T116" s="20"/>
      <c r="U116" s="20"/>
      <c r="V116" s="20"/>
      <c r="W116" s="20"/>
      <c r="X116" s="20"/>
      <c r="Y116" s="20"/>
      <c r="Z116" s="20"/>
      <c r="AA116" s="20"/>
      <c r="AB116" s="20"/>
      <c r="AC116" s="20"/>
      <c r="AD116" s="20"/>
      <c r="AE116" s="20"/>
      <c r="AF116" s="20"/>
      <c r="AG116" s="20"/>
      <c r="AH116" s="181" t="str">
        <f t="shared" si="442"/>
        <v>0</v>
      </c>
      <c r="AI116" s="188" t="str">
        <f t="shared" si="443"/>
        <v>0</v>
      </c>
      <c r="AJ116" s="181" t="str">
        <f t="shared" si="444"/>
        <v>0</v>
      </c>
      <c r="AK116" s="189" t="str">
        <f t="shared" si="445"/>
        <v>0</v>
      </c>
      <c r="AL116" s="189" t="str">
        <f t="shared" si="446"/>
        <v>0</v>
      </c>
      <c r="AM116" s="189" t="str">
        <f t="shared" si="447"/>
        <v>0</v>
      </c>
      <c r="AN116" s="189" t="str">
        <f t="shared" si="448"/>
        <v>0</v>
      </c>
      <c r="AO116" s="194" t="str">
        <f t="shared" si="449"/>
        <v>0</v>
      </c>
      <c r="AP116" s="190" t="str">
        <f t="shared" si="450"/>
        <v>0</v>
      </c>
      <c r="AQ116" s="195" t="str">
        <f t="shared" si="451"/>
        <v>0</v>
      </c>
      <c r="AR116" s="194" t="str">
        <f t="shared" si="452"/>
        <v>0</v>
      </c>
      <c r="AS116" s="190" t="str">
        <f t="shared" si="453"/>
        <v>0</v>
      </c>
      <c r="AT116" s="194" t="str">
        <f t="shared" si="454"/>
        <v>0</v>
      </c>
      <c r="AU116" s="190" t="str">
        <f t="shared" si="455"/>
        <v>0</v>
      </c>
      <c r="AV116" s="189" t="str">
        <f t="shared" si="456"/>
        <v>0</v>
      </c>
      <c r="AW116" s="191" t="str">
        <f t="shared" si="457"/>
        <v>0</v>
      </c>
      <c r="AX116" s="191" t="str">
        <f t="shared" si="458"/>
        <v>0</v>
      </c>
      <c r="AY116" s="192" t="str">
        <f t="shared" si="459"/>
        <v>0</v>
      </c>
      <c r="AZ116" s="193" t="str">
        <f t="shared" si="460"/>
        <v>0</v>
      </c>
      <c r="BA116" s="192" t="str">
        <f t="shared" si="461"/>
        <v>0</v>
      </c>
      <c r="BB116" s="193" t="str">
        <f t="shared" si="462"/>
        <v>0</v>
      </c>
      <c r="BC116" s="192" t="str">
        <f t="shared" si="463"/>
        <v>0</v>
      </c>
      <c r="BG116" s="8" t="b">
        <f t="shared" si="464"/>
        <v>1</v>
      </c>
      <c r="BI116" s="282"/>
      <c r="BJ116" s="283"/>
      <c r="BK116" s="282"/>
      <c r="BL116" s="284"/>
      <c r="BM116" s="284"/>
      <c r="BN116" s="284"/>
      <c r="BO116" s="284"/>
      <c r="BP116" s="289"/>
      <c r="BQ116" s="285"/>
      <c r="BR116" s="290"/>
      <c r="BS116" s="289"/>
      <c r="BT116" s="285"/>
      <c r="BU116" s="289"/>
      <c r="BV116" s="285"/>
      <c r="BW116" s="284"/>
      <c r="BX116" s="286"/>
      <c r="BY116" s="286"/>
      <c r="BZ116" s="287"/>
      <c r="CA116" s="288"/>
      <c r="CB116" s="287"/>
      <c r="CC116" s="288"/>
      <c r="CD116" s="287"/>
      <c r="CE116" s="333">
        <f t="shared" si="465"/>
        <v>0</v>
      </c>
      <c r="CF116" s="334"/>
    </row>
    <row r="117" spans="1:84" s="8" customFormat="1" ht="20.100000000000001" customHeight="1" x14ac:dyDescent="0.25">
      <c r="A117" s="252"/>
      <c r="B117" s="20"/>
      <c r="C117" s="348">
        <f>$D$80</f>
        <v>0</v>
      </c>
      <c r="D117" s="349"/>
      <c r="E117" s="282"/>
      <c r="F117" s="283"/>
      <c r="G117" s="20"/>
      <c r="H117" s="20"/>
      <c r="I117" s="20"/>
      <c r="J117" s="20"/>
      <c r="K117" s="20"/>
      <c r="L117" s="20"/>
      <c r="M117" s="20"/>
      <c r="N117" s="20"/>
      <c r="O117" s="20"/>
      <c r="P117" s="20"/>
      <c r="Q117" s="20"/>
      <c r="R117" s="20"/>
      <c r="S117" s="20"/>
      <c r="T117" s="20"/>
      <c r="U117" s="20"/>
      <c r="V117" s="20"/>
      <c r="W117" s="20"/>
      <c r="X117" s="20"/>
      <c r="Y117" s="20"/>
      <c r="Z117" s="20"/>
      <c r="AA117" s="20"/>
      <c r="AB117" s="20"/>
      <c r="AC117" s="20"/>
      <c r="AD117" s="20"/>
      <c r="AE117" s="20"/>
      <c r="AF117" s="20"/>
      <c r="AG117" s="20"/>
      <c r="AH117" s="181" t="str">
        <f t="shared" si="442"/>
        <v>0</v>
      </c>
      <c r="AI117" s="188" t="str">
        <f t="shared" si="443"/>
        <v>0</v>
      </c>
      <c r="AJ117" s="181" t="str">
        <f t="shared" si="444"/>
        <v>0</v>
      </c>
      <c r="AK117" s="189" t="str">
        <f t="shared" si="445"/>
        <v>0</v>
      </c>
      <c r="AL117" s="189" t="str">
        <f t="shared" si="446"/>
        <v>0</v>
      </c>
      <c r="AM117" s="189" t="str">
        <f t="shared" si="447"/>
        <v>0</v>
      </c>
      <c r="AN117" s="189" t="str">
        <f t="shared" si="448"/>
        <v>0</v>
      </c>
      <c r="AO117" s="194" t="str">
        <f t="shared" si="449"/>
        <v>0</v>
      </c>
      <c r="AP117" s="190" t="str">
        <f t="shared" si="450"/>
        <v>0</v>
      </c>
      <c r="AQ117" s="195" t="str">
        <f t="shared" si="451"/>
        <v>0</v>
      </c>
      <c r="AR117" s="194" t="str">
        <f t="shared" si="452"/>
        <v>0</v>
      </c>
      <c r="AS117" s="190" t="str">
        <f t="shared" si="453"/>
        <v>0</v>
      </c>
      <c r="AT117" s="194" t="str">
        <f t="shared" si="454"/>
        <v>0</v>
      </c>
      <c r="AU117" s="190" t="str">
        <f t="shared" si="455"/>
        <v>0</v>
      </c>
      <c r="AV117" s="189" t="str">
        <f t="shared" si="456"/>
        <v>0</v>
      </c>
      <c r="AW117" s="191" t="str">
        <f t="shared" si="457"/>
        <v>0</v>
      </c>
      <c r="AX117" s="191" t="str">
        <f t="shared" si="458"/>
        <v>0</v>
      </c>
      <c r="AY117" s="192" t="str">
        <f t="shared" si="459"/>
        <v>0</v>
      </c>
      <c r="AZ117" s="193" t="str">
        <f t="shared" si="460"/>
        <v>0</v>
      </c>
      <c r="BA117" s="192" t="str">
        <f t="shared" si="461"/>
        <v>0</v>
      </c>
      <c r="BB117" s="193" t="str">
        <f t="shared" si="462"/>
        <v>0</v>
      </c>
      <c r="BC117" s="192" t="str">
        <f t="shared" si="463"/>
        <v>0</v>
      </c>
      <c r="BG117" s="8" t="b">
        <f t="shared" si="464"/>
        <v>1</v>
      </c>
      <c r="BI117" s="282"/>
      <c r="BJ117" s="283"/>
      <c r="BK117" s="282"/>
      <c r="BL117" s="284"/>
      <c r="BM117" s="284"/>
      <c r="BN117" s="284"/>
      <c r="BO117" s="284"/>
      <c r="BP117" s="289"/>
      <c r="BQ117" s="285"/>
      <c r="BR117" s="290"/>
      <c r="BS117" s="289"/>
      <c r="BT117" s="285"/>
      <c r="BU117" s="289"/>
      <c r="BV117" s="285"/>
      <c r="BW117" s="284"/>
      <c r="BX117" s="286"/>
      <c r="BY117" s="286"/>
      <c r="BZ117" s="287"/>
      <c r="CA117" s="288"/>
      <c r="CB117" s="287"/>
      <c r="CC117" s="288"/>
      <c r="CD117" s="287"/>
      <c r="CE117" s="333">
        <f t="shared" si="465"/>
        <v>0</v>
      </c>
      <c r="CF117" s="334"/>
    </row>
    <row r="118" spans="1:84" s="8" customFormat="1" ht="20.100000000000001" customHeight="1" x14ac:dyDescent="0.25">
      <c r="A118" s="252"/>
      <c r="B118" s="20"/>
      <c r="C118" s="350">
        <f>$D$83</f>
        <v>0</v>
      </c>
      <c r="D118" s="351"/>
      <c r="E118" s="282"/>
      <c r="F118" s="283"/>
      <c r="G118" s="20"/>
      <c r="H118" s="20"/>
      <c r="I118" s="20"/>
      <c r="J118" s="20"/>
      <c r="K118" s="20"/>
      <c r="L118" s="20"/>
      <c r="M118" s="20"/>
      <c r="N118" s="20"/>
      <c r="O118" s="20"/>
      <c r="P118" s="20"/>
      <c r="Q118" s="20"/>
      <c r="R118" s="20"/>
      <c r="S118" s="20"/>
      <c r="T118" s="20"/>
      <c r="U118" s="20"/>
      <c r="V118" s="20"/>
      <c r="W118" s="20"/>
      <c r="X118" s="20"/>
      <c r="Y118" s="20"/>
      <c r="Z118" s="20"/>
      <c r="AA118" s="20"/>
      <c r="AB118" s="20"/>
      <c r="AC118" s="20"/>
      <c r="AD118" s="20"/>
      <c r="AE118" s="20"/>
      <c r="AF118" s="20"/>
      <c r="AG118" s="20"/>
      <c r="AH118" s="181" t="str">
        <f t="shared" si="442"/>
        <v>0</v>
      </c>
      <c r="AI118" s="188" t="str">
        <f t="shared" si="443"/>
        <v>0</v>
      </c>
      <c r="AJ118" s="181" t="str">
        <f t="shared" si="444"/>
        <v>0</v>
      </c>
      <c r="AK118" s="189" t="str">
        <f t="shared" si="445"/>
        <v>0</v>
      </c>
      <c r="AL118" s="189" t="str">
        <f t="shared" si="446"/>
        <v>0</v>
      </c>
      <c r="AM118" s="189" t="str">
        <f t="shared" si="447"/>
        <v>0</v>
      </c>
      <c r="AN118" s="189" t="str">
        <f t="shared" si="448"/>
        <v>0</v>
      </c>
      <c r="AO118" s="194" t="str">
        <f t="shared" si="449"/>
        <v>0</v>
      </c>
      <c r="AP118" s="190" t="str">
        <f t="shared" si="450"/>
        <v>0</v>
      </c>
      <c r="AQ118" s="195" t="str">
        <f t="shared" si="451"/>
        <v>0</v>
      </c>
      <c r="AR118" s="194" t="str">
        <f t="shared" si="452"/>
        <v>0</v>
      </c>
      <c r="AS118" s="190" t="str">
        <f t="shared" si="453"/>
        <v>0</v>
      </c>
      <c r="AT118" s="194" t="str">
        <f t="shared" si="454"/>
        <v>0</v>
      </c>
      <c r="AU118" s="190" t="str">
        <f t="shared" si="455"/>
        <v>0</v>
      </c>
      <c r="AV118" s="189" t="str">
        <f t="shared" si="456"/>
        <v>0</v>
      </c>
      <c r="AW118" s="191" t="str">
        <f t="shared" si="457"/>
        <v>0</v>
      </c>
      <c r="AX118" s="191" t="str">
        <f t="shared" si="458"/>
        <v>0</v>
      </c>
      <c r="AY118" s="192" t="str">
        <f t="shared" si="459"/>
        <v>0</v>
      </c>
      <c r="AZ118" s="193" t="str">
        <f t="shared" si="460"/>
        <v>0</v>
      </c>
      <c r="BA118" s="192" t="str">
        <f t="shared" si="461"/>
        <v>0</v>
      </c>
      <c r="BB118" s="193" t="str">
        <f t="shared" si="462"/>
        <v>0</v>
      </c>
      <c r="BC118" s="192" t="str">
        <f t="shared" si="463"/>
        <v>0</v>
      </c>
      <c r="BG118" s="8" t="b">
        <f t="shared" si="464"/>
        <v>1</v>
      </c>
      <c r="BI118" s="282"/>
      <c r="BJ118" s="283"/>
      <c r="BK118" s="282"/>
      <c r="BL118" s="284"/>
      <c r="BM118" s="284"/>
      <c r="BN118" s="284"/>
      <c r="BO118" s="284"/>
      <c r="BP118" s="289"/>
      <c r="BQ118" s="285"/>
      <c r="BR118" s="290"/>
      <c r="BS118" s="289"/>
      <c r="BT118" s="285"/>
      <c r="BU118" s="289"/>
      <c r="BV118" s="285"/>
      <c r="BW118" s="284"/>
      <c r="BX118" s="286"/>
      <c r="BY118" s="286"/>
      <c r="BZ118" s="287"/>
      <c r="CA118" s="288"/>
      <c r="CB118" s="287"/>
      <c r="CC118" s="288"/>
      <c r="CD118" s="287"/>
      <c r="CE118" s="333">
        <f t="shared" si="465"/>
        <v>0</v>
      </c>
      <c r="CF118" s="334"/>
    </row>
    <row r="119" spans="1:84" s="8" customFormat="1" ht="20.100000000000001" customHeight="1" thickBot="1" x14ac:dyDescent="0.3">
      <c r="A119" s="252"/>
      <c r="B119" s="20"/>
      <c r="C119" s="352">
        <f>$D$86</f>
        <v>0</v>
      </c>
      <c r="D119" s="353"/>
      <c r="E119" s="299"/>
      <c r="F119" s="300"/>
      <c r="G119" s="20"/>
      <c r="H119" s="20"/>
      <c r="I119" s="20"/>
      <c r="J119" s="20"/>
      <c r="K119" s="20"/>
      <c r="L119" s="20"/>
      <c r="M119" s="20"/>
      <c r="N119" s="20"/>
      <c r="O119" s="20"/>
      <c r="P119" s="20"/>
      <c r="Q119" s="20"/>
      <c r="R119" s="20"/>
      <c r="S119" s="20"/>
      <c r="T119" s="20"/>
      <c r="U119" s="20"/>
      <c r="V119" s="20"/>
      <c r="W119" s="20"/>
      <c r="X119" s="20"/>
      <c r="Y119" s="20"/>
      <c r="Z119" s="20"/>
      <c r="AA119" s="20"/>
      <c r="AB119" s="20"/>
      <c r="AC119" s="20"/>
      <c r="AD119" s="20"/>
      <c r="AE119" s="20"/>
      <c r="AF119" s="20"/>
      <c r="AG119" s="20"/>
      <c r="AH119" s="181" t="str">
        <f t="shared" si="442"/>
        <v>0</v>
      </c>
      <c r="AI119" s="205" t="str">
        <f t="shared" si="443"/>
        <v>0</v>
      </c>
      <c r="AJ119" s="206" t="str">
        <f t="shared" si="444"/>
        <v>0</v>
      </c>
      <c r="AK119" s="207" t="str">
        <f t="shared" si="445"/>
        <v>0</v>
      </c>
      <c r="AL119" s="207" t="str">
        <f t="shared" si="446"/>
        <v>0</v>
      </c>
      <c r="AM119" s="207" t="str">
        <f t="shared" si="447"/>
        <v>0</v>
      </c>
      <c r="AN119" s="207" t="str">
        <f t="shared" si="448"/>
        <v>0</v>
      </c>
      <c r="AO119" s="208" t="str">
        <f t="shared" si="449"/>
        <v>0</v>
      </c>
      <c r="AP119" s="209" t="str">
        <f t="shared" si="450"/>
        <v>0</v>
      </c>
      <c r="AQ119" s="210" t="str">
        <f t="shared" si="451"/>
        <v>0</v>
      </c>
      <c r="AR119" s="208" t="str">
        <f t="shared" si="452"/>
        <v>0</v>
      </c>
      <c r="AS119" s="209" t="str">
        <f t="shared" si="453"/>
        <v>0</v>
      </c>
      <c r="AT119" s="208" t="str">
        <f t="shared" si="454"/>
        <v>0</v>
      </c>
      <c r="AU119" s="209" t="str">
        <f t="shared" si="455"/>
        <v>0</v>
      </c>
      <c r="AV119" s="207" t="str">
        <f t="shared" si="456"/>
        <v>0</v>
      </c>
      <c r="AW119" s="211" t="str">
        <f t="shared" si="457"/>
        <v>0</v>
      </c>
      <c r="AX119" s="211" t="str">
        <f t="shared" si="458"/>
        <v>0</v>
      </c>
      <c r="AY119" s="212" t="str">
        <f t="shared" si="459"/>
        <v>0</v>
      </c>
      <c r="AZ119" s="213" t="str">
        <f t="shared" si="460"/>
        <v>0</v>
      </c>
      <c r="BA119" s="212" t="str">
        <f t="shared" si="461"/>
        <v>0</v>
      </c>
      <c r="BB119" s="213" t="str">
        <f t="shared" si="462"/>
        <v>0</v>
      </c>
      <c r="BC119" s="212" t="str">
        <f t="shared" si="463"/>
        <v>0</v>
      </c>
      <c r="BG119" s="8" t="b">
        <f t="shared" si="464"/>
        <v>1</v>
      </c>
      <c r="BI119" s="299"/>
      <c r="BJ119" s="300"/>
      <c r="BK119" s="299"/>
      <c r="BL119" s="301"/>
      <c r="BM119" s="301"/>
      <c r="BN119" s="301"/>
      <c r="BO119" s="301"/>
      <c r="BP119" s="302"/>
      <c r="BQ119" s="303"/>
      <c r="BR119" s="304"/>
      <c r="BS119" s="302"/>
      <c r="BT119" s="303"/>
      <c r="BU119" s="302"/>
      <c r="BV119" s="303"/>
      <c r="BW119" s="301"/>
      <c r="BX119" s="305"/>
      <c r="BY119" s="305"/>
      <c r="BZ119" s="306"/>
      <c r="CA119" s="307"/>
      <c r="CB119" s="306"/>
      <c r="CC119" s="307"/>
      <c r="CD119" s="306"/>
      <c r="CE119" s="456">
        <f t="shared" si="465"/>
        <v>0</v>
      </c>
      <c r="CF119" s="457"/>
    </row>
    <row r="120" spans="1:84" s="8" customFormat="1" ht="16.5" customHeight="1" thickBot="1" x14ac:dyDescent="0.3">
      <c r="A120" s="252"/>
      <c r="B120" s="477" t="s">
        <v>153</v>
      </c>
      <c r="C120" s="477"/>
      <c r="D120" s="478"/>
      <c r="E120" s="308">
        <v>20</v>
      </c>
      <c r="F120" s="308">
        <v>20</v>
      </c>
      <c r="G120" s="20"/>
      <c r="H120" s="20"/>
      <c r="I120" s="20"/>
      <c r="J120" s="20"/>
      <c r="K120" s="20"/>
      <c r="L120" s="20"/>
      <c r="M120" s="20"/>
      <c r="N120" s="20"/>
      <c r="O120" s="20"/>
      <c r="P120" s="20"/>
      <c r="Q120" s="20"/>
      <c r="R120" s="20"/>
      <c r="S120" s="20"/>
      <c r="T120" s="20"/>
      <c r="U120" s="20"/>
      <c r="V120" s="20"/>
      <c r="W120" s="20"/>
      <c r="X120" s="20"/>
      <c r="Y120" s="20"/>
      <c r="Z120" s="20"/>
      <c r="AA120" s="20"/>
      <c r="AB120" s="20"/>
      <c r="AC120" s="20"/>
      <c r="AD120" s="20"/>
      <c r="AE120" s="20"/>
      <c r="AF120" s="20"/>
      <c r="BI120" s="308">
        <v>20</v>
      </c>
      <c r="BJ120" s="308">
        <v>20</v>
      </c>
      <c r="BK120" s="308">
        <v>40</v>
      </c>
      <c r="BL120" s="308">
        <v>40</v>
      </c>
      <c r="BM120" s="308">
        <v>40</v>
      </c>
      <c r="BN120" s="308">
        <v>40</v>
      </c>
      <c r="BO120" s="308">
        <v>40</v>
      </c>
      <c r="BP120" s="308">
        <v>40</v>
      </c>
      <c r="BQ120" s="308">
        <v>40</v>
      </c>
      <c r="BR120" s="308">
        <v>40</v>
      </c>
      <c r="BS120" s="308">
        <v>40</v>
      </c>
      <c r="BT120" s="308">
        <v>40</v>
      </c>
      <c r="BU120" s="308">
        <v>40</v>
      </c>
      <c r="BV120" s="308">
        <v>40</v>
      </c>
      <c r="BW120" s="308">
        <v>40</v>
      </c>
      <c r="BX120" s="308">
        <v>40</v>
      </c>
      <c r="BY120" s="308">
        <v>40</v>
      </c>
      <c r="BZ120" s="308">
        <v>40</v>
      </c>
      <c r="CA120" s="308">
        <v>40</v>
      </c>
      <c r="CB120" s="308">
        <v>40</v>
      </c>
      <c r="CC120" s="308">
        <v>40</v>
      </c>
      <c r="CD120" s="308">
        <v>40</v>
      </c>
      <c r="CE120" s="20"/>
      <c r="CF120" s="20"/>
    </row>
    <row r="121" spans="1:84" s="8" customFormat="1" ht="35.25" customHeight="1" x14ac:dyDescent="0.25">
      <c r="A121" s="252" t="s">
        <v>124</v>
      </c>
      <c r="B121" s="20"/>
      <c r="C121" s="37"/>
      <c r="D121" s="28"/>
      <c r="E121" s="28"/>
      <c r="F121" s="28"/>
      <c r="G121" s="28"/>
      <c r="H121" s="28"/>
      <c r="I121" s="28"/>
      <c r="J121" s="28"/>
      <c r="K121" s="28"/>
      <c r="L121" s="28"/>
      <c r="M121" s="28"/>
      <c r="N121" s="28"/>
      <c r="O121" s="28"/>
      <c r="P121" s="28"/>
      <c r="Q121" s="28"/>
      <c r="R121" s="38"/>
      <c r="S121" s="38"/>
      <c r="T121" s="24"/>
      <c r="U121" s="24"/>
      <c r="V121" s="20"/>
      <c r="W121" s="20"/>
      <c r="X121" s="20"/>
      <c r="Y121" s="20"/>
      <c r="Z121" s="20"/>
      <c r="AA121" s="20"/>
      <c r="AB121" s="20"/>
      <c r="AC121" s="20"/>
      <c r="AD121" s="20"/>
      <c r="AE121" s="20"/>
      <c r="AF121" s="20"/>
    </row>
    <row r="122" spans="1:84" s="278" customFormat="1" ht="30" customHeight="1" x14ac:dyDescent="0.25">
      <c r="A122" s="277"/>
      <c r="C122" s="271"/>
      <c r="D122" s="462" t="s">
        <v>150</v>
      </c>
      <c r="E122" s="462"/>
      <c r="F122" s="462"/>
      <c r="G122" s="462"/>
      <c r="H122" s="462"/>
      <c r="I122" s="462"/>
      <c r="J122" s="462"/>
      <c r="K122" s="462"/>
      <c r="L122" s="462"/>
      <c r="M122" s="462"/>
      <c r="N122" s="462"/>
      <c r="O122" s="462"/>
      <c r="P122" s="462"/>
      <c r="Q122" s="462"/>
      <c r="R122" s="462"/>
      <c r="S122" s="462"/>
      <c r="T122" s="462"/>
      <c r="U122" s="462"/>
      <c r="V122" s="462"/>
      <c r="W122" s="462"/>
      <c r="X122" s="462"/>
      <c r="Y122" s="462"/>
      <c r="Z122" s="462"/>
      <c r="AA122" s="462"/>
      <c r="AB122" s="462"/>
      <c r="AC122" s="462"/>
      <c r="AD122" s="462"/>
    </row>
    <row r="123" spans="1:84" s="17" customFormat="1" ht="13.5" customHeight="1" thickBot="1" x14ac:dyDescent="0.3">
      <c r="A123" s="245"/>
      <c r="B123" s="34"/>
      <c r="C123" s="34"/>
      <c r="D123" s="34"/>
      <c r="E123" s="34"/>
      <c r="F123" s="34"/>
      <c r="G123" s="34"/>
      <c r="H123" s="34"/>
      <c r="I123" s="34"/>
      <c r="J123" s="34"/>
      <c r="K123" s="34"/>
      <c r="L123" s="34"/>
      <c r="M123" s="34"/>
      <c r="N123" s="34"/>
      <c r="O123" s="34"/>
      <c r="P123" s="34"/>
      <c r="Q123" s="34"/>
      <c r="R123" s="34"/>
      <c r="S123" s="34"/>
      <c r="T123" s="34"/>
      <c r="U123" s="34"/>
      <c r="V123" s="34"/>
      <c r="W123" s="34"/>
    </row>
    <row r="124" spans="1:84" ht="20.25" customHeight="1" thickBot="1" x14ac:dyDescent="0.35">
      <c r="B124" s="17"/>
      <c r="C124" s="15"/>
      <c r="D124" s="26" t="s">
        <v>24</v>
      </c>
      <c r="E124" s="232">
        <v>1</v>
      </c>
      <c r="F124" s="232">
        <v>2</v>
      </c>
      <c r="G124" s="232">
        <v>3</v>
      </c>
      <c r="H124" s="232">
        <v>4</v>
      </c>
      <c r="I124" s="232">
        <v>5</v>
      </c>
      <c r="J124" s="232">
        <v>6</v>
      </c>
      <c r="K124" s="232">
        <v>7</v>
      </c>
      <c r="L124" s="232">
        <v>8</v>
      </c>
      <c r="M124" s="232">
        <v>9</v>
      </c>
      <c r="N124" s="232">
        <v>10</v>
      </c>
      <c r="O124" s="232">
        <v>11</v>
      </c>
      <c r="P124" s="232">
        <v>12</v>
      </c>
      <c r="Q124" s="232">
        <v>13</v>
      </c>
      <c r="R124" s="232">
        <v>14</v>
      </c>
      <c r="S124" s="232">
        <v>15</v>
      </c>
      <c r="T124" s="232">
        <v>16</v>
      </c>
      <c r="U124" s="232">
        <v>17</v>
      </c>
      <c r="V124" s="232">
        <v>18</v>
      </c>
      <c r="W124" s="232">
        <v>19</v>
      </c>
      <c r="X124" s="232">
        <v>20</v>
      </c>
      <c r="Y124" s="232">
        <v>21</v>
      </c>
      <c r="Z124" s="232">
        <v>22</v>
      </c>
      <c r="AA124" s="144" t="s">
        <v>66</v>
      </c>
      <c r="AB124" s="144" t="s">
        <v>67</v>
      </c>
      <c r="AC124" s="144" t="s">
        <v>68</v>
      </c>
      <c r="AD124" s="17"/>
      <c r="AE124" s="17"/>
      <c r="AF124" s="17"/>
    </row>
    <row r="125" spans="1:84" ht="19.5" thickBot="1" x14ac:dyDescent="0.3">
      <c r="B125" s="479" t="s">
        <v>50</v>
      </c>
      <c r="C125" s="480"/>
      <c r="D125" s="111" t="s">
        <v>49</v>
      </c>
      <c r="E125" s="137">
        <f t="shared" ref="E125:Z125" si="466">(($F$27+$G$27+$H$27+$I$27)*BI99)+(($F$30+$G$30+$H$30+$I$30)*BI100)+(($F$33+$G$33+$H$33+$I$33)*BI101)+(($F$36+$G$36+$H$36+$I$36)*BI102)+(($F$39+$G$39+$H$39+$I$39)*BI103)+(($F$42+$G$42+$H$42+$I$42)*BI104)+(($F$45+$G$45+$H$45+$I$45)*BI105)+(($F$48+$G$48+$H$48+$I$48)*BI106)+(($F$51+$G$51+$H$51+$I$51)*BI107)+(($F$54+$G$54+$H$54+$I$54)*BI108)+(($F$57+$G$57+$H$57+$I$57)*BI109)+(($F$60+$G$60+$H$60+$I$60)*BI110)+(($F$63+$G$63+$H$63+$I$63)*BI111)+(($F$66+$G$66+$H$66+$I$66)*BI112)+(($F$69+$G$69+$H$69+$I$69)*BI113)+(($F$72+$G$72+$H$72+$I$72)*BI114)+(($F$75+$G$75+$H$75+$I$75)*BI115)+(($F$78+$G$78+$H$78+$I$78)*BI116)+(($F$81+$G$81+$H$81+$I$81)*BI117)+(($F$84+$G$84+$H$84+$I$84)*BI118)+(($F$87+$G$87+$H$87+$I$87)*BI119)</f>
        <v>120.4</v>
      </c>
      <c r="F125" s="131">
        <f t="shared" si="466"/>
        <v>120.4</v>
      </c>
      <c r="G125" s="113">
        <f t="shared" si="466"/>
        <v>120.4</v>
      </c>
      <c r="H125" s="113">
        <f t="shared" si="466"/>
        <v>120.4</v>
      </c>
      <c r="I125" s="113">
        <f t="shared" si="466"/>
        <v>120.4</v>
      </c>
      <c r="J125" s="113">
        <f t="shared" si="466"/>
        <v>120.4</v>
      </c>
      <c r="K125" s="113">
        <f t="shared" si="466"/>
        <v>120.4</v>
      </c>
      <c r="L125" s="113">
        <f t="shared" si="466"/>
        <v>120.4</v>
      </c>
      <c r="M125" s="113">
        <f t="shared" si="466"/>
        <v>120.4</v>
      </c>
      <c r="N125" s="113">
        <f t="shared" si="466"/>
        <v>120.4</v>
      </c>
      <c r="O125" s="113">
        <f t="shared" si="466"/>
        <v>120.4</v>
      </c>
      <c r="P125" s="113">
        <f t="shared" si="466"/>
        <v>120.4</v>
      </c>
      <c r="Q125" s="113">
        <f t="shared" si="466"/>
        <v>120.4</v>
      </c>
      <c r="R125" s="113">
        <f t="shared" si="466"/>
        <v>120.4</v>
      </c>
      <c r="S125" s="113">
        <f t="shared" si="466"/>
        <v>120.4</v>
      </c>
      <c r="T125" s="113">
        <f t="shared" si="466"/>
        <v>120.4</v>
      </c>
      <c r="U125" s="113">
        <f t="shared" si="466"/>
        <v>120.4</v>
      </c>
      <c r="V125" s="113">
        <f t="shared" si="466"/>
        <v>120.4</v>
      </c>
      <c r="W125" s="113">
        <f t="shared" si="466"/>
        <v>120.4</v>
      </c>
      <c r="X125" s="113">
        <f t="shared" si="466"/>
        <v>120.4</v>
      </c>
      <c r="Y125" s="113">
        <f t="shared" si="466"/>
        <v>0</v>
      </c>
      <c r="Z125" s="113">
        <f t="shared" si="466"/>
        <v>0</v>
      </c>
      <c r="AA125" s="119">
        <v>150</v>
      </c>
      <c r="AB125" s="122">
        <v>250</v>
      </c>
      <c r="AC125" s="125">
        <v>1000</v>
      </c>
      <c r="AD125" s="128" t="s">
        <v>49</v>
      </c>
      <c r="AE125" s="17"/>
      <c r="AF125" s="17"/>
      <c r="AK125" s="335" t="s">
        <v>126</v>
      </c>
      <c r="AL125" s="335" t="s">
        <v>127</v>
      </c>
      <c r="AM125" s="335"/>
      <c r="AN125" s="335"/>
    </row>
    <row r="126" spans="1:84" ht="19.5" thickBot="1" x14ac:dyDescent="0.3">
      <c r="B126" s="479" t="s">
        <v>39</v>
      </c>
      <c r="C126" s="480"/>
      <c r="D126" s="111" t="s">
        <v>38</v>
      </c>
      <c r="E126" s="138">
        <f t="shared" ref="E126:Z126" si="467">(($J$27+$K$27)*BI99)+(($J$30+$K$30)*BI100)+(($J$33+$K$33)*BI101)+(($J$36+$K$36)*BI102)+(($J$39+$K$39)*BI103)+(($J$42+$K$42)*BI104)+(($J$45+$K$45)*BI105)+(($J$48+$K$48)*BI106)+(($J$51+$K$51)*BI107)+(($J$54+$K$54)*BI108)+(($J$57+$K$57)*BI109)+(($J$60+$K$60)*BI110)+(($J$63+$K$63)*BI111)+(($J$66+$K$66)*BI112)+(($J$69+$K$69)*BI113)+(($J$72+$K$72)*BI114)+(($J$75+$K$75)*BI115)+(($J$78+$K$78)*BI116)+(($J$81+$K$81)*BI117)+(($J$84+$K$84)*BI118)+(($J$87+$K$87)*BI119)</f>
        <v>229.85599999999999</v>
      </c>
      <c r="F126" s="132">
        <f t="shared" si="467"/>
        <v>229.85599999999999</v>
      </c>
      <c r="G126" s="114">
        <f t="shared" si="467"/>
        <v>229.85599999999999</v>
      </c>
      <c r="H126" s="114">
        <f t="shared" si="467"/>
        <v>229.85599999999999</v>
      </c>
      <c r="I126" s="114">
        <f t="shared" si="467"/>
        <v>214.148</v>
      </c>
      <c r="J126" s="114">
        <f t="shared" si="467"/>
        <v>214.148</v>
      </c>
      <c r="K126" s="114">
        <f t="shared" si="467"/>
        <v>214.148</v>
      </c>
      <c r="L126" s="114">
        <f t="shared" si="467"/>
        <v>214.148</v>
      </c>
      <c r="M126" s="114">
        <f t="shared" si="467"/>
        <v>214.148</v>
      </c>
      <c r="N126" s="114">
        <f t="shared" si="467"/>
        <v>214.148</v>
      </c>
      <c r="O126" s="114">
        <f t="shared" si="467"/>
        <v>214.148</v>
      </c>
      <c r="P126" s="114">
        <f t="shared" si="467"/>
        <v>214.148</v>
      </c>
      <c r="Q126" s="114">
        <f t="shared" si="467"/>
        <v>214.148</v>
      </c>
      <c r="R126" s="114">
        <f t="shared" si="467"/>
        <v>214.148</v>
      </c>
      <c r="S126" s="114">
        <f t="shared" si="467"/>
        <v>214.148</v>
      </c>
      <c r="T126" s="114">
        <f t="shared" si="467"/>
        <v>214.148</v>
      </c>
      <c r="U126" s="114">
        <f t="shared" si="467"/>
        <v>214.148</v>
      </c>
      <c r="V126" s="114">
        <f t="shared" si="467"/>
        <v>214.148</v>
      </c>
      <c r="W126" s="114">
        <f t="shared" si="467"/>
        <v>211.904</v>
      </c>
      <c r="X126" s="114">
        <f t="shared" si="467"/>
        <v>211.904</v>
      </c>
      <c r="Y126" s="114">
        <f t="shared" si="467"/>
        <v>0</v>
      </c>
      <c r="Z126" s="114">
        <f t="shared" si="467"/>
        <v>0</v>
      </c>
      <c r="AA126" s="120">
        <v>50</v>
      </c>
      <c r="AB126" s="123">
        <v>80</v>
      </c>
      <c r="AC126" s="126">
        <v>100</v>
      </c>
      <c r="AD126" s="128" t="s">
        <v>38</v>
      </c>
      <c r="AE126" s="17"/>
      <c r="AF126" s="17"/>
      <c r="AK126" s="335"/>
      <c r="AL126" s="2" t="s">
        <v>128</v>
      </c>
      <c r="AM126" s="2" t="s">
        <v>129</v>
      </c>
      <c r="AN126" s="2" t="s">
        <v>130</v>
      </c>
    </row>
    <row r="127" spans="1:84" ht="19.5" thickBot="1" x14ac:dyDescent="0.3">
      <c r="B127" s="479" t="s">
        <v>37</v>
      </c>
      <c r="C127" s="480"/>
      <c r="D127" s="111" t="s">
        <v>36</v>
      </c>
      <c r="E127" s="138">
        <f t="shared" ref="E127:Z127" si="468">(($L$27+$M$27)*BI99)+(($L$30+$M$30)*BI100)+(($L$33+$M$33)*BI101)+(($L$36+$M$36)*BI102)+(($L$39+$M$39)*BI103)+(($L$42+$M$42)*BI104)+(($L$45+$M$45)*BI105)+(($L$48+$M$48)*BI106)+(($L$51+$M$51)*BI107)+(($L$54+$M$54)*BI108)+(($L$57+$M$57)*BI109)+(($L$60+$M$60)*BI110)+(($L$63+$M$63)*BI111)+(($L$66+$M$66)*BI112)+(($L$69+$M$69)*BI113)+(($L$72+$M$72)*BI114)+(($L$75+$M$75)*BI115)+(($L$78+$M$78)*BI116)+(($L$81+$M$81)*BI117)+(($L$84+$M$84)*BI118)+(($L$87+$M$87)*BI119)</f>
        <v>220.1824</v>
      </c>
      <c r="F127" s="132">
        <f t="shared" si="468"/>
        <v>220.1824</v>
      </c>
      <c r="G127" s="114">
        <f t="shared" si="468"/>
        <v>220.1824</v>
      </c>
      <c r="H127" s="114">
        <f t="shared" si="468"/>
        <v>220.1824</v>
      </c>
      <c r="I127" s="114">
        <f t="shared" si="468"/>
        <v>202.40379999999999</v>
      </c>
      <c r="J127" s="114">
        <f t="shared" si="468"/>
        <v>202.40379999999999</v>
      </c>
      <c r="K127" s="114">
        <f t="shared" si="468"/>
        <v>202.40379999999999</v>
      </c>
      <c r="L127" s="114">
        <f t="shared" si="468"/>
        <v>202.40379999999999</v>
      </c>
      <c r="M127" s="114">
        <f t="shared" si="468"/>
        <v>202.40379999999999</v>
      </c>
      <c r="N127" s="114">
        <f t="shared" si="468"/>
        <v>202.40379999999999</v>
      </c>
      <c r="O127" s="114">
        <f t="shared" si="468"/>
        <v>202.40379999999999</v>
      </c>
      <c r="P127" s="114">
        <f t="shared" si="468"/>
        <v>202.40379999999999</v>
      </c>
      <c r="Q127" s="114">
        <f t="shared" si="468"/>
        <v>202.40379999999999</v>
      </c>
      <c r="R127" s="114">
        <f t="shared" si="468"/>
        <v>202.40379999999999</v>
      </c>
      <c r="S127" s="114">
        <f t="shared" si="468"/>
        <v>202.40379999999999</v>
      </c>
      <c r="T127" s="114">
        <f t="shared" si="468"/>
        <v>202.40379999999999</v>
      </c>
      <c r="U127" s="114">
        <f t="shared" si="468"/>
        <v>202.40379999999999</v>
      </c>
      <c r="V127" s="114">
        <f t="shared" si="468"/>
        <v>202.40379999999999</v>
      </c>
      <c r="W127" s="114">
        <f t="shared" si="468"/>
        <v>199.864</v>
      </c>
      <c r="X127" s="114">
        <f t="shared" si="468"/>
        <v>199.864</v>
      </c>
      <c r="Y127" s="114">
        <f t="shared" si="468"/>
        <v>0</v>
      </c>
      <c r="Z127" s="114">
        <f t="shared" si="468"/>
        <v>0</v>
      </c>
      <c r="AA127" s="120">
        <v>100</v>
      </c>
      <c r="AB127" s="123">
        <v>300</v>
      </c>
      <c r="AC127" s="126">
        <v>400</v>
      </c>
      <c r="AD127" s="128" t="s">
        <v>36</v>
      </c>
      <c r="AE127" s="17"/>
      <c r="AF127" s="17"/>
      <c r="AK127">
        <v>0.1</v>
      </c>
      <c r="AL127">
        <v>50</v>
      </c>
    </row>
    <row r="128" spans="1:84" ht="16.5" thickBot="1" x14ac:dyDescent="0.3">
      <c r="B128" s="344" t="s">
        <v>47</v>
      </c>
      <c r="C128" s="345"/>
      <c r="D128" s="110" t="s">
        <v>20</v>
      </c>
      <c r="E128" s="139">
        <f t="shared" ref="E128:Z128" si="469">(($N$27+$O$27)*BI99)+(($N$30+$O$30)*BI100)+(($N$33+$O$33)*BI101)+(($N$36+$O$36)*BI102)+(($N$39+$O$39)*BI103)+(($N$42+$O$42)*BI104)+(($N$45+$O$45)*BI105)+(($N$48+$O$48)*BI106)+(($N$51+$O$51)*BI107)+(($N$54+$O$54)*BI108)+(($N$57+$O$57)*BI109)+(($N$60+$O$60)*BI110)+(($N$63+$O$63)*BI111)+(($N$66+$O$66)*BI112)+(($N$69+$O$69)*BI113)+(($N$72+$O$72)*BI114)+(($N$75+$O$75)*BI115)+(($N$78+$O$78)*BI116)+(($N$81+$O$81)*BI117)+(($N$84+$O$84)*BI118)+(($N$87+$O$87)*BI119)</f>
        <v>0</v>
      </c>
      <c r="F128" s="133">
        <f t="shared" si="469"/>
        <v>0</v>
      </c>
      <c r="G128" s="118">
        <f t="shared" si="469"/>
        <v>0</v>
      </c>
      <c r="H128" s="118">
        <f t="shared" si="469"/>
        <v>0</v>
      </c>
      <c r="I128" s="118">
        <f t="shared" si="469"/>
        <v>0</v>
      </c>
      <c r="J128" s="118">
        <f t="shared" si="469"/>
        <v>0</v>
      </c>
      <c r="K128" s="118">
        <f t="shared" si="469"/>
        <v>0</v>
      </c>
      <c r="L128" s="118">
        <f t="shared" si="469"/>
        <v>0</v>
      </c>
      <c r="M128" s="118">
        <f t="shared" si="469"/>
        <v>0</v>
      </c>
      <c r="N128" s="118">
        <f t="shared" si="469"/>
        <v>0</v>
      </c>
      <c r="O128" s="118">
        <f t="shared" si="469"/>
        <v>0</v>
      </c>
      <c r="P128" s="118">
        <f t="shared" si="469"/>
        <v>0</v>
      </c>
      <c r="Q128" s="118">
        <f t="shared" si="469"/>
        <v>0</v>
      </c>
      <c r="R128" s="118">
        <f t="shared" si="469"/>
        <v>0</v>
      </c>
      <c r="S128" s="118">
        <f t="shared" si="469"/>
        <v>0</v>
      </c>
      <c r="T128" s="118">
        <f t="shared" si="469"/>
        <v>0</v>
      </c>
      <c r="U128" s="118">
        <f t="shared" si="469"/>
        <v>0</v>
      </c>
      <c r="V128" s="118">
        <f t="shared" si="469"/>
        <v>0</v>
      </c>
      <c r="W128" s="118">
        <f t="shared" si="469"/>
        <v>0</v>
      </c>
      <c r="X128" s="118">
        <f t="shared" si="469"/>
        <v>0</v>
      </c>
      <c r="Y128" s="118">
        <f t="shared" si="469"/>
        <v>0</v>
      </c>
      <c r="Z128" s="118">
        <f t="shared" si="469"/>
        <v>0</v>
      </c>
      <c r="AA128" s="120">
        <v>100</v>
      </c>
      <c r="AB128" s="123">
        <v>200</v>
      </c>
      <c r="AC128" s="126">
        <v>500</v>
      </c>
      <c r="AD128" s="129" t="s">
        <v>20</v>
      </c>
      <c r="AE128" s="17"/>
      <c r="AF128" s="17"/>
      <c r="AK128">
        <v>0.2</v>
      </c>
      <c r="AL128">
        <v>100</v>
      </c>
    </row>
    <row r="129" spans="1:38" ht="16.5" thickBot="1" x14ac:dyDescent="0.3">
      <c r="B129" s="344" t="s">
        <v>43</v>
      </c>
      <c r="C129" s="345"/>
      <c r="D129" s="108" t="s">
        <v>42</v>
      </c>
      <c r="E129" s="140">
        <f t="shared" ref="E129:Z129" si="470">(($P$27+$Q$27)*BI99)+(($P$30+$Q$30)*BI100)+(($P$33+$Q$33)*BI101)+(($P$36+$Q$36)*BI102)+(($P$39+$Q$39)*BI103)+(($P$42+$Q$42)*BI104)+(($P$45+$Q$45)*BI105)+(($P$48+$Q$48)*BI106)+(($P$51+$Q$51)*BI107)+(($P$54+$Q$54)*BI108)+(($P$57+$Q$57)*BI109)+(($P$60+$Q$60)*BI110)+(($P$63+$Q$63)*BI111)+(($P$66+$Q$66)*BI112)+(($P$69+$Q$69)*BI113)+(($P$72+$Q$72)*BI114)+(($P$75+$Q$75)*BI115)+(($P$78+$Q$78)*BI116)+(($P$81+$Q$81)*BI117)+(($P$84+$Q$84)*BI118)+(($P$87+$Q$87)*BI119)</f>
        <v>18.059999999999999</v>
      </c>
      <c r="F129" s="134">
        <f t="shared" si="470"/>
        <v>18.059999999999999</v>
      </c>
      <c r="G129" s="115">
        <f t="shared" si="470"/>
        <v>18.059999999999999</v>
      </c>
      <c r="H129" s="115">
        <f t="shared" si="470"/>
        <v>18.059999999999999</v>
      </c>
      <c r="I129" s="115">
        <f t="shared" si="470"/>
        <v>18.059999999999999</v>
      </c>
      <c r="J129" s="115">
        <f t="shared" si="470"/>
        <v>18.059999999999999</v>
      </c>
      <c r="K129" s="115">
        <f t="shared" si="470"/>
        <v>18.059999999999999</v>
      </c>
      <c r="L129" s="115">
        <f t="shared" si="470"/>
        <v>18.059999999999999</v>
      </c>
      <c r="M129" s="115">
        <f t="shared" si="470"/>
        <v>18.059999999999999</v>
      </c>
      <c r="N129" s="115">
        <f t="shared" si="470"/>
        <v>18.059999999999999</v>
      </c>
      <c r="O129" s="115">
        <f t="shared" si="470"/>
        <v>18.059999999999999</v>
      </c>
      <c r="P129" s="115">
        <f t="shared" si="470"/>
        <v>18.059999999999999</v>
      </c>
      <c r="Q129" s="115">
        <f t="shared" si="470"/>
        <v>18.059999999999999</v>
      </c>
      <c r="R129" s="115">
        <f t="shared" si="470"/>
        <v>18.059999999999999</v>
      </c>
      <c r="S129" s="115">
        <f t="shared" si="470"/>
        <v>18.059999999999999</v>
      </c>
      <c r="T129" s="115">
        <f t="shared" si="470"/>
        <v>18.059999999999999</v>
      </c>
      <c r="U129" s="115">
        <f t="shared" si="470"/>
        <v>18.059999999999999</v>
      </c>
      <c r="V129" s="115">
        <f t="shared" si="470"/>
        <v>18.059999999999999</v>
      </c>
      <c r="W129" s="115">
        <f t="shared" si="470"/>
        <v>18.059999999999999</v>
      </c>
      <c r="X129" s="115">
        <f t="shared" si="470"/>
        <v>18.059999999999999</v>
      </c>
      <c r="Y129" s="115">
        <f t="shared" si="470"/>
        <v>0</v>
      </c>
      <c r="Z129" s="115">
        <f t="shared" si="470"/>
        <v>0</v>
      </c>
      <c r="AA129" s="120">
        <v>50</v>
      </c>
      <c r="AB129" s="123">
        <v>75</v>
      </c>
      <c r="AC129" s="126">
        <v>100</v>
      </c>
      <c r="AD129" s="129" t="s">
        <v>42</v>
      </c>
      <c r="AE129" s="17"/>
      <c r="AF129" s="17"/>
      <c r="AK129">
        <v>0.3</v>
      </c>
      <c r="AL129">
        <v>150</v>
      </c>
    </row>
    <row r="130" spans="1:38" ht="16.5" thickBot="1" x14ac:dyDescent="0.3">
      <c r="B130" s="344" t="s">
        <v>35</v>
      </c>
      <c r="C130" s="345"/>
      <c r="D130" s="109" t="s">
        <v>34</v>
      </c>
      <c r="E130" s="140">
        <f t="shared" ref="E130:Z130" si="471">(($R$27+$S$27)*BI99)+(($R$30+$S$30)*BI100)+(($R$33+$S$33)*BI101)+(($R$36+$S$36)*BI102)+(($R$39+$S$39)*BI103)+(($R$42+$S$42)*BI104)+(($R$45+$S$45)*BI105)+(($R$48+$S$48)*BI106)+(($R$51+$S$51)*BI107)+(($R$54+$S$54)*BI108)+(($R$57+$S$57)*BI109)+(($R$60+$S$60)*BI110)+(($R$63+$S$63)*BI111)+(($R$66+$S$66)*BI112)+(($R$69+$S$69)*BI113)+(($R$72+$S$72)*BI114)+(($R$75+$S$75)*BI115)+(($R$78+$S$78)*BI116)+(($R$81+$S$81)*BI117)+(($R$84+$S$84)*BI118)+(($R$87+$S$87)*BI119)</f>
        <v>0</v>
      </c>
      <c r="F130" s="134">
        <f t="shared" si="471"/>
        <v>0</v>
      </c>
      <c r="G130" s="115">
        <f t="shared" si="471"/>
        <v>0</v>
      </c>
      <c r="H130" s="115">
        <f t="shared" si="471"/>
        <v>0</v>
      </c>
      <c r="I130" s="115">
        <f t="shared" si="471"/>
        <v>0</v>
      </c>
      <c r="J130" s="115">
        <f t="shared" si="471"/>
        <v>0</v>
      </c>
      <c r="K130" s="115">
        <f t="shared" si="471"/>
        <v>0</v>
      </c>
      <c r="L130" s="115">
        <f t="shared" si="471"/>
        <v>0</v>
      </c>
      <c r="M130" s="115">
        <f t="shared" si="471"/>
        <v>0</v>
      </c>
      <c r="N130" s="115">
        <f t="shared" si="471"/>
        <v>0</v>
      </c>
      <c r="O130" s="115">
        <f t="shared" si="471"/>
        <v>0</v>
      </c>
      <c r="P130" s="115">
        <f t="shared" si="471"/>
        <v>0</v>
      </c>
      <c r="Q130" s="115">
        <f t="shared" si="471"/>
        <v>0</v>
      </c>
      <c r="R130" s="115">
        <f t="shared" si="471"/>
        <v>0</v>
      </c>
      <c r="S130" s="115">
        <f t="shared" si="471"/>
        <v>0</v>
      </c>
      <c r="T130" s="115">
        <f t="shared" si="471"/>
        <v>0</v>
      </c>
      <c r="U130" s="115">
        <f t="shared" si="471"/>
        <v>0</v>
      </c>
      <c r="V130" s="115">
        <f t="shared" si="471"/>
        <v>0</v>
      </c>
      <c r="W130" s="115">
        <f t="shared" si="471"/>
        <v>0</v>
      </c>
      <c r="X130" s="115">
        <f t="shared" si="471"/>
        <v>0</v>
      </c>
      <c r="Y130" s="115">
        <f t="shared" si="471"/>
        <v>0</v>
      </c>
      <c r="Z130" s="115">
        <f t="shared" si="471"/>
        <v>0</v>
      </c>
      <c r="AA130" s="120">
        <v>50</v>
      </c>
      <c r="AB130" s="123">
        <v>90</v>
      </c>
      <c r="AC130" s="126">
        <v>200</v>
      </c>
      <c r="AD130" s="129" t="s">
        <v>34</v>
      </c>
      <c r="AE130" s="17"/>
      <c r="AF130" s="17"/>
      <c r="AK130">
        <v>0.4</v>
      </c>
      <c r="AL130">
        <v>200</v>
      </c>
    </row>
    <row r="131" spans="1:38" ht="15.75" thickBot="1" x14ac:dyDescent="0.3">
      <c r="B131" s="346" t="s">
        <v>48</v>
      </c>
      <c r="C131" s="347"/>
      <c r="D131" s="31" t="s">
        <v>16</v>
      </c>
      <c r="E131" s="141">
        <f t="shared" ref="E131:Z131" si="472">($T$27*BI99)+($T$30*BI100)+($T$33*BI101)+($T$36*BI102)+($T$39*BI103)+($T$42*BI104)+($T$45*BI105)+($T$48*BI106)+($T$51*BI107)+($T$54*BI108)+($T$57*BI109)+($T$60*BI110)+($T$63*BI111)+($T$66*BI112)+($T$69*BI113)+($T$72*BI114)+($T$75*BI115)+($T$78*BI116)+($T$81*BI117)+($T$84*BI118)+($T$87*BI119)</f>
        <v>0.42140000000000005</v>
      </c>
      <c r="F131" s="135">
        <f t="shared" si="472"/>
        <v>0.42140000000000005</v>
      </c>
      <c r="G131" s="116">
        <f t="shared" si="472"/>
        <v>0.42140000000000005</v>
      </c>
      <c r="H131" s="116">
        <f t="shared" si="472"/>
        <v>0.42140000000000005</v>
      </c>
      <c r="I131" s="116">
        <f t="shared" si="472"/>
        <v>0.42140000000000005</v>
      </c>
      <c r="J131" s="116">
        <f t="shared" si="472"/>
        <v>0.42140000000000005</v>
      </c>
      <c r="K131" s="116">
        <f t="shared" si="472"/>
        <v>0.42140000000000005</v>
      </c>
      <c r="L131" s="116">
        <f t="shared" si="472"/>
        <v>0.42140000000000005</v>
      </c>
      <c r="M131" s="116">
        <f t="shared" si="472"/>
        <v>0.42140000000000005</v>
      </c>
      <c r="N131" s="116">
        <f t="shared" si="472"/>
        <v>0.42140000000000005</v>
      </c>
      <c r="O131" s="116">
        <f t="shared" si="472"/>
        <v>0.42140000000000005</v>
      </c>
      <c r="P131" s="116">
        <f t="shared" si="472"/>
        <v>0.42140000000000005</v>
      </c>
      <c r="Q131" s="116">
        <f t="shared" si="472"/>
        <v>0.42140000000000005</v>
      </c>
      <c r="R131" s="116">
        <f t="shared" si="472"/>
        <v>0.42140000000000005</v>
      </c>
      <c r="S131" s="116">
        <f t="shared" si="472"/>
        <v>0.42140000000000005</v>
      </c>
      <c r="T131" s="116">
        <f t="shared" si="472"/>
        <v>0.42140000000000005</v>
      </c>
      <c r="U131" s="116">
        <f t="shared" si="472"/>
        <v>0.42140000000000005</v>
      </c>
      <c r="V131" s="116">
        <f t="shared" si="472"/>
        <v>0.42140000000000005</v>
      </c>
      <c r="W131" s="116">
        <f t="shared" si="472"/>
        <v>0.42140000000000005</v>
      </c>
      <c r="X131" s="116">
        <f t="shared" si="472"/>
        <v>0.42140000000000005</v>
      </c>
      <c r="Y131" s="116">
        <f t="shared" si="472"/>
        <v>0</v>
      </c>
      <c r="Z131" s="116">
        <f t="shared" si="472"/>
        <v>0</v>
      </c>
      <c r="AA131" s="120">
        <v>0.5</v>
      </c>
      <c r="AB131" s="123">
        <v>1</v>
      </c>
      <c r="AC131" s="126">
        <v>5</v>
      </c>
      <c r="AD131" s="130" t="s">
        <v>16</v>
      </c>
      <c r="AE131" s="17"/>
      <c r="AF131" s="17"/>
      <c r="AK131">
        <v>0.5</v>
      </c>
    </row>
    <row r="132" spans="1:38" ht="15.75" thickBot="1" x14ac:dyDescent="0.3">
      <c r="B132" s="346" t="s">
        <v>45</v>
      </c>
      <c r="C132" s="347"/>
      <c r="D132" s="31" t="s">
        <v>14</v>
      </c>
      <c r="E132" s="141">
        <f t="shared" ref="E132:Z132" si="473">($U$27*BI99)+($U$30*BI100)+($U$33*BI101)+($U$36*BI102)+($U$39*BI103)+($U$42*BI104)+($U$45*BI105)+($U$48*BI106)+($U$51*BI107)+($U$54*BI108)+($U$57*BI109)+($U$60*BI110)+($U$63*BI111)+($U$66*BI112)+(($U$69*BI113)+($U$72*BI114)+($U$75*BI115)+($U$78*BI116)+($U$81*BI117)+($U$84*BI118)+($U$87*BI119))</f>
        <v>1.0234000000000003</v>
      </c>
      <c r="F132" s="135">
        <f t="shared" si="473"/>
        <v>1.0234000000000003</v>
      </c>
      <c r="G132" s="116">
        <f t="shared" si="473"/>
        <v>1.0234000000000003</v>
      </c>
      <c r="H132" s="116">
        <f t="shared" si="473"/>
        <v>1.0234000000000003</v>
      </c>
      <c r="I132" s="116">
        <f t="shared" si="473"/>
        <v>1.0234000000000003</v>
      </c>
      <c r="J132" s="116">
        <f t="shared" si="473"/>
        <v>1.0234000000000003</v>
      </c>
      <c r="K132" s="116">
        <f t="shared" si="473"/>
        <v>1.0234000000000003</v>
      </c>
      <c r="L132" s="116">
        <f t="shared" si="473"/>
        <v>1.0234000000000003</v>
      </c>
      <c r="M132" s="116">
        <f t="shared" si="473"/>
        <v>1.0234000000000003</v>
      </c>
      <c r="N132" s="116">
        <f t="shared" si="473"/>
        <v>1.0234000000000003</v>
      </c>
      <c r="O132" s="116">
        <f t="shared" si="473"/>
        <v>1.0234000000000003</v>
      </c>
      <c r="P132" s="116">
        <f t="shared" si="473"/>
        <v>1.0234000000000003</v>
      </c>
      <c r="Q132" s="116">
        <f t="shared" si="473"/>
        <v>1.0234000000000003</v>
      </c>
      <c r="R132" s="116">
        <f t="shared" si="473"/>
        <v>1.0234000000000003</v>
      </c>
      <c r="S132" s="116">
        <f t="shared" si="473"/>
        <v>1.0234000000000003</v>
      </c>
      <c r="T132" s="116">
        <f t="shared" si="473"/>
        <v>1.0234000000000003</v>
      </c>
      <c r="U132" s="116">
        <f t="shared" si="473"/>
        <v>1.0234000000000003</v>
      </c>
      <c r="V132" s="116">
        <f t="shared" si="473"/>
        <v>1.0234000000000003</v>
      </c>
      <c r="W132" s="116">
        <f t="shared" si="473"/>
        <v>1.0234000000000003</v>
      </c>
      <c r="X132" s="116">
        <f t="shared" si="473"/>
        <v>1.0234000000000003</v>
      </c>
      <c r="Y132" s="116">
        <f t="shared" si="473"/>
        <v>0</v>
      </c>
      <c r="Z132" s="116">
        <f t="shared" si="473"/>
        <v>0</v>
      </c>
      <c r="AA132" s="120">
        <v>0.1</v>
      </c>
      <c r="AB132" s="123">
        <v>0.5</v>
      </c>
      <c r="AC132" s="126">
        <v>0.5</v>
      </c>
      <c r="AD132" s="130" t="s">
        <v>14</v>
      </c>
      <c r="AE132" s="17"/>
      <c r="AF132" s="17"/>
      <c r="AK132">
        <v>0.6</v>
      </c>
    </row>
    <row r="133" spans="1:38" ht="15.75" thickBot="1" x14ac:dyDescent="0.3">
      <c r="B133" s="346" t="s">
        <v>44</v>
      </c>
      <c r="C133" s="347"/>
      <c r="D133" s="32" t="s">
        <v>12</v>
      </c>
      <c r="E133" s="142">
        <f t="shared" ref="E133:Z133" si="474">($V$27*BI99)+($V$30*BI100)+($V$33*BI101)+($V$36*BI102)+($V$39*BI103)+($V$42*BI104)+($V$45*BI105)+($V$48*BI106)+($V$51*BI107)+($V$54*BI108)+($V$57*BI109)+($V$60*BI110)+($V$63*BI111)+($V$66*BI112)+($V$69*BI113)+($V$72*BI114)+($V$75*BI115)+($V$78*BI116)+($V$81*BI117)+($V$84*BI118)+($V$87*BI119)</f>
        <v>2.0468000000000006</v>
      </c>
      <c r="F133" s="142">
        <f t="shared" si="474"/>
        <v>2.0468000000000006</v>
      </c>
      <c r="G133" s="142">
        <f t="shared" si="474"/>
        <v>2.0468000000000006</v>
      </c>
      <c r="H133" s="142">
        <f t="shared" si="474"/>
        <v>2.0468000000000006</v>
      </c>
      <c r="I133" s="142">
        <f t="shared" si="474"/>
        <v>2.0468000000000006</v>
      </c>
      <c r="J133" s="142">
        <f t="shared" si="474"/>
        <v>2.0468000000000006</v>
      </c>
      <c r="K133" s="142">
        <f t="shared" si="474"/>
        <v>2.0468000000000006</v>
      </c>
      <c r="L133" s="142">
        <f t="shared" si="474"/>
        <v>2.0468000000000006</v>
      </c>
      <c r="M133" s="142">
        <f t="shared" si="474"/>
        <v>2.0468000000000006</v>
      </c>
      <c r="N133" s="142">
        <f t="shared" si="474"/>
        <v>2.0468000000000006</v>
      </c>
      <c r="O133" s="142">
        <f t="shared" si="474"/>
        <v>2.0468000000000006</v>
      </c>
      <c r="P133" s="142">
        <f t="shared" si="474"/>
        <v>2.0468000000000006</v>
      </c>
      <c r="Q133" s="142">
        <f t="shared" si="474"/>
        <v>2.0468000000000006</v>
      </c>
      <c r="R133" s="142">
        <f t="shared" si="474"/>
        <v>2.0468000000000006</v>
      </c>
      <c r="S133" s="142">
        <f t="shared" si="474"/>
        <v>2.0468000000000006</v>
      </c>
      <c r="T133" s="142">
        <f t="shared" si="474"/>
        <v>2.0468000000000006</v>
      </c>
      <c r="U133" s="142">
        <f t="shared" si="474"/>
        <v>2.0468000000000006</v>
      </c>
      <c r="V133" s="142">
        <f t="shared" si="474"/>
        <v>2.0468000000000006</v>
      </c>
      <c r="W133" s="142">
        <f t="shared" si="474"/>
        <v>2.0468000000000006</v>
      </c>
      <c r="X133" s="142">
        <f t="shared" si="474"/>
        <v>2.0468000000000006</v>
      </c>
      <c r="Y133" s="142">
        <f t="shared" si="474"/>
        <v>0</v>
      </c>
      <c r="Z133" s="142">
        <f t="shared" si="474"/>
        <v>0</v>
      </c>
      <c r="AA133" s="120">
        <v>2</v>
      </c>
      <c r="AB133" s="123">
        <v>5</v>
      </c>
      <c r="AC133" s="126">
        <v>10</v>
      </c>
      <c r="AD133" s="130" t="s">
        <v>12</v>
      </c>
      <c r="AE133" s="17"/>
      <c r="AF133" s="17"/>
      <c r="AK133">
        <v>0.7</v>
      </c>
    </row>
    <row r="134" spans="1:38" ht="15.75" thickBot="1" x14ac:dyDescent="0.3">
      <c r="B134" s="346" t="s">
        <v>41</v>
      </c>
      <c r="C134" s="347"/>
      <c r="D134" s="31" t="s">
        <v>10</v>
      </c>
      <c r="E134" s="141">
        <f t="shared" ref="E134:Z134" si="475">($W$27*BI99)+($W$30*BI100)+($W$33*BI101)+($W$36*BI102)+($W$39*BI103)+($W$42*BI104)+($W$45*BI105)+($W$48*BI106)+($W$51*BI107)+($W$54*BI108)+($W$57*BI109)+($W$60*BI110)+($W$63*BI111)+($W$66*BI112)+(($W$69*BI113)+($W$72*BI114)+($W$75*BI115)+($W$78*BI116)+($W$81*BI117)+($W$84*BI118)+($W$87*BI119))</f>
        <v>1.0234000000000003</v>
      </c>
      <c r="F134" s="135">
        <f t="shared" si="475"/>
        <v>1.0234000000000003</v>
      </c>
      <c r="G134" s="116">
        <f t="shared" si="475"/>
        <v>1.0234000000000003</v>
      </c>
      <c r="H134" s="116">
        <f t="shared" si="475"/>
        <v>1.0234000000000003</v>
      </c>
      <c r="I134" s="116">
        <f t="shared" si="475"/>
        <v>1.0234000000000003</v>
      </c>
      <c r="J134" s="116">
        <f t="shared" si="475"/>
        <v>1.0234000000000003</v>
      </c>
      <c r="K134" s="116">
        <f t="shared" si="475"/>
        <v>1.0234000000000003</v>
      </c>
      <c r="L134" s="116">
        <f t="shared" si="475"/>
        <v>1.0234000000000003</v>
      </c>
      <c r="M134" s="116">
        <f t="shared" si="475"/>
        <v>1.0234000000000003</v>
      </c>
      <c r="N134" s="116">
        <f t="shared" si="475"/>
        <v>1.0234000000000003</v>
      </c>
      <c r="O134" s="116">
        <f t="shared" si="475"/>
        <v>1.0234000000000003</v>
      </c>
      <c r="P134" s="116">
        <f t="shared" si="475"/>
        <v>1.0234000000000003</v>
      </c>
      <c r="Q134" s="116">
        <f t="shared" si="475"/>
        <v>1.0234000000000003</v>
      </c>
      <c r="R134" s="116">
        <f t="shared" si="475"/>
        <v>1.0234000000000003</v>
      </c>
      <c r="S134" s="116">
        <f t="shared" si="475"/>
        <v>1.0234000000000003</v>
      </c>
      <c r="T134" s="116">
        <f t="shared" si="475"/>
        <v>1.0234000000000003</v>
      </c>
      <c r="U134" s="116">
        <f t="shared" si="475"/>
        <v>1.0234000000000003</v>
      </c>
      <c r="V134" s="116">
        <f t="shared" si="475"/>
        <v>1.0234000000000003</v>
      </c>
      <c r="W134" s="116">
        <f t="shared" si="475"/>
        <v>1.0234000000000003</v>
      </c>
      <c r="X134" s="116">
        <f t="shared" si="475"/>
        <v>1.0234000000000003</v>
      </c>
      <c r="Y134" s="116">
        <f t="shared" si="475"/>
        <v>0</v>
      </c>
      <c r="Z134" s="116">
        <f t="shared" si="475"/>
        <v>0</v>
      </c>
      <c r="AA134" s="120">
        <v>0.5</v>
      </c>
      <c r="AB134" s="123">
        <v>2</v>
      </c>
      <c r="AC134" s="126">
        <v>5</v>
      </c>
      <c r="AD134" s="130" t="s">
        <v>10</v>
      </c>
      <c r="AE134" s="17"/>
      <c r="AF134" s="17"/>
      <c r="AK134">
        <v>0.8</v>
      </c>
    </row>
    <row r="135" spans="1:38" ht="15.75" thickBot="1" x14ac:dyDescent="0.3">
      <c r="B135" s="346" t="s">
        <v>40</v>
      </c>
      <c r="C135" s="347"/>
      <c r="D135" s="31" t="s">
        <v>8</v>
      </c>
      <c r="E135" s="141">
        <f t="shared" ref="E135:Z135" si="476">($X$27*BI99)+($X$30*BI100)+($X$33*BI101)+($X$36*BI102)+($X$39*BI103)+($X$42*BI104)+($X$45*BI105)+($X$48*BI106)+($X$51*BI107)+($X$54*BI108)+($X$57*BI109)+($X$60*BI110)+($X$63*BI111)+($X$66*BI112)+(($X$69*BI113)+($X$72*BI114)+($X$75*BI115)+($X$78*BI116)+($X$81*BI117)+($X$84*BI118)+($X$87*BI119))</f>
        <v>1.4447999999999997E-2</v>
      </c>
      <c r="F135" s="135">
        <f t="shared" si="476"/>
        <v>1.4447999999999997E-2</v>
      </c>
      <c r="G135" s="116">
        <f t="shared" si="476"/>
        <v>1.4447999999999997E-2</v>
      </c>
      <c r="H135" s="116">
        <f t="shared" si="476"/>
        <v>1.4447999999999997E-2</v>
      </c>
      <c r="I135" s="116">
        <f t="shared" si="476"/>
        <v>1.4447999999999997E-2</v>
      </c>
      <c r="J135" s="116">
        <f t="shared" si="476"/>
        <v>1.4447999999999997E-2</v>
      </c>
      <c r="K135" s="116">
        <f t="shared" si="476"/>
        <v>1.4447999999999997E-2</v>
      </c>
      <c r="L135" s="116">
        <f t="shared" si="476"/>
        <v>1.4447999999999997E-2</v>
      </c>
      <c r="M135" s="116">
        <f t="shared" si="476"/>
        <v>1.4447999999999997E-2</v>
      </c>
      <c r="N135" s="116">
        <f t="shared" si="476"/>
        <v>1.4447999999999997E-2</v>
      </c>
      <c r="O135" s="116">
        <f t="shared" si="476"/>
        <v>1.4447999999999997E-2</v>
      </c>
      <c r="P135" s="116">
        <f t="shared" si="476"/>
        <v>1.4447999999999997E-2</v>
      </c>
      <c r="Q135" s="116">
        <f t="shared" si="476"/>
        <v>1.4447999999999997E-2</v>
      </c>
      <c r="R135" s="116">
        <f t="shared" si="476"/>
        <v>1.4447999999999997E-2</v>
      </c>
      <c r="S135" s="116">
        <f t="shared" si="476"/>
        <v>1.4447999999999997E-2</v>
      </c>
      <c r="T135" s="116">
        <f t="shared" si="476"/>
        <v>1.4447999999999997E-2</v>
      </c>
      <c r="U135" s="116">
        <f t="shared" si="476"/>
        <v>1.4447999999999997E-2</v>
      </c>
      <c r="V135" s="116">
        <f t="shared" si="476"/>
        <v>1.4447999999999997E-2</v>
      </c>
      <c r="W135" s="116">
        <f t="shared" si="476"/>
        <v>1.4447999999999997E-2</v>
      </c>
      <c r="X135" s="116">
        <f t="shared" si="476"/>
        <v>1.4447999999999997E-2</v>
      </c>
      <c r="Y135" s="116">
        <f t="shared" si="476"/>
        <v>0</v>
      </c>
      <c r="Z135" s="116">
        <f t="shared" si="476"/>
        <v>0</v>
      </c>
      <c r="AA135" s="120">
        <v>0.01</v>
      </c>
      <c r="AB135" s="123">
        <v>0.02</v>
      </c>
      <c r="AC135" s="126">
        <v>0.05</v>
      </c>
      <c r="AD135" s="130" t="s">
        <v>8</v>
      </c>
      <c r="AE135" s="17"/>
      <c r="AF135" s="17"/>
      <c r="AK135">
        <v>0.9</v>
      </c>
    </row>
    <row r="136" spans="1:38" ht="15.75" thickBot="1" x14ac:dyDescent="0.3">
      <c r="B136" s="346" t="s">
        <v>33</v>
      </c>
      <c r="C136" s="347"/>
      <c r="D136" s="112" t="s">
        <v>6</v>
      </c>
      <c r="E136" s="141">
        <f t="shared" ref="E136:Z136" si="477">($Y$27*BI99)+($Y$30*BI100)+($Y$33*BI101)+($Y$36*BI102)+($Y$39*BI103)+($Y$42*BI104)+($Y$45*BI105)+($Y$48*BI106)+($Y$51*BI107)+($Y$54*BI108)+($Y$57*BI109)+($Y$60*BI110)+($Y$63*BI111)+($Y$66*BI112)+($Y$69*BI113)+($Y$72*BI114)+($Y$75*BI115)+($Y$78*BI116)+($Y$81*BI117)+($Y$84*BI118)+($Y$87*BI119)</f>
        <v>1.0234000000000003</v>
      </c>
      <c r="F136" s="135">
        <f t="shared" si="477"/>
        <v>1.0234000000000003</v>
      </c>
      <c r="G136" s="116">
        <f t="shared" si="477"/>
        <v>1.0234000000000003</v>
      </c>
      <c r="H136" s="116">
        <f t="shared" si="477"/>
        <v>1.0234000000000003</v>
      </c>
      <c r="I136" s="116">
        <f t="shared" si="477"/>
        <v>1.0234000000000003</v>
      </c>
      <c r="J136" s="116">
        <f t="shared" si="477"/>
        <v>1.0234000000000003</v>
      </c>
      <c r="K136" s="116">
        <f t="shared" si="477"/>
        <v>1.0234000000000003</v>
      </c>
      <c r="L136" s="116">
        <f t="shared" si="477"/>
        <v>1.0234000000000003</v>
      </c>
      <c r="M136" s="116">
        <f t="shared" si="477"/>
        <v>1.0234000000000003</v>
      </c>
      <c r="N136" s="116">
        <f t="shared" si="477"/>
        <v>1.0234000000000003</v>
      </c>
      <c r="O136" s="116">
        <f t="shared" si="477"/>
        <v>1.0234000000000003</v>
      </c>
      <c r="P136" s="116">
        <f t="shared" si="477"/>
        <v>1.0234000000000003</v>
      </c>
      <c r="Q136" s="116">
        <f t="shared" si="477"/>
        <v>1.0234000000000003</v>
      </c>
      <c r="R136" s="116">
        <f t="shared" si="477"/>
        <v>1.0234000000000003</v>
      </c>
      <c r="S136" s="116">
        <f t="shared" si="477"/>
        <v>1.0234000000000003</v>
      </c>
      <c r="T136" s="116">
        <f t="shared" si="477"/>
        <v>1.0234000000000003</v>
      </c>
      <c r="U136" s="116">
        <f t="shared" si="477"/>
        <v>1.0234000000000003</v>
      </c>
      <c r="V136" s="116">
        <f t="shared" si="477"/>
        <v>1.0234000000000003</v>
      </c>
      <c r="W136" s="116">
        <f t="shared" si="477"/>
        <v>1.0234000000000003</v>
      </c>
      <c r="X136" s="116">
        <f t="shared" si="477"/>
        <v>1.0234000000000003</v>
      </c>
      <c r="Y136" s="116">
        <f t="shared" si="477"/>
        <v>0</v>
      </c>
      <c r="Z136" s="116">
        <f t="shared" si="477"/>
        <v>0</v>
      </c>
      <c r="AA136" s="120">
        <v>0.5</v>
      </c>
      <c r="AB136" s="123">
        <v>0.5</v>
      </c>
      <c r="AC136" s="126">
        <v>1</v>
      </c>
      <c r="AD136" s="130" t="s">
        <v>6</v>
      </c>
      <c r="AE136" s="17"/>
      <c r="AF136" s="17"/>
      <c r="AK136">
        <v>1</v>
      </c>
    </row>
    <row r="137" spans="1:38" ht="15.75" thickBot="1" x14ac:dyDescent="0.3">
      <c r="B137" s="346" t="s">
        <v>46</v>
      </c>
      <c r="C137" s="347"/>
      <c r="D137" s="32" t="s">
        <v>4</v>
      </c>
      <c r="E137" s="141">
        <f t="shared" ref="E137:Z137" si="478">($Z$27*BI99)+($Z$30*BI100)+($Z$33*BI101)+($Z$36*BI102)+($Z$39*BI103)+($Z$42*BI104)+($Z$45*BI105)+($Z$48*BI106)+($Z$51*BI107)+($Z$54*BI108)+($Z$57*BI109)+($Z$60*BI110)+($Z$63*BI111)+($Z$66*BI112)+(($Z$69*BI113)+($Z$72*BI114)+($Z$75*BI115)+($Z$78*BI116)+($Z$81*BI117)+($Z$84*BI118)+($Z$87*BI119))</f>
        <v>0</v>
      </c>
      <c r="F137" s="135">
        <f t="shared" si="478"/>
        <v>0</v>
      </c>
      <c r="G137" s="116">
        <f t="shared" si="478"/>
        <v>0</v>
      </c>
      <c r="H137" s="116">
        <f t="shared" si="478"/>
        <v>0</v>
      </c>
      <c r="I137" s="116">
        <f t="shared" si="478"/>
        <v>0</v>
      </c>
      <c r="J137" s="116">
        <f t="shared" si="478"/>
        <v>0</v>
      </c>
      <c r="K137" s="116">
        <f t="shared" si="478"/>
        <v>0</v>
      </c>
      <c r="L137" s="116">
        <f t="shared" si="478"/>
        <v>0</v>
      </c>
      <c r="M137" s="116">
        <f t="shared" si="478"/>
        <v>0</v>
      </c>
      <c r="N137" s="116">
        <f t="shared" si="478"/>
        <v>0</v>
      </c>
      <c r="O137" s="116">
        <f t="shared" si="478"/>
        <v>0</v>
      </c>
      <c r="P137" s="116">
        <f t="shared" si="478"/>
        <v>0</v>
      </c>
      <c r="Q137" s="116">
        <f t="shared" si="478"/>
        <v>0</v>
      </c>
      <c r="R137" s="116">
        <f t="shared" si="478"/>
        <v>0</v>
      </c>
      <c r="S137" s="116">
        <f t="shared" si="478"/>
        <v>0</v>
      </c>
      <c r="T137" s="116">
        <f t="shared" si="478"/>
        <v>0</v>
      </c>
      <c r="U137" s="116">
        <f t="shared" si="478"/>
        <v>0</v>
      </c>
      <c r="V137" s="116">
        <f t="shared" si="478"/>
        <v>0</v>
      </c>
      <c r="W137" s="116">
        <f t="shared" si="478"/>
        <v>0</v>
      </c>
      <c r="X137" s="116">
        <f t="shared" si="478"/>
        <v>0</v>
      </c>
      <c r="Y137" s="116">
        <f t="shared" si="478"/>
        <v>0</v>
      </c>
      <c r="Z137" s="116">
        <f t="shared" si="478"/>
        <v>0</v>
      </c>
      <c r="AA137" s="120">
        <v>10</v>
      </c>
      <c r="AB137" s="123">
        <v>30</v>
      </c>
      <c r="AC137" s="126">
        <v>50</v>
      </c>
      <c r="AD137" s="130" t="s">
        <v>4</v>
      </c>
      <c r="AE137" s="17"/>
      <c r="AF137" s="17"/>
      <c r="AK137">
        <v>1.1000000000000001</v>
      </c>
    </row>
    <row r="138" spans="1:38" ht="15.75" thickBot="1" x14ac:dyDescent="0.3">
      <c r="B138" s="346" t="s">
        <v>64</v>
      </c>
      <c r="C138" s="347"/>
      <c r="D138" s="32" t="s">
        <v>2</v>
      </c>
      <c r="E138" s="141">
        <f t="shared" ref="E138:Z138" si="479">($AA$27*BI99)+($AA$30*BI100)+($AA$33*BI101)+($AA$36*BI102)+($AA$39*BI103)+($AA$42*BI104)+($AA$45*BI105)+($AA$48*BI106)+($AA$51*BI107)+($AA$54*BI108)+($AA$57*BI109)+($AA$60*BI110)+($AA$63*BI111)+($AA$66*BI112)+($AA$69*BI113)+($AA$72*BI114)+($AA$75*BI115)+($AA$78*BI116)+($AA$81*BI117)+($AA$84*BI118)+($AA$87*BI119)</f>
        <v>1.4447999999999997E-2</v>
      </c>
      <c r="F138" s="135">
        <f t="shared" si="479"/>
        <v>1.4447999999999997E-2</v>
      </c>
      <c r="G138" s="116">
        <f t="shared" si="479"/>
        <v>1.4447999999999997E-2</v>
      </c>
      <c r="H138" s="116">
        <f t="shared" si="479"/>
        <v>1.4447999999999997E-2</v>
      </c>
      <c r="I138" s="116">
        <f t="shared" si="479"/>
        <v>1.4447999999999997E-2</v>
      </c>
      <c r="J138" s="116">
        <f t="shared" si="479"/>
        <v>1.4447999999999997E-2</v>
      </c>
      <c r="K138" s="116">
        <f t="shared" si="479"/>
        <v>1.4447999999999997E-2</v>
      </c>
      <c r="L138" s="116">
        <f t="shared" si="479"/>
        <v>1.4447999999999997E-2</v>
      </c>
      <c r="M138" s="116">
        <f t="shared" si="479"/>
        <v>1.4447999999999997E-2</v>
      </c>
      <c r="N138" s="116">
        <f t="shared" si="479"/>
        <v>1.4447999999999997E-2</v>
      </c>
      <c r="O138" s="116">
        <f t="shared" si="479"/>
        <v>1.4447999999999997E-2</v>
      </c>
      <c r="P138" s="116">
        <f t="shared" si="479"/>
        <v>1.4447999999999997E-2</v>
      </c>
      <c r="Q138" s="116">
        <f t="shared" si="479"/>
        <v>1.4447999999999997E-2</v>
      </c>
      <c r="R138" s="116">
        <f t="shared" si="479"/>
        <v>1.4447999999999997E-2</v>
      </c>
      <c r="S138" s="116">
        <f t="shared" si="479"/>
        <v>1.4447999999999997E-2</v>
      </c>
      <c r="T138" s="116">
        <f t="shared" si="479"/>
        <v>1.4447999999999997E-2</v>
      </c>
      <c r="U138" s="116">
        <f t="shared" si="479"/>
        <v>1.4447999999999997E-2</v>
      </c>
      <c r="V138" s="116">
        <f t="shared" si="479"/>
        <v>1.4447999999999997E-2</v>
      </c>
      <c r="W138" s="116">
        <f t="shared" si="479"/>
        <v>1.4447999999999997E-2</v>
      </c>
      <c r="X138" s="116">
        <f t="shared" si="479"/>
        <v>1.4447999999999997E-2</v>
      </c>
      <c r="Y138" s="116">
        <f t="shared" si="479"/>
        <v>0</v>
      </c>
      <c r="Z138" s="116">
        <f t="shared" si="479"/>
        <v>0</v>
      </c>
      <c r="AA138" s="120"/>
      <c r="AB138" s="123"/>
      <c r="AC138" s="126"/>
      <c r="AD138" s="130" t="s">
        <v>2</v>
      </c>
      <c r="AE138" s="17"/>
      <c r="AF138" s="17"/>
      <c r="AK138">
        <v>1.2</v>
      </c>
    </row>
    <row r="139" spans="1:38" ht="15.75" thickBot="1" x14ac:dyDescent="0.3">
      <c r="B139" s="346" t="s">
        <v>65</v>
      </c>
      <c r="C139" s="347"/>
      <c r="D139" s="32" t="s">
        <v>0</v>
      </c>
      <c r="E139" s="143">
        <f t="shared" ref="E139:Z139" si="480">($AB$27*BI99)+($AB$30*BI100)+($AB$33*BI101)+($AB$36*BI102)+($AB$39*BI103)+($AB$42*BI104)+($AB$45*BI105)+($AB$48*BI106)+($AB$51*BI107)+($AB$54*BI108)+($AB$57*BI109)+($AB$60*BI110)+($AB$63*BI111)+($AB$66*BI112)+($AB$69*BI113)+($AB$72*BI114)+($AB$75*BI115)+($AB$78*BI116)+($AB$81*BI117)+($AB$84*BI118)+($AB$87*BI119)</f>
        <v>0</v>
      </c>
      <c r="F139" s="136">
        <f t="shared" si="480"/>
        <v>0</v>
      </c>
      <c r="G139" s="117">
        <f t="shared" si="480"/>
        <v>0</v>
      </c>
      <c r="H139" s="117">
        <f t="shared" si="480"/>
        <v>0</v>
      </c>
      <c r="I139" s="117">
        <f t="shared" si="480"/>
        <v>0</v>
      </c>
      <c r="J139" s="117">
        <f t="shared" si="480"/>
        <v>0</v>
      </c>
      <c r="K139" s="117">
        <f t="shared" si="480"/>
        <v>0</v>
      </c>
      <c r="L139" s="117">
        <f t="shared" si="480"/>
        <v>0</v>
      </c>
      <c r="M139" s="117">
        <f t="shared" si="480"/>
        <v>0</v>
      </c>
      <c r="N139" s="117">
        <f t="shared" si="480"/>
        <v>0</v>
      </c>
      <c r="O139" s="117">
        <f t="shared" si="480"/>
        <v>0</v>
      </c>
      <c r="P139" s="117">
        <f t="shared" si="480"/>
        <v>0</v>
      </c>
      <c r="Q139" s="117">
        <f t="shared" si="480"/>
        <v>0</v>
      </c>
      <c r="R139" s="117">
        <f t="shared" si="480"/>
        <v>0</v>
      </c>
      <c r="S139" s="117">
        <f t="shared" si="480"/>
        <v>0</v>
      </c>
      <c r="T139" s="117">
        <f t="shared" si="480"/>
        <v>0</v>
      </c>
      <c r="U139" s="117">
        <f t="shared" si="480"/>
        <v>0</v>
      </c>
      <c r="V139" s="117">
        <f t="shared" si="480"/>
        <v>0</v>
      </c>
      <c r="W139" s="117">
        <f t="shared" si="480"/>
        <v>0</v>
      </c>
      <c r="X139" s="117">
        <f t="shared" si="480"/>
        <v>0</v>
      </c>
      <c r="Y139" s="117">
        <f t="shared" si="480"/>
        <v>0</v>
      </c>
      <c r="Z139" s="117">
        <f t="shared" si="480"/>
        <v>0</v>
      </c>
      <c r="AA139" s="121"/>
      <c r="AB139" s="124"/>
      <c r="AC139" s="127"/>
      <c r="AD139" s="130" t="s">
        <v>0</v>
      </c>
      <c r="AE139" s="17"/>
      <c r="AF139" s="17"/>
      <c r="AK139">
        <v>1.3</v>
      </c>
    </row>
    <row r="140" spans="1:38" x14ac:dyDescent="0.25">
      <c r="A140" s="245" t="s">
        <v>124</v>
      </c>
      <c r="B140" s="17"/>
      <c r="C140" s="25"/>
      <c r="D140" s="22"/>
      <c r="E140" s="22"/>
      <c r="F140" s="22"/>
      <c r="G140" s="22"/>
      <c r="H140" s="22"/>
      <c r="I140" s="17"/>
      <c r="J140" s="17"/>
      <c r="K140" s="17"/>
      <c r="L140" s="17"/>
      <c r="M140" s="17"/>
      <c r="N140" s="17"/>
      <c r="O140" s="17"/>
      <c r="P140" s="17"/>
      <c r="Q140" s="17"/>
      <c r="R140" s="17"/>
      <c r="S140" s="17"/>
      <c r="T140" s="17"/>
      <c r="U140" s="17"/>
      <c r="V140" s="17"/>
      <c r="W140" s="17"/>
      <c r="X140" s="17"/>
      <c r="Y140" s="17"/>
      <c r="Z140" s="17"/>
      <c r="AA140" s="17"/>
      <c r="AB140" s="17"/>
      <c r="AC140" s="17"/>
      <c r="AD140" s="17"/>
      <c r="AE140" s="17"/>
      <c r="AF140" s="17"/>
      <c r="AK140">
        <v>1.4</v>
      </c>
    </row>
    <row r="141" spans="1:38" ht="27.75" customHeight="1" x14ac:dyDescent="0.25">
      <c r="B141" s="343"/>
      <c r="C141" s="343"/>
      <c r="D141" s="254"/>
      <c r="E141" s="22"/>
      <c r="F141" s="22"/>
      <c r="G141" s="22"/>
      <c r="H141" s="22"/>
      <c r="I141" s="17"/>
      <c r="J141" s="17"/>
      <c r="K141" s="17"/>
      <c r="L141" s="17"/>
      <c r="M141" s="17"/>
      <c r="N141" s="17"/>
      <c r="O141" s="17"/>
      <c r="P141" s="17"/>
      <c r="Q141" s="17"/>
      <c r="R141" s="17"/>
      <c r="S141" s="17"/>
      <c r="T141" s="17"/>
      <c r="U141" s="17"/>
      <c r="V141" s="17"/>
      <c r="W141" s="17"/>
      <c r="X141" s="17"/>
      <c r="Y141" s="17"/>
      <c r="Z141" s="17"/>
      <c r="AA141" s="17"/>
      <c r="AB141" s="17"/>
      <c r="AC141" s="17"/>
      <c r="AD141" s="17"/>
      <c r="AE141" s="17"/>
      <c r="AF141" s="17"/>
    </row>
    <row r="142" spans="1:38" s="280" customFormat="1" ht="35.25" thickBot="1" x14ac:dyDescent="0.3">
      <c r="A142" s="279" t="s">
        <v>124</v>
      </c>
      <c r="B142" s="342"/>
      <c r="C142" s="342"/>
      <c r="D142" s="475" t="s">
        <v>151</v>
      </c>
      <c r="E142" s="475"/>
      <c r="F142" s="475"/>
      <c r="G142" s="475"/>
      <c r="H142" s="475"/>
      <c r="I142" s="475"/>
      <c r="J142" s="475"/>
      <c r="K142" s="475"/>
      <c r="L142" s="475"/>
      <c r="M142" s="475"/>
      <c r="N142" s="475"/>
      <c r="O142" s="475"/>
      <c r="P142" s="475"/>
      <c r="Q142" s="475"/>
      <c r="R142" s="475"/>
      <c r="S142" s="475"/>
      <c r="T142" s="475"/>
      <c r="U142" s="475"/>
      <c r="V142" s="475"/>
      <c r="W142" s="475"/>
      <c r="X142" s="475"/>
      <c r="Y142" s="475"/>
      <c r="Z142" s="475"/>
      <c r="AA142" s="475"/>
      <c r="AB142" s="475"/>
      <c r="AC142" s="475"/>
      <c r="AD142" s="475"/>
      <c r="AG142" s="280">
        <f>IF($M$144="HANNA (Ec = 1 / PPM = 500)",1,IF($M$144="EUTECH (Ec = 1 / PPM = 640)",2,IF($M$144="TRUNCHEON (Ec = 1 / PPM = 700)",3)))</f>
        <v>1</v>
      </c>
      <c r="AH142" s="280" t="s">
        <v>133</v>
      </c>
      <c r="AK142" s="280">
        <v>1.5</v>
      </c>
    </row>
    <row r="143" spans="1:38" ht="15" hidden="1" customHeight="1" thickBot="1" x14ac:dyDescent="0.3">
      <c r="A143" s="245" t="s">
        <v>124</v>
      </c>
      <c r="B143" s="17"/>
      <c r="C143" s="33"/>
      <c r="D143" s="33"/>
      <c r="E143" s="33"/>
      <c r="F143" s="33"/>
      <c r="G143" s="33"/>
      <c r="H143" s="33"/>
      <c r="I143" s="33"/>
      <c r="J143" s="33"/>
      <c r="K143" s="33"/>
      <c r="L143" s="33"/>
      <c r="M143" s="33"/>
      <c r="N143" s="33"/>
      <c r="O143" s="33"/>
      <c r="P143" s="33"/>
      <c r="Q143" s="33"/>
      <c r="R143" s="33"/>
      <c r="S143" s="33"/>
      <c r="T143" s="17"/>
      <c r="U143" s="17"/>
      <c r="V143" s="17"/>
      <c r="W143" s="17"/>
      <c r="X143" s="17"/>
      <c r="Y143" s="17"/>
      <c r="Z143" s="17"/>
      <c r="AA143" s="17"/>
      <c r="AB143" s="17"/>
      <c r="AC143" s="17"/>
      <c r="AD143" s="17"/>
      <c r="AE143" s="17"/>
      <c r="AF143" s="17"/>
      <c r="AH143" t="s">
        <v>134</v>
      </c>
      <c r="AK143">
        <v>1.6</v>
      </c>
    </row>
    <row r="144" spans="1:38" s="218" customFormat="1" ht="44.25" customHeight="1" thickBot="1" x14ac:dyDescent="0.35">
      <c r="A144" s="253" t="s">
        <v>124</v>
      </c>
      <c r="B144" s="216" t="s">
        <v>131</v>
      </c>
      <c r="C144" s="281">
        <v>1.5</v>
      </c>
      <c r="D144" s="217" t="str">
        <f>IF($C$144="","","mS/cm")</f>
        <v>mS/cm</v>
      </c>
      <c r="E144" s="437" t="str">
        <f>IF($C$144&gt;0.4,"L'Ec maximum conseillé pour l'eau est de 0,4. Vous devriez inclure un % d'eau osomosée à votre eau pour baisser son Ec.","")</f>
        <v>L'Ec maximum conseillé pour l'eau est de 0,4. Vous devriez inclure un % d'eau osomosée à votre eau pour baisser son Ec.</v>
      </c>
      <c r="F144" s="437"/>
      <c r="G144" s="437"/>
      <c r="H144" s="437"/>
      <c r="I144" s="437"/>
      <c r="J144" s="435" t="s">
        <v>139</v>
      </c>
      <c r="K144" s="435"/>
      <c r="L144" s="436"/>
      <c r="M144" s="337" t="s">
        <v>155</v>
      </c>
      <c r="N144" s="338"/>
      <c r="O144" s="338"/>
      <c r="P144" s="339"/>
      <c r="Q144" s="340" t="str">
        <f>IF(S144="","","Votre eau contient :")</f>
        <v>Votre eau contient :</v>
      </c>
      <c r="R144" s="341"/>
      <c r="S144" s="237">
        <f>IF($AG$142=1,$C$144*500,IF($AG$142=2,$C$144*640,IF($AG$142=3,$C$144*700,"")))</f>
        <v>750</v>
      </c>
      <c r="T144" s="220" t="str">
        <f>IF(S144="","","PPM")</f>
        <v>PPM</v>
      </c>
      <c r="U144" s="219"/>
      <c r="V144" s="219"/>
      <c r="W144" s="219"/>
      <c r="X144" s="219"/>
      <c r="Y144" s="219"/>
      <c r="Z144" s="219"/>
      <c r="AA144" s="219"/>
      <c r="AB144" s="219"/>
      <c r="AC144" s="219"/>
      <c r="AD144" s="219"/>
      <c r="AE144" s="219"/>
      <c r="AF144" s="219"/>
      <c r="AH144" s="222" t="s">
        <v>135</v>
      </c>
      <c r="AK144" s="218">
        <v>1.7</v>
      </c>
    </row>
    <row r="145" spans="1:37" ht="15" customHeight="1" x14ac:dyDescent="0.25">
      <c r="B145" s="336" t="s">
        <v>132</v>
      </c>
      <c r="C145" s="336"/>
      <c r="D145" s="336"/>
      <c r="E145" s="18"/>
      <c r="F145" s="18"/>
      <c r="G145" s="18"/>
      <c r="H145" s="18"/>
      <c r="I145" s="18"/>
      <c r="J145" s="18"/>
      <c r="K145" s="18"/>
      <c r="L145" s="18"/>
      <c r="M145" s="18"/>
      <c r="N145" s="18"/>
      <c r="O145" s="18"/>
      <c r="P145" s="18"/>
      <c r="Q145" s="18"/>
      <c r="R145" s="18"/>
      <c r="S145" s="18"/>
      <c r="T145" s="223"/>
      <c r="U145" s="223"/>
      <c r="V145" s="223"/>
      <c r="W145" s="223"/>
      <c r="X145" s="223"/>
      <c r="Y145" s="223"/>
      <c r="Z145" s="223"/>
      <c r="AA145" s="223"/>
      <c r="AB145" s="223"/>
      <c r="AC145" s="17"/>
      <c r="AD145" s="17"/>
      <c r="AE145" s="17"/>
      <c r="AF145" s="17"/>
      <c r="AK145">
        <v>1.8</v>
      </c>
    </row>
    <row r="146" spans="1:37" ht="15" customHeight="1" thickBot="1" x14ac:dyDescent="0.3">
      <c r="B146" s="336"/>
      <c r="C146" s="336"/>
      <c r="D146" s="336"/>
      <c r="E146" s="18"/>
      <c r="F146" s="18"/>
      <c r="G146" s="18"/>
      <c r="H146" s="18"/>
      <c r="I146" s="18"/>
      <c r="J146" s="18"/>
      <c r="K146" s="18"/>
      <c r="L146" s="18"/>
      <c r="M146" s="18"/>
      <c r="N146" s="18"/>
      <c r="O146" s="18"/>
      <c r="P146" s="18"/>
      <c r="Q146" s="18"/>
      <c r="R146" s="18"/>
      <c r="S146" s="18"/>
      <c r="T146" s="223"/>
      <c r="U146" s="223"/>
      <c r="V146" s="223"/>
      <c r="W146" s="223"/>
      <c r="X146" s="223"/>
      <c r="Y146" s="223"/>
      <c r="Z146" s="223"/>
      <c r="AA146" s="223"/>
      <c r="AB146" s="223"/>
      <c r="AC146" s="17"/>
      <c r="AD146" s="17"/>
      <c r="AE146" s="17"/>
      <c r="AF146" s="17"/>
      <c r="AK146">
        <v>1.9</v>
      </c>
    </row>
    <row r="147" spans="1:37" ht="15" customHeight="1" thickBot="1" x14ac:dyDescent="0.35">
      <c r="B147" s="17"/>
      <c r="C147" s="429" t="s">
        <v>24</v>
      </c>
      <c r="D147" s="430"/>
      <c r="E147" s="14">
        <v>1</v>
      </c>
      <c r="F147" s="14">
        <v>2</v>
      </c>
      <c r="G147" s="14">
        <v>3</v>
      </c>
      <c r="H147" s="14">
        <v>4</v>
      </c>
      <c r="I147" s="14">
        <v>5</v>
      </c>
      <c r="J147" s="14">
        <v>6</v>
      </c>
      <c r="K147" s="14">
        <v>7</v>
      </c>
      <c r="L147" s="14">
        <v>8</v>
      </c>
      <c r="M147" s="14">
        <v>9</v>
      </c>
      <c r="N147" s="14">
        <v>10</v>
      </c>
      <c r="O147" s="14">
        <v>11</v>
      </c>
      <c r="P147" s="14">
        <v>12</v>
      </c>
      <c r="Q147" s="14">
        <v>13</v>
      </c>
      <c r="R147" s="14">
        <v>14</v>
      </c>
      <c r="S147" s="14">
        <v>15</v>
      </c>
      <c r="T147" s="14">
        <v>16</v>
      </c>
      <c r="U147" s="14">
        <v>17</v>
      </c>
      <c r="V147" s="14">
        <v>18</v>
      </c>
      <c r="W147" s="14">
        <v>19</v>
      </c>
      <c r="X147" s="14">
        <v>20</v>
      </c>
      <c r="Y147" s="14">
        <v>21</v>
      </c>
      <c r="Z147" s="232">
        <v>22</v>
      </c>
      <c r="AA147" s="236"/>
      <c r="AB147" s="236"/>
      <c r="AC147" s="17"/>
      <c r="AD147" s="17"/>
      <c r="AE147" s="17"/>
      <c r="AF147" s="17"/>
      <c r="AK147">
        <v>2</v>
      </c>
    </row>
    <row r="148" spans="1:37" ht="30" customHeight="1" x14ac:dyDescent="0.25">
      <c r="B148" s="17"/>
      <c r="C148" s="429" t="s">
        <v>136</v>
      </c>
      <c r="D148" s="430"/>
      <c r="E148" s="233">
        <f t="shared" ref="E148:Z148" si="481">SUM(E125:E139)</f>
        <v>594.065696</v>
      </c>
      <c r="F148" s="234">
        <f t="shared" si="481"/>
        <v>594.065696</v>
      </c>
      <c r="G148" s="234">
        <f t="shared" si="481"/>
        <v>594.065696</v>
      </c>
      <c r="H148" s="234">
        <f t="shared" si="481"/>
        <v>594.065696</v>
      </c>
      <c r="I148" s="234">
        <f t="shared" si="481"/>
        <v>560.57909600000005</v>
      </c>
      <c r="J148" s="234">
        <f t="shared" si="481"/>
        <v>560.57909600000005</v>
      </c>
      <c r="K148" s="234">
        <f t="shared" si="481"/>
        <v>560.57909600000005</v>
      </c>
      <c r="L148" s="234">
        <f t="shared" si="481"/>
        <v>560.57909600000005</v>
      </c>
      <c r="M148" s="234">
        <f t="shared" si="481"/>
        <v>560.57909600000005</v>
      </c>
      <c r="N148" s="234">
        <f t="shared" si="481"/>
        <v>560.57909600000005</v>
      </c>
      <c r="O148" s="234">
        <f t="shared" si="481"/>
        <v>560.57909600000005</v>
      </c>
      <c r="P148" s="234">
        <f t="shared" si="481"/>
        <v>560.57909600000005</v>
      </c>
      <c r="Q148" s="234">
        <f t="shared" si="481"/>
        <v>560.57909600000005</v>
      </c>
      <c r="R148" s="234">
        <f t="shared" si="481"/>
        <v>560.57909600000005</v>
      </c>
      <c r="S148" s="234">
        <f t="shared" si="481"/>
        <v>560.57909600000005</v>
      </c>
      <c r="T148" s="234">
        <f t="shared" si="481"/>
        <v>560.57909600000005</v>
      </c>
      <c r="U148" s="234">
        <f t="shared" si="481"/>
        <v>560.57909600000005</v>
      </c>
      <c r="V148" s="234">
        <f t="shared" si="481"/>
        <v>560.57909600000005</v>
      </c>
      <c r="W148" s="234">
        <f t="shared" si="481"/>
        <v>555.79529600000001</v>
      </c>
      <c r="X148" s="234">
        <f t="shared" si="481"/>
        <v>555.79529600000001</v>
      </c>
      <c r="Y148" s="234">
        <f t="shared" si="481"/>
        <v>0</v>
      </c>
      <c r="Z148" s="235">
        <f t="shared" si="481"/>
        <v>0</v>
      </c>
      <c r="AA148" s="223"/>
      <c r="AB148" s="223"/>
      <c r="AC148" s="17"/>
      <c r="AD148" s="17"/>
      <c r="AE148" s="17"/>
      <c r="AF148" s="17"/>
      <c r="AH148" t="b">
        <f>OR(C144="",M144="")</f>
        <v>0</v>
      </c>
      <c r="AK148">
        <v>2.1</v>
      </c>
    </row>
    <row r="149" spans="1:37" ht="15.75" x14ac:dyDescent="0.25">
      <c r="B149" s="17"/>
      <c r="C149" s="431" t="s">
        <v>137</v>
      </c>
      <c r="D149" s="432"/>
      <c r="E149" s="238">
        <f t="shared" ref="E149:Z149" si="482">E148+$S$144</f>
        <v>1344.0656960000001</v>
      </c>
      <c r="F149" s="239">
        <f t="shared" si="482"/>
        <v>1344.0656960000001</v>
      </c>
      <c r="G149" s="239">
        <f t="shared" si="482"/>
        <v>1344.0656960000001</v>
      </c>
      <c r="H149" s="239">
        <f t="shared" si="482"/>
        <v>1344.0656960000001</v>
      </c>
      <c r="I149" s="239">
        <f t="shared" si="482"/>
        <v>1310.5790959999999</v>
      </c>
      <c r="J149" s="239">
        <f t="shared" si="482"/>
        <v>1310.5790959999999</v>
      </c>
      <c r="K149" s="239">
        <f t="shared" si="482"/>
        <v>1310.5790959999999</v>
      </c>
      <c r="L149" s="239">
        <f t="shared" si="482"/>
        <v>1310.5790959999999</v>
      </c>
      <c r="M149" s="239">
        <f t="shared" si="482"/>
        <v>1310.5790959999999</v>
      </c>
      <c r="N149" s="239">
        <f t="shared" si="482"/>
        <v>1310.5790959999999</v>
      </c>
      <c r="O149" s="239">
        <f t="shared" si="482"/>
        <v>1310.5790959999999</v>
      </c>
      <c r="P149" s="239">
        <f t="shared" si="482"/>
        <v>1310.5790959999999</v>
      </c>
      <c r="Q149" s="239">
        <f t="shared" si="482"/>
        <v>1310.5790959999999</v>
      </c>
      <c r="R149" s="239">
        <f t="shared" si="482"/>
        <v>1310.5790959999999</v>
      </c>
      <c r="S149" s="239">
        <f t="shared" si="482"/>
        <v>1310.5790959999999</v>
      </c>
      <c r="T149" s="239">
        <f t="shared" si="482"/>
        <v>1310.5790959999999</v>
      </c>
      <c r="U149" s="239">
        <f t="shared" si="482"/>
        <v>1310.5790959999999</v>
      </c>
      <c r="V149" s="239">
        <f t="shared" si="482"/>
        <v>1310.5790959999999</v>
      </c>
      <c r="W149" s="239">
        <f t="shared" si="482"/>
        <v>1305.795296</v>
      </c>
      <c r="X149" s="239">
        <f t="shared" si="482"/>
        <v>1305.795296</v>
      </c>
      <c r="Y149" s="239">
        <f t="shared" si="482"/>
        <v>750</v>
      </c>
      <c r="Z149" s="240">
        <f t="shared" si="482"/>
        <v>750</v>
      </c>
      <c r="AA149" s="223"/>
      <c r="AB149" s="223"/>
      <c r="AC149" s="17"/>
      <c r="AD149" s="17"/>
      <c r="AE149" s="17"/>
      <c r="AF149" s="17"/>
      <c r="AK149">
        <v>2.2000000000000002</v>
      </c>
    </row>
    <row r="150" spans="1:37" ht="21.75" customHeight="1" thickBot="1" x14ac:dyDescent="0.3">
      <c r="B150" s="17"/>
      <c r="C150" s="433" t="s">
        <v>138</v>
      </c>
      <c r="D150" s="434"/>
      <c r="E150" s="241">
        <f>IF($AG$142=1,E149/500,IF($AG$142=2,E149/640,IF($AG$142=3,E149/700)))</f>
        <v>2.6881313920000003</v>
      </c>
      <c r="F150" s="242">
        <f t="shared" ref="F150:Z150" si="483">IF($AG$142=1,F149/500,IF($AG$142=2,F149/640,IF($AG$142=3,F149/700)))</f>
        <v>2.6881313920000003</v>
      </c>
      <c r="G150" s="242">
        <f t="shared" si="483"/>
        <v>2.6881313920000003</v>
      </c>
      <c r="H150" s="242">
        <f t="shared" si="483"/>
        <v>2.6881313920000003</v>
      </c>
      <c r="I150" s="242">
        <f t="shared" si="483"/>
        <v>2.6211581919999998</v>
      </c>
      <c r="J150" s="242">
        <f t="shared" si="483"/>
        <v>2.6211581919999998</v>
      </c>
      <c r="K150" s="242">
        <f t="shared" si="483"/>
        <v>2.6211581919999998</v>
      </c>
      <c r="L150" s="242">
        <f t="shared" si="483"/>
        <v>2.6211581919999998</v>
      </c>
      <c r="M150" s="242">
        <f t="shared" si="483"/>
        <v>2.6211581919999998</v>
      </c>
      <c r="N150" s="242">
        <f t="shared" si="483"/>
        <v>2.6211581919999998</v>
      </c>
      <c r="O150" s="242">
        <f t="shared" si="483"/>
        <v>2.6211581919999998</v>
      </c>
      <c r="P150" s="242">
        <f t="shared" si="483"/>
        <v>2.6211581919999998</v>
      </c>
      <c r="Q150" s="242">
        <f t="shared" si="483"/>
        <v>2.6211581919999998</v>
      </c>
      <c r="R150" s="242">
        <f t="shared" si="483"/>
        <v>2.6211581919999998</v>
      </c>
      <c r="S150" s="242">
        <f t="shared" si="483"/>
        <v>2.6211581919999998</v>
      </c>
      <c r="T150" s="242">
        <f t="shared" si="483"/>
        <v>2.6211581919999998</v>
      </c>
      <c r="U150" s="242">
        <f t="shared" si="483"/>
        <v>2.6211581919999998</v>
      </c>
      <c r="V150" s="242">
        <f t="shared" si="483"/>
        <v>2.6211581919999998</v>
      </c>
      <c r="W150" s="242">
        <f t="shared" si="483"/>
        <v>2.6115905920000002</v>
      </c>
      <c r="X150" s="242">
        <f t="shared" si="483"/>
        <v>2.6115905920000002</v>
      </c>
      <c r="Y150" s="242">
        <f t="shared" si="483"/>
        <v>1.5</v>
      </c>
      <c r="Z150" s="243">
        <f t="shared" si="483"/>
        <v>1.5</v>
      </c>
      <c r="AA150" s="223"/>
      <c r="AB150" s="223"/>
      <c r="AC150" s="17"/>
      <c r="AD150" s="17"/>
      <c r="AE150" s="17"/>
      <c r="AF150" s="17"/>
      <c r="AK150">
        <v>2.2999999999999998</v>
      </c>
    </row>
    <row r="151" spans="1:37" ht="16.5" thickBot="1" x14ac:dyDescent="0.3">
      <c r="B151" s="17"/>
      <c r="C151" s="255"/>
      <c r="D151" s="256"/>
      <c r="E151" s="226"/>
      <c r="F151" s="226"/>
      <c r="G151" s="226"/>
      <c r="H151" s="226"/>
      <c r="I151" s="226"/>
      <c r="J151" s="223"/>
      <c r="K151" s="223"/>
      <c r="L151" s="223"/>
      <c r="M151" s="223"/>
      <c r="N151" s="223"/>
      <c r="O151" s="223"/>
      <c r="P151" s="223"/>
      <c r="Q151" s="223"/>
      <c r="R151" s="223"/>
      <c r="S151" s="223"/>
      <c r="T151" s="223"/>
      <c r="U151" s="223"/>
      <c r="V151" s="223"/>
      <c r="W151" s="223"/>
      <c r="X151" s="223"/>
      <c r="Y151" s="223"/>
      <c r="Z151" s="223"/>
      <c r="AA151" s="223"/>
      <c r="AB151" s="223"/>
      <c r="AC151" s="17"/>
      <c r="AD151" s="17"/>
      <c r="AE151" s="17"/>
      <c r="AF151" s="17"/>
      <c r="AK151">
        <v>2.4</v>
      </c>
    </row>
    <row r="152" spans="1:37" ht="15.75" customHeight="1" x14ac:dyDescent="0.25">
      <c r="B152" s="17"/>
      <c r="C152" s="438" t="s">
        <v>140</v>
      </c>
      <c r="D152" s="439"/>
      <c r="E152" s="440" t="s">
        <v>147</v>
      </c>
      <c r="F152" s="441"/>
      <c r="G152" s="444" t="s">
        <v>141</v>
      </c>
      <c r="H152" s="445"/>
      <c r="I152" s="448" t="s">
        <v>142</v>
      </c>
      <c r="J152" s="449"/>
      <c r="K152" s="452" t="s">
        <v>143</v>
      </c>
      <c r="L152" s="453"/>
      <c r="M152" s="223"/>
      <c r="N152" s="223"/>
      <c r="O152" s="223"/>
      <c r="P152" s="223"/>
      <c r="Q152" s="223"/>
      <c r="R152" s="223"/>
      <c r="S152" s="223"/>
      <c r="T152" s="223"/>
      <c r="U152" s="223"/>
      <c r="V152" s="223"/>
      <c r="W152" s="223"/>
      <c r="X152" s="223"/>
      <c r="Y152" s="223"/>
      <c r="Z152" s="223"/>
      <c r="AA152" s="223"/>
      <c r="AB152" s="223"/>
      <c r="AC152" s="17"/>
      <c r="AD152" s="17"/>
      <c r="AE152" s="17"/>
      <c r="AF152" s="17"/>
      <c r="AK152">
        <v>2.5</v>
      </c>
    </row>
    <row r="153" spans="1:37" ht="20.25" customHeight="1" x14ac:dyDescent="0.25">
      <c r="B153" s="17"/>
      <c r="C153" s="438"/>
      <c r="D153" s="439"/>
      <c r="E153" s="442"/>
      <c r="F153" s="443"/>
      <c r="G153" s="446"/>
      <c r="H153" s="447"/>
      <c r="I153" s="450"/>
      <c r="J153" s="451"/>
      <c r="K153" s="454"/>
      <c r="L153" s="455"/>
      <c r="M153" s="223"/>
      <c r="N153" s="223"/>
      <c r="O153" s="223"/>
      <c r="P153" s="223"/>
      <c r="Q153" s="223"/>
      <c r="R153" s="223"/>
      <c r="S153" s="223"/>
      <c r="T153" s="223"/>
      <c r="U153" s="223"/>
      <c r="V153" s="223"/>
      <c r="W153" s="223"/>
      <c r="X153" s="223"/>
      <c r="Y153" s="223"/>
      <c r="Z153" s="223"/>
      <c r="AA153" s="223"/>
      <c r="AB153" s="223"/>
      <c r="AC153" s="17"/>
      <c r="AD153" s="17"/>
      <c r="AE153" s="17"/>
      <c r="AF153" s="17"/>
      <c r="AK153">
        <v>2.6</v>
      </c>
    </row>
    <row r="154" spans="1:37" ht="16.5" thickBot="1" x14ac:dyDescent="0.3">
      <c r="B154" s="17"/>
      <c r="C154" s="438"/>
      <c r="D154" s="439"/>
      <c r="E154" s="421" t="s">
        <v>148</v>
      </c>
      <c r="F154" s="422"/>
      <c r="G154" s="423" t="s">
        <v>144</v>
      </c>
      <c r="H154" s="424"/>
      <c r="I154" s="425" t="s">
        <v>145</v>
      </c>
      <c r="J154" s="426"/>
      <c r="K154" s="427" t="s">
        <v>146</v>
      </c>
      <c r="L154" s="428"/>
      <c r="M154" s="223"/>
      <c r="N154" s="223"/>
      <c r="O154" s="223"/>
      <c r="P154" s="223"/>
      <c r="Q154" s="223"/>
      <c r="R154" s="223"/>
      <c r="S154" s="223"/>
      <c r="T154" s="223"/>
      <c r="U154" s="223"/>
      <c r="V154" s="223"/>
      <c r="W154" s="223"/>
      <c r="X154" s="223"/>
      <c r="Y154" s="223"/>
      <c r="Z154" s="223"/>
      <c r="AA154" s="223"/>
      <c r="AB154" s="223"/>
      <c r="AC154" s="17"/>
      <c r="AD154" s="17"/>
      <c r="AE154" s="17"/>
      <c r="AF154" s="17"/>
      <c r="AK154">
        <v>2.7</v>
      </c>
    </row>
    <row r="155" spans="1:37" ht="15.75" x14ac:dyDescent="0.25">
      <c r="A155" s="245" t="s">
        <v>124</v>
      </c>
      <c r="B155" s="223"/>
      <c r="C155" s="225"/>
      <c r="D155" s="223"/>
      <c r="E155" s="223"/>
      <c r="F155" s="223"/>
      <c r="G155" s="223"/>
      <c r="H155" s="223"/>
      <c r="I155" s="223"/>
      <c r="J155" s="223"/>
      <c r="K155" s="223"/>
      <c r="L155" s="223"/>
      <c r="M155" s="223"/>
      <c r="N155" s="223"/>
      <c r="O155" s="223"/>
      <c r="P155" s="223"/>
      <c r="Q155" s="223"/>
      <c r="R155" s="223"/>
      <c r="S155" s="223"/>
      <c r="T155" s="223"/>
      <c r="U155" s="223"/>
      <c r="V155" s="223"/>
      <c r="W155" s="223"/>
      <c r="X155" s="223"/>
      <c r="Y155" s="223"/>
      <c r="Z155" s="223"/>
      <c r="AA155" s="223"/>
      <c r="AB155" s="223"/>
      <c r="AC155" s="17"/>
      <c r="AD155" s="17"/>
      <c r="AE155" s="17"/>
      <c r="AF155" s="17"/>
      <c r="AK155">
        <v>2.8</v>
      </c>
    </row>
    <row r="156" spans="1:37" ht="30.75" customHeight="1" x14ac:dyDescent="0.25">
      <c r="B156" s="223"/>
      <c r="C156" s="224"/>
      <c r="D156" s="226"/>
      <c r="E156" s="226"/>
      <c r="F156" s="226"/>
      <c r="G156" s="226"/>
      <c r="H156" s="226"/>
      <c r="I156" s="223"/>
      <c r="J156" s="223"/>
      <c r="K156" s="223"/>
      <c r="L156" s="223"/>
      <c r="M156" s="223"/>
      <c r="N156" s="223"/>
      <c r="O156" s="223"/>
      <c r="P156" s="223"/>
      <c r="Q156" s="223"/>
      <c r="R156" s="223"/>
      <c r="S156" s="223"/>
      <c r="T156" s="223"/>
      <c r="U156" s="223"/>
      <c r="V156" s="223"/>
      <c r="W156" s="223"/>
      <c r="X156" s="223"/>
      <c r="Y156" s="223"/>
      <c r="Z156" s="223"/>
      <c r="AA156" s="223"/>
      <c r="AB156" s="223"/>
      <c r="AC156" s="17"/>
      <c r="AD156" s="17"/>
      <c r="AE156" s="17"/>
      <c r="AF156" s="17"/>
      <c r="AK156">
        <v>2.9</v>
      </c>
    </row>
    <row r="157" spans="1:37" ht="15.75" x14ac:dyDescent="0.25">
      <c r="B157" s="223"/>
      <c r="C157" s="224"/>
      <c r="D157" s="227"/>
      <c r="E157" s="227"/>
      <c r="F157" s="227"/>
      <c r="G157" s="227"/>
      <c r="H157" s="227"/>
      <c r="I157" s="223"/>
      <c r="J157" s="223"/>
      <c r="K157" s="223"/>
      <c r="L157" s="223"/>
      <c r="M157" s="223"/>
      <c r="N157" s="223"/>
      <c r="O157" s="223"/>
      <c r="P157" s="223"/>
      <c r="Q157" s="223"/>
      <c r="R157" s="223"/>
      <c r="S157" s="223"/>
      <c r="T157" s="223"/>
      <c r="U157" s="223"/>
      <c r="V157" s="223"/>
      <c r="W157" s="223"/>
      <c r="X157" s="223"/>
      <c r="Y157" s="223"/>
      <c r="Z157" s="223"/>
      <c r="AA157" s="223"/>
      <c r="AB157" s="223"/>
      <c r="AC157" s="17"/>
      <c r="AD157" s="17"/>
      <c r="AE157" s="17"/>
      <c r="AF157" s="17"/>
      <c r="AK157">
        <v>3</v>
      </c>
    </row>
    <row r="158" spans="1:37" ht="15.75" x14ac:dyDescent="0.25">
      <c r="B158" s="223"/>
      <c r="C158" s="224"/>
      <c r="D158" s="228"/>
      <c r="E158" s="228"/>
      <c r="F158" s="228"/>
      <c r="G158" s="228"/>
      <c r="H158" s="228"/>
      <c r="I158" s="223"/>
      <c r="J158" s="223"/>
      <c r="K158" s="223"/>
      <c r="L158" s="223"/>
      <c r="M158" s="223"/>
      <c r="N158" s="223"/>
      <c r="O158" s="223"/>
      <c r="P158" s="223"/>
      <c r="Q158" s="223"/>
      <c r="R158" s="223"/>
      <c r="S158" s="223"/>
      <c r="T158" s="223"/>
      <c r="U158" s="223"/>
      <c r="V158" s="223"/>
      <c r="W158" s="223"/>
      <c r="X158" s="223"/>
      <c r="Y158" s="223"/>
      <c r="Z158" s="223"/>
      <c r="AA158" s="223"/>
      <c r="AB158" s="223"/>
      <c r="AC158" s="17"/>
      <c r="AD158" s="17"/>
      <c r="AE158" s="17"/>
      <c r="AF158" s="17"/>
      <c r="AK158">
        <v>3.1</v>
      </c>
    </row>
    <row r="159" spans="1:37" ht="15.75" x14ac:dyDescent="0.25">
      <c r="B159" s="221"/>
      <c r="C159" s="229"/>
      <c r="D159" s="221"/>
      <c r="E159" s="221"/>
      <c r="F159" s="221"/>
      <c r="G159" s="221"/>
      <c r="H159" s="221"/>
      <c r="I159" s="221"/>
      <c r="J159" s="221"/>
      <c r="K159" s="221"/>
      <c r="L159" s="221"/>
      <c r="M159" s="221"/>
      <c r="N159" s="221"/>
      <c r="O159" s="221"/>
      <c r="P159" s="221"/>
      <c r="Q159" s="221"/>
      <c r="R159" s="221"/>
      <c r="S159" s="221"/>
      <c r="T159" s="221"/>
      <c r="U159" s="221"/>
      <c r="V159" s="221"/>
      <c r="W159" s="221"/>
      <c r="X159" s="223"/>
      <c r="Y159" s="223"/>
      <c r="Z159" s="223"/>
      <c r="AA159" s="223"/>
      <c r="AB159" s="223"/>
      <c r="AC159" s="17"/>
      <c r="AD159" s="17"/>
      <c r="AE159" s="17"/>
      <c r="AF159" s="17"/>
      <c r="AK159">
        <v>3.2</v>
      </c>
    </row>
    <row r="160" spans="1:37" ht="15.75" x14ac:dyDescent="0.25">
      <c r="B160" s="221"/>
      <c r="C160" s="230"/>
      <c r="D160" s="221"/>
      <c r="E160" s="221"/>
      <c r="F160" s="221"/>
      <c r="G160" s="221"/>
      <c r="H160" s="221"/>
      <c r="I160" s="221"/>
      <c r="J160" s="221"/>
      <c r="K160" s="221"/>
      <c r="L160" s="221"/>
      <c r="M160" s="221"/>
      <c r="N160" s="221"/>
      <c r="O160" s="221"/>
      <c r="P160" s="221"/>
      <c r="Q160" s="221"/>
      <c r="R160" s="221"/>
      <c r="S160" s="221"/>
      <c r="T160" s="221"/>
      <c r="U160" s="221"/>
      <c r="V160" s="221"/>
      <c r="W160" s="221"/>
      <c r="X160" s="223"/>
      <c r="Y160" s="223"/>
      <c r="Z160" s="223"/>
      <c r="AA160" s="223"/>
      <c r="AB160" s="223"/>
      <c r="AC160" s="17"/>
      <c r="AD160" s="17"/>
      <c r="AE160" s="17"/>
      <c r="AF160" s="17"/>
      <c r="AK160">
        <v>3.3</v>
      </c>
    </row>
    <row r="161" spans="1:37" ht="15.75" x14ac:dyDescent="0.25">
      <c r="B161" s="221"/>
      <c r="C161" s="229"/>
      <c r="D161" s="231"/>
      <c r="E161" s="231"/>
      <c r="F161" s="231"/>
      <c r="G161" s="231"/>
      <c r="H161" s="231"/>
      <c r="I161" s="221"/>
      <c r="J161" s="221"/>
      <c r="K161" s="221"/>
      <c r="L161" s="221"/>
      <c r="M161" s="221"/>
      <c r="N161" s="221"/>
      <c r="O161" s="221"/>
      <c r="P161" s="221"/>
      <c r="Q161" s="221"/>
      <c r="R161" s="221"/>
      <c r="S161" s="221"/>
      <c r="T161" s="221"/>
      <c r="U161" s="221"/>
      <c r="V161" s="221"/>
      <c r="W161" s="221"/>
      <c r="X161" s="223"/>
      <c r="Y161" s="223"/>
      <c r="Z161" s="223"/>
      <c r="AA161" s="223"/>
      <c r="AB161" s="223"/>
      <c r="AC161" s="17"/>
      <c r="AD161" s="17"/>
      <c r="AE161" s="17"/>
      <c r="AF161" s="17"/>
      <c r="AK161">
        <v>3.4</v>
      </c>
    </row>
    <row r="162" spans="1:37" x14ac:dyDescent="0.25">
      <c r="C162" s="2"/>
      <c r="D162" s="4"/>
      <c r="E162" s="4"/>
      <c r="F162" s="4"/>
      <c r="G162" s="4"/>
      <c r="H162" s="4"/>
      <c r="X162" s="17"/>
      <c r="Y162" s="17"/>
      <c r="Z162" s="17"/>
      <c r="AA162" s="17"/>
      <c r="AB162" s="17"/>
      <c r="AC162" s="17"/>
      <c r="AD162" s="17"/>
      <c r="AE162" s="17"/>
      <c r="AF162" s="17"/>
      <c r="AK162">
        <v>3.5</v>
      </c>
    </row>
    <row r="163" spans="1:37" x14ac:dyDescent="0.25">
      <c r="C163" s="2"/>
      <c r="D163" s="3"/>
      <c r="E163" s="3"/>
      <c r="F163" s="3"/>
      <c r="G163" s="3"/>
      <c r="H163" s="3"/>
      <c r="AB163" s="17"/>
      <c r="AC163" s="17"/>
      <c r="AD163" s="17"/>
      <c r="AE163" s="17"/>
      <c r="AF163" s="17"/>
      <c r="AK163">
        <v>3.6</v>
      </c>
    </row>
    <row r="164" spans="1:37" x14ac:dyDescent="0.25">
      <c r="C164" s="2"/>
      <c r="AB164" s="17"/>
      <c r="AC164" s="17"/>
      <c r="AD164" s="17"/>
      <c r="AE164" s="17"/>
      <c r="AF164" s="17"/>
      <c r="AK164">
        <v>3.7</v>
      </c>
    </row>
    <row r="165" spans="1:37" x14ac:dyDescent="0.25">
      <c r="A165" s="245" t="s">
        <v>124</v>
      </c>
      <c r="C165" s="1"/>
      <c r="AB165" s="17"/>
      <c r="AC165" s="17"/>
      <c r="AD165" s="17"/>
      <c r="AE165" s="17"/>
      <c r="AF165" s="17"/>
      <c r="AK165">
        <v>3.8</v>
      </c>
    </row>
    <row r="166" spans="1:37" x14ac:dyDescent="0.25">
      <c r="C166" s="2"/>
      <c r="D166" s="5"/>
      <c r="E166" s="5"/>
      <c r="F166" s="5"/>
      <c r="G166" s="5"/>
      <c r="H166" s="5"/>
      <c r="AB166" s="17"/>
      <c r="AC166" s="17"/>
      <c r="AD166" s="17"/>
      <c r="AE166" s="17"/>
      <c r="AF166" s="17"/>
      <c r="AK166">
        <v>3.9</v>
      </c>
    </row>
    <row r="167" spans="1:37" x14ac:dyDescent="0.25">
      <c r="C167" s="2"/>
      <c r="D167" s="4"/>
      <c r="E167" s="4"/>
      <c r="F167" s="4"/>
      <c r="G167" s="4"/>
      <c r="H167" s="4"/>
      <c r="AB167" s="17"/>
      <c r="AC167" s="17"/>
      <c r="AD167" s="17"/>
      <c r="AE167" s="17"/>
      <c r="AF167" s="17"/>
      <c r="AK167">
        <v>4</v>
      </c>
    </row>
    <row r="168" spans="1:37" x14ac:dyDescent="0.25">
      <c r="C168" s="2"/>
      <c r="D168" s="3"/>
      <c r="E168" s="3"/>
      <c r="F168" s="3"/>
      <c r="G168" s="3"/>
      <c r="H168" s="3"/>
      <c r="AB168" s="17"/>
      <c r="AC168" s="17"/>
      <c r="AD168" s="17"/>
      <c r="AE168" s="17"/>
      <c r="AF168" s="17"/>
      <c r="AK168">
        <v>4.0999999999999996</v>
      </c>
    </row>
    <row r="169" spans="1:37" x14ac:dyDescent="0.25">
      <c r="C169" s="2"/>
      <c r="AB169" s="17"/>
      <c r="AC169" s="17"/>
      <c r="AD169" s="17"/>
      <c r="AE169" s="17"/>
      <c r="AF169" s="17"/>
      <c r="AK169">
        <v>4.2</v>
      </c>
    </row>
    <row r="170" spans="1:37" x14ac:dyDescent="0.25">
      <c r="C170" s="1"/>
      <c r="AB170" s="17"/>
      <c r="AC170" s="17"/>
      <c r="AD170" s="17"/>
      <c r="AE170" s="17"/>
      <c r="AF170" s="17"/>
      <c r="AK170">
        <v>4.3</v>
      </c>
    </row>
    <row r="171" spans="1:37" x14ac:dyDescent="0.25">
      <c r="C171" s="2"/>
      <c r="D171" s="5"/>
      <c r="E171" s="5"/>
      <c r="F171" s="5"/>
      <c r="G171" s="5"/>
      <c r="H171" s="5"/>
      <c r="AB171" s="17"/>
      <c r="AC171" s="17"/>
      <c r="AD171" s="17"/>
      <c r="AE171" s="17"/>
      <c r="AF171" s="17"/>
      <c r="AK171">
        <v>4.4000000000000004</v>
      </c>
    </row>
    <row r="172" spans="1:37" x14ac:dyDescent="0.25">
      <c r="C172" s="2"/>
      <c r="D172" s="4"/>
      <c r="E172" s="4"/>
      <c r="F172" s="4"/>
      <c r="G172" s="4"/>
      <c r="H172" s="4"/>
      <c r="AB172" s="17"/>
      <c r="AC172" s="17"/>
      <c r="AD172" s="17"/>
      <c r="AE172" s="17"/>
      <c r="AF172" s="17"/>
      <c r="AK172">
        <v>4.5</v>
      </c>
    </row>
    <row r="173" spans="1:37" x14ac:dyDescent="0.25">
      <c r="C173" s="2"/>
      <c r="D173" s="3"/>
      <c r="E173" s="3"/>
      <c r="F173" s="3"/>
      <c r="G173" s="3"/>
      <c r="H173" s="3"/>
      <c r="AB173" s="17"/>
      <c r="AC173" s="17"/>
      <c r="AD173" s="17"/>
      <c r="AE173" s="17"/>
      <c r="AF173" s="17"/>
      <c r="AK173">
        <v>4.5999999999999996</v>
      </c>
    </row>
    <row r="174" spans="1:37" x14ac:dyDescent="0.25">
      <c r="C174" s="2"/>
      <c r="AB174" s="17"/>
      <c r="AC174" s="17"/>
      <c r="AD174" s="17"/>
      <c r="AE174" s="17"/>
      <c r="AF174" s="17"/>
      <c r="AK174">
        <v>4.7</v>
      </c>
    </row>
    <row r="175" spans="1:37" x14ac:dyDescent="0.25">
      <c r="A175" s="245" t="s">
        <v>124</v>
      </c>
      <c r="C175" s="1"/>
      <c r="AB175" s="17"/>
      <c r="AC175" s="17"/>
      <c r="AD175" s="17"/>
      <c r="AE175" s="17"/>
      <c r="AF175" s="17"/>
      <c r="AK175">
        <v>4.8</v>
      </c>
    </row>
    <row r="176" spans="1:37" x14ac:dyDescent="0.25">
      <c r="C176" s="2"/>
      <c r="D176" s="5"/>
      <c r="E176" s="5"/>
      <c r="F176" s="5"/>
      <c r="G176" s="5"/>
      <c r="H176" s="5"/>
      <c r="AB176" s="17"/>
      <c r="AC176" s="17"/>
      <c r="AD176" s="17"/>
      <c r="AE176" s="17"/>
      <c r="AF176" s="17"/>
      <c r="AK176">
        <v>4.9000000000000004</v>
      </c>
    </row>
    <row r="177" spans="3:37" x14ac:dyDescent="0.25">
      <c r="C177" s="2"/>
      <c r="D177" s="4"/>
      <c r="E177" s="4"/>
      <c r="F177" s="4"/>
      <c r="G177" s="4"/>
      <c r="H177" s="4"/>
      <c r="AB177" s="17"/>
      <c r="AC177" s="17"/>
      <c r="AD177" s="17"/>
      <c r="AE177" s="17"/>
      <c r="AF177" s="17"/>
      <c r="AK177">
        <v>5</v>
      </c>
    </row>
    <row r="178" spans="3:37" x14ac:dyDescent="0.25">
      <c r="C178" s="2"/>
      <c r="D178" s="3"/>
      <c r="E178" s="3"/>
      <c r="F178" s="3"/>
      <c r="G178" s="3"/>
      <c r="H178" s="3"/>
      <c r="AB178" s="17"/>
      <c r="AC178" s="17"/>
      <c r="AD178" s="17"/>
      <c r="AE178" s="17"/>
      <c r="AF178" s="17"/>
    </row>
    <row r="179" spans="3:37" x14ac:dyDescent="0.25">
      <c r="C179" s="2"/>
      <c r="AB179" s="17"/>
      <c r="AC179" s="17"/>
      <c r="AD179" s="17"/>
      <c r="AE179" s="17"/>
      <c r="AF179" s="17"/>
    </row>
    <row r="180" spans="3:37" x14ac:dyDescent="0.25">
      <c r="C180" s="1"/>
      <c r="AB180" s="17"/>
      <c r="AC180" s="17"/>
      <c r="AD180" s="17"/>
      <c r="AE180" s="17"/>
      <c r="AF180" s="17"/>
    </row>
    <row r="181" spans="3:37" x14ac:dyDescent="0.25">
      <c r="C181" s="2"/>
      <c r="D181" s="5"/>
      <c r="E181" s="5"/>
      <c r="F181" s="5"/>
      <c r="G181" s="5"/>
      <c r="H181" s="5"/>
      <c r="AB181" s="17"/>
      <c r="AC181" s="17"/>
      <c r="AD181" s="17"/>
      <c r="AE181" s="17"/>
      <c r="AF181" s="17"/>
    </row>
    <row r="182" spans="3:37" x14ac:dyDescent="0.25">
      <c r="C182" s="2"/>
      <c r="D182" s="4"/>
      <c r="E182" s="4"/>
      <c r="F182" s="4"/>
      <c r="G182" s="4"/>
      <c r="H182" s="4"/>
    </row>
    <row r="183" spans="3:37" x14ac:dyDescent="0.25">
      <c r="C183" s="2"/>
      <c r="D183" s="3"/>
      <c r="E183" s="3"/>
      <c r="F183" s="3"/>
      <c r="G183" s="3"/>
      <c r="H183" s="3"/>
    </row>
    <row r="184" spans="3:37" x14ac:dyDescent="0.25">
      <c r="C184" s="2"/>
    </row>
    <row r="185" spans="3:37" x14ac:dyDescent="0.25">
      <c r="C185" s="1"/>
    </row>
    <row r="186" spans="3:37" x14ac:dyDescent="0.25">
      <c r="C186" s="2"/>
      <c r="D186" s="5"/>
      <c r="E186" s="5"/>
      <c r="F186" s="5"/>
      <c r="G186" s="5"/>
      <c r="H186" s="5"/>
    </row>
    <row r="187" spans="3:37" x14ac:dyDescent="0.25">
      <c r="C187" s="2"/>
      <c r="D187" s="4"/>
      <c r="E187" s="4"/>
      <c r="F187" s="4"/>
      <c r="G187" s="4"/>
      <c r="H187" s="4"/>
    </row>
    <row r="188" spans="3:37" x14ac:dyDescent="0.25">
      <c r="C188" s="2"/>
      <c r="D188" s="3"/>
      <c r="E188" s="3"/>
      <c r="F188" s="3"/>
      <c r="G188" s="3"/>
      <c r="H188" s="3"/>
    </row>
    <row r="189" spans="3:37" x14ac:dyDescent="0.25">
      <c r="C189" s="2"/>
    </row>
    <row r="190" spans="3:37" x14ac:dyDescent="0.25">
      <c r="C190" s="1"/>
    </row>
    <row r="191" spans="3:37" x14ac:dyDescent="0.25">
      <c r="C191" s="2"/>
      <c r="D191" s="5"/>
      <c r="E191" s="5"/>
      <c r="F191" s="5"/>
      <c r="G191" s="5"/>
      <c r="H191" s="5"/>
    </row>
    <row r="192" spans="3:37" x14ac:dyDescent="0.25">
      <c r="C192" s="2"/>
      <c r="D192" s="4"/>
      <c r="E192" s="4"/>
      <c r="F192" s="4"/>
      <c r="G192" s="4"/>
      <c r="H192" s="4"/>
    </row>
    <row r="193" spans="3:8" x14ac:dyDescent="0.25">
      <c r="C193" s="2"/>
      <c r="D193" s="3"/>
      <c r="E193" s="3"/>
      <c r="F193" s="3"/>
      <c r="G193" s="3"/>
      <c r="H193" s="3"/>
    </row>
    <row r="194" spans="3:8" x14ac:dyDescent="0.25">
      <c r="C194" s="2"/>
    </row>
    <row r="195" spans="3:8" x14ac:dyDescent="0.25">
      <c r="C195" s="1"/>
    </row>
    <row r="196" spans="3:8" x14ac:dyDescent="0.25">
      <c r="C196" s="2"/>
      <c r="D196" s="5"/>
      <c r="E196" s="5"/>
      <c r="F196" s="5"/>
      <c r="G196" s="5"/>
      <c r="H196" s="5"/>
    </row>
    <row r="197" spans="3:8" x14ac:dyDescent="0.25">
      <c r="C197" s="2"/>
      <c r="D197" s="4"/>
      <c r="E197" s="4"/>
      <c r="F197" s="4"/>
      <c r="G197" s="4"/>
      <c r="H197" s="4"/>
    </row>
    <row r="198" spans="3:8" x14ac:dyDescent="0.25">
      <c r="C198" s="2"/>
      <c r="D198" s="3"/>
      <c r="E198" s="3"/>
      <c r="F198" s="3"/>
      <c r="G198" s="3"/>
      <c r="H198" s="3"/>
    </row>
    <row r="199" spans="3:8" x14ac:dyDescent="0.25">
      <c r="C199" s="2"/>
    </row>
    <row r="200" spans="3:8" x14ac:dyDescent="0.25">
      <c r="C200" s="1"/>
    </row>
    <row r="201" spans="3:8" x14ac:dyDescent="0.25">
      <c r="C201" s="2"/>
      <c r="D201" s="5"/>
      <c r="E201" s="5"/>
      <c r="F201" s="5"/>
      <c r="G201" s="5"/>
      <c r="H201" s="5"/>
    </row>
    <row r="202" spans="3:8" x14ac:dyDescent="0.25">
      <c r="C202" s="2"/>
      <c r="D202" s="4"/>
      <c r="E202" s="4"/>
      <c r="F202" s="4"/>
      <c r="G202" s="4"/>
      <c r="H202" s="4"/>
    </row>
    <row r="203" spans="3:8" x14ac:dyDescent="0.25">
      <c r="C203" s="2"/>
      <c r="D203" s="3"/>
      <c r="E203" s="3"/>
      <c r="F203" s="3"/>
      <c r="G203" s="3"/>
      <c r="H203" s="3"/>
    </row>
    <row r="204" spans="3:8" x14ac:dyDescent="0.25">
      <c r="C204" s="2"/>
    </row>
    <row r="205" spans="3:8" x14ac:dyDescent="0.25">
      <c r="C205" s="1"/>
    </row>
    <row r="206" spans="3:8" x14ac:dyDescent="0.25">
      <c r="C206" s="2"/>
      <c r="D206" s="5"/>
      <c r="E206" s="5"/>
      <c r="F206" s="5"/>
      <c r="G206" s="5"/>
      <c r="H206" s="5"/>
    </row>
    <row r="207" spans="3:8" x14ac:dyDescent="0.25">
      <c r="C207" s="2"/>
      <c r="D207" s="4"/>
      <c r="E207" s="4"/>
      <c r="F207" s="4"/>
      <c r="G207" s="4"/>
      <c r="H207" s="4"/>
    </row>
    <row r="208" spans="3:8" x14ac:dyDescent="0.25">
      <c r="C208" s="2"/>
      <c r="D208" s="3"/>
      <c r="E208" s="3"/>
      <c r="F208" s="3"/>
      <c r="G208" s="3"/>
      <c r="H208" s="3"/>
    </row>
    <row r="209" spans="3:8" x14ac:dyDescent="0.25">
      <c r="C209" s="2"/>
    </row>
    <row r="210" spans="3:8" x14ac:dyDescent="0.25">
      <c r="C210" s="1"/>
    </row>
    <row r="211" spans="3:8" x14ac:dyDescent="0.25">
      <c r="C211" s="2"/>
      <c r="D211" s="5"/>
      <c r="E211" s="5"/>
      <c r="F211" s="5"/>
      <c r="G211" s="5"/>
      <c r="H211" s="5"/>
    </row>
    <row r="212" spans="3:8" x14ac:dyDescent="0.25">
      <c r="C212" s="2"/>
      <c r="D212" s="4"/>
      <c r="E212" s="4"/>
      <c r="F212" s="4"/>
      <c r="G212" s="4"/>
      <c r="H212" s="4"/>
    </row>
    <row r="213" spans="3:8" x14ac:dyDescent="0.25">
      <c r="C213" s="2"/>
      <c r="D213" s="3"/>
      <c r="E213" s="3"/>
      <c r="F213" s="3"/>
      <c r="G213" s="3"/>
      <c r="H213" s="3"/>
    </row>
    <row r="214" spans="3:8" x14ac:dyDescent="0.25">
      <c r="C214" s="2"/>
    </row>
    <row r="215" spans="3:8" x14ac:dyDescent="0.25">
      <c r="C215" s="1"/>
    </row>
    <row r="216" spans="3:8" x14ac:dyDescent="0.25">
      <c r="C216" s="2"/>
      <c r="D216" s="5"/>
      <c r="E216" s="5"/>
      <c r="F216" s="5"/>
      <c r="G216" s="5"/>
      <c r="H216" s="5"/>
    </row>
    <row r="217" spans="3:8" x14ac:dyDescent="0.25">
      <c r="C217" s="2"/>
      <c r="D217" s="4"/>
      <c r="E217" s="4"/>
      <c r="F217" s="4"/>
      <c r="G217" s="4"/>
      <c r="H217" s="4"/>
    </row>
    <row r="218" spans="3:8" x14ac:dyDescent="0.25">
      <c r="C218" s="2"/>
      <c r="D218" s="3"/>
      <c r="E218" s="3"/>
      <c r="F218" s="3"/>
      <c r="G218" s="3"/>
      <c r="H218" s="3"/>
    </row>
    <row r="219" spans="3:8" x14ac:dyDescent="0.25">
      <c r="C219" s="2"/>
    </row>
    <row r="220" spans="3:8" x14ac:dyDescent="0.25">
      <c r="C220" s="1"/>
    </row>
    <row r="221" spans="3:8" x14ac:dyDescent="0.25">
      <c r="C221" s="2"/>
      <c r="D221" s="5"/>
      <c r="E221" s="5"/>
      <c r="F221" s="5"/>
      <c r="G221" s="5"/>
      <c r="H221" s="5"/>
    </row>
    <row r="222" spans="3:8" x14ac:dyDescent="0.25">
      <c r="C222" s="2"/>
      <c r="D222" s="4"/>
      <c r="E222" s="4"/>
      <c r="F222" s="4"/>
      <c r="G222" s="4"/>
      <c r="H222" s="4"/>
    </row>
    <row r="223" spans="3:8" x14ac:dyDescent="0.25">
      <c r="C223" s="2"/>
      <c r="D223" s="3"/>
      <c r="E223" s="3"/>
      <c r="F223" s="3"/>
      <c r="G223" s="3"/>
      <c r="H223" s="3"/>
    </row>
    <row r="224" spans="3:8" x14ac:dyDescent="0.25">
      <c r="C224" s="2"/>
    </row>
    <row r="225" spans="3:8" x14ac:dyDescent="0.25">
      <c r="C225" s="1"/>
    </row>
    <row r="226" spans="3:8" x14ac:dyDescent="0.25">
      <c r="C226" s="2"/>
      <c r="D226" s="5"/>
      <c r="E226" s="5"/>
      <c r="F226" s="5"/>
      <c r="G226" s="5"/>
      <c r="H226" s="5"/>
    </row>
    <row r="227" spans="3:8" x14ac:dyDescent="0.25">
      <c r="C227" s="2"/>
      <c r="D227" s="4"/>
      <c r="E227" s="4"/>
      <c r="F227" s="4"/>
      <c r="G227" s="4"/>
      <c r="H227" s="4"/>
    </row>
    <row r="228" spans="3:8" x14ac:dyDescent="0.25">
      <c r="C228" s="2"/>
      <c r="D228" s="3"/>
      <c r="E228" s="3"/>
      <c r="F228" s="3"/>
      <c r="G228" s="3"/>
      <c r="H228" s="3"/>
    </row>
    <row r="229" spans="3:8" x14ac:dyDescent="0.25">
      <c r="C229" s="2"/>
    </row>
    <row r="230" spans="3:8" x14ac:dyDescent="0.25">
      <c r="C230" s="1"/>
    </row>
    <row r="231" spans="3:8" x14ac:dyDescent="0.25">
      <c r="C231" s="2"/>
      <c r="D231" s="5"/>
      <c r="E231" s="5"/>
      <c r="F231" s="5"/>
      <c r="G231" s="5"/>
      <c r="H231" s="5"/>
    </row>
    <row r="232" spans="3:8" x14ac:dyDescent="0.25">
      <c r="C232" s="2"/>
      <c r="D232" s="4"/>
      <c r="E232" s="4"/>
      <c r="F232" s="4"/>
      <c r="G232" s="4"/>
      <c r="H232" s="4"/>
    </row>
    <row r="233" spans="3:8" x14ac:dyDescent="0.25">
      <c r="C233" s="2"/>
      <c r="D233" s="3"/>
      <c r="E233" s="3"/>
      <c r="F233" s="3"/>
      <c r="G233" s="3"/>
      <c r="H233" s="3"/>
    </row>
    <row r="234" spans="3:8" x14ac:dyDescent="0.25">
      <c r="C234" s="2"/>
    </row>
    <row r="235" spans="3:8" x14ac:dyDescent="0.25">
      <c r="C235" s="1"/>
    </row>
    <row r="236" spans="3:8" x14ac:dyDescent="0.25">
      <c r="C236" s="2"/>
      <c r="D236" s="5"/>
      <c r="E236" s="5"/>
      <c r="F236" s="5"/>
      <c r="G236" s="5"/>
      <c r="H236" s="5"/>
    </row>
    <row r="237" spans="3:8" x14ac:dyDescent="0.25">
      <c r="C237" s="2"/>
      <c r="D237" s="4"/>
      <c r="E237" s="4"/>
      <c r="F237" s="4"/>
      <c r="G237" s="4"/>
      <c r="H237" s="4"/>
    </row>
    <row r="238" spans="3:8" x14ac:dyDescent="0.25">
      <c r="C238" s="2"/>
      <c r="D238" s="3"/>
      <c r="E238" s="3"/>
      <c r="F238" s="3"/>
      <c r="G238" s="3"/>
      <c r="H238" s="3"/>
    </row>
    <row r="239" spans="3:8" x14ac:dyDescent="0.25">
      <c r="C239" s="2"/>
    </row>
    <row r="240" spans="3:8" x14ac:dyDescent="0.25">
      <c r="C240" s="1"/>
    </row>
    <row r="241" spans="3:8" x14ac:dyDescent="0.25">
      <c r="C241" s="2"/>
      <c r="D241" s="5"/>
      <c r="E241" s="5"/>
      <c r="F241" s="5"/>
      <c r="G241" s="5"/>
      <c r="H241" s="5"/>
    </row>
    <row r="242" spans="3:8" x14ac:dyDescent="0.25">
      <c r="C242" s="2"/>
      <c r="D242" s="4"/>
      <c r="E242" s="4"/>
      <c r="F242" s="4"/>
      <c r="G242" s="4"/>
      <c r="H242" s="4"/>
    </row>
    <row r="243" spans="3:8" x14ac:dyDescent="0.25">
      <c r="C243" s="2"/>
      <c r="D243" s="3"/>
      <c r="E243" s="3"/>
      <c r="F243" s="3"/>
      <c r="G243" s="3"/>
      <c r="H243" s="3"/>
    </row>
    <row r="244" spans="3:8" x14ac:dyDescent="0.25">
      <c r="C244" s="2"/>
    </row>
    <row r="245" spans="3:8" x14ac:dyDescent="0.25">
      <c r="C245" s="1"/>
    </row>
    <row r="246" spans="3:8" x14ac:dyDescent="0.25">
      <c r="C246" s="2"/>
      <c r="D246" s="5"/>
      <c r="E246" s="5"/>
      <c r="F246" s="5"/>
      <c r="G246" s="5"/>
      <c r="H246" s="5"/>
    </row>
    <row r="247" spans="3:8" x14ac:dyDescent="0.25">
      <c r="C247" s="2"/>
      <c r="D247" s="4"/>
      <c r="E247" s="4"/>
      <c r="F247" s="4"/>
      <c r="G247" s="4"/>
      <c r="H247" s="4"/>
    </row>
    <row r="248" spans="3:8" x14ac:dyDescent="0.25">
      <c r="C248" s="2"/>
      <c r="D248" s="3"/>
      <c r="E248" s="3"/>
      <c r="F248" s="3"/>
      <c r="G248" s="3"/>
      <c r="H248" s="3"/>
    </row>
    <row r="249" spans="3:8" x14ac:dyDescent="0.25">
      <c r="C249" s="2"/>
    </row>
    <row r="250" spans="3:8" x14ac:dyDescent="0.25">
      <c r="C250" s="1"/>
    </row>
    <row r="251" spans="3:8" x14ac:dyDescent="0.25">
      <c r="C251" s="2"/>
      <c r="D251" s="5"/>
      <c r="E251" s="5"/>
      <c r="F251" s="5"/>
      <c r="G251" s="5"/>
      <c r="H251" s="5"/>
    </row>
    <row r="252" spans="3:8" x14ac:dyDescent="0.25">
      <c r="C252" s="2"/>
      <c r="D252" s="4"/>
      <c r="E252" s="4"/>
      <c r="F252" s="4"/>
      <c r="G252" s="4"/>
      <c r="H252" s="4"/>
    </row>
    <row r="253" spans="3:8" x14ac:dyDescent="0.25">
      <c r="C253" s="2"/>
      <c r="D253" s="3"/>
      <c r="E253" s="3"/>
      <c r="F253" s="3"/>
      <c r="G253" s="3"/>
      <c r="H253" s="3"/>
    </row>
    <row r="254" spans="3:8" x14ac:dyDescent="0.25">
      <c r="C254" s="2"/>
    </row>
    <row r="255" spans="3:8" x14ac:dyDescent="0.25">
      <c r="C255" s="1"/>
    </row>
    <row r="256" spans="3:8" x14ac:dyDescent="0.25">
      <c r="C256" s="2"/>
      <c r="D256" s="5"/>
      <c r="E256" s="5"/>
      <c r="F256" s="5"/>
      <c r="G256" s="5"/>
      <c r="H256" s="5"/>
    </row>
    <row r="257" spans="3:8" x14ac:dyDescent="0.25">
      <c r="C257" s="2"/>
      <c r="D257" s="4"/>
      <c r="E257" s="4"/>
      <c r="F257" s="4"/>
      <c r="G257" s="4"/>
      <c r="H257" s="4"/>
    </row>
    <row r="258" spans="3:8" x14ac:dyDescent="0.25">
      <c r="C258" s="2"/>
      <c r="D258" s="3"/>
      <c r="E258" s="3"/>
      <c r="F258" s="3"/>
      <c r="G258" s="3"/>
      <c r="H258" s="3"/>
    </row>
    <row r="259" spans="3:8" x14ac:dyDescent="0.25">
      <c r="C259" s="2"/>
    </row>
    <row r="260" spans="3:8" x14ac:dyDescent="0.25">
      <c r="C260" s="1"/>
    </row>
    <row r="261" spans="3:8" x14ac:dyDescent="0.25">
      <c r="C261" s="2"/>
      <c r="D261" s="5"/>
      <c r="E261" s="5"/>
      <c r="F261" s="5"/>
      <c r="G261" s="5"/>
      <c r="H261" s="5"/>
    </row>
    <row r="262" spans="3:8" x14ac:dyDescent="0.25">
      <c r="C262" s="2"/>
      <c r="D262" s="4"/>
      <c r="E262" s="4"/>
      <c r="F262" s="4"/>
      <c r="G262" s="4"/>
      <c r="H262" s="4"/>
    </row>
    <row r="263" spans="3:8" x14ac:dyDescent="0.25">
      <c r="C263" s="2"/>
      <c r="D263" s="3"/>
      <c r="E263" s="3"/>
      <c r="F263" s="3"/>
      <c r="G263" s="3"/>
      <c r="H263" s="3"/>
    </row>
    <row r="264" spans="3:8" x14ac:dyDescent="0.25">
      <c r="C264" s="2"/>
    </row>
    <row r="265" spans="3:8" x14ac:dyDescent="0.25">
      <c r="C265" s="1"/>
    </row>
    <row r="266" spans="3:8" x14ac:dyDescent="0.25">
      <c r="C266" s="2"/>
      <c r="D266" s="5"/>
      <c r="E266" s="5"/>
      <c r="F266" s="5"/>
      <c r="G266" s="5"/>
      <c r="H266" s="5"/>
    </row>
    <row r="267" spans="3:8" x14ac:dyDescent="0.25">
      <c r="C267" s="2"/>
      <c r="D267" s="4"/>
      <c r="E267" s="4"/>
      <c r="F267" s="4"/>
      <c r="G267" s="4"/>
      <c r="H267" s="4"/>
    </row>
    <row r="268" spans="3:8" x14ac:dyDescent="0.25">
      <c r="C268" s="2"/>
      <c r="D268" s="3"/>
      <c r="E268" s="3"/>
      <c r="F268" s="3"/>
      <c r="G268" s="3"/>
      <c r="H268" s="3"/>
    </row>
    <row r="269" spans="3:8" x14ac:dyDescent="0.25">
      <c r="C269" s="2"/>
    </row>
    <row r="270" spans="3:8" x14ac:dyDescent="0.25">
      <c r="C270" s="1"/>
    </row>
    <row r="271" spans="3:8" x14ac:dyDescent="0.25">
      <c r="C271" s="2"/>
      <c r="D271" s="5"/>
      <c r="E271" s="5"/>
      <c r="F271" s="5"/>
      <c r="G271" s="5"/>
      <c r="H271" s="5"/>
    </row>
    <row r="272" spans="3:8" x14ac:dyDescent="0.25">
      <c r="C272" s="2"/>
      <c r="D272" s="4"/>
      <c r="E272" s="4"/>
      <c r="F272" s="4"/>
      <c r="G272" s="4"/>
      <c r="H272" s="4"/>
    </row>
    <row r="273" spans="3:8" x14ac:dyDescent="0.25">
      <c r="C273" s="2"/>
      <c r="D273" s="3"/>
      <c r="E273" s="3"/>
      <c r="F273" s="3"/>
      <c r="G273" s="3"/>
      <c r="H273" s="3"/>
    </row>
    <row r="274" spans="3:8" x14ac:dyDescent="0.25">
      <c r="C274" s="2"/>
    </row>
    <row r="275" spans="3:8" x14ac:dyDescent="0.25">
      <c r="C275" s="1"/>
    </row>
    <row r="276" spans="3:8" x14ac:dyDescent="0.25">
      <c r="C276" s="2"/>
      <c r="D276" s="5"/>
      <c r="E276" s="5"/>
      <c r="F276" s="5"/>
      <c r="G276" s="5"/>
      <c r="H276" s="5"/>
    </row>
    <row r="277" spans="3:8" x14ac:dyDescent="0.25">
      <c r="C277" s="2"/>
      <c r="D277" s="4"/>
      <c r="E277" s="4"/>
      <c r="F277" s="4"/>
      <c r="G277" s="4"/>
      <c r="H277" s="4"/>
    </row>
    <row r="278" spans="3:8" x14ac:dyDescent="0.25">
      <c r="C278" s="2"/>
      <c r="D278" s="3"/>
      <c r="E278" s="3"/>
      <c r="F278" s="3"/>
      <c r="G278" s="3"/>
      <c r="H278" s="3"/>
    </row>
    <row r="279" spans="3:8" x14ac:dyDescent="0.25">
      <c r="C279" s="2"/>
    </row>
    <row r="280" spans="3:8" x14ac:dyDescent="0.25">
      <c r="C280" s="1"/>
    </row>
    <row r="281" spans="3:8" x14ac:dyDescent="0.25">
      <c r="C281" s="2"/>
      <c r="D281" s="5"/>
      <c r="E281" s="5"/>
      <c r="F281" s="5"/>
      <c r="G281" s="5"/>
      <c r="H281" s="5"/>
    </row>
    <row r="282" spans="3:8" x14ac:dyDescent="0.25">
      <c r="C282" s="2"/>
      <c r="D282" s="4"/>
      <c r="E282" s="4"/>
      <c r="F282" s="4"/>
      <c r="G282" s="4"/>
      <c r="H282" s="4"/>
    </row>
    <row r="283" spans="3:8" x14ac:dyDescent="0.25">
      <c r="C283" s="2"/>
      <c r="D283" s="3"/>
      <c r="E283" s="3"/>
      <c r="F283" s="3"/>
      <c r="G283" s="3"/>
      <c r="H283" s="3"/>
    </row>
    <row r="284" spans="3:8" x14ac:dyDescent="0.25">
      <c r="C284" s="2"/>
    </row>
    <row r="285" spans="3:8" x14ac:dyDescent="0.25">
      <c r="C285" s="1"/>
    </row>
    <row r="286" spans="3:8" x14ac:dyDescent="0.25">
      <c r="C286" s="2"/>
      <c r="D286" s="5"/>
      <c r="E286" s="5"/>
      <c r="F286" s="5"/>
      <c r="G286" s="5"/>
      <c r="H286" s="5"/>
    </row>
    <row r="287" spans="3:8" x14ac:dyDescent="0.25">
      <c r="C287" s="2"/>
      <c r="D287" s="4"/>
      <c r="E287" s="4"/>
      <c r="F287" s="4"/>
      <c r="G287" s="4"/>
      <c r="H287" s="4"/>
    </row>
    <row r="288" spans="3:8" x14ac:dyDescent="0.25">
      <c r="C288" s="2"/>
      <c r="D288" s="3"/>
      <c r="E288" s="3"/>
      <c r="F288" s="3"/>
      <c r="G288" s="3"/>
      <c r="H288" s="3"/>
    </row>
    <row r="289" spans="3:8" x14ac:dyDescent="0.25">
      <c r="C289" s="2"/>
    </row>
    <row r="290" spans="3:8" x14ac:dyDescent="0.25">
      <c r="C290" s="1"/>
    </row>
    <row r="291" spans="3:8" x14ac:dyDescent="0.25">
      <c r="C291" s="2"/>
      <c r="D291" s="5"/>
      <c r="E291" s="5"/>
      <c r="F291" s="5"/>
      <c r="G291" s="5"/>
      <c r="H291" s="5"/>
    </row>
    <row r="292" spans="3:8" x14ac:dyDescent="0.25">
      <c r="C292" s="2"/>
      <c r="D292" s="4"/>
      <c r="E292" s="4"/>
      <c r="F292" s="4"/>
      <c r="G292" s="4"/>
      <c r="H292" s="4"/>
    </row>
    <row r="293" spans="3:8" x14ac:dyDescent="0.25">
      <c r="C293" s="2"/>
      <c r="D293" s="3"/>
      <c r="E293" s="3"/>
      <c r="F293" s="3"/>
      <c r="G293" s="3"/>
      <c r="H293" s="3"/>
    </row>
    <row r="294" spans="3:8" x14ac:dyDescent="0.25">
      <c r="C294" s="2"/>
    </row>
    <row r="295" spans="3:8" x14ac:dyDescent="0.25">
      <c r="C295" s="1"/>
    </row>
    <row r="296" spans="3:8" x14ac:dyDescent="0.25">
      <c r="C296" s="2"/>
      <c r="D296" s="5"/>
      <c r="E296" s="5"/>
      <c r="F296" s="5"/>
      <c r="G296" s="5"/>
      <c r="H296" s="5"/>
    </row>
    <row r="297" spans="3:8" x14ac:dyDescent="0.25">
      <c r="C297" s="2"/>
      <c r="D297" s="4"/>
      <c r="E297" s="4"/>
      <c r="F297" s="4"/>
      <c r="G297" s="4"/>
      <c r="H297" s="4"/>
    </row>
    <row r="298" spans="3:8" x14ac:dyDescent="0.25">
      <c r="C298" s="2"/>
      <c r="D298" s="3"/>
      <c r="E298" s="3"/>
      <c r="F298" s="3"/>
      <c r="G298" s="3"/>
      <c r="H298" s="3"/>
    </row>
    <row r="299" spans="3:8" x14ac:dyDescent="0.25">
      <c r="C299" s="2"/>
    </row>
    <row r="300" spans="3:8" x14ac:dyDescent="0.25">
      <c r="C300" s="1"/>
    </row>
    <row r="301" spans="3:8" x14ac:dyDescent="0.25">
      <c r="C301" s="2"/>
      <c r="D301" s="5"/>
      <c r="E301" s="5"/>
      <c r="F301" s="5"/>
      <c r="G301" s="5"/>
      <c r="H301" s="5"/>
    </row>
    <row r="302" spans="3:8" x14ac:dyDescent="0.25">
      <c r="C302" s="2"/>
      <c r="D302" s="4"/>
      <c r="E302" s="4"/>
      <c r="F302" s="4"/>
      <c r="G302" s="4"/>
      <c r="H302" s="4"/>
    </row>
    <row r="303" spans="3:8" x14ac:dyDescent="0.25">
      <c r="C303" s="2"/>
      <c r="D303" s="3"/>
      <c r="E303" s="3"/>
      <c r="F303" s="3"/>
      <c r="G303" s="3"/>
      <c r="H303" s="3"/>
    </row>
    <row r="304" spans="3:8" x14ac:dyDescent="0.25">
      <c r="C304" s="2"/>
    </row>
    <row r="305" spans="3:8" x14ac:dyDescent="0.25">
      <c r="C305" s="1"/>
    </row>
    <row r="306" spans="3:8" x14ac:dyDescent="0.25">
      <c r="C306" s="2"/>
      <c r="D306" s="5"/>
      <c r="E306" s="5"/>
      <c r="F306" s="5"/>
      <c r="G306" s="5"/>
      <c r="H306" s="5"/>
    </row>
    <row r="307" spans="3:8" x14ac:dyDescent="0.25">
      <c r="C307" s="2"/>
      <c r="D307" s="4"/>
      <c r="E307" s="4"/>
      <c r="F307" s="4"/>
      <c r="G307" s="4"/>
      <c r="H307" s="4"/>
    </row>
    <row r="308" spans="3:8" x14ac:dyDescent="0.25">
      <c r="C308" s="2"/>
      <c r="D308" s="3"/>
      <c r="E308" s="3"/>
      <c r="F308" s="3"/>
      <c r="G308" s="3"/>
      <c r="H308" s="3"/>
    </row>
    <row r="309" spans="3:8" x14ac:dyDescent="0.25">
      <c r="C309" s="2"/>
    </row>
    <row r="310" spans="3:8" x14ac:dyDescent="0.25">
      <c r="C310" s="1"/>
    </row>
  </sheetData>
  <sheetProtection selectLockedCells="1"/>
  <mergeCells count="209">
    <mergeCell ref="F94:I95"/>
    <mergeCell ref="E96:F97"/>
    <mergeCell ref="C94:D95"/>
    <mergeCell ref="B94:B95"/>
    <mergeCell ref="B96:B97"/>
    <mergeCell ref="C96:D97"/>
    <mergeCell ref="D17:AD17"/>
    <mergeCell ref="D142:AD142"/>
    <mergeCell ref="D90:AD90"/>
    <mergeCell ref="B120:D120"/>
    <mergeCell ref="B137:C137"/>
    <mergeCell ref="B138:C138"/>
    <mergeCell ref="B139:C139"/>
    <mergeCell ref="B125:C125"/>
    <mergeCell ref="B126:C126"/>
    <mergeCell ref="B127:C127"/>
    <mergeCell ref="B128:C128"/>
    <mergeCell ref="C104:D104"/>
    <mergeCell ref="C105:D105"/>
    <mergeCell ref="C106:D106"/>
    <mergeCell ref="C107:D107"/>
    <mergeCell ref="T21:AB22"/>
    <mergeCell ref="F23:I23"/>
    <mergeCell ref="J23:K23"/>
    <mergeCell ref="L23:M23"/>
    <mergeCell ref="N23:O23"/>
    <mergeCell ref="CE119:CF119"/>
    <mergeCell ref="CE97:CF98"/>
    <mergeCell ref="D122:AD122"/>
    <mergeCell ref="CE99:CF99"/>
    <mergeCell ref="CE100:CF100"/>
    <mergeCell ref="CE101:CF101"/>
    <mergeCell ref="CE102:CF102"/>
    <mergeCell ref="CE103:CF103"/>
    <mergeCell ref="CE104:CF104"/>
    <mergeCell ref="CE105:CF105"/>
    <mergeCell ref="CE106:CF106"/>
    <mergeCell ref="CE107:CF107"/>
    <mergeCell ref="C99:D99"/>
    <mergeCell ref="C100:D100"/>
    <mergeCell ref="C101:D101"/>
    <mergeCell ref="C102:D102"/>
    <mergeCell ref="C103:D103"/>
    <mergeCell ref="CE109:CF109"/>
    <mergeCell ref="CE110:CF110"/>
    <mergeCell ref="CE111:CF111"/>
    <mergeCell ref="CE112:CF112"/>
    <mergeCell ref="CE113:CF113"/>
    <mergeCell ref="E154:F154"/>
    <mergeCell ref="G154:H154"/>
    <mergeCell ref="I154:J154"/>
    <mergeCell ref="K154:L154"/>
    <mergeCell ref="C147:D147"/>
    <mergeCell ref="C148:D148"/>
    <mergeCell ref="C149:D149"/>
    <mergeCell ref="C150:D150"/>
    <mergeCell ref="J144:L144"/>
    <mergeCell ref="E144:I144"/>
    <mergeCell ref="C152:D154"/>
    <mergeCell ref="E152:F153"/>
    <mergeCell ref="G152:H153"/>
    <mergeCell ref="I152:J153"/>
    <mergeCell ref="K152:L153"/>
    <mergeCell ref="CE114:CF114"/>
    <mergeCell ref="C108:D108"/>
    <mergeCell ref="C109:D109"/>
    <mergeCell ref="C110:D110"/>
    <mergeCell ref="C111:D111"/>
    <mergeCell ref="C112:D112"/>
    <mergeCell ref="C113:D113"/>
    <mergeCell ref="C114:D114"/>
    <mergeCell ref="BI97:BJ97"/>
    <mergeCell ref="BK97:BP97"/>
    <mergeCell ref="BQ96:CB96"/>
    <mergeCell ref="BQ97:BS97"/>
    <mergeCell ref="BT97:BU97"/>
    <mergeCell ref="BV97:BZ97"/>
    <mergeCell ref="CA97:CB97"/>
    <mergeCell ref="CC97:CD97"/>
    <mergeCell ref="CE108:CF108"/>
    <mergeCell ref="B18:D19"/>
    <mergeCell ref="R23:S23"/>
    <mergeCell ref="B24:B25"/>
    <mergeCell ref="C24:C25"/>
    <mergeCell ref="D24:D25"/>
    <mergeCell ref="B26:B27"/>
    <mergeCell ref="C26:C27"/>
    <mergeCell ref="D26:D27"/>
    <mergeCell ref="E26:E27"/>
    <mergeCell ref="F20:M20"/>
    <mergeCell ref="P20:Q20"/>
    <mergeCell ref="F21:M22"/>
    <mergeCell ref="N21:S22"/>
    <mergeCell ref="B20:D21"/>
    <mergeCell ref="P23:Q23"/>
    <mergeCell ref="B35:B36"/>
    <mergeCell ref="C35:C36"/>
    <mergeCell ref="D35:D36"/>
    <mergeCell ref="E35:E36"/>
    <mergeCell ref="B38:B39"/>
    <mergeCell ref="C38:C39"/>
    <mergeCell ref="D38:D39"/>
    <mergeCell ref="E38:E39"/>
    <mergeCell ref="B29:B30"/>
    <mergeCell ref="C29:C30"/>
    <mergeCell ref="D29:D30"/>
    <mergeCell ref="E29:E30"/>
    <mergeCell ref="B32:B33"/>
    <mergeCell ref="C32:C33"/>
    <mergeCell ref="D32:D33"/>
    <mergeCell ref="E32:E33"/>
    <mergeCell ref="B47:B48"/>
    <mergeCell ref="C47:C48"/>
    <mergeCell ref="D47:D48"/>
    <mergeCell ref="E47:E48"/>
    <mergeCell ref="B50:B51"/>
    <mergeCell ref="C50:C51"/>
    <mergeCell ref="D50:D51"/>
    <mergeCell ref="E50:E51"/>
    <mergeCell ref="B41:B42"/>
    <mergeCell ref="C41:C42"/>
    <mergeCell ref="D41:D42"/>
    <mergeCell ref="E41:E42"/>
    <mergeCell ref="B44:B45"/>
    <mergeCell ref="C44:C45"/>
    <mergeCell ref="D44:D45"/>
    <mergeCell ref="E44:E45"/>
    <mergeCell ref="B59:B60"/>
    <mergeCell ref="C59:C60"/>
    <mergeCell ref="D59:D60"/>
    <mergeCell ref="E59:E60"/>
    <mergeCell ref="B62:B63"/>
    <mergeCell ref="C62:C63"/>
    <mergeCell ref="D62:D63"/>
    <mergeCell ref="E62:E63"/>
    <mergeCell ref="B53:B54"/>
    <mergeCell ref="C53:C54"/>
    <mergeCell ref="D53:D54"/>
    <mergeCell ref="E53:E54"/>
    <mergeCell ref="B56:B57"/>
    <mergeCell ref="C56:C57"/>
    <mergeCell ref="D56:D57"/>
    <mergeCell ref="E56:E57"/>
    <mergeCell ref="B71:B72"/>
    <mergeCell ref="C71:C72"/>
    <mergeCell ref="D71:D72"/>
    <mergeCell ref="E71:E72"/>
    <mergeCell ref="B74:B75"/>
    <mergeCell ref="C74:C75"/>
    <mergeCell ref="D74:D75"/>
    <mergeCell ref="E74:E75"/>
    <mergeCell ref="B65:B66"/>
    <mergeCell ref="C65:C66"/>
    <mergeCell ref="D65:D66"/>
    <mergeCell ref="E65:E66"/>
    <mergeCell ref="B68:B69"/>
    <mergeCell ref="C68:C69"/>
    <mergeCell ref="D68:D69"/>
    <mergeCell ref="E68:E69"/>
    <mergeCell ref="B83:B84"/>
    <mergeCell ref="C83:C84"/>
    <mergeCell ref="D83:D84"/>
    <mergeCell ref="E83:E84"/>
    <mergeCell ref="B86:B87"/>
    <mergeCell ref="C86:C87"/>
    <mergeCell ref="D86:D87"/>
    <mergeCell ref="E86:E87"/>
    <mergeCell ref="B77:B78"/>
    <mergeCell ref="C77:C78"/>
    <mergeCell ref="D77:D78"/>
    <mergeCell ref="E77:E78"/>
    <mergeCell ref="B80:B81"/>
    <mergeCell ref="C80:C81"/>
    <mergeCell ref="D80:D81"/>
    <mergeCell ref="E80:E81"/>
    <mergeCell ref="CE115:CF115"/>
    <mergeCell ref="AL125:AN125"/>
    <mergeCell ref="AK125:AK126"/>
    <mergeCell ref="B145:D146"/>
    <mergeCell ref="M144:P144"/>
    <mergeCell ref="Q144:R144"/>
    <mergeCell ref="B142:C142"/>
    <mergeCell ref="B141:C141"/>
    <mergeCell ref="B129:C129"/>
    <mergeCell ref="B130:C130"/>
    <mergeCell ref="B131:C131"/>
    <mergeCell ref="B132:C132"/>
    <mergeCell ref="B133:C133"/>
    <mergeCell ref="B134:C134"/>
    <mergeCell ref="B135:C135"/>
    <mergeCell ref="B136:C136"/>
    <mergeCell ref="C117:D117"/>
    <mergeCell ref="C118:D118"/>
    <mergeCell ref="C119:D119"/>
    <mergeCell ref="C115:D115"/>
    <mergeCell ref="C116:D116"/>
    <mergeCell ref="CE116:CF116"/>
    <mergeCell ref="CE117:CF117"/>
    <mergeCell ref="CE118:CF118"/>
    <mergeCell ref="K92:K93"/>
    <mergeCell ref="M92:M93"/>
    <mergeCell ref="O92:O93"/>
    <mergeCell ref="Q92:Q93"/>
    <mergeCell ref="C92:D93"/>
    <mergeCell ref="B92:B93"/>
    <mergeCell ref="S92:T93"/>
    <mergeCell ref="E92:E93"/>
    <mergeCell ref="G92:G93"/>
    <mergeCell ref="I92:I93"/>
  </mergeCells>
  <conditionalFormatting sqref="F27:G27 J27 L27:M27">
    <cfRule type="cellIs" dxfId="187" priority="210" operator="greaterThan">
      <formula>0</formula>
    </cfRule>
  </conditionalFormatting>
  <conditionalFormatting sqref="N27 P27">
    <cfRule type="cellIs" dxfId="186" priority="209" operator="greaterThan">
      <formula>0</formula>
    </cfRule>
  </conditionalFormatting>
  <conditionalFormatting sqref="T27:AB27">
    <cfRule type="cellIs" dxfId="185" priority="208" operator="greaterThan">
      <formula>0</formula>
    </cfRule>
  </conditionalFormatting>
  <conditionalFormatting sqref="E130:Z130">
    <cfRule type="colorScale" priority="202">
      <colorScale>
        <cfvo type="num" val="50"/>
        <cfvo type="num" val="90"/>
        <cfvo type="num" val="200"/>
        <color rgb="FFFFFF00"/>
        <color rgb="FF92D050"/>
        <color rgb="FFFF0000"/>
      </colorScale>
    </cfRule>
  </conditionalFormatting>
  <conditionalFormatting sqref="E131:Z131">
    <cfRule type="colorScale" priority="201">
      <colorScale>
        <cfvo type="num" val="0.5"/>
        <cfvo type="num" val="1"/>
        <cfvo type="num" val="5"/>
        <color rgb="FFFFFF00"/>
        <color rgb="FF92D050"/>
        <color rgb="FFFF0000"/>
      </colorScale>
    </cfRule>
  </conditionalFormatting>
  <conditionalFormatting sqref="E132:Z132">
    <cfRule type="colorScale" priority="200">
      <colorScale>
        <cfvo type="num" val="0.1"/>
        <cfvo type="num" val="0.1"/>
        <cfvo type="num" val="0.5"/>
        <color rgb="FFFFFF00"/>
        <color rgb="FF92D050"/>
        <color rgb="FFFF0000"/>
      </colorScale>
    </cfRule>
  </conditionalFormatting>
  <conditionalFormatting sqref="E134:Z134">
    <cfRule type="colorScale" priority="199">
      <colorScale>
        <cfvo type="num" val="0.5"/>
        <cfvo type="num" val="2"/>
        <cfvo type="num" val="5"/>
        <color rgb="FFFFFF00"/>
        <color rgb="FF92D050"/>
        <color rgb="FFFF0000"/>
      </colorScale>
    </cfRule>
  </conditionalFormatting>
  <conditionalFormatting sqref="E135:Z135">
    <cfRule type="colorScale" priority="198">
      <colorScale>
        <cfvo type="num" val="0.01"/>
        <cfvo type="num" val="0.02"/>
        <cfvo type="num" val="0.05"/>
        <color rgb="FFFFFF00"/>
        <color rgb="FF92D050"/>
        <color rgb="FFFF0000"/>
      </colorScale>
    </cfRule>
  </conditionalFormatting>
  <conditionalFormatting sqref="E136:Z136">
    <cfRule type="colorScale" priority="197">
      <colorScale>
        <cfvo type="num" val="0.5"/>
        <cfvo type="num" val="0.5"/>
        <cfvo type="num" val="1"/>
        <color rgb="FFFFFF00"/>
        <color rgb="FF92D050"/>
        <color rgb="FFFF0000"/>
      </colorScale>
    </cfRule>
  </conditionalFormatting>
  <conditionalFormatting sqref="E137:Z137">
    <cfRule type="colorScale" priority="196">
      <colorScale>
        <cfvo type="num" val="10"/>
        <cfvo type="num" val="30"/>
        <cfvo type="num" val="50"/>
        <color rgb="FFFFFF00"/>
        <color rgb="FF92D050"/>
        <color rgb="FFFF0000"/>
      </colorScale>
    </cfRule>
  </conditionalFormatting>
  <conditionalFormatting sqref="E138:Z138">
    <cfRule type="colorScale" priority="195">
      <colorScale>
        <cfvo type="percent" val="0"/>
        <cfvo type="percent" val="50"/>
        <cfvo type="percent" val="100"/>
        <color rgb="FFFFFF00"/>
        <color rgb="FF92D050"/>
        <color rgb="FFFF0000"/>
      </colorScale>
    </cfRule>
  </conditionalFormatting>
  <conditionalFormatting sqref="E139:Z139">
    <cfRule type="colorScale" priority="194">
      <colorScale>
        <cfvo type="percent" val="0"/>
        <cfvo type="percent" val="50"/>
        <cfvo type="percent" val="100"/>
        <color rgb="FFFFFF00"/>
        <color rgb="FF92D050"/>
        <color rgb="FFFF0000"/>
      </colorScale>
    </cfRule>
  </conditionalFormatting>
  <conditionalFormatting sqref="E129:Z129">
    <cfRule type="colorScale" priority="203">
      <colorScale>
        <cfvo type="num" val="50"/>
        <cfvo type="num" val="75"/>
        <cfvo type="num" val="100"/>
        <color rgb="FFFFFF00"/>
        <color rgb="FF92D050"/>
        <color rgb="FFFF0000"/>
      </colorScale>
    </cfRule>
  </conditionalFormatting>
  <conditionalFormatting sqref="E126:Z126">
    <cfRule type="colorScale" priority="206">
      <colorScale>
        <cfvo type="num" val="50"/>
        <cfvo type="num" val="80"/>
        <cfvo type="num" val="100"/>
        <color rgb="FFFFFF00"/>
        <color rgb="FF92D050"/>
        <color rgb="FFFF0000"/>
      </colorScale>
    </cfRule>
  </conditionalFormatting>
  <conditionalFormatting sqref="E125:Z125">
    <cfRule type="colorScale" priority="207">
      <colorScale>
        <cfvo type="num" val="150"/>
        <cfvo type="num" val="250"/>
        <cfvo type="num" val="1000"/>
        <color rgb="FFFFFF00"/>
        <color rgb="FF92D050"/>
        <color rgb="FFFF0000"/>
      </colorScale>
    </cfRule>
  </conditionalFormatting>
  <conditionalFormatting sqref="H27">
    <cfRule type="cellIs" dxfId="184" priority="190" operator="greaterThan">
      <formula>0</formula>
    </cfRule>
  </conditionalFormatting>
  <conditionalFormatting sqref="O27">
    <cfRule type="cellIs" dxfId="183" priority="189" operator="greaterThan">
      <formula>0</formula>
    </cfRule>
  </conditionalFormatting>
  <conditionalFormatting sqref="I27">
    <cfRule type="cellIs" dxfId="182" priority="188" operator="greaterThan">
      <formula>0</formula>
    </cfRule>
  </conditionalFormatting>
  <conditionalFormatting sqref="K27">
    <cfRule type="cellIs" dxfId="181" priority="187" operator="greaterThan">
      <formula>0</formula>
    </cfRule>
  </conditionalFormatting>
  <conditionalFormatting sqref="Q27:S27">
    <cfRule type="cellIs" dxfId="180" priority="186" operator="greaterThan">
      <formula>0</formula>
    </cfRule>
  </conditionalFormatting>
  <conditionalFormatting sqref="E127:Z127">
    <cfRule type="colorScale" priority="205">
      <colorScale>
        <cfvo type="num" val="100"/>
        <cfvo type="num" val="300"/>
        <cfvo type="num" val="400"/>
        <color rgb="FFFFFF00"/>
        <color rgb="FF92D050"/>
        <color rgb="FFFF0000"/>
      </colorScale>
    </cfRule>
  </conditionalFormatting>
  <conditionalFormatting sqref="E128:Z128">
    <cfRule type="colorScale" priority="204">
      <colorScale>
        <cfvo type="num" val="100"/>
        <cfvo type="num" val="200"/>
        <cfvo type="num" val="500"/>
        <color rgb="FFFFFF00"/>
        <color rgb="FF92D050"/>
        <color rgb="FFFF0000"/>
      </colorScale>
    </cfRule>
  </conditionalFormatting>
  <conditionalFormatting sqref="E133:Z133">
    <cfRule type="colorScale" priority="174">
      <colorScale>
        <cfvo type="num" val="2"/>
        <cfvo type="num" val="5"/>
        <cfvo type="num" val="10"/>
        <color rgb="FFFFFF00"/>
        <color rgb="FF92D050"/>
        <color rgb="FFFF0000"/>
      </colorScale>
    </cfRule>
  </conditionalFormatting>
  <conditionalFormatting sqref="C102:C119">
    <cfRule type="cellIs" dxfId="179" priority="173" stopIfTrue="1" operator="equal">
      <formula>0</formula>
    </cfRule>
  </conditionalFormatting>
  <conditionalFormatting sqref="F30:G30 J30 L30:M30">
    <cfRule type="cellIs" dxfId="178" priority="172" operator="greaterThan">
      <formula>0</formula>
    </cfRule>
  </conditionalFormatting>
  <conditionalFormatting sqref="N30 P30">
    <cfRule type="cellIs" dxfId="177" priority="171" operator="greaterThan">
      <formula>0</formula>
    </cfRule>
  </conditionalFormatting>
  <conditionalFormatting sqref="T30:AB30">
    <cfRule type="cellIs" dxfId="176" priority="170" operator="greaterThan">
      <formula>0</formula>
    </cfRule>
  </conditionalFormatting>
  <conditionalFormatting sqref="H30">
    <cfRule type="cellIs" dxfId="175" priority="169" operator="greaterThan">
      <formula>0</formula>
    </cfRule>
  </conditionalFormatting>
  <conditionalFormatting sqref="O30">
    <cfRule type="cellIs" dxfId="174" priority="168" operator="greaterThan">
      <formula>0</formula>
    </cfRule>
  </conditionalFormatting>
  <conditionalFormatting sqref="I30">
    <cfRule type="cellIs" dxfId="173" priority="167" operator="greaterThan">
      <formula>0</formula>
    </cfRule>
  </conditionalFormatting>
  <conditionalFormatting sqref="K30">
    <cfRule type="cellIs" dxfId="172" priority="166" operator="greaterThan">
      <formula>0</formula>
    </cfRule>
  </conditionalFormatting>
  <conditionalFormatting sqref="Q30:S30">
    <cfRule type="cellIs" dxfId="171" priority="165" operator="greaterThan">
      <formula>0</formula>
    </cfRule>
  </conditionalFormatting>
  <conditionalFormatting sqref="F33:G33 J33 L33:M33">
    <cfRule type="cellIs" dxfId="170" priority="164" operator="greaterThan">
      <formula>0</formula>
    </cfRule>
  </conditionalFormatting>
  <conditionalFormatting sqref="N33 P33">
    <cfRule type="cellIs" dxfId="169" priority="163" operator="greaterThan">
      <formula>0</formula>
    </cfRule>
  </conditionalFormatting>
  <conditionalFormatting sqref="T33:AB33">
    <cfRule type="cellIs" dxfId="168" priority="162" operator="greaterThan">
      <formula>0</formula>
    </cfRule>
  </conditionalFormatting>
  <conditionalFormatting sqref="H33">
    <cfRule type="cellIs" dxfId="167" priority="161" operator="greaterThan">
      <formula>0</formula>
    </cfRule>
  </conditionalFormatting>
  <conditionalFormatting sqref="O33">
    <cfRule type="cellIs" dxfId="166" priority="160" operator="greaterThan">
      <formula>0</formula>
    </cfRule>
  </conditionalFormatting>
  <conditionalFormatting sqref="I33">
    <cfRule type="cellIs" dxfId="165" priority="159" operator="greaterThan">
      <formula>0</formula>
    </cfRule>
  </conditionalFormatting>
  <conditionalFormatting sqref="K33">
    <cfRule type="cellIs" dxfId="164" priority="158" operator="greaterThan">
      <formula>0</formula>
    </cfRule>
  </conditionalFormatting>
  <conditionalFormatting sqref="Q33:S33">
    <cfRule type="cellIs" dxfId="163" priority="157" operator="greaterThan">
      <formula>0</formula>
    </cfRule>
  </conditionalFormatting>
  <conditionalFormatting sqref="F36:G36 J36 L36:M36">
    <cfRule type="cellIs" dxfId="162" priority="156" operator="greaterThan">
      <formula>0</formula>
    </cfRule>
  </conditionalFormatting>
  <conditionalFormatting sqref="N36 P36">
    <cfRule type="cellIs" dxfId="161" priority="155" operator="greaterThan">
      <formula>0</formula>
    </cfRule>
  </conditionalFormatting>
  <conditionalFormatting sqref="T36:AB36">
    <cfRule type="cellIs" dxfId="160" priority="154" operator="greaterThan">
      <formula>0</formula>
    </cfRule>
  </conditionalFormatting>
  <conditionalFormatting sqref="H36">
    <cfRule type="cellIs" dxfId="159" priority="153" operator="greaterThan">
      <formula>0</formula>
    </cfRule>
  </conditionalFormatting>
  <conditionalFormatting sqref="O36">
    <cfRule type="cellIs" dxfId="158" priority="152" operator="greaterThan">
      <formula>0</formula>
    </cfRule>
  </conditionalFormatting>
  <conditionalFormatting sqref="I36">
    <cfRule type="cellIs" dxfId="157" priority="151" operator="greaterThan">
      <formula>0</formula>
    </cfRule>
  </conditionalFormatting>
  <conditionalFormatting sqref="K36">
    <cfRule type="cellIs" dxfId="156" priority="150" operator="greaterThan">
      <formula>0</formula>
    </cfRule>
  </conditionalFormatting>
  <conditionalFormatting sqref="Q36:S36">
    <cfRule type="cellIs" dxfId="155" priority="149" operator="greaterThan">
      <formula>0</formula>
    </cfRule>
  </conditionalFormatting>
  <conditionalFormatting sqref="F39:G39 J39 L39:M39">
    <cfRule type="cellIs" dxfId="154" priority="148" operator="greaterThan">
      <formula>0</formula>
    </cfRule>
  </conditionalFormatting>
  <conditionalFormatting sqref="N39 P39">
    <cfRule type="cellIs" dxfId="153" priority="147" operator="greaterThan">
      <formula>0</formula>
    </cfRule>
  </conditionalFormatting>
  <conditionalFormatting sqref="T39:AB39">
    <cfRule type="cellIs" dxfId="152" priority="146" operator="greaterThan">
      <formula>0</formula>
    </cfRule>
  </conditionalFormatting>
  <conditionalFormatting sqref="H39">
    <cfRule type="cellIs" dxfId="151" priority="145" operator="greaterThan">
      <formula>0</formula>
    </cfRule>
  </conditionalFormatting>
  <conditionalFormatting sqref="O39">
    <cfRule type="cellIs" dxfId="150" priority="144" operator="greaterThan">
      <formula>0</formula>
    </cfRule>
  </conditionalFormatting>
  <conditionalFormatting sqref="I39">
    <cfRule type="cellIs" dxfId="149" priority="143" operator="greaterThan">
      <formula>0</formula>
    </cfRule>
  </conditionalFormatting>
  <conditionalFormatting sqref="K39">
    <cfRule type="cellIs" dxfId="148" priority="142" operator="greaterThan">
      <formula>0</formula>
    </cfRule>
  </conditionalFormatting>
  <conditionalFormatting sqref="Q39:S39">
    <cfRule type="cellIs" dxfId="147" priority="141" operator="greaterThan">
      <formula>0</formula>
    </cfRule>
  </conditionalFormatting>
  <conditionalFormatting sqref="F42:G42 J42 L42:M42">
    <cfRule type="cellIs" dxfId="146" priority="140" operator="greaterThan">
      <formula>0</formula>
    </cfRule>
  </conditionalFormatting>
  <conditionalFormatting sqref="N42 P42">
    <cfRule type="cellIs" dxfId="145" priority="139" operator="greaterThan">
      <formula>0</formula>
    </cfRule>
  </conditionalFormatting>
  <conditionalFormatting sqref="T42:AB42">
    <cfRule type="cellIs" dxfId="144" priority="138" operator="greaterThan">
      <formula>0</formula>
    </cfRule>
  </conditionalFormatting>
  <conditionalFormatting sqref="H42">
    <cfRule type="cellIs" dxfId="143" priority="137" operator="greaterThan">
      <formula>0</formula>
    </cfRule>
  </conditionalFormatting>
  <conditionalFormatting sqref="O42">
    <cfRule type="cellIs" dxfId="142" priority="136" operator="greaterThan">
      <formula>0</formula>
    </cfRule>
  </conditionalFormatting>
  <conditionalFormatting sqref="I42">
    <cfRule type="cellIs" dxfId="141" priority="135" operator="greaterThan">
      <formula>0</formula>
    </cfRule>
  </conditionalFormatting>
  <conditionalFormatting sqref="K42">
    <cfRule type="cellIs" dxfId="140" priority="134" operator="greaterThan">
      <formula>0</formula>
    </cfRule>
  </conditionalFormatting>
  <conditionalFormatting sqref="Q42:S42">
    <cfRule type="cellIs" dxfId="139" priority="133" operator="greaterThan">
      <formula>0</formula>
    </cfRule>
  </conditionalFormatting>
  <conditionalFormatting sqref="F45:G45 J45 L45:M45">
    <cfRule type="cellIs" dxfId="138" priority="132" operator="greaterThan">
      <formula>0</formula>
    </cfRule>
  </conditionalFormatting>
  <conditionalFormatting sqref="N45 P45">
    <cfRule type="cellIs" dxfId="137" priority="131" operator="greaterThan">
      <formula>0</formula>
    </cfRule>
  </conditionalFormatting>
  <conditionalFormatting sqref="T45:AB45">
    <cfRule type="cellIs" dxfId="136" priority="130" operator="greaterThan">
      <formula>0</formula>
    </cfRule>
  </conditionalFormatting>
  <conditionalFormatting sqref="H45">
    <cfRule type="cellIs" dxfId="135" priority="129" operator="greaterThan">
      <formula>0</formula>
    </cfRule>
  </conditionalFormatting>
  <conditionalFormatting sqref="O45">
    <cfRule type="cellIs" dxfId="134" priority="128" operator="greaterThan">
      <formula>0</formula>
    </cfRule>
  </conditionalFormatting>
  <conditionalFormatting sqref="I45">
    <cfRule type="cellIs" dxfId="133" priority="127" operator="greaterThan">
      <formula>0</formula>
    </cfRule>
  </conditionalFormatting>
  <conditionalFormatting sqref="K45">
    <cfRule type="cellIs" dxfId="132" priority="126" operator="greaterThan">
      <formula>0</formula>
    </cfRule>
  </conditionalFormatting>
  <conditionalFormatting sqref="Q45:S45">
    <cfRule type="cellIs" dxfId="131" priority="125" operator="greaterThan">
      <formula>0</formula>
    </cfRule>
  </conditionalFormatting>
  <conditionalFormatting sqref="F48:G48 J48 L48:M48">
    <cfRule type="cellIs" dxfId="130" priority="124" operator="greaterThan">
      <formula>0</formula>
    </cfRule>
  </conditionalFormatting>
  <conditionalFormatting sqref="N48 P48">
    <cfRule type="cellIs" dxfId="129" priority="123" operator="greaterThan">
      <formula>0</formula>
    </cfRule>
  </conditionalFormatting>
  <conditionalFormatting sqref="T48:AB48">
    <cfRule type="cellIs" dxfId="128" priority="122" operator="greaterThan">
      <formula>0</formula>
    </cfRule>
  </conditionalFormatting>
  <conditionalFormatting sqref="H48">
    <cfRule type="cellIs" dxfId="127" priority="121" operator="greaterThan">
      <formula>0</formula>
    </cfRule>
  </conditionalFormatting>
  <conditionalFormatting sqref="O48">
    <cfRule type="cellIs" dxfId="126" priority="120" operator="greaterThan">
      <formula>0</formula>
    </cfRule>
  </conditionalFormatting>
  <conditionalFormatting sqref="I48">
    <cfRule type="cellIs" dxfId="125" priority="119" operator="greaterThan">
      <formula>0</formula>
    </cfRule>
  </conditionalFormatting>
  <conditionalFormatting sqref="K48">
    <cfRule type="cellIs" dxfId="124" priority="118" operator="greaterThan">
      <formula>0</formula>
    </cfRule>
  </conditionalFormatting>
  <conditionalFormatting sqref="Q48:S48">
    <cfRule type="cellIs" dxfId="123" priority="117" operator="greaterThan">
      <formula>0</formula>
    </cfRule>
  </conditionalFormatting>
  <conditionalFormatting sqref="F51:G51 J51 L51:M51">
    <cfRule type="cellIs" dxfId="122" priority="116" operator="greaterThan">
      <formula>0</formula>
    </cfRule>
  </conditionalFormatting>
  <conditionalFormatting sqref="N51 P51">
    <cfRule type="cellIs" dxfId="121" priority="115" operator="greaterThan">
      <formula>0</formula>
    </cfRule>
  </conditionalFormatting>
  <conditionalFormatting sqref="T51:AB51">
    <cfRule type="cellIs" dxfId="120" priority="114" operator="greaterThan">
      <formula>0</formula>
    </cfRule>
  </conditionalFormatting>
  <conditionalFormatting sqref="H51">
    <cfRule type="cellIs" dxfId="119" priority="113" operator="greaterThan">
      <formula>0</formula>
    </cfRule>
  </conditionalFormatting>
  <conditionalFormatting sqref="O51">
    <cfRule type="cellIs" dxfId="118" priority="112" operator="greaterThan">
      <formula>0</formula>
    </cfRule>
  </conditionalFormatting>
  <conditionalFormatting sqref="I51">
    <cfRule type="cellIs" dxfId="117" priority="111" operator="greaterThan">
      <formula>0</formula>
    </cfRule>
  </conditionalFormatting>
  <conditionalFormatting sqref="K51">
    <cfRule type="cellIs" dxfId="116" priority="110" operator="greaterThan">
      <formula>0</formula>
    </cfRule>
  </conditionalFormatting>
  <conditionalFormatting sqref="Q51:S51">
    <cfRule type="cellIs" dxfId="115" priority="109" operator="greaterThan">
      <formula>0</formula>
    </cfRule>
  </conditionalFormatting>
  <conditionalFormatting sqref="F54:G54 J54 L54:M54">
    <cfRule type="cellIs" dxfId="114" priority="108" operator="greaterThan">
      <formula>0</formula>
    </cfRule>
  </conditionalFormatting>
  <conditionalFormatting sqref="N54 P54">
    <cfRule type="cellIs" dxfId="113" priority="107" operator="greaterThan">
      <formula>0</formula>
    </cfRule>
  </conditionalFormatting>
  <conditionalFormatting sqref="T54:AB54">
    <cfRule type="cellIs" dxfId="112" priority="106" operator="greaterThan">
      <formula>0</formula>
    </cfRule>
  </conditionalFormatting>
  <conditionalFormatting sqref="H54">
    <cfRule type="cellIs" dxfId="111" priority="105" operator="greaterThan">
      <formula>0</formula>
    </cfRule>
  </conditionalFormatting>
  <conditionalFormatting sqref="O54">
    <cfRule type="cellIs" dxfId="110" priority="104" operator="greaterThan">
      <formula>0</formula>
    </cfRule>
  </conditionalFormatting>
  <conditionalFormatting sqref="I54">
    <cfRule type="cellIs" dxfId="109" priority="103" operator="greaterThan">
      <formula>0</formula>
    </cfRule>
  </conditionalFormatting>
  <conditionalFormatting sqref="K54">
    <cfRule type="cellIs" dxfId="108" priority="102" operator="greaterThan">
      <formula>0</formula>
    </cfRule>
  </conditionalFormatting>
  <conditionalFormatting sqref="Q54:S54">
    <cfRule type="cellIs" dxfId="107" priority="101" operator="greaterThan">
      <formula>0</formula>
    </cfRule>
  </conditionalFormatting>
  <conditionalFormatting sqref="F57:G57 J57 L57:M57">
    <cfRule type="cellIs" dxfId="106" priority="100" operator="greaterThan">
      <formula>0</formula>
    </cfRule>
  </conditionalFormatting>
  <conditionalFormatting sqref="N57 P57">
    <cfRule type="cellIs" dxfId="105" priority="99" operator="greaterThan">
      <formula>0</formula>
    </cfRule>
  </conditionalFormatting>
  <conditionalFormatting sqref="T57:AB57">
    <cfRule type="cellIs" dxfId="104" priority="98" operator="greaterThan">
      <formula>0</formula>
    </cfRule>
  </conditionalFormatting>
  <conditionalFormatting sqref="H57">
    <cfRule type="cellIs" dxfId="103" priority="97" operator="greaterThan">
      <formula>0</formula>
    </cfRule>
  </conditionalFormatting>
  <conditionalFormatting sqref="O57">
    <cfRule type="cellIs" dxfId="102" priority="96" operator="greaterThan">
      <formula>0</formula>
    </cfRule>
  </conditionalFormatting>
  <conditionalFormatting sqref="I57">
    <cfRule type="cellIs" dxfId="101" priority="95" operator="greaterThan">
      <formula>0</formula>
    </cfRule>
  </conditionalFormatting>
  <conditionalFormatting sqref="K57">
    <cfRule type="cellIs" dxfId="100" priority="94" operator="greaterThan">
      <formula>0</formula>
    </cfRule>
  </conditionalFormatting>
  <conditionalFormatting sqref="Q57:S57">
    <cfRule type="cellIs" dxfId="99" priority="93" operator="greaterThan">
      <formula>0</formula>
    </cfRule>
  </conditionalFormatting>
  <conditionalFormatting sqref="F60:G60 J60 L60:M60">
    <cfRule type="cellIs" dxfId="98" priority="92" operator="greaterThan">
      <formula>0</formula>
    </cfRule>
  </conditionalFormatting>
  <conditionalFormatting sqref="N60 P60">
    <cfRule type="cellIs" dxfId="97" priority="91" operator="greaterThan">
      <formula>0</formula>
    </cfRule>
  </conditionalFormatting>
  <conditionalFormatting sqref="T60:AB60">
    <cfRule type="cellIs" dxfId="96" priority="90" operator="greaterThan">
      <formula>0</formula>
    </cfRule>
  </conditionalFormatting>
  <conditionalFormatting sqref="H60">
    <cfRule type="cellIs" dxfId="95" priority="89" operator="greaterThan">
      <formula>0</formula>
    </cfRule>
  </conditionalFormatting>
  <conditionalFormatting sqref="O60">
    <cfRule type="cellIs" dxfId="94" priority="88" operator="greaterThan">
      <formula>0</formula>
    </cfRule>
  </conditionalFormatting>
  <conditionalFormatting sqref="I60">
    <cfRule type="cellIs" dxfId="93" priority="87" operator="greaterThan">
      <formula>0</formula>
    </cfRule>
  </conditionalFormatting>
  <conditionalFormatting sqref="K60">
    <cfRule type="cellIs" dxfId="92" priority="86" operator="greaterThan">
      <formula>0</formula>
    </cfRule>
  </conditionalFormatting>
  <conditionalFormatting sqref="Q60:S60">
    <cfRule type="cellIs" dxfId="91" priority="85" operator="greaterThan">
      <formula>0</formula>
    </cfRule>
  </conditionalFormatting>
  <conditionalFormatting sqref="F63:G63 J63 L63:M63">
    <cfRule type="cellIs" dxfId="90" priority="84" operator="greaterThan">
      <formula>0</formula>
    </cfRule>
  </conditionalFormatting>
  <conditionalFormatting sqref="N63 P63">
    <cfRule type="cellIs" dxfId="89" priority="83" operator="greaterThan">
      <formula>0</formula>
    </cfRule>
  </conditionalFormatting>
  <conditionalFormatting sqref="T63:AB63">
    <cfRule type="cellIs" dxfId="88" priority="82" operator="greaterThan">
      <formula>0</formula>
    </cfRule>
  </conditionalFormatting>
  <conditionalFormatting sqref="H63">
    <cfRule type="cellIs" dxfId="87" priority="81" operator="greaterThan">
      <formula>0</formula>
    </cfRule>
  </conditionalFormatting>
  <conditionalFormatting sqref="O63">
    <cfRule type="cellIs" dxfId="86" priority="80" operator="greaterThan">
      <formula>0</formula>
    </cfRule>
  </conditionalFormatting>
  <conditionalFormatting sqref="I63">
    <cfRule type="cellIs" dxfId="85" priority="79" operator="greaterThan">
      <formula>0</formula>
    </cfRule>
  </conditionalFormatting>
  <conditionalFormatting sqref="K63">
    <cfRule type="cellIs" dxfId="84" priority="78" operator="greaterThan">
      <formula>0</formula>
    </cfRule>
  </conditionalFormatting>
  <conditionalFormatting sqref="Q63:S63">
    <cfRule type="cellIs" dxfId="83" priority="77" operator="greaterThan">
      <formula>0</formula>
    </cfRule>
  </conditionalFormatting>
  <conditionalFormatting sqref="F66:G66 J66 L66:M66">
    <cfRule type="cellIs" dxfId="82" priority="76" operator="greaterThan">
      <formula>0</formula>
    </cfRule>
  </conditionalFormatting>
  <conditionalFormatting sqref="N66 P66">
    <cfRule type="cellIs" dxfId="81" priority="75" operator="greaterThan">
      <formula>0</formula>
    </cfRule>
  </conditionalFormatting>
  <conditionalFormatting sqref="T66:AB66">
    <cfRule type="cellIs" dxfId="80" priority="74" operator="greaterThan">
      <formula>0</formula>
    </cfRule>
  </conditionalFormatting>
  <conditionalFormatting sqref="H66">
    <cfRule type="cellIs" dxfId="79" priority="73" operator="greaterThan">
      <formula>0</formula>
    </cfRule>
  </conditionalFormatting>
  <conditionalFormatting sqref="O66">
    <cfRule type="cellIs" dxfId="78" priority="72" operator="greaterThan">
      <formula>0</formula>
    </cfRule>
  </conditionalFormatting>
  <conditionalFormatting sqref="I66">
    <cfRule type="cellIs" dxfId="77" priority="71" operator="greaterThan">
      <formula>0</formula>
    </cfRule>
  </conditionalFormatting>
  <conditionalFormatting sqref="K66">
    <cfRule type="cellIs" dxfId="76" priority="70" operator="greaterThan">
      <formula>0</formula>
    </cfRule>
  </conditionalFormatting>
  <conditionalFormatting sqref="Q66:S66">
    <cfRule type="cellIs" dxfId="75" priority="69" operator="greaterThan">
      <formula>0</formula>
    </cfRule>
  </conditionalFormatting>
  <conditionalFormatting sqref="F69:G69 J69 L69:M69">
    <cfRule type="cellIs" dxfId="74" priority="68" operator="greaterThan">
      <formula>0</formula>
    </cfRule>
  </conditionalFormatting>
  <conditionalFormatting sqref="N69 P69">
    <cfRule type="cellIs" dxfId="73" priority="67" operator="greaterThan">
      <formula>0</formula>
    </cfRule>
  </conditionalFormatting>
  <conditionalFormatting sqref="T69:AB69">
    <cfRule type="cellIs" dxfId="72" priority="66" operator="greaterThan">
      <formula>0</formula>
    </cfRule>
  </conditionalFormatting>
  <conditionalFormatting sqref="H69">
    <cfRule type="cellIs" dxfId="71" priority="65" operator="greaterThan">
      <formula>0</formula>
    </cfRule>
  </conditionalFormatting>
  <conditionalFormatting sqref="O69">
    <cfRule type="cellIs" dxfId="70" priority="64" operator="greaterThan">
      <formula>0</formula>
    </cfRule>
  </conditionalFormatting>
  <conditionalFormatting sqref="I69">
    <cfRule type="cellIs" dxfId="69" priority="63" operator="greaterThan">
      <formula>0</formula>
    </cfRule>
  </conditionalFormatting>
  <conditionalFormatting sqref="K69">
    <cfRule type="cellIs" dxfId="68" priority="62" operator="greaterThan">
      <formula>0</formula>
    </cfRule>
  </conditionalFormatting>
  <conditionalFormatting sqref="Q69:S69">
    <cfRule type="cellIs" dxfId="67" priority="61" operator="greaterThan">
      <formula>0</formula>
    </cfRule>
  </conditionalFormatting>
  <conditionalFormatting sqref="F72:G72 J72 L72:M72">
    <cfRule type="cellIs" dxfId="66" priority="60" operator="greaterThan">
      <formula>0</formula>
    </cfRule>
  </conditionalFormatting>
  <conditionalFormatting sqref="N72 P72">
    <cfRule type="cellIs" dxfId="65" priority="59" operator="greaterThan">
      <formula>0</formula>
    </cfRule>
  </conditionalFormatting>
  <conditionalFormatting sqref="T72:AB72">
    <cfRule type="cellIs" dxfId="64" priority="58" operator="greaterThan">
      <formula>0</formula>
    </cfRule>
  </conditionalFormatting>
  <conditionalFormatting sqref="H72">
    <cfRule type="cellIs" dxfId="63" priority="57" operator="greaterThan">
      <formula>0</formula>
    </cfRule>
  </conditionalFormatting>
  <conditionalFormatting sqref="O72">
    <cfRule type="cellIs" dxfId="62" priority="56" operator="greaterThan">
      <formula>0</formula>
    </cfRule>
  </conditionalFormatting>
  <conditionalFormatting sqref="I72">
    <cfRule type="cellIs" dxfId="61" priority="55" operator="greaterThan">
      <formula>0</formula>
    </cfRule>
  </conditionalFormatting>
  <conditionalFormatting sqref="K72">
    <cfRule type="cellIs" dxfId="60" priority="54" operator="greaterThan">
      <formula>0</formula>
    </cfRule>
  </conditionalFormatting>
  <conditionalFormatting sqref="Q72:S72">
    <cfRule type="cellIs" dxfId="59" priority="53" operator="greaterThan">
      <formula>0</formula>
    </cfRule>
  </conditionalFormatting>
  <conditionalFormatting sqref="F75:G75 J75 L75:M75">
    <cfRule type="cellIs" dxfId="58" priority="52" operator="greaterThan">
      <formula>0</formula>
    </cfRule>
  </conditionalFormatting>
  <conditionalFormatting sqref="N75 P75">
    <cfRule type="cellIs" dxfId="57" priority="51" operator="greaterThan">
      <formula>0</formula>
    </cfRule>
  </conditionalFormatting>
  <conditionalFormatting sqref="T75:AB75">
    <cfRule type="cellIs" dxfId="56" priority="50" operator="greaterThan">
      <formula>0</formula>
    </cfRule>
  </conditionalFormatting>
  <conditionalFormatting sqref="H75">
    <cfRule type="cellIs" dxfId="55" priority="49" operator="greaterThan">
      <formula>0</formula>
    </cfRule>
  </conditionalFormatting>
  <conditionalFormatting sqref="O75">
    <cfRule type="cellIs" dxfId="54" priority="48" operator="greaterThan">
      <formula>0</formula>
    </cfRule>
  </conditionalFormatting>
  <conditionalFormatting sqref="I75">
    <cfRule type="cellIs" dxfId="53" priority="47" operator="greaterThan">
      <formula>0</formula>
    </cfRule>
  </conditionalFormatting>
  <conditionalFormatting sqref="K75">
    <cfRule type="cellIs" dxfId="52" priority="46" operator="greaterThan">
      <formula>0</formula>
    </cfRule>
  </conditionalFormatting>
  <conditionalFormatting sqref="Q75:S75">
    <cfRule type="cellIs" dxfId="51" priority="45" operator="greaterThan">
      <formula>0</formula>
    </cfRule>
  </conditionalFormatting>
  <conditionalFormatting sqref="F78:G78 J78 L78:M78">
    <cfRule type="cellIs" dxfId="50" priority="44" operator="greaterThan">
      <formula>0</formula>
    </cfRule>
  </conditionalFormatting>
  <conditionalFormatting sqref="N78 P78">
    <cfRule type="cellIs" dxfId="49" priority="43" operator="greaterThan">
      <formula>0</formula>
    </cfRule>
  </conditionalFormatting>
  <conditionalFormatting sqref="T78:AB78">
    <cfRule type="cellIs" dxfId="48" priority="42" operator="greaterThan">
      <formula>0</formula>
    </cfRule>
  </conditionalFormatting>
  <conditionalFormatting sqref="H78">
    <cfRule type="cellIs" dxfId="47" priority="41" operator="greaterThan">
      <formula>0</formula>
    </cfRule>
  </conditionalFormatting>
  <conditionalFormatting sqref="O78">
    <cfRule type="cellIs" dxfId="46" priority="40" operator="greaterThan">
      <formula>0</formula>
    </cfRule>
  </conditionalFormatting>
  <conditionalFormatting sqref="I78">
    <cfRule type="cellIs" dxfId="45" priority="39" operator="greaterThan">
      <formula>0</formula>
    </cfRule>
  </conditionalFormatting>
  <conditionalFormatting sqref="K78">
    <cfRule type="cellIs" dxfId="44" priority="38" operator="greaterThan">
      <formula>0</formula>
    </cfRule>
  </conditionalFormatting>
  <conditionalFormatting sqref="Q78:S78">
    <cfRule type="cellIs" dxfId="43" priority="37" operator="greaterThan">
      <formula>0</formula>
    </cfRule>
  </conditionalFormatting>
  <conditionalFormatting sqref="F81:G81 J81 L81:M81">
    <cfRule type="cellIs" dxfId="42" priority="36" operator="greaterThan">
      <formula>0</formula>
    </cfRule>
  </conditionalFormatting>
  <conditionalFormatting sqref="N81 P81">
    <cfRule type="cellIs" dxfId="41" priority="35" operator="greaterThan">
      <formula>0</formula>
    </cfRule>
  </conditionalFormatting>
  <conditionalFormatting sqref="T81:AB81">
    <cfRule type="cellIs" dxfId="40" priority="34" operator="greaterThan">
      <formula>0</formula>
    </cfRule>
  </conditionalFormatting>
  <conditionalFormatting sqref="H81">
    <cfRule type="cellIs" dxfId="39" priority="33" operator="greaterThan">
      <formula>0</formula>
    </cfRule>
  </conditionalFormatting>
  <conditionalFormatting sqref="O81">
    <cfRule type="cellIs" dxfId="38" priority="32" operator="greaterThan">
      <formula>0</formula>
    </cfRule>
  </conditionalFormatting>
  <conditionalFormatting sqref="I81">
    <cfRule type="cellIs" dxfId="37" priority="31" operator="greaterThan">
      <formula>0</formula>
    </cfRule>
  </conditionalFormatting>
  <conditionalFormatting sqref="K81">
    <cfRule type="cellIs" dxfId="36" priority="30" operator="greaterThan">
      <formula>0</formula>
    </cfRule>
  </conditionalFormatting>
  <conditionalFormatting sqref="Q81:S81">
    <cfRule type="cellIs" dxfId="35" priority="29" operator="greaterThan">
      <formula>0</formula>
    </cfRule>
  </conditionalFormatting>
  <conditionalFormatting sqref="F84:G84 J84 L84:M84">
    <cfRule type="cellIs" dxfId="34" priority="28" operator="greaterThan">
      <formula>0</formula>
    </cfRule>
  </conditionalFormatting>
  <conditionalFormatting sqref="N84 P84">
    <cfRule type="cellIs" dxfId="33" priority="27" operator="greaterThan">
      <formula>0</formula>
    </cfRule>
  </conditionalFormatting>
  <conditionalFormatting sqref="T84:AB84">
    <cfRule type="cellIs" dxfId="32" priority="26" operator="greaterThan">
      <formula>0</formula>
    </cfRule>
  </conditionalFormatting>
  <conditionalFormatting sqref="H84">
    <cfRule type="cellIs" dxfId="31" priority="25" operator="greaterThan">
      <formula>0</formula>
    </cfRule>
  </conditionalFormatting>
  <conditionalFormatting sqref="O84">
    <cfRule type="cellIs" dxfId="30" priority="24" operator="greaterThan">
      <formula>0</formula>
    </cfRule>
  </conditionalFormatting>
  <conditionalFormatting sqref="I84">
    <cfRule type="cellIs" dxfId="29" priority="23" operator="greaterThan">
      <formula>0</formula>
    </cfRule>
  </conditionalFormatting>
  <conditionalFormatting sqref="K84">
    <cfRule type="cellIs" dxfId="28" priority="22" operator="greaterThan">
      <formula>0</formula>
    </cfRule>
  </conditionalFormatting>
  <conditionalFormatting sqref="Q84:S84">
    <cfRule type="cellIs" dxfId="27" priority="21" operator="greaterThan">
      <formula>0</formula>
    </cfRule>
  </conditionalFormatting>
  <conditionalFormatting sqref="F87:G87 J87 L87:M87">
    <cfRule type="cellIs" dxfId="26" priority="20" operator="greaterThan">
      <formula>0</formula>
    </cfRule>
  </conditionalFormatting>
  <conditionalFormatting sqref="N87 P87">
    <cfRule type="cellIs" dxfId="25" priority="19" operator="greaterThan">
      <formula>0</formula>
    </cfRule>
  </conditionalFormatting>
  <conditionalFormatting sqref="T87:AB87">
    <cfRule type="cellIs" dxfId="24" priority="18" operator="greaterThan">
      <formula>0</formula>
    </cfRule>
  </conditionalFormatting>
  <conditionalFormatting sqref="H87">
    <cfRule type="cellIs" dxfId="23" priority="17" operator="greaterThan">
      <formula>0</formula>
    </cfRule>
  </conditionalFormatting>
  <conditionalFormatting sqref="O87">
    <cfRule type="cellIs" dxfId="22" priority="16" operator="greaterThan">
      <formula>0</formula>
    </cfRule>
  </conditionalFormatting>
  <conditionalFormatting sqref="I87">
    <cfRule type="cellIs" dxfId="21" priority="15" operator="greaterThan">
      <formula>0</formula>
    </cfRule>
  </conditionalFormatting>
  <conditionalFormatting sqref="K87">
    <cfRule type="cellIs" dxfId="20" priority="14" operator="greaterThan">
      <formula>0</formula>
    </cfRule>
  </conditionalFormatting>
  <conditionalFormatting sqref="Q87:S87">
    <cfRule type="cellIs" dxfId="19" priority="13" operator="greaterThan">
      <formula>0</formula>
    </cfRule>
  </conditionalFormatting>
  <conditionalFormatting sqref="C99:C119">
    <cfRule type="cellIs" dxfId="18" priority="12" operator="equal">
      <formula>0</formula>
    </cfRule>
  </conditionalFormatting>
  <conditionalFormatting sqref="E98:AB98 C98">
    <cfRule type="cellIs" dxfId="17" priority="2" operator="equal">
      <formula>"0"</formula>
    </cfRule>
  </conditionalFormatting>
  <dataValidations count="11">
    <dataValidation type="list" allowBlank="1" showInputMessage="1" showErrorMessage="1" sqref="B26:B27 B29:B30 B32:B33 B35:B36 B38:B39 B41:B42 B83:B84 B44:B45 B47:B48 B50:B51 B53:B54 B56:B57 B59:B60 B62:B63 B65:B66 B68:B69 B71:B72 B74:B75 B77:B78 B80:B81 B86:B87">
      <formula1>listetype</formula1>
    </dataValidation>
    <dataValidation type="list" allowBlank="1" showInputMessage="1" showErrorMessage="1" sqref="C26:C27 C86:C87 C83:C84 C80:C81 C77:C78 C74:C75 C71:C72 C68:C69 C65:C66 C62:C63 C59:C60 C56:C57 C53:C54 C50:C51 C47:C48 C44:C45 C41:C42 C38:C39 C35:C36 C32:C33 C29:C30">
      <formula1>OFFSET(dept1,MATCH($B26,listetype,0)-1,,,VLOOKUP($B26,bdnb,2,0))</formula1>
    </dataValidation>
    <dataValidation type="list" allowBlank="1" showInputMessage="1" showErrorMessage="1" sqref="AF99 BI99:CD119 E99:F119">
      <formula1>LISTEML</formula1>
    </dataValidation>
    <dataValidation type="list" allowBlank="1" showInputMessage="1" showErrorMessage="1" sqref="D26:D27 D29:D30 D32:D33 D35:D36 D38:D39 D41:D42 D44:D45 D47:D48 D50:D51 D53:D54 D56:D57 D59:D60 D62:D63 D65:D66 D68:D69 D71:D72 D74:D75 D77:D78 D80:D81 D83:D84 D86:D87">
      <formula1>liste2</formula1>
    </dataValidation>
    <dataValidation type="list" allowBlank="1" showInputMessage="1" showErrorMessage="1" prompt="Choisissez la valeur Ec de votre Eau" sqref="C144">
      <formula1>Ec</formula1>
    </dataValidation>
    <dataValidation type="list" allowBlank="1" showInputMessage="1" showErrorMessage="1" sqref="M144">
      <formula1>ECPPM</formula1>
    </dataValidation>
    <dataValidation type="list" allowBlank="1" showInputMessage="1" showErrorMessage="1" prompt="Choisissez votre durée_x000a_" sqref="F92">
      <formula1>List0a2</formula1>
    </dataValidation>
    <dataValidation type="list" allowBlank="1" showInputMessage="1" showErrorMessage="1" sqref="H92">
      <formula1>List1a6</formula1>
    </dataValidation>
    <dataValidation type="list" allowBlank="1" showInputMessage="1" showErrorMessage="1" sqref="J92">
      <formula1>List1a3</formula1>
    </dataValidation>
    <dataValidation type="list" allowBlank="1" showInputMessage="1" showErrorMessage="1" sqref="L92 P92 R92">
      <formula1>List1a2</formula1>
    </dataValidation>
    <dataValidation type="list" allowBlank="1" showInputMessage="1" showErrorMessage="1" sqref="N92">
      <formula1>List1a5</formula1>
    </dataValidation>
  </dataValidations>
  <printOptions horizontalCentered="1" verticalCentered="1"/>
  <pageMargins left="0.23622047244094491" right="0.23622047244094491" top="0.15748031496062992" bottom="0.15748031496062992" header="0.9055118110236221" footer="0.31496062992125984"/>
  <pageSetup paperSize="9" scale="67" orientation="landscape" horizontalDpi="0" verticalDpi="0" r:id="rId1"/>
  <drawing r:id="rId2"/>
  <legacyDrawing r:id="rId3"/>
  <controls>
    <mc:AlternateContent xmlns:mc="http://schemas.openxmlformats.org/markup-compatibility/2006">
      <mc:Choice Requires="x14">
        <control shapeId="1046" r:id="rId4" name="Saisir1">
          <controlPr defaultSize="0" autoLine="0" r:id="rId5">
            <anchor moveWithCells="1">
              <from>
                <xdr:col>3</xdr:col>
                <xdr:colOff>1009650</xdr:colOff>
                <xdr:row>93</xdr:row>
                <xdr:rowOff>76200</xdr:rowOff>
              </from>
              <to>
                <xdr:col>5</xdr:col>
                <xdr:colOff>0</xdr:colOff>
                <xdr:row>94</xdr:row>
                <xdr:rowOff>276225</xdr:rowOff>
              </to>
            </anchor>
          </controlPr>
        </control>
      </mc:Choice>
      <mc:Fallback>
        <control shapeId="1046" r:id="rId4" name="Saisir1"/>
      </mc:Fallback>
    </mc:AlternateContent>
    <mc:AlternateContent xmlns:mc="http://schemas.openxmlformats.org/markup-compatibility/2006">
      <mc:Choice Requires="x14">
        <control shapeId="1034" r:id="rId6" name="Afficher2">
          <controlPr defaultSize="0" autoLine="0" autoPict="0" r:id="rId7">
            <anchor moveWithCells="1">
              <from>
                <xdr:col>0</xdr:col>
                <xdr:colOff>0</xdr:colOff>
                <xdr:row>88</xdr:row>
                <xdr:rowOff>419100</xdr:rowOff>
              </from>
              <to>
                <xdr:col>3</xdr:col>
                <xdr:colOff>0</xdr:colOff>
                <xdr:row>90</xdr:row>
                <xdr:rowOff>0</xdr:rowOff>
              </to>
            </anchor>
          </controlPr>
        </control>
      </mc:Choice>
      <mc:Fallback>
        <control shapeId="1034" r:id="rId6" name="Afficher2"/>
      </mc:Fallback>
    </mc:AlternateContent>
    <mc:AlternateContent xmlns:mc="http://schemas.openxmlformats.org/markup-compatibility/2006">
      <mc:Choice Requires="x14">
        <control shapeId="1031" r:id="rId8" name="Afficher3">
          <controlPr defaultSize="0" autoLine="0" r:id="rId9">
            <anchor moveWithCells="1">
              <from>
                <xdr:col>0</xdr:col>
                <xdr:colOff>0</xdr:colOff>
                <xdr:row>120</xdr:row>
                <xdr:rowOff>428625</xdr:rowOff>
              </from>
              <to>
                <xdr:col>3</xdr:col>
                <xdr:colOff>0</xdr:colOff>
                <xdr:row>122</xdr:row>
                <xdr:rowOff>0</xdr:rowOff>
              </to>
            </anchor>
          </controlPr>
        </control>
      </mc:Choice>
      <mc:Fallback>
        <control shapeId="1031" r:id="rId8" name="Afficher3"/>
      </mc:Fallback>
    </mc:AlternateContent>
    <mc:AlternateContent xmlns:mc="http://schemas.openxmlformats.org/markup-compatibility/2006">
      <mc:Choice Requires="x14">
        <control shapeId="1030" r:id="rId10" name="Afficher1">
          <controlPr defaultSize="0" autoLine="0" r:id="rId11">
            <anchor moveWithCells="1">
              <from>
                <xdr:col>0</xdr:col>
                <xdr:colOff>0</xdr:colOff>
                <xdr:row>15</xdr:row>
                <xdr:rowOff>171450</xdr:rowOff>
              </from>
              <to>
                <xdr:col>3</xdr:col>
                <xdr:colOff>0</xdr:colOff>
                <xdr:row>17</xdr:row>
                <xdr:rowOff>0</xdr:rowOff>
              </to>
            </anchor>
          </controlPr>
        </control>
      </mc:Choice>
      <mc:Fallback>
        <control shapeId="1030" r:id="rId10" name="Afficher1"/>
      </mc:Fallback>
    </mc:AlternateContent>
    <mc:AlternateContent xmlns:mc="http://schemas.openxmlformats.org/markup-compatibility/2006">
      <mc:Choice Requires="x14">
        <control shapeId="1029" r:id="rId12" name="Afficher4">
          <controlPr defaultSize="0" autoLine="0" r:id="rId13">
            <anchor moveWithCells="1">
              <from>
                <xdr:col>0</xdr:col>
                <xdr:colOff>0</xdr:colOff>
                <xdr:row>140</xdr:row>
                <xdr:rowOff>333375</xdr:rowOff>
              </from>
              <to>
                <xdr:col>3</xdr:col>
                <xdr:colOff>9525</xdr:colOff>
                <xdr:row>143</xdr:row>
                <xdr:rowOff>9525</xdr:rowOff>
              </to>
            </anchor>
          </controlPr>
        </control>
      </mc:Choice>
      <mc:Fallback>
        <control shapeId="1029" r:id="rId12" name="Afficher4"/>
      </mc:Fallback>
    </mc:AlternateContent>
    <mc:AlternateContent xmlns:mc="http://schemas.openxmlformats.org/markup-compatibility/2006">
      <mc:Choice Requires="x14">
        <control shapeId="1050" r:id="rId14" name="Valider">
          <controlPr defaultSize="0" autoLine="0" autoPict="0" r:id="rId15">
            <anchor moveWithCells="1">
              <from>
                <xdr:col>19</xdr:col>
                <xdr:colOff>800100</xdr:colOff>
                <xdr:row>91</xdr:row>
                <xdr:rowOff>104775</xdr:rowOff>
              </from>
              <to>
                <xdr:col>20</xdr:col>
                <xdr:colOff>857250</xdr:colOff>
                <xdr:row>92</xdr:row>
                <xdr:rowOff>228600</xdr:rowOff>
              </to>
            </anchor>
          </controlPr>
        </control>
      </mc:Choice>
      <mc:Fallback>
        <control shapeId="1050" r:id="rId14" name="Valider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" id="{908653F1-E6EC-40FC-B1F6-53DB65243D9D}">
            <x14:iconSet iconSet="4TrafficLights" custom="1">
              <x14:cfvo type="percent">
                <xm:f>0</xm:f>
              </x14:cfvo>
              <x14:cfvo type="num">
                <xm:f>0.75</xm:f>
              </x14:cfvo>
              <x14:cfvo type="num">
                <xm:f>2</xm:f>
              </x14:cfvo>
              <x14:cfvo type="num">
                <xm:f>3</xm:f>
              </x14:cfvo>
              <x14:cfIcon iconSet="4TrafficLights" iconId="0"/>
              <x14:cfIcon iconSet="3TrafficLights1" iconId="2"/>
              <x14:cfIcon iconSet="3TrafficLights1" iconId="1"/>
              <x14:cfIcon iconSet="3TrafficLights1" iconId="0"/>
            </x14:iconSet>
          </x14:cfRule>
          <xm:sqref>E150:Z150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DV2000"/>
  <sheetViews>
    <sheetView workbookViewId="0">
      <pane xSplit="4" ySplit="4" topLeftCell="E5" activePane="bottomRight" state="frozen"/>
      <selection pane="topRight" activeCell="D1" sqref="D1"/>
      <selection pane="bottomLeft" activeCell="A4" sqref="A4"/>
      <selection pane="bottomRight" activeCell="E14" sqref="E14"/>
    </sheetView>
  </sheetViews>
  <sheetFormatPr baseColWidth="10" defaultColWidth="11.42578125" defaultRowHeight="15" x14ac:dyDescent="0.25"/>
  <cols>
    <col min="1" max="1" width="5.42578125" style="29" customWidth="1"/>
    <col min="2" max="2" width="13.5703125" style="41" customWidth="1"/>
    <col min="3" max="3" width="18.42578125" style="41" customWidth="1"/>
    <col min="4" max="4" width="18.42578125" style="53" customWidth="1"/>
    <col min="5" max="5" width="11.7109375" style="57" customWidth="1"/>
    <col min="6" max="6" width="12" style="61" customWidth="1"/>
    <col min="7" max="8" width="13" style="46" customWidth="1"/>
    <col min="9" max="10" width="11.42578125" style="46" customWidth="1"/>
    <col min="11" max="12" width="11.42578125" style="46"/>
    <col min="13" max="13" width="11.42578125" style="62"/>
    <col min="14" max="14" width="11.42578125" style="61"/>
    <col min="15" max="16" width="11.42578125" style="46"/>
    <col min="17" max="17" width="12.28515625" style="46" customWidth="1"/>
    <col min="18" max="18" width="11.42578125" style="46"/>
    <col min="19" max="19" width="11.42578125" style="62"/>
    <col min="20" max="20" width="11.42578125" style="61"/>
    <col min="21" max="27" width="11.42578125" style="46"/>
    <col min="28" max="28" width="11.42578125" style="50"/>
    <col min="29" max="29" width="5.7109375" style="87" customWidth="1"/>
    <col min="30" max="31" width="5.7109375" style="85" customWidth="1"/>
    <col min="32" max="32" width="5.7109375" style="86" customWidth="1"/>
    <col min="33" max="33" width="5.7109375" style="87" customWidth="1"/>
    <col min="34" max="43" width="5.7109375" style="85" customWidth="1"/>
    <col min="44" max="44" width="5.7109375" style="86" customWidth="1"/>
    <col min="45" max="45" width="5.7109375" style="87" customWidth="1"/>
    <col min="46" max="49" width="5.7109375" style="85" customWidth="1"/>
    <col min="50" max="50" width="5.7109375" style="86" customWidth="1"/>
    <col min="51" max="51" width="5.7109375" style="87" customWidth="1"/>
    <col min="52" max="53" width="5.7109375" style="85" customWidth="1"/>
    <col min="54" max="54" width="5.7109375" style="86" customWidth="1"/>
    <col min="55" max="55" width="5.7109375" style="87" customWidth="1"/>
    <col min="56" max="63" width="5.7109375" style="85" customWidth="1"/>
    <col min="64" max="64" width="5.7109375" style="86" customWidth="1"/>
    <col min="65" max="65" width="5.7109375" style="87" customWidth="1"/>
    <col min="66" max="67" width="5.7109375" style="85" customWidth="1"/>
    <col min="68" max="68" width="5.7109375" style="86" customWidth="1"/>
    <col min="69" max="69" width="5.7109375" style="87" customWidth="1"/>
    <col min="70" max="71" width="5.7109375" style="85" customWidth="1"/>
    <col min="72" max="72" width="5.7109375" style="86" customWidth="1"/>
    <col min="73" max="78" width="11.42578125" style="1"/>
    <col min="79" max="79" width="18.42578125" style="145" customWidth="1"/>
    <col min="80" max="80" width="7.28515625" style="1" customWidth="1"/>
    <col min="81" max="81" width="12.42578125" style="1" customWidth="1"/>
    <col min="82" max="82" width="7.85546875" style="1" customWidth="1"/>
    <col min="83" max="83" width="7.140625" style="1" customWidth="1"/>
    <col min="84" max="84" width="6.28515625" style="1" customWidth="1"/>
    <col min="85" max="85" width="7.140625" style="1" customWidth="1"/>
    <col min="86" max="86" width="7" style="1" customWidth="1"/>
    <col min="87" max="87" width="7.5703125" style="1" customWidth="1"/>
    <col min="88" max="88" width="11.42578125" style="1"/>
    <col min="89" max="90" width="16.140625" style="1" customWidth="1"/>
    <col min="91" max="16384" width="11.42578125" style="1"/>
  </cols>
  <sheetData>
    <row r="1" spans="1:126" ht="27" thickBot="1" x14ac:dyDescent="0.3">
      <c r="A1" s="500" t="s">
        <v>103</v>
      </c>
      <c r="B1" s="500"/>
      <c r="C1" s="500"/>
      <c r="D1" s="500"/>
      <c r="E1" s="501"/>
      <c r="F1" s="491" t="s">
        <v>31</v>
      </c>
      <c r="G1" s="492"/>
      <c r="H1" s="492"/>
      <c r="I1" s="492"/>
      <c r="J1" s="492"/>
      <c r="K1" s="492"/>
      <c r="L1" s="492"/>
      <c r="M1" s="493"/>
      <c r="N1" s="494" t="s">
        <v>30</v>
      </c>
      <c r="O1" s="495"/>
      <c r="P1" s="495"/>
      <c r="Q1" s="495"/>
      <c r="R1" s="495"/>
      <c r="S1" s="496"/>
      <c r="T1" s="497" t="s">
        <v>29</v>
      </c>
      <c r="U1" s="498"/>
      <c r="V1" s="498"/>
      <c r="W1" s="498"/>
      <c r="X1" s="498"/>
      <c r="Y1" s="498"/>
      <c r="Z1" s="498"/>
      <c r="AA1" s="498"/>
      <c r="AB1" s="499"/>
      <c r="AC1" s="507" t="s">
        <v>99</v>
      </c>
      <c r="AD1" s="508"/>
      <c r="AE1" s="508"/>
      <c r="AF1" s="508"/>
      <c r="AG1" s="508"/>
      <c r="AH1" s="508"/>
      <c r="AI1" s="508"/>
      <c r="AJ1" s="508"/>
      <c r="AK1" s="508"/>
      <c r="AL1" s="508"/>
      <c r="AM1" s="508"/>
      <c r="AN1" s="508"/>
      <c r="AO1" s="508"/>
      <c r="AP1" s="508"/>
      <c r="AQ1" s="508"/>
      <c r="AR1" s="508"/>
      <c r="AS1" s="508"/>
      <c r="AT1" s="508"/>
      <c r="AU1" s="508"/>
      <c r="AV1" s="508"/>
      <c r="AW1" s="508"/>
      <c r="AX1" s="508"/>
      <c r="AY1" s="508"/>
      <c r="AZ1" s="508"/>
      <c r="BA1" s="508"/>
      <c r="BB1" s="508"/>
      <c r="BC1" s="508"/>
      <c r="BD1" s="508"/>
      <c r="BE1" s="508"/>
      <c r="BF1" s="508"/>
      <c r="BG1" s="508"/>
      <c r="BH1" s="508"/>
      <c r="BI1" s="508"/>
      <c r="BJ1" s="508"/>
      <c r="BK1" s="508"/>
      <c r="BL1" s="508"/>
      <c r="BM1" s="508"/>
      <c r="BN1" s="508"/>
      <c r="BO1" s="508"/>
      <c r="BP1" s="508"/>
      <c r="BQ1" s="508"/>
      <c r="BR1" s="508"/>
      <c r="BS1" s="508"/>
      <c r="BT1" s="509"/>
      <c r="CB1" s="1" t="s">
        <v>117</v>
      </c>
      <c r="CL1" s="1" t="str">
        <f>VLOOKUP("x",Automatique!A26:C86,2,0)&amp;VLOOKUP("x",Automatique!A26:C86,3,0)</f>
        <v>CroissanceMETROP</v>
      </c>
    </row>
    <row r="2" spans="1:126" s="73" customFormat="1" ht="27" thickBot="1" x14ac:dyDescent="0.3">
      <c r="A2" s="500"/>
      <c r="B2" s="500"/>
      <c r="C2" s="500"/>
      <c r="D2" s="500"/>
      <c r="E2" s="501"/>
      <c r="F2" s="393"/>
      <c r="G2" s="394"/>
      <c r="H2" s="394"/>
      <c r="I2" s="394"/>
      <c r="J2" s="394"/>
      <c r="K2" s="394"/>
      <c r="L2" s="394"/>
      <c r="M2" s="395"/>
      <c r="N2" s="399"/>
      <c r="O2" s="400"/>
      <c r="P2" s="400"/>
      <c r="Q2" s="400"/>
      <c r="R2" s="400"/>
      <c r="S2" s="401"/>
      <c r="T2" s="486"/>
      <c r="U2" s="487"/>
      <c r="V2" s="487"/>
      <c r="W2" s="487"/>
      <c r="X2" s="487"/>
      <c r="Y2" s="487"/>
      <c r="Z2" s="487"/>
      <c r="AA2" s="487"/>
      <c r="AB2" s="488"/>
      <c r="AC2" s="504" t="s">
        <v>79</v>
      </c>
      <c r="AD2" s="505"/>
      <c r="AE2" s="505"/>
      <c r="AF2" s="506"/>
      <c r="AG2" s="504" t="s">
        <v>27</v>
      </c>
      <c r="AH2" s="505"/>
      <c r="AI2" s="505"/>
      <c r="AJ2" s="505"/>
      <c r="AK2" s="505"/>
      <c r="AL2" s="505"/>
      <c r="AM2" s="505"/>
      <c r="AN2" s="505"/>
      <c r="AO2" s="505"/>
      <c r="AP2" s="505"/>
      <c r="AQ2" s="505"/>
      <c r="AR2" s="506"/>
      <c r="AS2" s="504" t="s">
        <v>96</v>
      </c>
      <c r="AT2" s="505"/>
      <c r="AU2" s="505"/>
      <c r="AV2" s="505"/>
      <c r="AW2" s="505"/>
      <c r="AX2" s="506"/>
      <c r="AY2" s="504" t="s">
        <v>97</v>
      </c>
      <c r="AZ2" s="505"/>
      <c r="BA2" s="505"/>
      <c r="BB2" s="506"/>
      <c r="BC2" s="504" t="s">
        <v>26</v>
      </c>
      <c r="BD2" s="505"/>
      <c r="BE2" s="505"/>
      <c r="BF2" s="505"/>
      <c r="BG2" s="505"/>
      <c r="BH2" s="505"/>
      <c r="BI2" s="505"/>
      <c r="BJ2" s="505"/>
      <c r="BK2" s="505"/>
      <c r="BL2" s="506"/>
      <c r="BM2" s="504" t="s">
        <v>53</v>
      </c>
      <c r="BN2" s="505"/>
      <c r="BO2" s="505"/>
      <c r="BP2" s="506"/>
      <c r="BQ2" s="504" t="s">
        <v>25</v>
      </c>
      <c r="BR2" s="505"/>
      <c r="BS2" s="505"/>
      <c r="BT2" s="506"/>
      <c r="CA2" s="145" t="str">
        <f t="array" aca="1" ref="CA2" ca="1">OFFSET(B$5,MATCH(0,COUNTIF(CA$1:CA1,type),0),)</f>
        <v>Racinaire</v>
      </c>
      <c r="CB2" s="145">
        <f ca="1">COUNTIF(CC2:CI2,"&gt;&lt;")</f>
        <v>1</v>
      </c>
      <c r="CC2" s="146" t="str">
        <f t="array" aca="1" ref="CC2" ca="1">INDEX(marque,SMALL(IF(FREQUENCY(IFERROR(MATCH(IF(type=$CA2,marque,""),marque,0),""),ROW(type)-5)&gt;0,ROW(type)-5,""),COLUMN(A:A)))</f>
        <v>CANNA</v>
      </c>
      <c r="CD2" s="146" t="e">
        <f t="array" aca="1" ref="CD2" ca="1">INDEX(marque,SMALL(IF(FREQUENCY(IFERROR(MATCH(IF(type=$CA2,marque,""),marque,0),""),ROW(type)-5)&gt;0,ROW(type)-5,""),COLUMN(B:B)))</f>
        <v>#NUM!</v>
      </c>
      <c r="CE2" s="146" t="e">
        <f t="array" aca="1" ref="CE2" ca="1">INDEX(marque,SMALL(IF(FREQUENCY(IFERROR(MATCH(IF(type=$CA2,marque,""),marque,0),""),ROW(type)-5)&gt;0,ROW(type)-5,""),COLUMN(C:C)))</f>
        <v>#NUM!</v>
      </c>
      <c r="CF2" s="146" t="e">
        <f t="array" aca="1" ref="CF2" ca="1">INDEX(marque,SMALL(IF(FREQUENCY(IFERROR(MATCH(IF(type=$CA2,marque,""),marque,0),""),ROW(type)-5)&gt;0,ROW(type)-5,""),COLUMN(D:D)))</f>
        <v>#NUM!</v>
      </c>
      <c r="CG2" s="146" t="e">
        <f t="array" aca="1" ref="CG2" ca="1">INDEX(marque,SMALL(IF(FREQUENCY(IFERROR(MATCH(IF(type=$CA2,marque,""),marque,0),""),ROW(type)-5)&gt;0,ROW(type)-5,""),COLUMN(E:E)))</f>
        <v>#NUM!</v>
      </c>
      <c r="CH2" s="146" t="e">
        <f t="array" aca="1" ref="CH2" ca="1">INDEX(marque,SMALL(IF(FREQUENCY(IFERROR(MATCH(IF(type=$CA2,marque,""),marque,0),""),ROW(type)-5)&gt;0,ROW(type)-5,""),COLUMN(F:F)))</f>
        <v>#NUM!</v>
      </c>
      <c r="CI2" s="146" t="e">
        <f t="array" aca="1" ref="CI2" ca="1">INDEX(marque,SMALL(IF(FREQUENCY(IFERROR(MATCH(IF(type=$CA2,marque,""),marque,0),""),ROW(type)-5)&gt;0,ROW(type)-5,""),COLUMN(G:G)))</f>
        <v>#NUM!</v>
      </c>
      <c r="CL2" s="73">
        <f ca="1">COUNTIF(CM2:CS2,"&gt;&lt;")</f>
        <v>1</v>
      </c>
      <c r="CM2" s="146" t="str">
        <f t="array" aca="1" ref="CM2" ca="1">INDEX(engrais,SMALL(IF(FREQUENCY(IFERROR(MATCH(IF(type&amp;marque=$CL$1,engrais,""),engrais,0),""),ROW(type)-5)&gt;0,ROW(type)-5,""),COLUMN(A:A)))</f>
        <v>MR1</v>
      </c>
      <c r="CN2" s="146" t="e">
        <f t="array" aca="1" ref="CN2" ca="1">INDEX(engrais,SMALL(IF(FREQUENCY(IFERROR(MATCH(IF(type&amp;marque=$CL$1,engrais,""),engrais,0),""),ROW(type)-5)&gt;0,ROW(type)-5,""),COLUMN(B:B)))</f>
        <v>#NUM!</v>
      </c>
      <c r="CO2" s="146" t="e">
        <f t="array" aca="1" ref="CO2" ca="1">INDEX(engrais,SMALL(IF(FREQUENCY(IFERROR(MATCH(IF(type&amp;marque=$CL$1,engrais,""),engrais,0),""),ROW(type)-5)&gt;0,ROW(type)-5,""),COLUMN(C:C)))</f>
        <v>#NUM!</v>
      </c>
      <c r="CP2" s="146" t="e">
        <f t="array" aca="1" ref="CP2" ca="1">INDEX(engrais,SMALL(IF(FREQUENCY(IFERROR(MATCH(IF(type&amp;marque=$CL$1,engrais,""),engrais,0),""),ROW(type)-5)&gt;0,ROW(type)-5,""),COLUMN(D:D)))</f>
        <v>#NUM!</v>
      </c>
      <c r="CQ2" s="146" t="e">
        <f t="array" aca="1" ref="CQ2" ca="1">INDEX(engrais,SMALL(IF(FREQUENCY(IFERROR(MATCH(IF(type&amp;marque=$CL$1,engrais,""),engrais,0),""),ROW(type)-5)&gt;0,ROW(type)-5,""),COLUMN(E:E)))</f>
        <v>#NUM!</v>
      </c>
      <c r="CR2" s="146" t="e">
        <f t="array" aca="1" ref="CR2" ca="1">INDEX(engrais,SMALL(IF(FREQUENCY(IFERROR(MATCH(IF(type&amp;marque=$CL$1,engrais,""),engrais,0),""),ROW(type)-5)&gt;0,ROW(type)-5,""),COLUMN(F:F)))</f>
        <v>#NUM!</v>
      </c>
      <c r="CS2" s="146" t="e">
        <f t="array" aca="1" ref="CS2" ca="1">INDEX(engrais,SMALL(IF(FREQUENCY(IFERROR(MATCH(IF(type&amp;marque=$CL$1,engrais,""),engrais,0),""),ROW(type)-5)&gt;0,ROW(type)-5,""),COLUMN(G:G)))</f>
        <v>#NUM!</v>
      </c>
    </row>
    <row r="3" spans="1:126" s="76" customFormat="1" ht="19.5" customHeight="1" thickBot="1" x14ac:dyDescent="0.3">
      <c r="A3" s="74"/>
      <c r="B3" s="380" t="s">
        <v>110</v>
      </c>
      <c r="C3" s="382" t="s">
        <v>59</v>
      </c>
      <c r="D3" s="382" t="s">
        <v>60</v>
      </c>
      <c r="E3" s="502" t="s">
        <v>28</v>
      </c>
      <c r="F3" s="378" t="s">
        <v>69</v>
      </c>
      <c r="G3" s="489"/>
      <c r="H3" s="490"/>
      <c r="I3" s="379"/>
      <c r="J3" s="378" t="s">
        <v>70</v>
      </c>
      <c r="K3" s="379"/>
      <c r="L3" s="378" t="s">
        <v>71</v>
      </c>
      <c r="M3" s="379"/>
      <c r="N3" s="378" t="s">
        <v>72</v>
      </c>
      <c r="O3" s="379"/>
      <c r="P3" s="378" t="s">
        <v>73</v>
      </c>
      <c r="Q3" s="379"/>
      <c r="R3" s="378" t="s">
        <v>114</v>
      </c>
      <c r="S3" s="379"/>
      <c r="T3" s="75" t="s">
        <v>16</v>
      </c>
      <c r="U3" s="75" t="s">
        <v>14</v>
      </c>
      <c r="V3" s="75" t="s">
        <v>12</v>
      </c>
      <c r="W3" s="75" t="s">
        <v>10</v>
      </c>
      <c r="X3" s="75" t="s">
        <v>8</v>
      </c>
      <c r="Y3" s="75" t="s">
        <v>6</v>
      </c>
      <c r="Z3" s="75" t="s">
        <v>4</v>
      </c>
      <c r="AA3" s="75" t="s">
        <v>2</v>
      </c>
      <c r="AB3" s="77" t="s">
        <v>0</v>
      </c>
      <c r="AC3" s="510" t="s">
        <v>74</v>
      </c>
      <c r="AD3" s="511"/>
      <c r="AE3" s="510" t="s">
        <v>75</v>
      </c>
      <c r="AF3" s="511"/>
      <c r="AG3" s="510" t="s">
        <v>76</v>
      </c>
      <c r="AH3" s="511"/>
      <c r="AI3" s="510" t="s">
        <v>77</v>
      </c>
      <c r="AJ3" s="511"/>
      <c r="AK3" s="510" t="s">
        <v>78</v>
      </c>
      <c r="AL3" s="511"/>
      <c r="AM3" s="510" t="s">
        <v>80</v>
      </c>
      <c r="AN3" s="511"/>
      <c r="AO3" s="510" t="s">
        <v>81</v>
      </c>
      <c r="AP3" s="511"/>
      <c r="AQ3" s="510" t="s">
        <v>82</v>
      </c>
      <c r="AR3" s="511"/>
      <c r="AS3" s="510" t="s">
        <v>83</v>
      </c>
      <c r="AT3" s="511"/>
      <c r="AU3" s="510" t="s">
        <v>84</v>
      </c>
      <c r="AV3" s="511"/>
      <c r="AW3" s="510" t="s">
        <v>85</v>
      </c>
      <c r="AX3" s="511"/>
      <c r="AY3" s="510" t="s">
        <v>86</v>
      </c>
      <c r="AZ3" s="511"/>
      <c r="BA3" s="510" t="s">
        <v>87</v>
      </c>
      <c r="BB3" s="511"/>
      <c r="BC3" s="510" t="s">
        <v>88</v>
      </c>
      <c r="BD3" s="511"/>
      <c r="BE3" s="510" t="s">
        <v>89</v>
      </c>
      <c r="BF3" s="511"/>
      <c r="BG3" s="510" t="s">
        <v>90</v>
      </c>
      <c r="BH3" s="511"/>
      <c r="BI3" s="510" t="s">
        <v>91</v>
      </c>
      <c r="BJ3" s="511"/>
      <c r="BK3" s="510" t="s">
        <v>92</v>
      </c>
      <c r="BL3" s="511"/>
      <c r="BM3" s="510" t="s">
        <v>93</v>
      </c>
      <c r="BN3" s="511"/>
      <c r="BO3" s="510" t="s">
        <v>94</v>
      </c>
      <c r="BP3" s="511"/>
      <c r="BQ3" s="510" t="s">
        <v>95</v>
      </c>
      <c r="BR3" s="511"/>
      <c r="BS3" s="510" t="s">
        <v>98</v>
      </c>
      <c r="BT3" s="511"/>
      <c r="CA3" s="145" t="str">
        <f t="array" aca="1" ref="CA3" ca="1">OFFSET(B$5,MATCH(0,COUNTIF(CA$1:CA2,type),0),)</f>
        <v>Complément</v>
      </c>
      <c r="CB3" s="145">
        <f t="shared" ref="CB3:CB11" ca="1" si="0">COUNTIF(CC3:CI3,"&gt;&lt;")</f>
        <v>2</v>
      </c>
      <c r="CC3" s="146" t="str">
        <f t="array" aca="1" ref="CC3" ca="1">INDEX(marque,SMALL(IF(FREQUENCY(IFERROR(MATCH(IF(type=$CA3,marque,""),marque,0),""),ROW(type)-5)&gt;0,ROW(type)-5,""),COLUMN(A:A)))</f>
        <v>METROP</v>
      </c>
      <c r="CD3" s="146" t="str">
        <f t="array" aca="1" ref="CD3" ca="1">INDEX(marque,SMALL(IF(FREQUENCY(IFERROR(MATCH(IF(type=$CA3,marque,""),marque,0),""),ROW(type)-5)&gt;0,ROW(type)-5,""),COLUMN(B:B)))</f>
        <v>ATAMI</v>
      </c>
      <c r="CE3" s="146" t="e">
        <f t="array" aca="1" ref="CE3" ca="1">INDEX(marque,SMALL(IF(FREQUENCY(IFERROR(MATCH(IF(type=$CA3,marque,""),marque,0),""),ROW(type)-5)&gt;0,ROW(type)-5,""),COLUMN(C:C)))</f>
        <v>#NUM!</v>
      </c>
      <c r="CF3" s="146" t="e">
        <f t="array" aca="1" ref="CF3" ca="1">INDEX(marque,SMALL(IF(FREQUENCY(IFERROR(MATCH(IF(type=$CA3,marque,""),marque,0),""),ROW(type)-5)&gt;0,ROW(type)-5,""),COLUMN(D:D)))</f>
        <v>#NUM!</v>
      </c>
      <c r="CG3" s="146" t="e">
        <f t="array" aca="1" ref="CG3" ca="1">INDEX(marque,SMALL(IF(FREQUENCY(IFERROR(MATCH(IF(type=$CA3,marque,""),marque,0),""),ROW(type)-5)&gt;0,ROW(type)-5,""),COLUMN(E:E)))</f>
        <v>#NUM!</v>
      </c>
      <c r="CH3" s="146" t="e">
        <f t="array" aca="1" ref="CH3" ca="1">INDEX(marque,SMALL(IF(FREQUENCY(IFERROR(MATCH(IF(type=$CA3,marque,""),marque,0),""),ROW(type)-5)&gt;0,ROW(type)-5,""),COLUMN(F:F)))</f>
        <v>#NUM!</v>
      </c>
      <c r="CI3" s="146" t="e">
        <f t="array" aca="1" ref="CI3" ca="1">INDEX(marque,SMALL(IF(FREQUENCY(IFERROR(MATCH(IF(type=$CA3,marque,""),marque,0),""),ROW(type)-5)&gt;0,ROW(type)-5,""),COLUMN(G:G)))</f>
        <v>#NUM!</v>
      </c>
      <c r="CK3" s="73"/>
      <c r="CL3" s="73"/>
      <c r="CM3" s="1"/>
      <c r="CN3" s="1"/>
      <c r="CO3" s="1"/>
      <c r="CP3" s="1"/>
      <c r="CQ3" s="1"/>
      <c r="CR3" s="1"/>
      <c r="CS3" s="1"/>
    </row>
    <row r="4" spans="1:126" s="7" customFormat="1" ht="15.75" customHeight="1" thickBot="1" x14ac:dyDescent="0.3">
      <c r="A4" s="19"/>
      <c r="B4" s="381"/>
      <c r="C4" s="383"/>
      <c r="D4" s="383"/>
      <c r="E4" s="503"/>
      <c r="F4" s="11" t="s">
        <v>51</v>
      </c>
      <c r="G4" s="35" t="s">
        <v>52</v>
      </c>
      <c r="H4" s="39" t="s">
        <v>102</v>
      </c>
      <c r="I4" s="12" t="s">
        <v>49</v>
      </c>
      <c r="J4" s="11" t="s">
        <v>22</v>
      </c>
      <c r="K4" s="12" t="s">
        <v>38</v>
      </c>
      <c r="L4" s="11" t="s">
        <v>21</v>
      </c>
      <c r="M4" s="12" t="s">
        <v>36</v>
      </c>
      <c r="N4" s="11" t="s">
        <v>104</v>
      </c>
      <c r="O4" s="12" t="s">
        <v>20</v>
      </c>
      <c r="P4" s="11" t="s">
        <v>19</v>
      </c>
      <c r="Q4" s="12" t="s">
        <v>42</v>
      </c>
      <c r="R4" s="11" t="s">
        <v>18</v>
      </c>
      <c r="S4" s="12" t="s">
        <v>34</v>
      </c>
      <c r="T4" s="72" t="s">
        <v>17</v>
      </c>
      <c r="U4" s="72" t="s">
        <v>15</v>
      </c>
      <c r="V4" s="72" t="s">
        <v>13</v>
      </c>
      <c r="W4" s="72" t="s">
        <v>11</v>
      </c>
      <c r="X4" s="72" t="s">
        <v>9</v>
      </c>
      <c r="Y4" s="72" t="s">
        <v>7</v>
      </c>
      <c r="Z4" s="72" t="s">
        <v>5</v>
      </c>
      <c r="AA4" s="72" t="s">
        <v>3</v>
      </c>
      <c r="AB4" s="78" t="s">
        <v>1</v>
      </c>
      <c r="AC4" s="81" t="s">
        <v>100</v>
      </c>
      <c r="AD4" s="82" t="s">
        <v>101</v>
      </c>
      <c r="AE4" s="81" t="s">
        <v>100</v>
      </c>
      <c r="AF4" s="82" t="s">
        <v>101</v>
      </c>
      <c r="AG4" s="81" t="s">
        <v>100</v>
      </c>
      <c r="AH4" s="82" t="s">
        <v>101</v>
      </c>
      <c r="AI4" s="81" t="s">
        <v>100</v>
      </c>
      <c r="AJ4" s="82" t="s">
        <v>101</v>
      </c>
      <c r="AK4" s="81" t="s">
        <v>100</v>
      </c>
      <c r="AL4" s="82" t="s">
        <v>101</v>
      </c>
      <c r="AM4" s="81" t="s">
        <v>100</v>
      </c>
      <c r="AN4" s="82" t="s">
        <v>101</v>
      </c>
      <c r="AO4" s="81" t="s">
        <v>100</v>
      </c>
      <c r="AP4" s="82" t="s">
        <v>101</v>
      </c>
      <c r="AQ4" s="81" t="s">
        <v>100</v>
      </c>
      <c r="AR4" s="82" t="s">
        <v>101</v>
      </c>
      <c r="AS4" s="81" t="s">
        <v>100</v>
      </c>
      <c r="AT4" s="82" t="s">
        <v>101</v>
      </c>
      <c r="AU4" s="81" t="s">
        <v>100</v>
      </c>
      <c r="AV4" s="82" t="s">
        <v>101</v>
      </c>
      <c r="AW4" s="81" t="s">
        <v>100</v>
      </c>
      <c r="AX4" s="82" t="s">
        <v>101</v>
      </c>
      <c r="AY4" s="81" t="s">
        <v>100</v>
      </c>
      <c r="AZ4" s="82" t="s">
        <v>101</v>
      </c>
      <c r="BA4" s="81" t="s">
        <v>100</v>
      </c>
      <c r="BB4" s="82" t="s">
        <v>101</v>
      </c>
      <c r="BC4" s="81" t="s">
        <v>100</v>
      </c>
      <c r="BD4" s="82" t="s">
        <v>101</v>
      </c>
      <c r="BE4" s="81" t="s">
        <v>100</v>
      </c>
      <c r="BF4" s="82" t="s">
        <v>101</v>
      </c>
      <c r="BG4" s="81" t="s">
        <v>100</v>
      </c>
      <c r="BH4" s="82" t="s">
        <v>101</v>
      </c>
      <c r="BI4" s="81" t="s">
        <v>100</v>
      </c>
      <c r="BJ4" s="82" t="s">
        <v>101</v>
      </c>
      <c r="BK4" s="81" t="s">
        <v>100</v>
      </c>
      <c r="BL4" s="82" t="s">
        <v>101</v>
      </c>
      <c r="BM4" s="81" t="s">
        <v>100</v>
      </c>
      <c r="BN4" s="82" t="s">
        <v>101</v>
      </c>
      <c r="BO4" s="81" t="s">
        <v>100</v>
      </c>
      <c r="BP4" s="82" t="s">
        <v>101</v>
      </c>
      <c r="BQ4" s="81" t="s">
        <v>100</v>
      </c>
      <c r="BR4" s="82" t="s">
        <v>101</v>
      </c>
      <c r="BS4" s="81" t="s">
        <v>100</v>
      </c>
      <c r="BT4" s="82" t="s">
        <v>101</v>
      </c>
      <c r="CA4" s="145" t="str">
        <f t="array" aca="1" ref="CA4" ca="1">OFFSET(B$5,MATCH(0,COUNTIF(CA$1:CA3,type),0),)</f>
        <v>Croissance</v>
      </c>
      <c r="CB4" s="145">
        <f t="shared" ca="1" si="0"/>
        <v>1</v>
      </c>
      <c r="CC4" s="146" t="str">
        <f t="array" aca="1" ref="CC4" ca="1">INDEX(marque,SMALL(IF(FREQUENCY(IFERROR(MATCH(IF(type=$CA4,marque,""),marque,0),""),ROW(type)-5)&gt;0,ROW(type)-5,""),COLUMN(A:A)))</f>
        <v>METROP</v>
      </c>
      <c r="CD4" s="146" t="e">
        <f t="array" aca="1" ref="CD4" ca="1">INDEX(marque,SMALL(IF(FREQUENCY(IFERROR(MATCH(IF(type=$CA4,marque,""),marque,0),""),ROW(type)-5)&gt;0,ROW(type)-5,""),COLUMN(B:B)))</f>
        <v>#NUM!</v>
      </c>
      <c r="CE4" s="146" t="e">
        <f t="array" aca="1" ref="CE4" ca="1">INDEX(marque,SMALL(IF(FREQUENCY(IFERROR(MATCH(IF(type=$CA4,marque,""),marque,0),""),ROW(type)-5)&gt;0,ROW(type)-5,""),COLUMN(C:C)))</f>
        <v>#NUM!</v>
      </c>
      <c r="CF4" s="146" t="e">
        <f t="array" aca="1" ref="CF4" ca="1">INDEX(marque,SMALL(IF(FREQUENCY(IFERROR(MATCH(IF(type=$CA4,marque,""),marque,0),""),ROW(type)-5)&gt;0,ROW(type)-5,""),COLUMN(D:D)))</f>
        <v>#NUM!</v>
      </c>
      <c r="CG4" s="146" t="e">
        <f t="array" aca="1" ref="CG4" ca="1">INDEX(marque,SMALL(IF(FREQUENCY(IFERROR(MATCH(IF(type=$CA4,marque,""),marque,0),""),ROW(type)-5)&gt;0,ROW(type)-5,""),COLUMN(E:E)))</f>
        <v>#NUM!</v>
      </c>
      <c r="CH4" s="146" t="e">
        <f t="array" aca="1" ref="CH4" ca="1">INDEX(marque,SMALL(IF(FREQUENCY(IFERROR(MATCH(IF(type=$CA4,marque,""),marque,0),""),ROW(type)-5)&gt;0,ROW(type)-5,""),COLUMN(F:F)))</f>
        <v>#NUM!</v>
      </c>
      <c r="CI4" s="146" t="e">
        <f t="array" aca="1" ref="CI4" ca="1">INDEX(marque,SMALL(IF(FREQUENCY(IFERROR(MATCH(IF(type=$CA4,marque,""),marque,0),""),ROW(type)-5)&gt;0,ROW(type)-5,""),COLUMN(G:G)))</f>
        <v>#NUM!</v>
      </c>
      <c r="CK4" s="73"/>
      <c r="CL4" s="73"/>
      <c r="CM4" s="1"/>
      <c r="CN4" s="1"/>
      <c r="CO4" s="1"/>
      <c r="CP4" s="1"/>
      <c r="CQ4" s="1"/>
      <c r="CR4" s="1"/>
      <c r="CS4" s="1"/>
    </row>
    <row r="5" spans="1:126" s="16" customFormat="1" ht="15" customHeight="1" x14ac:dyDescent="0.25">
      <c r="A5" s="42"/>
      <c r="B5" s="41"/>
      <c r="C5" s="41"/>
      <c r="D5" s="52"/>
      <c r="E5" s="68"/>
      <c r="F5" s="69"/>
      <c r="G5" s="70"/>
      <c r="H5" s="70"/>
      <c r="I5" s="70"/>
      <c r="J5" s="70"/>
      <c r="K5" s="70"/>
      <c r="L5" s="70"/>
      <c r="M5" s="71"/>
      <c r="N5" s="69"/>
      <c r="O5" s="70"/>
      <c r="P5" s="70"/>
      <c r="Q5" s="70"/>
      <c r="R5" s="70"/>
      <c r="S5" s="71"/>
      <c r="T5" s="69"/>
      <c r="U5" s="70"/>
      <c r="V5" s="70"/>
      <c r="W5" s="70"/>
      <c r="X5" s="70"/>
      <c r="Y5" s="70"/>
      <c r="Z5" s="70"/>
      <c r="AA5" s="70"/>
      <c r="AB5" s="79"/>
      <c r="AC5" s="88"/>
      <c r="AD5" s="89"/>
      <c r="AE5" s="83"/>
      <c r="AF5" s="84"/>
      <c r="AG5" s="80"/>
      <c r="AH5" s="85"/>
      <c r="AI5" s="85"/>
      <c r="AJ5" s="85"/>
      <c r="AK5" s="85"/>
      <c r="AL5" s="85"/>
      <c r="AM5" s="85"/>
      <c r="AN5" s="85"/>
      <c r="AO5" s="85"/>
      <c r="AP5" s="85"/>
      <c r="AQ5" s="85"/>
      <c r="AR5" s="86"/>
      <c r="AS5" s="87"/>
      <c r="AT5" s="85"/>
      <c r="AU5" s="85"/>
      <c r="AV5" s="85"/>
      <c r="AW5" s="85"/>
      <c r="AX5" s="86"/>
      <c r="AY5" s="87"/>
      <c r="AZ5" s="83"/>
      <c r="BA5" s="83"/>
      <c r="BB5" s="84"/>
      <c r="BC5" s="80"/>
      <c r="BD5" s="83"/>
      <c r="BE5" s="85"/>
      <c r="BF5" s="85"/>
      <c r="BG5" s="85"/>
      <c r="BH5" s="85"/>
      <c r="BI5" s="85"/>
      <c r="BJ5" s="85"/>
      <c r="BK5" s="85"/>
      <c r="BL5" s="86"/>
      <c r="BM5" s="87"/>
      <c r="BN5" s="85"/>
      <c r="BO5" s="85"/>
      <c r="BP5" s="86"/>
      <c r="BQ5" s="87"/>
      <c r="BR5" s="85"/>
      <c r="BS5" s="85"/>
      <c r="BT5" s="86"/>
      <c r="CA5" s="145" t="str">
        <f t="array" aca="1" ref="CA5" ca="1">OFFSET(B$5,MATCH(0,COUNTIF(CA$1:CA4,type),0),)</f>
        <v>Floraison</v>
      </c>
      <c r="CB5" s="145">
        <f t="shared" ca="1" si="0"/>
        <v>1</v>
      </c>
      <c r="CC5" s="146" t="str">
        <f t="array" aca="1" ref="CC5" ca="1">INDEX(marque,SMALL(IF(FREQUENCY(IFERROR(MATCH(IF(type=$CA5,marque,""),marque,0),""),ROW(type)-5)&gt;0,ROW(type)-5,""),COLUMN(A:A)))</f>
        <v>METROP</v>
      </c>
      <c r="CD5" s="146" t="e">
        <f t="array" aca="1" ref="CD5" ca="1">INDEX(marque,SMALL(IF(FREQUENCY(IFERROR(MATCH(IF(type=$CA5,marque,""),marque,0),""),ROW(type)-5)&gt;0,ROW(type)-5,""),COLUMN(B:B)))</f>
        <v>#NUM!</v>
      </c>
      <c r="CE5" s="146" t="e">
        <f t="array" aca="1" ref="CE5" ca="1">INDEX(marque,SMALL(IF(FREQUENCY(IFERROR(MATCH(IF(type=$CA5,marque,""),marque,0),""),ROW(type)-5)&gt;0,ROW(type)-5,""),COLUMN(C:C)))</f>
        <v>#NUM!</v>
      </c>
      <c r="CF5" s="146" t="e">
        <f t="array" aca="1" ref="CF5" ca="1">INDEX(marque,SMALL(IF(FREQUENCY(IFERROR(MATCH(IF(type=$CA5,marque,""),marque,0),""),ROW(type)-5)&gt;0,ROW(type)-5,""),COLUMN(D:D)))</f>
        <v>#NUM!</v>
      </c>
      <c r="CG5" s="146" t="e">
        <f t="array" aca="1" ref="CG5" ca="1">INDEX(marque,SMALL(IF(FREQUENCY(IFERROR(MATCH(IF(type=$CA5,marque,""),marque,0),""),ROW(type)-5)&gt;0,ROW(type)-5,""),COLUMN(E:E)))</f>
        <v>#NUM!</v>
      </c>
      <c r="CH5" s="146" t="e">
        <f t="array" aca="1" ref="CH5" ca="1">INDEX(marque,SMALL(IF(FREQUENCY(IFERROR(MATCH(IF(type=$CA5,marque,""),marque,0),""),ROW(type)-5)&gt;0,ROW(type)-5,""),COLUMN(F:F)))</f>
        <v>#NUM!</v>
      </c>
      <c r="CI5" s="146" t="e">
        <f t="array" aca="1" ref="CI5" ca="1">INDEX(marque,SMALL(IF(FREQUENCY(IFERROR(MATCH(IF(type=$CA5,marque,""),marque,0),""),ROW(type)-5)&gt;0,ROW(type)-5,""),COLUMN(G:G)))</f>
        <v>#NUM!</v>
      </c>
      <c r="CK5" s="73"/>
      <c r="CL5" s="73"/>
      <c r="CM5" s="1"/>
      <c r="CN5" s="1"/>
      <c r="CO5" s="1"/>
      <c r="CP5" s="1"/>
      <c r="CQ5" s="1"/>
      <c r="CR5" s="1"/>
      <c r="CS5" s="1"/>
      <c r="DV5" s="214">
        <v>0.1</v>
      </c>
    </row>
    <row r="6" spans="1:126" s="16" customFormat="1" ht="15" customHeight="1" x14ac:dyDescent="0.25">
      <c r="A6" s="42"/>
      <c r="B6" s="66" t="s">
        <v>111</v>
      </c>
      <c r="C6" s="66" t="s">
        <v>61</v>
      </c>
      <c r="D6" s="67" t="s">
        <v>23</v>
      </c>
      <c r="E6" s="68">
        <v>1.02</v>
      </c>
      <c r="F6" s="69"/>
      <c r="G6" s="70"/>
      <c r="H6" s="70"/>
      <c r="I6" s="70"/>
      <c r="J6" s="70">
        <v>1</v>
      </c>
      <c r="K6" s="70"/>
      <c r="L6" s="70">
        <v>0.6</v>
      </c>
      <c r="M6" s="71"/>
      <c r="N6" s="69"/>
      <c r="O6" s="70"/>
      <c r="P6" s="70"/>
      <c r="Q6" s="70"/>
      <c r="R6" s="70"/>
      <c r="S6" s="71"/>
      <c r="T6" s="69"/>
      <c r="U6" s="70"/>
      <c r="V6" s="70"/>
      <c r="W6" s="70"/>
      <c r="X6" s="70"/>
      <c r="Y6" s="70"/>
      <c r="Z6" s="70"/>
      <c r="AA6" s="70"/>
      <c r="AB6" s="79"/>
      <c r="AC6" s="88">
        <v>4</v>
      </c>
      <c r="AD6" s="89">
        <v>4</v>
      </c>
      <c r="AE6" s="83">
        <v>4</v>
      </c>
      <c r="AF6" s="84">
        <v>4</v>
      </c>
      <c r="AG6" s="80">
        <v>4</v>
      </c>
      <c r="AH6" s="85">
        <v>4</v>
      </c>
      <c r="AI6" s="85">
        <v>4</v>
      </c>
      <c r="AJ6" s="85">
        <v>4</v>
      </c>
      <c r="AK6" s="85">
        <v>0.5</v>
      </c>
      <c r="AL6" s="85">
        <v>0.5</v>
      </c>
      <c r="AM6" s="85">
        <v>0.5</v>
      </c>
      <c r="AN6" s="85">
        <v>0.5</v>
      </c>
      <c r="AO6" s="85">
        <v>0.5</v>
      </c>
      <c r="AP6" s="85">
        <v>0.5</v>
      </c>
      <c r="AQ6" s="85">
        <v>0.5</v>
      </c>
      <c r="AR6" s="86">
        <v>0.5</v>
      </c>
      <c r="AS6" s="87">
        <v>0.5</v>
      </c>
      <c r="AT6" s="85">
        <v>0.5</v>
      </c>
      <c r="AU6" s="85">
        <v>0.5</v>
      </c>
      <c r="AV6" s="85">
        <v>0.5</v>
      </c>
      <c r="AW6" s="85">
        <v>0.5</v>
      </c>
      <c r="AX6" s="86">
        <v>0.5</v>
      </c>
      <c r="AY6" s="87">
        <v>0.5</v>
      </c>
      <c r="AZ6" s="83">
        <v>0.5</v>
      </c>
      <c r="BA6" s="83">
        <v>0.5</v>
      </c>
      <c r="BB6" s="84">
        <v>0.5</v>
      </c>
      <c r="BC6" s="80">
        <v>0.5</v>
      </c>
      <c r="BD6" s="83">
        <v>0.5</v>
      </c>
      <c r="BE6" s="85">
        <v>0.5</v>
      </c>
      <c r="BF6" s="85">
        <v>0.5</v>
      </c>
      <c r="BG6" s="85">
        <v>0.5</v>
      </c>
      <c r="BH6" s="85">
        <v>0.5</v>
      </c>
      <c r="BI6" s="85">
        <v>0.5</v>
      </c>
      <c r="BJ6" s="85">
        <v>0.5</v>
      </c>
      <c r="BK6" s="85">
        <v>0.5</v>
      </c>
      <c r="BL6" s="86">
        <v>0.5</v>
      </c>
      <c r="BM6" s="87"/>
      <c r="BN6" s="85"/>
      <c r="BO6" s="85"/>
      <c r="BP6" s="86"/>
      <c r="BQ6" s="87"/>
      <c r="BR6" s="85"/>
      <c r="BS6" s="85"/>
      <c r="BT6" s="86"/>
      <c r="CA6" s="145" t="str">
        <f t="array" aca="1" ref="CA6" ca="1">OFFSET(B$5,MATCH(0,COUNTIF(CA$1:CA5,type),0),)</f>
        <v>Pied Mère</v>
      </c>
      <c r="CB6" s="145">
        <f t="shared" ca="1" si="0"/>
        <v>1</v>
      </c>
      <c r="CC6" s="146" t="str">
        <f t="array" aca="1" ref="CC6" ca="1">INDEX(marque,SMALL(IF(FREQUENCY(IFERROR(MATCH(IF(type=$CA6,marque,""),marque,0),""),ROW(type)-5)&gt;0,ROW(type)-5,""),COLUMN(A:A)))</f>
        <v>METROP</v>
      </c>
      <c r="CD6" s="146" t="e">
        <f t="array" aca="1" ref="CD6" ca="1">INDEX(marque,SMALL(IF(FREQUENCY(IFERROR(MATCH(IF(type=$CA6,marque,""),marque,0),""),ROW(type)-5)&gt;0,ROW(type)-5,""),COLUMN(B:B)))</f>
        <v>#NUM!</v>
      </c>
      <c r="CE6" s="146" t="e">
        <f t="array" aca="1" ref="CE6" ca="1">INDEX(marque,SMALL(IF(FREQUENCY(IFERROR(MATCH(IF(type=$CA6,marque,""),marque,0),""),ROW(type)-5)&gt;0,ROW(type)-5,""),COLUMN(C:C)))</f>
        <v>#NUM!</v>
      </c>
      <c r="CF6" s="146" t="e">
        <f t="array" aca="1" ref="CF6" ca="1">INDEX(marque,SMALL(IF(FREQUENCY(IFERROR(MATCH(IF(type=$CA6,marque,""),marque,0),""),ROW(type)-5)&gt;0,ROW(type)-5,""),COLUMN(D:D)))</f>
        <v>#NUM!</v>
      </c>
      <c r="CG6" s="146" t="e">
        <f t="array" aca="1" ref="CG6" ca="1">INDEX(marque,SMALL(IF(FREQUENCY(IFERROR(MATCH(IF(type=$CA6,marque,""),marque,0),""),ROW(type)-5)&gt;0,ROW(type)-5,""),COLUMN(E:E)))</f>
        <v>#NUM!</v>
      </c>
      <c r="CH6" s="146" t="e">
        <f t="array" aca="1" ref="CH6" ca="1">INDEX(marque,SMALL(IF(FREQUENCY(IFERROR(MATCH(IF(type=$CA6,marque,""),marque,0),""),ROW(type)-5)&gt;0,ROW(type)-5,""),COLUMN(F:F)))</f>
        <v>#NUM!</v>
      </c>
      <c r="CI6" s="146" t="e">
        <f t="array" aca="1" ref="CI6" ca="1">INDEX(marque,SMALL(IF(FREQUENCY(IFERROR(MATCH(IF(type=$CA6,marque,""),marque,0),""),ROW(type)-5)&gt;0,ROW(type)-5,""),COLUMN(G:G)))</f>
        <v>#NUM!</v>
      </c>
      <c r="CK6" s="73"/>
      <c r="CL6" s="73"/>
      <c r="CM6" s="1"/>
      <c r="CN6" s="1"/>
      <c r="CO6" s="1"/>
      <c r="CP6" s="1"/>
      <c r="CQ6" s="1"/>
      <c r="CR6" s="1"/>
      <c r="CS6" s="1"/>
      <c r="DV6" s="214">
        <v>0.15</v>
      </c>
    </row>
    <row r="7" spans="1:126" s="16" customFormat="1" ht="26.25" x14ac:dyDescent="0.25">
      <c r="A7" s="42"/>
      <c r="B7" s="41" t="s">
        <v>112</v>
      </c>
      <c r="C7" s="41" t="s">
        <v>62</v>
      </c>
      <c r="D7" s="51" t="s">
        <v>118</v>
      </c>
      <c r="E7" s="57">
        <v>1.0449999999999999</v>
      </c>
      <c r="F7" s="43">
        <v>0.02</v>
      </c>
      <c r="G7" s="44">
        <v>0.32</v>
      </c>
      <c r="H7" s="44">
        <v>0.18</v>
      </c>
      <c r="I7" s="44">
        <v>2.6</v>
      </c>
      <c r="J7" s="44"/>
      <c r="K7" s="44"/>
      <c r="L7" s="44"/>
      <c r="M7" s="45"/>
      <c r="N7" s="43"/>
      <c r="O7" s="44"/>
      <c r="P7" s="44"/>
      <c r="Q7" s="44"/>
      <c r="R7" s="44"/>
      <c r="S7" s="45"/>
      <c r="T7" s="43"/>
      <c r="U7" s="44"/>
      <c r="V7" s="44"/>
      <c r="W7" s="44"/>
      <c r="X7" s="44"/>
      <c r="Y7" s="44"/>
      <c r="Z7" s="44"/>
      <c r="AA7" s="44"/>
      <c r="AB7" s="49"/>
      <c r="AC7" s="80">
        <v>0.8</v>
      </c>
      <c r="AD7" s="83">
        <v>0.8</v>
      </c>
      <c r="AE7" s="83">
        <v>0.8</v>
      </c>
      <c r="AF7" s="84">
        <v>0.8</v>
      </c>
      <c r="AG7" s="80">
        <v>0.8</v>
      </c>
      <c r="AH7" s="90">
        <v>0.8</v>
      </c>
      <c r="AI7" s="85">
        <v>0.8</v>
      </c>
      <c r="AJ7" s="85">
        <v>0.8</v>
      </c>
      <c r="AK7" s="85">
        <v>0.8</v>
      </c>
      <c r="AL7" s="85">
        <v>0.8</v>
      </c>
      <c r="AM7" s="85">
        <v>0.8</v>
      </c>
      <c r="AN7" s="85">
        <v>0.8</v>
      </c>
      <c r="AO7" s="85">
        <v>0.8</v>
      </c>
      <c r="AP7" s="85">
        <v>0.8</v>
      </c>
      <c r="AQ7" s="91">
        <v>0.8</v>
      </c>
      <c r="AR7" s="86">
        <v>0.8</v>
      </c>
      <c r="AS7" s="87">
        <v>0.8</v>
      </c>
      <c r="AT7" s="85">
        <v>0.8</v>
      </c>
      <c r="AU7" s="85">
        <v>0.8</v>
      </c>
      <c r="AV7" s="85">
        <v>0.8</v>
      </c>
      <c r="AW7" s="85">
        <v>0.8</v>
      </c>
      <c r="AX7" s="86">
        <v>0.8</v>
      </c>
      <c r="AY7" s="87">
        <v>0.8</v>
      </c>
      <c r="AZ7" s="83">
        <v>0.8</v>
      </c>
      <c r="BA7" s="83">
        <v>0.8</v>
      </c>
      <c r="BB7" s="84">
        <v>0.8</v>
      </c>
      <c r="BC7" s="80">
        <v>0.8</v>
      </c>
      <c r="BD7" s="83">
        <v>0.8</v>
      </c>
      <c r="BE7" s="85">
        <v>0.8</v>
      </c>
      <c r="BF7" s="85">
        <v>0.8</v>
      </c>
      <c r="BG7" s="85">
        <v>0.8</v>
      </c>
      <c r="BH7" s="85">
        <v>0.8</v>
      </c>
      <c r="BI7" s="85">
        <v>0.8</v>
      </c>
      <c r="BJ7" s="85">
        <v>0.8</v>
      </c>
      <c r="BK7" s="85">
        <v>0.8</v>
      </c>
      <c r="BL7" s="86">
        <v>0.8</v>
      </c>
      <c r="BM7" s="87">
        <v>0.8</v>
      </c>
      <c r="BN7" s="85">
        <v>0.8</v>
      </c>
      <c r="BO7" s="85">
        <v>0.8</v>
      </c>
      <c r="BP7" s="86">
        <v>0.8</v>
      </c>
      <c r="BQ7" s="87"/>
      <c r="BR7" s="85"/>
      <c r="BS7" s="85"/>
      <c r="BT7" s="86"/>
      <c r="CA7" s="145" t="str">
        <f t="array" aca="1" ref="CA7" ca="1">OFFSET(B$5,MATCH(0,COUNTIF(CA$1:CA6,type),0),)</f>
        <v>pH-</v>
      </c>
      <c r="CB7" s="145">
        <f t="shared" ca="1" si="0"/>
        <v>1</v>
      </c>
      <c r="CC7" s="146" t="str">
        <f t="array" aca="1" ref="CC7" ca="1">INDEX(marque,SMALL(IF(FREQUENCY(IFERROR(MATCH(IF(type=$CA7,marque,""),marque,0),""),ROW(type)-5)&gt;0,ROW(type)-5,""),COLUMN(A:A)))</f>
        <v>Hydroponic of Holland</v>
      </c>
      <c r="CD7" s="146" t="e">
        <f t="array" aca="1" ref="CD7" ca="1">INDEX(marque,SMALL(IF(FREQUENCY(IFERROR(MATCH(IF(type=$CA7,marque,""),marque,0),""),ROW(type)-5)&gt;0,ROW(type)-5,""),COLUMN(B:B)))</f>
        <v>#NUM!</v>
      </c>
      <c r="CE7" s="146" t="e">
        <f t="array" aca="1" ref="CE7" ca="1">INDEX(marque,SMALL(IF(FREQUENCY(IFERROR(MATCH(IF(type=$CA7,marque,""),marque,0),""),ROW(type)-5)&gt;0,ROW(type)-5,""),COLUMN(C:C)))</f>
        <v>#NUM!</v>
      </c>
      <c r="CF7" s="146" t="e">
        <f t="array" aca="1" ref="CF7" ca="1">INDEX(marque,SMALL(IF(FREQUENCY(IFERROR(MATCH(IF(type=$CA7,marque,""),marque,0),""),ROW(type)-5)&gt;0,ROW(type)-5,""),COLUMN(D:D)))</f>
        <v>#NUM!</v>
      </c>
      <c r="CG7" s="146" t="e">
        <f t="array" aca="1" ref="CG7" ca="1">INDEX(marque,SMALL(IF(FREQUENCY(IFERROR(MATCH(IF(type=$CA7,marque,""),marque,0),""),ROW(type)-5)&gt;0,ROW(type)-5,""),COLUMN(E:E)))</f>
        <v>#NUM!</v>
      </c>
      <c r="CH7" s="146" t="e">
        <f t="array" aca="1" ref="CH7" ca="1">INDEX(marque,SMALL(IF(FREQUENCY(IFERROR(MATCH(IF(type=$CA7,marque,""),marque,0),""),ROW(type)-5)&gt;0,ROW(type)-5,""),COLUMN(F:F)))</f>
        <v>#NUM!</v>
      </c>
      <c r="CI7" s="146" t="e">
        <f t="array" aca="1" ref="CI7" ca="1">INDEX(marque,SMALL(IF(FREQUENCY(IFERROR(MATCH(IF(type=$CA7,marque,""),marque,0),""),ROW(type)-5)&gt;0,ROW(type)-5,""),COLUMN(G:G)))</f>
        <v>#NUM!</v>
      </c>
      <c r="CK7" s="73"/>
      <c r="CL7" s="73"/>
      <c r="CM7" s="1"/>
      <c r="CN7" s="1"/>
      <c r="CO7" s="1"/>
      <c r="CP7" s="1"/>
      <c r="CQ7" s="1"/>
      <c r="CR7" s="1"/>
      <c r="CS7" s="1"/>
      <c r="DV7" s="214">
        <v>0.2</v>
      </c>
    </row>
    <row r="8" spans="1:126" s="16" customFormat="1" ht="15" customHeight="1" x14ac:dyDescent="0.25">
      <c r="A8" s="42"/>
      <c r="B8" s="41" t="s">
        <v>112</v>
      </c>
      <c r="C8" s="41" t="s">
        <v>62</v>
      </c>
      <c r="D8" s="51" t="s">
        <v>55</v>
      </c>
      <c r="E8" s="57">
        <v>1.5249999999999999</v>
      </c>
      <c r="F8" s="43">
        <v>12.1</v>
      </c>
      <c r="G8" s="44">
        <v>0.9</v>
      </c>
      <c r="H8" s="44">
        <v>2</v>
      </c>
      <c r="I8" s="44"/>
      <c r="J8" s="44"/>
      <c r="K8" s="44"/>
      <c r="L8" s="44"/>
      <c r="M8" s="45"/>
      <c r="N8" s="43">
        <v>22.5</v>
      </c>
      <c r="O8" s="44"/>
      <c r="P8" s="44"/>
      <c r="Q8" s="44">
        <v>3</v>
      </c>
      <c r="R8" s="44"/>
      <c r="S8" s="45"/>
      <c r="T8" s="43">
        <v>7.4999999999999997E-2</v>
      </c>
      <c r="U8" s="44">
        <v>0.06</v>
      </c>
      <c r="V8" s="44">
        <v>7.4999999999999997E-2</v>
      </c>
      <c r="W8" s="44">
        <v>0.15</v>
      </c>
      <c r="X8" s="44">
        <v>1.5E-3</v>
      </c>
      <c r="Y8" s="44">
        <v>0.03</v>
      </c>
      <c r="Z8" s="44"/>
      <c r="AA8" s="44"/>
      <c r="AB8" s="49"/>
      <c r="AC8" s="80">
        <v>0.1</v>
      </c>
      <c r="AD8" s="83">
        <v>0.2</v>
      </c>
      <c r="AE8" s="83">
        <v>0.1</v>
      </c>
      <c r="AF8" s="84">
        <v>0.2</v>
      </c>
      <c r="AG8" s="80">
        <v>0.15</v>
      </c>
      <c r="AH8" s="90">
        <v>0.2</v>
      </c>
      <c r="AI8" s="83">
        <v>0.15</v>
      </c>
      <c r="AJ8" s="85">
        <v>0.2</v>
      </c>
      <c r="AK8" s="83">
        <v>0.15</v>
      </c>
      <c r="AL8" s="85">
        <v>0.2</v>
      </c>
      <c r="AM8" s="83">
        <v>0.15</v>
      </c>
      <c r="AN8" s="85">
        <v>0.2</v>
      </c>
      <c r="AO8" s="83">
        <v>0.15</v>
      </c>
      <c r="AP8" s="85">
        <v>0.2</v>
      </c>
      <c r="AQ8" s="83">
        <v>0.15</v>
      </c>
      <c r="AR8" s="85">
        <v>0.2</v>
      </c>
      <c r="AS8" s="87">
        <v>0.15</v>
      </c>
      <c r="AT8" s="85">
        <v>0.25</v>
      </c>
      <c r="AU8" s="85">
        <v>0.15</v>
      </c>
      <c r="AV8" s="85">
        <v>0.25</v>
      </c>
      <c r="AW8" s="85">
        <v>0.15</v>
      </c>
      <c r="AX8" s="86">
        <v>0.25</v>
      </c>
      <c r="AY8" s="87">
        <v>0.15</v>
      </c>
      <c r="AZ8" s="83">
        <v>0.25</v>
      </c>
      <c r="BA8" s="83">
        <v>0.15</v>
      </c>
      <c r="BB8" s="84">
        <v>0.25</v>
      </c>
      <c r="BC8" s="80">
        <v>0.2</v>
      </c>
      <c r="BD8" s="83">
        <v>0.4</v>
      </c>
      <c r="BE8" s="83">
        <v>0.2</v>
      </c>
      <c r="BF8" s="83">
        <v>0.4</v>
      </c>
      <c r="BG8" s="83">
        <v>0.2</v>
      </c>
      <c r="BH8" s="83">
        <v>0.4</v>
      </c>
      <c r="BI8" s="83">
        <v>0.2</v>
      </c>
      <c r="BJ8" s="83">
        <v>0.4</v>
      </c>
      <c r="BK8" s="83">
        <v>0.2</v>
      </c>
      <c r="BL8" s="83">
        <v>0.4</v>
      </c>
      <c r="BM8" s="87"/>
      <c r="BN8" s="85">
        <v>0.1</v>
      </c>
      <c r="BO8" s="85"/>
      <c r="BP8" s="86">
        <v>0.1</v>
      </c>
      <c r="BQ8" s="87"/>
      <c r="BR8" s="85">
        <v>0.1</v>
      </c>
      <c r="BS8" s="85"/>
      <c r="BT8" s="86">
        <v>0.1</v>
      </c>
      <c r="CA8" s="145" t="e">
        <f t="array" aca="1" ref="CA8" ca="1">OFFSET(B$5,MATCH(0,COUNTIF(CA$1:CA7,type),0),)</f>
        <v>#N/A</v>
      </c>
      <c r="CB8" s="145">
        <f t="shared" ca="1" si="0"/>
        <v>0</v>
      </c>
      <c r="CC8" s="146" t="e">
        <f t="array" aca="1" ref="CC8" ca="1">INDEX(marque,SMALL(IF(FREQUENCY(IFERROR(MATCH(IF(type=$CA8,marque,""),marque,0),""),ROW(type)-5)&gt;0,ROW(type)-5,""),COLUMN(A:A)))</f>
        <v>#NUM!</v>
      </c>
      <c r="CD8" s="146" t="e">
        <f t="array" aca="1" ref="CD8" ca="1">INDEX(marque,SMALL(IF(FREQUENCY(IFERROR(MATCH(IF(type=$CA8,marque,""),marque,0),""),ROW(type)-5)&gt;0,ROW(type)-5,""),COLUMN(B:B)))</f>
        <v>#NUM!</v>
      </c>
      <c r="CE8" s="146" t="e">
        <f t="array" aca="1" ref="CE8" ca="1">INDEX(marque,SMALL(IF(FREQUENCY(IFERROR(MATCH(IF(type=$CA8,marque,""),marque,0),""),ROW(type)-5)&gt;0,ROW(type)-5,""),COLUMN(C:C)))</f>
        <v>#NUM!</v>
      </c>
      <c r="CF8" s="146" t="e">
        <f t="array" aca="1" ref="CF8" ca="1">INDEX(marque,SMALL(IF(FREQUENCY(IFERROR(MATCH(IF(type=$CA8,marque,""),marque,0),""),ROW(type)-5)&gt;0,ROW(type)-5,""),COLUMN(D:D)))</f>
        <v>#NUM!</v>
      </c>
      <c r="CG8" s="146" t="e">
        <f t="array" aca="1" ref="CG8" ca="1">INDEX(marque,SMALL(IF(FREQUENCY(IFERROR(MATCH(IF(type=$CA8,marque,""),marque,0),""),ROW(type)-5)&gt;0,ROW(type)-5,""),COLUMN(E:E)))</f>
        <v>#NUM!</v>
      </c>
      <c r="CH8" s="146" t="e">
        <f t="array" aca="1" ref="CH8" ca="1">INDEX(marque,SMALL(IF(FREQUENCY(IFERROR(MATCH(IF(type=$CA8,marque,""),marque,0),""),ROW(type)-5)&gt;0,ROW(type)-5,""),COLUMN(F:F)))</f>
        <v>#NUM!</v>
      </c>
      <c r="CI8" s="146" t="e">
        <f t="array" aca="1" ref="CI8" ca="1">INDEX(marque,SMALL(IF(FREQUENCY(IFERROR(MATCH(IF(type=$CA8,marque,""),marque,0),""),ROW(type)-5)&gt;0,ROW(type)-5,""),COLUMN(G:G)))</f>
        <v>#NUM!</v>
      </c>
      <c r="CK8" s="73"/>
      <c r="CL8" s="73"/>
      <c r="CM8" s="1"/>
      <c r="CN8" s="1"/>
      <c r="CO8" s="1"/>
      <c r="CP8" s="1"/>
      <c r="CQ8" s="1"/>
      <c r="CR8" s="1"/>
      <c r="CS8" s="1"/>
      <c r="DV8" s="16">
        <v>0.25</v>
      </c>
    </row>
    <row r="9" spans="1:126" ht="15" customHeight="1" x14ac:dyDescent="0.25">
      <c r="A9" s="42"/>
      <c r="B9" s="41" t="s">
        <v>27</v>
      </c>
      <c r="C9" s="41" t="s">
        <v>62</v>
      </c>
      <c r="D9" s="51" t="s">
        <v>56</v>
      </c>
      <c r="E9" s="57">
        <v>1.5049999999999999</v>
      </c>
      <c r="F9" s="43">
        <v>4.6500000000000004</v>
      </c>
      <c r="G9" s="44">
        <v>5.35</v>
      </c>
      <c r="H9" s="44"/>
      <c r="I9" s="44"/>
      <c r="J9" s="44">
        <v>40</v>
      </c>
      <c r="K9" s="44"/>
      <c r="L9" s="44">
        <v>20</v>
      </c>
      <c r="M9" s="45"/>
      <c r="N9" s="43"/>
      <c r="O9" s="44"/>
      <c r="P9" s="44"/>
      <c r="Q9" s="44">
        <v>1.5</v>
      </c>
      <c r="R9" s="44"/>
      <c r="S9" s="45"/>
      <c r="T9" s="43">
        <v>3.5000000000000003E-2</v>
      </c>
      <c r="U9" s="44">
        <v>8.5000000000000006E-2</v>
      </c>
      <c r="V9" s="44">
        <v>0.17</v>
      </c>
      <c r="W9" s="44">
        <v>8.5000000000000006E-2</v>
      </c>
      <c r="X9" s="44">
        <v>1.1999999999999999E-3</v>
      </c>
      <c r="Y9" s="44">
        <v>8.5000000000000006E-2</v>
      </c>
      <c r="Z9" s="44"/>
      <c r="AA9" s="44">
        <v>1.1999999999999999E-3</v>
      </c>
      <c r="AB9" s="49"/>
      <c r="AC9" s="80">
        <v>0.1</v>
      </c>
      <c r="AD9" s="83">
        <v>0.3</v>
      </c>
      <c r="AE9" s="83">
        <v>0.1</v>
      </c>
      <c r="AF9" s="84">
        <v>0.3</v>
      </c>
      <c r="AG9" s="80">
        <v>0.2</v>
      </c>
      <c r="AH9" s="90">
        <v>0.4</v>
      </c>
      <c r="AI9" s="83">
        <v>0.2</v>
      </c>
      <c r="AJ9" s="85">
        <v>0.4</v>
      </c>
      <c r="AK9" s="83">
        <v>0.2</v>
      </c>
      <c r="AL9" s="85">
        <v>0.4</v>
      </c>
      <c r="AM9" s="83">
        <v>0.2</v>
      </c>
      <c r="AN9" s="85">
        <v>0.4</v>
      </c>
      <c r="AO9" s="83">
        <v>0.2</v>
      </c>
      <c r="AP9" s="85">
        <v>0.4</v>
      </c>
      <c r="AQ9" s="83">
        <v>0.2</v>
      </c>
      <c r="AR9" s="90">
        <v>0.4</v>
      </c>
      <c r="AS9" s="87">
        <v>0.3</v>
      </c>
      <c r="AT9" s="85">
        <v>0.65</v>
      </c>
      <c r="AU9" s="85">
        <v>0.3</v>
      </c>
      <c r="AV9" s="85">
        <v>0.65</v>
      </c>
      <c r="AW9" s="85">
        <v>0.3</v>
      </c>
      <c r="AX9" s="86">
        <v>0.65</v>
      </c>
      <c r="AY9" s="87">
        <v>0.2</v>
      </c>
      <c r="AZ9" s="83">
        <v>0.35</v>
      </c>
      <c r="BA9" s="83">
        <v>0.2</v>
      </c>
      <c r="BB9" s="84">
        <v>0.35</v>
      </c>
      <c r="BC9" s="80"/>
      <c r="BD9" s="93"/>
      <c r="BK9" s="91"/>
      <c r="CA9" s="145" t="e">
        <f t="array" aca="1" ref="CA9" ca="1">OFFSET(B$5,MATCH(0,COUNTIF(CA$1:CA8,type),0),)</f>
        <v>#N/A</v>
      </c>
      <c r="CB9" s="145">
        <f t="shared" ca="1" si="0"/>
        <v>0</v>
      </c>
      <c r="CC9" s="146" t="e">
        <f t="array" aca="1" ref="CC9" ca="1">INDEX(marque,SMALL(IF(FREQUENCY(IFERROR(MATCH(IF(type=$CA9,marque,""),marque,0),""),ROW(type)-5)&gt;0,ROW(type)-5,""),COLUMN(A:A)))</f>
        <v>#NUM!</v>
      </c>
      <c r="CD9" s="146" t="e">
        <f t="array" aca="1" ref="CD9" ca="1">INDEX(marque,SMALL(IF(FREQUENCY(IFERROR(MATCH(IF(type=$CA9,marque,""),marque,0),""),ROW(type)-5)&gt;0,ROW(type)-5,""),COLUMN(B:B)))</f>
        <v>#NUM!</v>
      </c>
      <c r="CE9" s="146" t="e">
        <f t="array" aca="1" ref="CE9" ca="1">INDEX(marque,SMALL(IF(FREQUENCY(IFERROR(MATCH(IF(type=$CA9,marque,""),marque,0),""),ROW(type)-5)&gt;0,ROW(type)-5,""),COLUMN(C:C)))</f>
        <v>#NUM!</v>
      </c>
      <c r="CF9" s="146" t="e">
        <f t="array" aca="1" ref="CF9" ca="1">INDEX(marque,SMALL(IF(FREQUENCY(IFERROR(MATCH(IF(type=$CA9,marque,""),marque,0),""),ROW(type)-5)&gt;0,ROW(type)-5,""),COLUMN(D:D)))</f>
        <v>#NUM!</v>
      </c>
      <c r="CG9" s="146" t="e">
        <f t="array" aca="1" ref="CG9" ca="1">INDEX(marque,SMALL(IF(FREQUENCY(IFERROR(MATCH(IF(type=$CA9,marque,""),marque,0),""),ROW(type)-5)&gt;0,ROW(type)-5,""),COLUMN(E:E)))</f>
        <v>#NUM!</v>
      </c>
      <c r="CH9" s="146" t="e">
        <f t="array" aca="1" ref="CH9" ca="1">INDEX(marque,SMALL(IF(FREQUENCY(IFERROR(MATCH(IF(type=$CA9,marque,""),marque,0),""),ROW(type)-5)&gt;0,ROW(type)-5,""),COLUMN(F:F)))</f>
        <v>#NUM!</v>
      </c>
      <c r="CI9" s="146" t="e">
        <f t="array" aca="1" ref="CI9" ca="1">INDEX(marque,SMALL(IF(FREQUENCY(IFERROR(MATCH(IF(type=$CA9,marque,""),marque,0),""),ROW(type)-5)&gt;0,ROW(type)-5,""),COLUMN(G:G)))</f>
        <v>#NUM!</v>
      </c>
      <c r="CK9" s="73"/>
      <c r="CL9" s="73"/>
      <c r="DV9" s="1">
        <v>0.3</v>
      </c>
    </row>
    <row r="10" spans="1:126" ht="15" customHeight="1" x14ac:dyDescent="0.25">
      <c r="A10" s="42"/>
      <c r="B10" s="41" t="s">
        <v>26</v>
      </c>
      <c r="C10" s="41" t="s">
        <v>62</v>
      </c>
      <c r="D10" s="51" t="s">
        <v>57</v>
      </c>
      <c r="E10" s="57">
        <v>1.62</v>
      </c>
      <c r="F10" s="43">
        <v>9.33</v>
      </c>
      <c r="G10" s="44">
        <v>0.67</v>
      </c>
      <c r="H10" s="44"/>
      <c r="I10" s="44"/>
      <c r="J10" s="44">
        <v>20</v>
      </c>
      <c r="K10" s="44"/>
      <c r="L10" s="44">
        <v>40</v>
      </c>
      <c r="M10" s="45"/>
      <c r="N10" s="43"/>
      <c r="O10" s="44"/>
      <c r="P10" s="44"/>
      <c r="Q10" s="44">
        <v>1.5</v>
      </c>
      <c r="R10" s="44"/>
      <c r="S10" s="45"/>
      <c r="T10" s="43">
        <v>3.5000000000000003E-2</v>
      </c>
      <c r="U10" s="44">
        <v>8.7999999999999995E-2</v>
      </c>
      <c r="V10" s="44">
        <v>0.17499999999999999</v>
      </c>
      <c r="W10" s="44">
        <v>8.7999999999999995E-2</v>
      </c>
      <c r="X10" s="44">
        <v>1.1999999999999999E-3</v>
      </c>
      <c r="Y10" s="44">
        <v>8.7999999999999995E-2</v>
      </c>
      <c r="Z10" s="44"/>
      <c r="AA10" s="44">
        <v>1.1000000000000001E-3</v>
      </c>
      <c r="AB10" s="49"/>
      <c r="AC10" s="80"/>
      <c r="AD10" s="83"/>
      <c r="AE10" s="83"/>
      <c r="AF10" s="84"/>
      <c r="AG10" s="80"/>
      <c r="AH10" s="90"/>
      <c r="AY10" s="87">
        <v>0.2</v>
      </c>
      <c r="AZ10" s="83">
        <v>0.35</v>
      </c>
      <c r="BA10" s="83">
        <v>0.2</v>
      </c>
      <c r="BB10" s="84">
        <v>0.35</v>
      </c>
      <c r="BC10" s="80">
        <v>0.4</v>
      </c>
      <c r="BD10" s="93">
        <v>0.9</v>
      </c>
      <c r="BE10" s="83">
        <v>0.4</v>
      </c>
      <c r="BF10" s="83">
        <v>0.9</v>
      </c>
      <c r="BG10" s="83">
        <v>0.4</v>
      </c>
      <c r="BH10" s="83">
        <v>0.9</v>
      </c>
      <c r="BI10" s="83">
        <v>0.4</v>
      </c>
      <c r="BJ10" s="83">
        <v>0.9</v>
      </c>
      <c r="BK10" s="92">
        <v>0.4</v>
      </c>
      <c r="BL10" s="83">
        <v>0.9</v>
      </c>
      <c r="BN10" s="85">
        <v>0.2</v>
      </c>
      <c r="BP10" s="86">
        <v>0.2</v>
      </c>
      <c r="BR10" s="85">
        <v>0.2</v>
      </c>
      <c r="BT10" s="86">
        <v>0.2</v>
      </c>
      <c r="CA10" s="145" t="e">
        <f t="array" aca="1" ref="CA10" ca="1">OFFSET(B$5,MATCH(0,COUNTIF(CA$1:CA9,type),0),)</f>
        <v>#N/A</v>
      </c>
      <c r="CB10" s="145">
        <f t="shared" ca="1" si="0"/>
        <v>0</v>
      </c>
      <c r="CC10" s="146" t="e">
        <f t="array" aca="1" ref="CC10" ca="1">INDEX(marque,SMALL(IF(FREQUENCY(IFERROR(MATCH(IF(type=$CA10,marque,""),marque,0),""),ROW(type)-5)&gt;0,ROW(type)-5,""),COLUMN(A:A)))</f>
        <v>#NUM!</v>
      </c>
      <c r="CD10" s="146" t="e">
        <f t="array" aca="1" ref="CD10" ca="1">INDEX(marque,SMALL(IF(FREQUENCY(IFERROR(MATCH(IF(type=$CA10,marque,""),marque,0),""),ROW(type)-5)&gt;0,ROW(type)-5,""),COLUMN(B:B)))</f>
        <v>#NUM!</v>
      </c>
      <c r="CE10" s="146" t="e">
        <f t="array" aca="1" ref="CE10" ca="1">INDEX(marque,SMALL(IF(FREQUENCY(IFERROR(MATCH(IF(type=$CA10,marque,""),marque,0),""),ROW(type)-5)&gt;0,ROW(type)-5,""),COLUMN(C:C)))</f>
        <v>#NUM!</v>
      </c>
      <c r="CF10" s="146" t="e">
        <f t="array" aca="1" ref="CF10" ca="1">INDEX(marque,SMALL(IF(FREQUENCY(IFERROR(MATCH(IF(type=$CA10,marque,""),marque,0),""),ROW(type)-5)&gt;0,ROW(type)-5,""),COLUMN(D:D)))</f>
        <v>#NUM!</v>
      </c>
      <c r="CG10" s="146" t="e">
        <f t="array" aca="1" ref="CG10" ca="1">INDEX(marque,SMALL(IF(FREQUENCY(IFERROR(MATCH(IF(type=$CA10,marque,""),marque,0),""),ROW(type)-5)&gt;0,ROW(type)-5,""),COLUMN(E:E)))</f>
        <v>#NUM!</v>
      </c>
      <c r="CH10" s="146" t="e">
        <f t="array" aca="1" ref="CH10" ca="1">INDEX(marque,SMALL(IF(FREQUENCY(IFERROR(MATCH(IF(type=$CA10,marque,""),marque,0),""),ROW(type)-5)&gt;0,ROW(type)-5,""),COLUMN(F:F)))</f>
        <v>#NUM!</v>
      </c>
      <c r="CI10" s="146" t="e">
        <f t="array" aca="1" ref="CI10" ca="1">INDEX(marque,SMALL(IF(FREQUENCY(IFERROR(MATCH(IF(type=$CA10,marque,""),marque,0),""),ROW(type)-5)&gt;0,ROW(type)-5,""),COLUMN(G:G)))</f>
        <v>#NUM!</v>
      </c>
      <c r="CK10" s="73"/>
      <c r="CL10" s="73"/>
      <c r="DV10" s="1">
        <v>0.35</v>
      </c>
    </row>
    <row r="11" spans="1:126" ht="15" customHeight="1" x14ac:dyDescent="0.25">
      <c r="A11" s="42"/>
      <c r="B11" s="41" t="s">
        <v>113</v>
      </c>
      <c r="C11" s="41" t="s">
        <v>62</v>
      </c>
      <c r="D11" s="52" t="s">
        <v>105</v>
      </c>
      <c r="E11" s="57">
        <v>1.3260000000000001</v>
      </c>
      <c r="F11" s="43"/>
      <c r="G11" s="44"/>
      <c r="H11" s="44"/>
      <c r="I11" s="44">
        <v>20</v>
      </c>
      <c r="J11" s="44">
        <v>20</v>
      </c>
      <c r="K11" s="44"/>
      <c r="L11" s="44">
        <v>8</v>
      </c>
      <c r="M11" s="45"/>
      <c r="N11" s="43"/>
      <c r="O11" s="44"/>
      <c r="P11" s="44"/>
      <c r="Q11" s="44">
        <v>1.7</v>
      </c>
      <c r="R11" s="44"/>
      <c r="S11" s="45"/>
      <c r="T11" s="43">
        <v>8.0000000000000002E-3</v>
      </c>
      <c r="U11" s="44">
        <v>6.25E-2</v>
      </c>
      <c r="V11" s="44">
        <v>1.75</v>
      </c>
      <c r="W11" s="44">
        <v>6.25E-2</v>
      </c>
      <c r="X11" s="44">
        <v>8.0000000000000002E-3</v>
      </c>
      <c r="Y11" s="44">
        <v>0.9</v>
      </c>
      <c r="Z11" s="44"/>
      <c r="AA11" s="44">
        <v>8.0000000000000004E-4</v>
      </c>
      <c r="AB11" s="49"/>
      <c r="AC11" s="80"/>
      <c r="AD11" s="83">
        <v>0.5</v>
      </c>
      <c r="AE11" s="83"/>
      <c r="AF11" s="84">
        <v>0.5</v>
      </c>
      <c r="AG11" s="80"/>
      <c r="AH11" s="90">
        <v>0.5</v>
      </c>
      <c r="AJ11" s="85">
        <v>0.5</v>
      </c>
      <c r="AL11" s="85">
        <v>0.5</v>
      </c>
      <c r="AN11" s="85">
        <v>0.5</v>
      </c>
      <c r="AP11" s="85">
        <v>0.5</v>
      </c>
      <c r="AR11" s="86">
        <v>0.5</v>
      </c>
      <c r="AZ11" s="83"/>
      <c r="BA11" s="83"/>
      <c r="BB11" s="84"/>
      <c r="BC11" s="80"/>
      <c r="BD11" s="93"/>
      <c r="BK11" s="91"/>
      <c r="CA11" s="145" t="e">
        <f t="array" aca="1" ref="CA11" ca="1">OFFSET(B$5,MATCH(0,COUNTIF(CA$1:CA10,type),0),)</f>
        <v>#N/A</v>
      </c>
      <c r="CB11" s="145">
        <f t="shared" ca="1" si="0"/>
        <v>0</v>
      </c>
      <c r="CC11" s="146" t="e">
        <f t="array" aca="1" ref="CC11" ca="1">INDEX(marque,SMALL(IF(FREQUENCY(IFERROR(MATCH(IF(type=$CA11,marque,""),marque,0),""),ROW(type)-5)&gt;0,ROW(type)-5,""),COLUMN(A:A)))</f>
        <v>#NUM!</v>
      </c>
      <c r="CD11" s="146" t="e">
        <f t="array" aca="1" ref="CD11" ca="1">INDEX(marque,SMALL(IF(FREQUENCY(IFERROR(MATCH(IF(type=$CA11,marque,""),marque,0),""),ROW(type)-5)&gt;0,ROW(type)-5,""),COLUMN(B:B)))</f>
        <v>#NUM!</v>
      </c>
      <c r="CE11" s="146" t="e">
        <f t="array" aca="1" ref="CE11" ca="1">INDEX(marque,SMALL(IF(FREQUENCY(IFERROR(MATCH(IF(type=$CA11,marque,""),marque,0),""),ROW(type)-5)&gt;0,ROW(type)-5,""),COLUMN(C:C)))</f>
        <v>#NUM!</v>
      </c>
      <c r="CF11" s="146" t="e">
        <f t="array" aca="1" ref="CF11" ca="1">INDEX(marque,SMALL(IF(FREQUENCY(IFERROR(MATCH(IF(type=$CA11,marque,""),marque,0),""),ROW(type)-5)&gt;0,ROW(type)-5,""),COLUMN(D:D)))</f>
        <v>#NUM!</v>
      </c>
      <c r="CG11" s="146" t="e">
        <f t="array" aca="1" ref="CG11" ca="1">INDEX(marque,SMALL(IF(FREQUENCY(IFERROR(MATCH(IF(type=$CA11,marque,""),marque,0),""),ROW(type)-5)&gt;0,ROW(type)-5,""),COLUMN(E:E)))</f>
        <v>#NUM!</v>
      </c>
      <c r="CH11" s="146" t="e">
        <f t="array" aca="1" ref="CH11" ca="1">INDEX(marque,SMALL(IF(FREQUENCY(IFERROR(MATCH(IF(type=$CA11,marque,""),marque,0),""),ROW(type)-5)&gt;0,ROW(type)-5,""),COLUMN(F:F)))</f>
        <v>#NUM!</v>
      </c>
      <c r="CI11" s="146" t="e">
        <f t="array" aca="1" ref="CI11" ca="1">INDEX(marque,SMALL(IF(FREQUENCY(IFERROR(MATCH(IF(type=$CA11,marque,""),marque,0),""),ROW(type)-5)&gt;0,ROW(type)-5,""),COLUMN(G:G)))</f>
        <v>#NUM!</v>
      </c>
      <c r="CK11" s="73"/>
      <c r="CL11" s="73"/>
      <c r="DV11" s="1">
        <v>0.4</v>
      </c>
    </row>
    <row r="12" spans="1:126" ht="15" customHeight="1" x14ac:dyDescent="0.25">
      <c r="A12" s="42"/>
      <c r="B12" s="41" t="s">
        <v>112</v>
      </c>
      <c r="C12" s="41" t="s">
        <v>122</v>
      </c>
      <c r="D12" s="52" t="s">
        <v>123</v>
      </c>
      <c r="E12" s="57">
        <v>1.286</v>
      </c>
      <c r="F12" s="43"/>
      <c r="G12" s="44">
        <v>0.05</v>
      </c>
      <c r="H12" s="44">
        <v>0.03</v>
      </c>
      <c r="I12" s="44"/>
      <c r="J12" s="44">
        <v>17.940000000000001</v>
      </c>
      <c r="K12" s="44"/>
      <c r="L12" s="44">
        <v>6.05</v>
      </c>
      <c r="M12" s="45"/>
      <c r="N12" s="43">
        <v>0.22</v>
      </c>
      <c r="O12" s="44"/>
      <c r="P12" s="44">
        <v>0.16</v>
      </c>
      <c r="Q12" s="44"/>
      <c r="R12" s="44">
        <v>0.1</v>
      </c>
      <c r="S12" s="45"/>
      <c r="T12" s="43">
        <v>2E-3</v>
      </c>
      <c r="U12" s="44"/>
      <c r="V12" s="44">
        <v>1E-4</v>
      </c>
      <c r="W12" s="44"/>
      <c r="X12" s="44"/>
      <c r="Y12" s="44"/>
      <c r="Z12" s="44"/>
      <c r="AA12" s="44"/>
      <c r="AB12" s="49"/>
      <c r="AC12" s="80">
        <v>0.1</v>
      </c>
      <c r="AD12" s="83">
        <v>0.1</v>
      </c>
      <c r="AE12" s="83">
        <v>0.1</v>
      </c>
      <c r="AF12" s="84">
        <v>0.1</v>
      </c>
      <c r="AG12" s="80">
        <v>0.1</v>
      </c>
      <c r="AH12" s="85">
        <v>0.1</v>
      </c>
      <c r="AI12" s="85">
        <v>0.1</v>
      </c>
      <c r="AJ12" s="85">
        <v>0.1</v>
      </c>
      <c r="AK12" s="85">
        <v>0.1</v>
      </c>
      <c r="AL12" s="85">
        <v>0.1</v>
      </c>
      <c r="AM12" s="85">
        <v>0.1</v>
      </c>
      <c r="AN12" s="85">
        <v>0.1</v>
      </c>
      <c r="AO12" s="85">
        <v>0.1</v>
      </c>
      <c r="AP12" s="85">
        <v>0.1</v>
      </c>
      <c r="AQ12" s="85">
        <v>0.1</v>
      </c>
      <c r="AR12" s="86">
        <v>0.1</v>
      </c>
      <c r="AS12" s="87">
        <v>0.1</v>
      </c>
      <c r="AT12" s="85">
        <v>0.1</v>
      </c>
      <c r="AU12" s="85">
        <v>0.1</v>
      </c>
      <c r="AV12" s="85">
        <v>0.1</v>
      </c>
      <c r="AW12" s="85">
        <v>0.1</v>
      </c>
      <c r="AX12" s="86">
        <v>0.1</v>
      </c>
      <c r="AY12" s="87">
        <v>0.1</v>
      </c>
      <c r="AZ12" s="83">
        <v>0.1</v>
      </c>
      <c r="BA12" s="83">
        <v>0.1</v>
      </c>
      <c r="BB12" s="84">
        <v>0.1</v>
      </c>
      <c r="BC12" s="80">
        <v>0.1</v>
      </c>
      <c r="BD12" s="83">
        <v>0.1</v>
      </c>
      <c r="BE12" s="85">
        <v>0.1</v>
      </c>
      <c r="BF12" s="85">
        <v>0.1</v>
      </c>
      <c r="BG12" s="85">
        <v>0.1</v>
      </c>
      <c r="BH12" s="85">
        <v>0.1</v>
      </c>
      <c r="BI12" s="85">
        <v>0.1</v>
      </c>
      <c r="BJ12" s="85">
        <v>0.1</v>
      </c>
      <c r="BK12" s="85">
        <v>0.1</v>
      </c>
      <c r="BL12" s="86">
        <v>0.1</v>
      </c>
      <c r="BM12" s="87">
        <v>0.1</v>
      </c>
      <c r="BN12" s="85">
        <v>0.1</v>
      </c>
      <c r="BO12" s="85">
        <v>0.1</v>
      </c>
      <c r="BP12" s="86">
        <v>0.1</v>
      </c>
      <c r="BQ12" s="87">
        <v>0.1</v>
      </c>
      <c r="BR12" s="85">
        <v>0.1</v>
      </c>
      <c r="BS12" s="85">
        <v>0.1</v>
      </c>
      <c r="BT12" s="86">
        <v>0.1</v>
      </c>
      <c r="DV12" s="1">
        <v>0.45</v>
      </c>
    </row>
    <row r="13" spans="1:126" ht="15" customHeight="1" x14ac:dyDescent="0.25">
      <c r="A13" s="42"/>
      <c r="B13" s="41" t="s">
        <v>125</v>
      </c>
      <c r="C13" s="41" t="s">
        <v>119</v>
      </c>
      <c r="D13" s="52" t="s">
        <v>120</v>
      </c>
      <c r="E13" s="57">
        <v>1</v>
      </c>
      <c r="F13" s="43"/>
      <c r="G13" s="44"/>
      <c r="H13" s="44"/>
      <c r="I13" s="44"/>
      <c r="J13" s="44">
        <v>59</v>
      </c>
      <c r="K13" s="44"/>
      <c r="L13" s="44"/>
      <c r="M13" s="45"/>
      <c r="N13" s="43"/>
      <c r="O13" s="44"/>
      <c r="P13" s="44"/>
      <c r="Q13" s="44"/>
      <c r="R13" s="44"/>
      <c r="S13" s="45"/>
      <c r="T13" s="43"/>
      <c r="U13" s="44"/>
      <c r="V13" s="44"/>
      <c r="W13" s="44"/>
      <c r="X13" s="44"/>
      <c r="Y13" s="44"/>
      <c r="Z13" s="44"/>
      <c r="AA13" s="44"/>
      <c r="AB13" s="49"/>
      <c r="AC13" s="80">
        <v>0.2</v>
      </c>
      <c r="AD13" s="83">
        <v>0.2</v>
      </c>
      <c r="AE13" s="83">
        <v>0.2</v>
      </c>
      <c r="AF13" s="84">
        <v>0.2</v>
      </c>
      <c r="AG13" s="80">
        <v>0.2</v>
      </c>
      <c r="AH13" s="85">
        <v>0.2</v>
      </c>
      <c r="AI13" s="85">
        <v>0.2</v>
      </c>
      <c r="AJ13" s="85">
        <v>0.2</v>
      </c>
      <c r="AK13" s="85">
        <v>0.2</v>
      </c>
      <c r="AL13" s="85">
        <v>0.2</v>
      </c>
      <c r="AM13" s="85">
        <v>0.2</v>
      </c>
      <c r="AN13" s="85">
        <v>0.2</v>
      </c>
      <c r="AO13" s="85">
        <v>0.2</v>
      </c>
      <c r="AP13" s="85">
        <v>0.2</v>
      </c>
      <c r="AQ13" s="85">
        <v>0.2</v>
      </c>
      <c r="AR13" s="86">
        <v>0.2</v>
      </c>
      <c r="AS13" s="87">
        <v>0.2</v>
      </c>
      <c r="AT13" s="85">
        <v>0.2</v>
      </c>
      <c r="AU13" s="85">
        <v>0.2</v>
      </c>
      <c r="AV13" s="85">
        <v>0.2</v>
      </c>
      <c r="AW13" s="85">
        <v>0.2</v>
      </c>
      <c r="AX13" s="86">
        <v>0.2</v>
      </c>
      <c r="AY13" s="87">
        <v>0.2</v>
      </c>
      <c r="AZ13" s="83">
        <v>0.2</v>
      </c>
      <c r="BA13" s="83">
        <v>0.2</v>
      </c>
      <c r="BB13" s="84">
        <v>0.2</v>
      </c>
      <c r="BC13" s="80">
        <v>0.2</v>
      </c>
      <c r="BD13" s="93">
        <v>0.2</v>
      </c>
      <c r="BE13" s="85">
        <v>0.2</v>
      </c>
      <c r="BF13" s="85">
        <v>0.2</v>
      </c>
      <c r="BG13" s="85">
        <v>0.2</v>
      </c>
      <c r="BH13" s="85">
        <v>0.2</v>
      </c>
      <c r="BI13" s="85">
        <v>0.2</v>
      </c>
      <c r="BJ13" s="85">
        <v>0.2</v>
      </c>
      <c r="BK13" s="91">
        <v>0.2</v>
      </c>
      <c r="BL13" s="86">
        <v>0.2</v>
      </c>
      <c r="BM13" s="87">
        <v>0.2</v>
      </c>
      <c r="BN13" s="85">
        <v>0.2</v>
      </c>
      <c r="BO13" s="85">
        <v>0.2</v>
      </c>
      <c r="BP13" s="86">
        <v>0.2</v>
      </c>
      <c r="BQ13" s="87">
        <v>0.2</v>
      </c>
      <c r="BR13" s="85">
        <v>0.2</v>
      </c>
      <c r="BS13" s="85">
        <v>0.2</v>
      </c>
      <c r="BT13" s="86">
        <v>0.2</v>
      </c>
      <c r="DV13" s="1">
        <v>0.5</v>
      </c>
    </row>
    <row r="14" spans="1:126" ht="15" customHeight="1" x14ac:dyDescent="0.25">
      <c r="A14" s="42"/>
      <c r="D14" s="52"/>
      <c r="F14" s="43"/>
      <c r="G14" s="44"/>
      <c r="H14" s="44"/>
      <c r="I14" s="44"/>
      <c r="J14" s="44"/>
      <c r="K14" s="44"/>
      <c r="L14" s="44"/>
      <c r="M14" s="45"/>
      <c r="N14" s="43"/>
      <c r="O14" s="44"/>
      <c r="P14" s="44"/>
      <c r="Q14" s="44"/>
      <c r="R14" s="44"/>
      <c r="S14" s="45"/>
      <c r="T14" s="43"/>
      <c r="U14" s="44"/>
      <c r="V14" s="44"/>
      <c r="W14" s="44"/>
      <c r="X14" s="44"/>
      <c r="Y14" s="44"/>
      <c r="Z14" s="44"/>
      <c r="AA14" s="44"/>
      <c r="AB14" s="49"/>
      <c r="AC14" s="80"/>
      <c r="AD14" s="83"/>
      <c r="AE14" s="83"/>
      <c r="AF14" s="84"/>
      <c r="AG14" s="80"/>
      <c r="AZ14" s="83"/>
      <c r="BA14" s="83"/>
      <c r="BB14" s="84"/>
      <c r="BC14" s="80"/>
      <c r="BD14" s="83"/>
      <c r="DV14" s="214">
        <v>0.55000000000000004</v>
      </c>
    </row>
    <row r="15" spans="1:126" ht="15" customHeight="1" x14ac:dyDescent="0.25">
      <c r="A15" s="42"/>
      <c r="D15" s="52"/>
      <c r="F15" s="43"/>
      <c r="G15" s="44"/>
      <c r="H15" s="44"/>
      <c r="I15" s="44"/>
      <c r="J15" s="44"/>
      <c r="K15" s="44"/>
      <c r="L15" s="44"/>
      <c r="M15" s="45"/>
      <c r="N15" s="43"/>
      <c r="O15" s="44"/>
      <c r="P15" s="44"/>
      <c r="Q15" s="44"/>
      <c r="R15" s="44"/>
      <c r="S15" s="45"/>
      <c r="T15" s="43"/>
      <c r="U15" s="44"/>
      <c r="V15" s="44"/>
      <c r="W15" s="44"/>
      <c r="X15" s="44"/>
      <c r="Y15" s="44"/>
      <c r="Z15" s="44"/>
      <c r="AA15" s="44"/>
      <c r="AB15" s="49"/>
      <c r="AC15" s="80"/>
      <c r="AD15" s="83"/>
      <c r="AE15" s="83"/>
      <c r="AF15" s="84"/>
      <c r="AG15" s="80"/>
      <c r="AZ15" s="83"/>
      <c r="BA15" s="83"/>
      <c r="BB15" s="84"/>
      <c r="BC15" s="80"/>
      <c r="BD15" s="83"/>
      <c r="DV15" s="214">
        <v>0.6</v>
      </c>
    </row>
    <row r="16" spans="1:126" ht="15" customHeight="1" x14ac:dyDescent="0.25">
      <c r="A16" s="42"/>
      <c r="D16" s="52"/>
      <c r="F16" s="43"/>
      <c r="G16" s="44"/>
      <c r="H16" s="44"/>
      <c r="I16" s="44"/>
      <c r="J16" s="44"/>
      <c r="K16" s="44"/>
      <c r="L16" s="44"/>
      <c r="M16" s="45"/>
      <c r="N16" s="43"/>
      <c r="O16" s="44"/>
      <c r="P16" s="44"/>
      <c r="Q16" s="44"/>
      <c r="R16" s="44"/>
      <c r="S16" s="45"/>
      <c r="T16" s="43"/>
      <c r="U16" s="44"/>
      <c r="V16" s="44"/>
      <c r="W16" s="44"/>
      <c r="X16" s="44"/>
      <c r="Y16" s="44"/>
      <c r="Z16" s="44"/>
      <c r="AA16" s="44"/>
      <c r="AB16" s="49"/>
      <c r="AC16" s="80"/>
      <c r="AD16" s="83"/>
      <c r="AE16" s="83"/>
      <c r="AF16" s="84"/>
      <c r="AG16" s="80"/>
      <c r="AZ16" s="83"/>
      <c r="BA16" s="83"/>
      <c r="BB16" s="84"/>
      <c r="BC16" s="80"/>
      <c r="BD16" s="83"/>
      <c r="DV16" s="214">
        <v>0.65</v>
      </c>
    </row>
    <row r="17" spans="1:126" ht="15" customHeight="1" x14ac:dyDescent="0.25">
      <c r="A17" s="42"/>
      <c r="D17" s="52"/>
      <c r="F17" s="43"/>
      <c r="G17" s="44"/>
      <c r="H17" s="44"/>
      <c r="I17" s="44"/>
      <c r="J17" s="44"/>
      <c r="K17" s="44"/>
      <c r="L17" s="44"/>
      <c r="M17" s="45"/>
      <c r="N17" s="43"/>
      <c r="O17" s="44"/>
      <c r="P17" s="44"/>
      <c r="Q17" s="44"/>
      <c r="R17" s="44"/>
      <c r="S17" s="45"/>
      <c r="T17" s="43"/>
      <c r="U17" s="44"/>
      <c r="V17" s="44"/>
      <c r="W17" s="44"/>
      <c r="X17" s="44"/>
      <c r="Y17" s="44"/>
      <c r="Z17" s="44"/>
      <c r="AA17" s="44"/>
      <c r="AB17" s="49"/>
      <c r="AC17" s="80"/>
      <c r="AD17" s="83"/>
      <c r="AE17" s="83"/>
      <c r="AF17" s="84"/>
      <c r="AG17" s="80"/>
      <c r="AZ17" s="83"/>
      <c r="BA17" s="83"/>
      <c r="BB17" s="84"/>
      <c r="BC17" s="80"/>
      <c r="BD17" s="83"/>
      <c r="DV17" s="214">
        <v>0.7</v>
      </c>
    </row>
    <row r="18" spans="1:126" x14ac:dyDescent="0.25">
      <c r="DV18" s="214">
        <v>0.8</v>
      </c>
    </row>
    <row r="19" spans="1:126" x14ac:dyDescent="0.25">
      <c r="D19" s="54"/>
      <c r="E19" s="58"/>
      <c r="F19" s="63"/>
      <c r="G19" s="13"/>
      <c r="H19" s="13"/>
      <c r="I19" s="13"/>
      <c r="DV19" s="214">
        <v>0.9</v>
      </c>
    </row>
    <row r="20" spans="1:126" x14ac:dyDescent="0.25">
      <c r="D20" s="55"/>
      <c r="E20" s="59"/>
      <c r="F20" s="64"/>
      <c r="G20" s="47"/>
      <c r="H20" s="47"/>
      <c r="I20" s="47"/>
      <c r="DV20" s="214">
        <v>1</v>
      </c>
    </row>
    <row r="21" spans="1:126" x14ac:dyDescent="0.25">
      <c r="D21" s="56"/>
      <c r="E21" s="60"/>
      <c r="F21" s="65"/>
      <c r="G21" s="48"/>
      <c r="H21" s="48"/>
      <c r="I21" s="48"/>
      <c r="DV21" s="214">
        <v>1.1000000000000001</v>
      </c>
    </row>
    <row r="22" spans="1:126" x14ac:dyDescent="0.25">
      <c r="DV22" s="214">
        <v>1.2</v>
      </c>
    </row>
    <row r="23" spans="1:126" x14ac:dyDescent="0.25">
      <c r="DV23" s="214">
        <v>1.3</v>
      </c>
    </row>
    <row r="24" spans="1:126" x14ac:dyDescent="0.25">
      <c r="D24" s="54"/>
      <c r="E24" s="58"/>
      <c r="F24" s="63"/>
      <c r="G24" s="13"/>
      <c r="H24" s="13"/>
      <c r="I24" s="13"/>
      <c r="DV24" s="214">
        <v>1.4</v>
      </c>
    </row>
    <row r="25" spans="1:126" x14ac:dyDescent="0.25">
      <c r="D25" s="55"/>
      <c r="E25" s="59"/>
      <c r="F25" s="64"/>
      <c r="G25" s="47"/>
      <c r="H25" s="47"/>
      <c r="I25" s="47"/>
      <c r="DV25" s="214">
        <v>1.5</v>
      </c>
    </row>
    <row r="26" spans="1:126" x14ac:dyDescent="0.25">
      <c r="D26" s="56"/>
      <c r="E26" s="60"/>
      <c r="F26" s="65"/>
      <c r="G26" s="48"/>
      <c r="H26" s="48"/>
      <c r="I26" s="48"/>
      <c r="DV26" s="214">
        <v>1.6</v>
      </c>
    </row>
    <row r="27" spans="1:126" x14ac:dyDescent="0.25">
      <c r="DV27" s="214">
        <v>1.7</v>
      </c>
    </row>
    <row r="28" spans="1:126" x14ac:dyDescent="0.25">
      <c r="DV28" s="214">
        <v>1.8</v>
      </c>
    </row>
    <row r="29" spans="1:126" x14ac:dyDescent="0.25">
      <c r="D29" s="54"/>
      <c r="E29" s="58"/>
      <c r="F29" s="63"/>
      <c r="G29" s="13"/>
      <c r="H29" s="13"/>
      <c r="I29" s="13"/>
      <c r="DV29" s="214">
        <v>1.9</v>
      </c>
    </row>
    <row r="30" spans="1:126" x14ac:dyDescent="0.25">
      <c r="D30" s="55"/>
      <c r="E30" s="59"/>
      <c r="F30" s="64"/>
      <c r="G30" s="47"/>
      <c r="H30" s="47"/>
      <c r="I30" s="47"/>
      <c r="DV30" s="214">
        <v>2</v>
      </c>
    </row>
    <row r="31" spans="1:126" x14ac:dyDescent="0.25">
      <c r="D31" s="56"/>
      <c r="E31" s="60"/>
      <c r="F31" s="65"/>
      <c r="G31" s="48"/>
      <c r="H31" s="48"/>
      <c r="I31" s="48"/>
      <c r="DV31" s="214">
        <v>2.1</v>
      </c>
    </row>
    <row r="32" spans="1:126" x14ac:dyDescent="0.25">
      <c r="DV32" s="214">
        <v>2.2000000000000002</v>
      </c>
    </row>
    <row r="33" spans="4:126" x14ac:dyDescent="0.25">
      <c r="DV33" s="214">
        <v>2.2999999999999998</v>
      </c>
    </row>
    <row r="34" spans="4:126" x14ac:dyDescent="0.25">
      <c r="D34" s="54"/>
      <c r="E34" s="58"/>
      <c r="F34" s="63"/>
      <c r="G34" s="13"/>
      <c r="H34" s="13"/>
      <c r="I34" s="13"/>
      <c r="DV34" s="214">
        <v>2.4</v>
      </c>
    </row>
    <row r="35" spans="4:126" x14ac:dyDescent="0.25">
      <c r="D35" s="55"/>
      <c r="E35" s="59"/>
      <c r="F35" s="64"/>
      <c r="G35" s="47"/>
      <c r="H35" s="47"/>
      <c r="I35" s="47"/>
      <c r="DV35" s="214">
        <v>2.5</v>
      </c>
    </row>
    <row r="36" spans="4:126" x14ac:dyDescent="0.25">
      <c r="D36" s="56"/>
      <c r="E36" s="60"/>
      <c r="F36" s="65"/>
      <c r="G36" s="48"/>
      <c r="H36" s="48"/>
      <c r="I36" s="48"/>
      <c r="DV36" s="214">
        <v>2.6</v>
      </c>
    </row>
    <row r="37" spans="4:126" x14ac:dyDescent="0.25">
      <c r="DV37" s="214">
        <v>2.7</v>
      </c>
    </row>
    <row r="38" spans="4:126" x14ac:dyDescent="0.25">
      <c r="DV38" s="214">
        <v>2.8</v>
      </c>
    </row>
    <row r="39" spans="4:126" x14ac:dyDescent="0.25">
      <c r="D39" s="54"/>
      <c r="E39" s="58"/>
      <c r="F39" s="63"/>
      <c r="G39" s="13"/>
      <c r="H39" s="13"/>
      <c r="I39" s="13"/>
      <c r="DV39" s="214">
        <v>2.9</v>
      </c>
    </row>
    <row r="40" spans="4:126" x14ac:dyDescent="0.25">
      <c r="D40" s="55"/>
      <c r="E40" s="59"/>
      <c r="F40" s="64"/>
      <c r="G40" s="47"/>
      <c r="H40" s="47"/>
      <c r="I40" s="47"/>
      <c r="DV40" s="214">
        <v>3</v>
      </c>
    </row>
    <row r="41" spans="4:126" x14ac:dyDescent="0.25">
      <c r="D41" s="56"/>
      <c r="E41" s="60"/>
      <c r="F41" s="65"/>
      <c r="G41" s="48"/>
      <c r="H41" s="48"/>
      <c r="I41" s="48"/>
      <c r="DV41" s="214">
        <v>3.1</v>
      </c>
    </row>
    <row r="42" spans="4:126" x14ac:dyDescent="0.25">
      <c r="DV42" s="214">
        <v>3.2</v>
      </c>
    </row>
    <row r="43" spans="4:126" x14ac:dyDescent="0.25">
      <c r="DV43" s="214">
        <v>3.3</v>
      </c>
    </row>
    <row r="44" spans="4:126" x14ac:dyDescent="0.25">
      <c r="D44" s="54"/>
      <c r="E44" s="58"/>
      <c r="F44" s="63"/>
      <c r="G44" s="13"/>
      <c r="H44" s="13"/>
      <c r="I44" s="13"/>
      <c r="DV44" s="214">
        <v>3.4</v>
      </c>
    </row>
    <row r="45" spans="4:126" x14ac:dyDescent="0.25">
      <c r="D45" s="55"/>
      <c r="E45" s="59"/>
      <c r="F45" s="64"/>
      <c r="G45" s="47"/>
      <c r="H45" s="47"/>
      <c r="I45" s="47"/>
      <c r="DV45" s="214">
        <v>3.5</v>
      </c>
    </row>
    <row r="46" spans="4:126" x14ac:dyDescent="0.25">
      <c r="D46" s="56"/>
      <c r="E46" s="60"/>
      <c r="F46" s="65"/>
      <c r="G46" s="48"/>
      <c r="H46" s="48"/>
      <c r="I46" s="48"/>
      <c r="DV46" s="214">
        <v>3.6</v>
      </c>
    </row>
    <row r="47" spans="4:126" x14ac:dyDescent="0.25">
      <c r="DV47" s="214">
        <v>3.7</v>
      </c>
    </row>
    <row r="48" spans="4:126" x14ac:dyDescent="0.25">
      <c r="DV48" s="214">
        <v>3.8</v>
      </c>
    </row>
    <row r="49" spans="4:126" x14ac:dyDescent="0.25">
      <c r="D49" s="54"/>
      <c r="E49" s="58"/>
      <c r="F49" s="63"/>
      <c r="G49" s="13"/>
      <c r="H49" s="13"/>
      <c r="I49" s="13"/>
      <c r="DV49" s="214">
        <v>3.9</v>
      </c>
    </row>
    <row r="50" spans="4:126" x14ac:dyDescent="0.25">
      <c r="D50" s="55"/>
      <c r="E50" s="59"/>
      <c r="F50" s="64"/>
      <c r="G50" s="47"/>
      <c r="H50" s="47"/>
      <c r="I50" s="47"/>
      <c r="DV50" s="214">
        <v>4</v>
      </c>
    </row>
    <row r="51" spans="4:126" x14ac:dyDescent="0.25">
      <c r="D51" s="56"/>
      <c r="E51" s="60"/>
      <c r="F51" s="65"/>
      <c r="G51" s="48"/>
      <c r="H51" s="48"/>
      <c r="I51" s="48"/>
      <c r="DV51" s="214">
        <v>4.0999999999999996</v>
      </c>
    </row>
    <row r="52" spans="4:126" x14ac:dyDescent="0.25">
      <c r="DV52" s="214">
        <v>4.2</v>
      </c>
    </row>
    <row r="53" spans="4:126" x14ac:dyDescent="0.25">
      <c r="DV53" s="214">
        <v>4.3</v>
      </c>
    </row>
    <row r="54" spans="4:126" x14ac:dyDescent="0.25">
      <c r="D54" s="54"/>
      <c r="E54" s="58"/>
      <c r="F54" s="63"/>
      <c r="G54" s="13"/>
      <c r="H54" s="13"/>
      <c r="I54" s="13"/>
      <c r="DV54" s="214">
        <v>4.4000000000000004</v>
      </c>
    </row>
    <row r="55" spans="4:126" x14ac:dyDescent="0.25">
      <c r="D55" s="55"/>
      <c r="E55" s="59"/>
      <c r="F55" s="64"/>
      <c r="G55" s="47"/>
      <c r="H55" s="47"/>
      <c r="I55" s="47"/>
      <c r="DV55" s="214">
        <v>4.5</v>
      </c>
    </row>
    <row r="56" spans="4:126" x14ac:dyDescent="0.25">
      <c r="D56" s="56"/>
      <c r="E56" s="60"/>
      <c r="F56" s="65"/>
      <c r="G56" s="48"/>
      <c r="H56" s="48"/>
      <c r="I56" s="48"/>
      <c r="DV56" s="214">
        <v>4.5999999999999996</v>
      </c>
    </row>
    <row r="57" spans="4:126" x14ac:dyDescent="0.25">
      <c r="DV57" s="214">
        <v>4.7</v>
      </c>
    </row>
    <row r="58" spans="4:126" x14ac:dyDescent="0.25">
      <c r="DV58" s="214">
        <v>4.8</v>
      </c>
    </row>
    <row r="59" spans="4:126" x14ac:dyDescent="0.25">
      <c r="D59" s="54"/>
      <c r="E59" s="58"/>
      <c r="F59" s="63"/>
      <c r="G59" s="13"/>
      <c r="H59" s="13"/>
      <c r="I59" s="13"/>
      <c r="DV59" s="214">
        <v>4.9000000000000004</v>
      </c>
    </row>
    <row r="60" spans="4:126" x14ac:dyDescent="0.25">
      <c r="D60" s="55"/>
      <c r="E60" s="59"/>
      <c r="F60" s="64"/>
      <c r="G60" s="47"/>
      <c r="H60" s="47"/>
      <c r="I60" s="47"/>
      <c r="DV60" s="214">
        <v>5</v>
      </c>
    </row>
    <row r="61" spans="4:126" x14ac:dyDescent="0.25">
      <c r="D61" s="56"/>
      <c r="E61" s="60"/>
      <c r="F61" s="65"/>
      <c r="G61" s="48"/>
      <c r="H61" s="48"/>
      <c r="I61" s="48"/>
      <c r="DV61" s="214">
        <v>5.0999999999999996</v>
      </c>
    </row>
    <row r="62" spans="4:126" x14ac:dyDescent="0.25">
      <c r="DV62" s="214">
        <v>5.2</v>
      </c>
    </row>
    <row r="63" spans="4:126" x14ac:dyDescent="0.25">
      <c r="DV63" s="214">
        <v>5.3</v>
      </c>
    </row>
    <row r="64" spans="4:126" x14ac:dyDescent="0.25">
      <c r="D64" s="54"/>
      <c r="E64" s="58"/>
      <c r="F64" s="63"/>
      <c r="G64" s="13"/>
      <c r="H64" s="13"/>
      <c r="I64" s="13"/>
      <c r="DV64" s="214">
        <v>5.4</v>
      </c>
    </row>
    <row r="65" spans="4:126" x14ac:dyDescent="0.25">
      <c r="D65" s="55"/>
      <c r="E65" s="59"/>
      <c r="F65" s="64"/>
      <c r="G65" s="47"/>
      <c r="H65" s="47"/>
      <c r="I65" s="47"/>
      <c r="DV65" s="214">
        <v>5.5</v>
      </c>
    </row>
    <row r="66" spans="4:126" x14ac:dyDescent="0.25">
      <c r="D66" s="56"/>
      <c r="E66" s="60"/>
      <c r="F66" s="65"/>
      <c r="G66" s="48"/>
      <c r="H66" s="48"/>
      <c r="I66" s="48"/>
      <c r="DV66" s="214">
        <v>5.6</v>
      </c>
    </row>
    <row r="67" spans="4:126" x14ac:dyDescent="0.25">
      <c r="DV67" s="214">
        <v>5.7</v>
      </c>
    </row>
    <row r="68" spans="4:126" x14ac:dyDescent="0.25">
      <c r="DV68" s="214">
        <v>5.8</v>
      </c>
    </row>
    <row r="69" spans="4:126" x14ac:dyDescent="0.25">
      <c r="D69" s="54"/>
      <c r="E69" s="58"/>
      <c r="F69" s="63"/>
      <c r="G69" s="13"/>
      <c r="H69" s="13"/>
      <c r="I69" s="13"/>
      <c r="DV69" s="214">
        <v>5.9</v>
      </c>
    </row>
    <row r="70" spans="4:126" x14ac:dyDescent="0.25">
      <c r="D70" s="55"/>
      <c r="E70" s="59"/>
      <c r="F70" s="64"/>
      <c r="G70" s="47"/>
      <c r="H70" s="47"/>
      <c r="I70" s="47"/>
      <c r="DV70" s="214">
        <v>6</v>
      </c>
    </row>
    <row r="71" spans="4:126" x14ac:dyDescent="0.25">
      <c r="D71" s="56"/>
      <c r="E71" s="60"/>
      <c r="F71" s="65"/>
      <c r="G71" s="48"/>
      <c r="H71" s="48"/>
      <c r="I71" s="48"/>
      <c r="DV71" s="214">
        <v>6.1</v>
      </c>
    </row>
    <row r="72" spans="4:126" x14ac:dyDescent="0.25">
      <c r="DV72" s="214">
        <v>6.2</v>
      </c>
    </row>
    <row r="73" spans="4:126" x14ac:dyDescent="0.25">
      <c r="DV73" s="214">
        <v>6.3</v>
      </c>
    </row>
    <row r="74" spans="4:126" x14ac:dyDescent="0.25">
      <c r="DV74" s="214">
        <v>6.4</v>
      </c>
    </row>
    <row r="75" spans="4:126" x14ac:dyDescent="0.25">
      <c r="DV75" s="214">
        <v>6.5</v>
      </c>
    </row>
    <row r="76" spans="4:126" x14ac:dyDescent="0.25">
      <c r="DV76" s="214">
        <v>6.6</v>
      </c>
    </row>
    <row r="77" spans="4:126" x14ac:dyDescent="0.25">
      <c r="DV77" s="214">
        <v>6.7</v>
      </c>
    </row>
    <row r="78" spans="4:126" x14ac:dyDescent="0.25">
      <c r="DV78" s="214">
        <v>6.8</v>
      </c>
    </row>
    <row r="79" spans="4:126" x14ac:dyDescent="0.25">
      <c r="DV79" s="214">
        <v>6.9</v>
      </c>
    </row>
    <row r="80" spans="4:126" x14ac:dyDescent="0.25">
      <c r="DV80" s="214">
        <v>7</v>
      </c>
    </row>
    <row r="81" spans="126:126" x14ac:dyDescent="0.25">
      <c r="DV81" s="214">
        <v>7.1</v>
      </c>
    </row>
    <row r="82" spans="126:126" x14ac:dyDescent="0.25">
      <c r="DV82" s="214">
        <v>7.2</v>
      </c>
    </row>
    <row r="83" spans="126:126" x14ac:dyDescent="0.25">
      <c r="DV83" s="214">
        <v>7.3</v>
      </c>
    </row>
    <row r="84" spans="126:126" x14ac:dyDescent="0.25">
      <c r="DV84" s="214">
        <v>7.4</v>
      </c>
    </row>
    <row r="85" spans="126:126" x14ac:dyDescent="0.25">
      <c r="DV85" s="214">
        <v>7.5</v>
      </c>
    </row>
    <row r="86" spans="126:126" x14ac:dyDescent="0.25">
      <c r="DV86" s="214">
        <v>7.6</v>
      </c>
    </row>
    <row r="87" spans="126:126" x14ac:dyDescent="0.25">
      <c r="DV87" s="214">
        <v>7.7</v>
      </c>
    </row>
    <row r="88" spans="126:126" x14ac:dyDescent="0.25">
      <c r="DV88" s="214">
        <v>7.8</v>
      </c>
    </row>
    <row r="89" spans="126:126" x14ac:dyDescent="0.25">
      <c r="DV89" s="214">
        <v>7.9</v>
      </c>
    </row>
    <row r="90" spans="126:126" x14ac:dyDescent="0.25">
      <c r="DV90" s="214">
        <v>8</v>
      </c>
    </row>
    <row r="91" spans="126:126" x14ac:dyDescent="0.25">
      <c r="DV91" s="214">
        <v>8.1</v>
      </c>
    </row>
    <row r="92" spans="126:126" x14ac:dyDescent="0.25">
      <c r="DV92" s="214">
        <v>8.1999999999999993</v>
      </c>
    </row>
    <row r="93" spans="126:126" x14ac:dyDescent="0.25">
      <c r="DV93" s="214">
        <v>8.3000000000000007</v>
      </c>
    </row>
    <row r="94" spans="126:126" x14ac:dyDescent="0.25">
      <c r="DV94" s="214">
        <v>8.4</v>
      </c>
    </row>
    <row r="95" spans="126:126" x14ac:dyDescent="0.25">
      <c r="DV95" s="214">
        <v>8.5</v>
      </c>
    </row>
    <row r="96" spans="126:126" x14ac:dyDescent="0.25">
      <c r="DV96" s="214">
        <v>8.6</v>
      </c>
    </row>
    <row r="97" spans="126:126" x14ac:dyDescent="0.25">
      <c r="DV97" s="214">
        <v>8.6999999999999993</v>
      </c>
    </row>
    <row r="98" spans="126:126" x14ac:dyDescent="0.25">
      <c r="DV98" s="214">
        <v>8.8000000000000007</v>
      </c>
    </row>
    <row r="99" spans="126:126" x14ac:dyDescent="0.25">
      <c r="DV99" s="214">
        <v>8.9</v>
      </c>
    </row>
    <row r="100" spans="126:126" x14ac:dyDescent="0.25">
      <c r="DV100" s="214">
        <v>9</v>
      </c>
    </row>
    <row r="101" spans="126:126" x14ac:dyDescent="0.25">
      <c r="DV101" s="214">
        <v>9.1</v>
      </c>
    </row>
    <row r="102" spans="126:126" x14ac:dyDescent="0.25">
      <c r="DV102" s="214">
        <v>9.1999999999999993</v>
      </c>
    </row>
    <row r="103" spans="126:126" x14ac:dyDescent="0.25">
      <c r="DV103" s="214">
        <v>9.3000000000000007</v>
      </c>
    </row>
    <row r="104" spans="126:126" x14ac:dyDescent="0.25">
      <c r="DV104" s="214">
        <v>9.4</v>
      </c>
    </row>
    <row r="105" spans="126:126" x14ac:dyDescent="0.25">
      <c r="DV105" s="214">
        <v>9.5</v>
      </c>
    </row>
    <row r="106" spans="126:126" x14ac:dyDescent="0.25">
      <c r="DV106" s="214">
        <v>9.6</v>
      </c>
    </row>
    <row r="107" spans="126:126" x14ac:dyDescent="0.25">
      <c r="DV107" s="214">
        <v>9.6999999999999993</v>
      </c>
    </row>
    <row r="108" spans="126:126" x14ac:dyDescent="0.25">
      <c r="DV108" s="214">
        <v>9.8000000000000007</v>
      </c>
    </row>
    <row r="109" spans="126:126" x14ac:dyDescent="0.25">
      <c r="DV109" s="214">
        <v>9.9</v>
      </c>
    </row>
    <row r="110" spans="126:126" x14ac:dyDescent="0.25">
      <c r="DV110" s="214">
        <v>10</v>
      </c>
    </row>
    <row r="2000" spans="2:4" x14ac:dyDescent="0.25">
      <c r="B2000" s="41" t="s">
        <v>116</v>
      </c>
      <c r="C2000" s="41" t="s">
        <v>116</v>
      </c>
      <c r="D2000" s="53" t="s">
        <v>116</v>
      </c>
    </row>
  </sheetData>
  <mergeCells count="44">
    <mergeCell ref="AY3:AZ3"/>
    <mergeCell ref="BO3:BP3"/>
    <mergeCell ref="BA3:BB3"/>
    <mergeCell ref="BQ3:BR3"/>
    <mergeCell ref="BS3:BT3"/>
    <mergeCell ref="BC3:BD3"/>
    <mergeCell ref="BE3:BF3"/>
    <mergeCell ref="BG3:BH3"/>
    <mergeCell ref="BI3:BJ3"/>
    <mergeCell ref="BK3:BL3"/>
    <mergeCell ref="BM3:BN3"/>
    <mergeCell ref="AM3:AN3"/>
    <mergeCell ref="AQ3:AR3"/>
    <mergeCell ref="AS3:AT3"/>
    <mergeCell ref="AU3:AV3"/>
    <mergeCell ref="AW3:AX3"/>
    <mergeCell ref="AO3:AP3"/>
    <mergeCell ref="AC3:AD3"/>
    <mergeCell ref="AE3:AF3"/>
    <mergeCell ref="AG3:AH3"/>
    <mergeCell ref="AI3:AJ3"/>
    <mergeCell ref="AK3:AL3"/>
    <mergeCell ref="AG2:AR2"/>
    <mergeCell ref="AS2:AX2"/>
    <mergeCell ref="AY2:BB2"/>
    <mergeCell ref="BC2:BL2"/>
    <mergeCell ref="AC1:BT1"/>
    <mergeCell ref="BM2:BP2"/>
    <mergeCell ref="BQ2:BT2"/>
    <mergeCell ref="AC2:AF2"/>
    <mergeCell ref="F1:M2"/>
    <mergeCell ref="N1:S2"/>
    <mergeCell ref="T1:AB2"/>
    <mergeCell ref="A1:E2"/>
    <mergeCell ref="B3:B4"/>
    <mergeCell ref="C3:C4"/>
    <mergeCell ref="D3:D4"/>
    <mergeCell ref="E3:E4"/>
    <mergeCell ref="N3:O3"/>
    <mergeCell ref="P3:Q3"/>
    <mergeCell ref="R3:S3"/>
    <mergeCell ref="F3:I3"/>
    <mergeCell ref="J3:K3"/>
    <mergeCell ref="L3:M3"/>
  </mergeCells>
  <conditionalFormatting sqref="F5:H11 K5:K11 M5:M11 M13:M17 K13:K17 F13:H17">
    <cfRule type="cellIs" dxfId="16" priority="31" operator="greaterThan">
      <formula>0</formula>
    </cfRule>
  </conditionalFormatting>
  <conditionalFormatting sqref="N16:O17 Q16:Q17 S16:S17 N5:O9 Q5:Q9 S5:S9 N9:S11 N13:S15">
    <cfRule type="cellIs" dxfId="15" priority="30" operator="greaterThan">
      <formula>0</formula>
    </cfRule>
  </conditionalFormatting>
  <conditionalFormatting sqref="T5:AB11">
    <cfRule type="cellIs" dxfId="14" priority="29" operator="greaterThan">
      <formula>0</formula>
    </cfRule>
  </conditionalFormatting>
  <conditionalFormatting sqref="T13:AB13">
    <cfRule type="cellIs" dxfId="13" priority="14" operator="greaterThan">
      <formula>0</formula>
    </cfRule>
  </conditionalFormatting>
  <conditionalFormatting sqref="T14:AB15">
    <cfRule type="cellIs" dxfId="12" priority="13" operator="greaterThan">
      <formula>0</formula>
    </cfRule>
  </conditionalFormatting>
  <conditionalFormatting sqref="T16:AB17">
    <cfRule type="cellIs" dxfId="11" priority="12" operator="greaterThan">
      <formula>0</formula>
    </cfRule>
  </conditionalFormatting>
  <conditionalFormatting sqref="I5:I11 I13:I17">
    <cfRule type="cellIs" dxfId="10" priority="11" operator="greaterThan">
      <formula>0</formula>
    </cfRule>
  </conditionalFormatting>
  <conditionalFormatting sqref="P16:P17 P5:P9">
    <cfRule type="cellIs" dxfId="9" priority="10" operator="greaterThan">
      <formula>0</formula>
    </cfRule>
  </conditionalFormatting>
  <conditionalFormatting sqref="J5:J11 J13:J17">
    <cfRule type="cellIs" dxfId="8" priority="9" operator="greaterThan">
      <formula>0</formula>
    </cfRule>
  </conditionalFormatting>
  <conditionalFormatting sqref="L5:L11 L13:L17">
    <cfRule type="cellIs" dxfId="7" priority="8" operator="greaterThan">
      <formula>0</formula>
    </cfRule>
  </conditionalFormatting>
  <conditionalFormatting sqref="R16:R17 R5:R9">
    <cfRule type="cellIs" dxfId="6" priority="7" operator="greaterThan">
      <formula>0</formula>
    </cfRule>
  </conditionalFormatting>
  <conditionalFormatting sqref="M12 K12 F12:H12">
    <cfRule type="cellIs" dxfId="5" priority="6" operator="greaterThan">
      <formula>0</formula>
    </cfRule>
  </conditionalFormatting>
  <conditionalFormatting sqref="N12:S12">
    <cfRule type="cellIs" dxfId="4" priority="5" operator="greaterThan">
      <formula>0</formula>
    </cfRule>
  </conditionalFormatting>
  <conditionalFormatting sqref="T12:AB12">
    <cfRule type="cellIs" dxfId="3" priority="4" operator="greaterThan">
      <formula>0</formula>
    </cfRule>
  </conditionalFormatting>
  <conditionalFormatting sqref="I12">
    <cfRule type="cellIs" dxfId="2" priority="3" operator="greaterThan">
      <formula>0</formula>
    </cfRule>
  </conditionalFormatting>
  <conditionalFormatting sqref="J12">
    <cfRule type="cellIs" dxfId="1" priority="2" operator="greaterThan">
      <formula>0</formula>
    </cfRule>
  </conditionalFormatting>
  <conditionalFormatting sqref="L12">
    <cfRule type="cellIs" dxfId="0" priority="1" operator="greaterThan">
      <formula>0</formula>
    </cfRule>
  </conditionalFormatting>
  <printOptions horizontalCentered="1" verticalCentered="1"/>
  <pageMargins left="0.23622047244094491" right="0.23622047244094491" top="0.15748031496062992" bottom="0.15748031496062992" header="0.9055118110236221" footer="0.31496062992125984"/>
  <pageSetup paperSize="9" scale="67" orientation="landscape" horizontalDpi="0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B4C957A-CDEC-42D4-9F86-3AD3B883643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83</vt:i4>
      </vt:variant>
    </vt:vector>
  </HeadingPairs>
  <TitlesOfParts>
    <vt:vector size="85" baseType="lpstr">
      <vt:lpstr>Automatique</vt:lpstr>
      <vt:lpstr>Liste Engrais globale</vt:lpstr>
      <vt:lpstr>ALLDATA</vt:lpstr>
      <vt:lpstr>B</vt:lpstr>
      <vt:lpstr>Ca</vt:lpstr>
      <vt:lpstr>CALENDRIER</vt:lpstr>
      <vt:lpstr>CaO</vt:lpstr>
      <vt:lpstr>CH4NO2</vt:lpstr>
      <vt:lpstr>Cl</vt:lpstr>
      <vt:lpstr>Co</vt:lpstr>
      <vt:lpstr>Cu</vt:lpstr>
      <vt:lpstr>densite</vt:lpstr>
      <vt:lpstr>dept1</vt:lpstr>
      <vt:lpstr>DOSEAUTO</vt:lpstr>
      <vt:lpstr>Ec</vt:lpstr>
      <vt:lpstr>ECPPM</vt:lpstr>
      <vt:lpstr>Fe</vt:lpstr>
      <vt:lpstr>K</vt:lpstr>
      <vt:lpstr>K2O</vt:lpstr>
      <vt:lpstr>List0a2</vt:lpstr>
      <vt:lpstr>List1a2</vt:lpstr>
      <vt:lpstr>List1a3</vt:lpstr>
      <vt:lpstr>List1a5</vt:lpstr>
      <vt:lpstr>List1a6</vt:lpstr>
      <vt:lpstr>LISTEML</vt:lpstr>
      <vt:lpstr>Mg</vt:lpstr>
      <vt:lpstr>MgO</vt:lpstr>
      <vt:lpstr>Mn</vt:lpstr>
      <vt:lpstr>Mo</vt:lpstr>
      <vt:lpstr>N</vt:lpstr>
      <vt:lpstr>N0_3</vt:lpstr>
      <vt:lpstr>nbengrais</vt:lpstr>
      <vt:lpstr>NH_4</vt:lpstr>
      <vt:lpstr>NUTRIMENTS</vt:lpstr>
      <vt:lpstr>P</vt:lpstr>
      <vt:lpstr>P2O5</vt:lpstr>
      <vt:lpstr>S</vt:lpstr>
      <vt:lpstr>S10A</vt:lpstr>
      <vt:lpstr>S10B</vt:lpstr>
      <vt:lpstr>S11A</vt:lpstr>
      <vt:lpstr>S11B</vt:lpstr>
      <vt:lpstr>S12B</vt:lpstr>
      <vt:lpstr>S13A</vt:lpstr>
      <vt:lpstr>S13B</vt:lpstr>
      <vt:lpstr>S14A</vt:lpstr>
      <vt:lpstr>S14B</vt:lpstr>
      <vt:lpstr>S15A</vt:lpstr>
      <vt:lpstr>S15B</vt:lpstr>
      <vt:lpstr>S16A</vt:lpstr>
      <vt:lpstr>S16B</vt:lpstr>
      <vt:lpstr>S17A</vt:lpstr>
      <vt:lpstr>S17B</vt:lpstr>
      <vt:lpstr>S18A</vt:lpstr>
      <vt:lpstr>S18B</vt:lpstr>
      <vt:lpstr>S19A</vt:lpstr>
      <vt:lpstr>S19B</vt:lpstr>
      <vt:lpstr>S1A</vt:lpstr>
      <vt:lpstr>S1B</vt:lpstr>
      <vt:lpstr>S20A</vt:lpstr>
      <vt:lpstr>S20B</vt:lpstr>
      <vt:lpstr>S21A</vt:lpstr>
      <vt:lpstr>S21B</vt:lpstr>
      <vt:lpstr>S22A</vt:lpstr>
      <vt:lpstr>S22B</vt:lpstr>
      <vt:lpstr>S2A</vt:lpstr>
      <vt:lpstr>S2B</vt:lpstr>
      <vt:lpstr>S3A</vt:lpstr>
      <vt:lpstr>S3B</vt:lpstr>
      <vt:lpstr>S4A</vt:lpstr>
      <vt:lpstr>S4B</vt:lpstr>
      <vt:lpstr>S5A</vt:lpstr>
      <vt:lpstr>S5B</vt:lpstr>
      <vt:lpstr>S6A</vt:lpstr>
      <vt:lpstr>S6B</vt:lpstr>
      <vt:lpstr>S7A</vt:lpstr>
      <vt:lpstr>S7B</vt:lpstr>
      <vt:lpstr>S8A</vt:lpstr>
      <vt:lpstr>S8B</vt:lpstr>
      <vt:lpstr>S9A</vt:lpstr>
      <vt:lpstr>S9B</vt:lpstr>
      <vt:lpstr>Semaine</vt:lpstr>
      <vt:lpstr>Si</vt:lpstr>
      <vt:lpstr>SO_3</vt:lpstr>
      <vt:lpstr>Zn</vt:lpstr>
      <vt:lpstr>Automatique!Zone_d_impression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TOUR2CONTROL</dc:creator>
  <cp:lastModifiedBy>TOUR2CONTROL</cp:lastModifiedBy>
  <cp:lastPrinted>2017-11-06T07:58:27Z</cp:lastPrinted>
  <dcterms:created xsi:type="dcterms:W3CDTF">2017-10-27T11:43:39Z</dcterms:created>
  <dcterms:modified xsi:type="dcterms:W3CDTF">2017-11-09T19:28:44Z</dcterms:modified>
</cp:coreProperties>
</file>