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minimized="1" xWindow="0" yWindow="0" windowWidth="19068" windowHeight="3552" firstSheet="12" activeTab="12"/>
  </bookViews>
  <sheets>
    <sheet name="base_com" sheetId="2" r:id="rId1"/>
    <sheet name="janvier" sheetId="14" r:id="rId2"/>
    <sheet name="février" sheetId="15" r:id="rId3"/>
    <sheet name="mars" sheetId="16" r:id="rId4"/>
    <sheet name="avril" sheetId="17" r:id="rId5"/>
    <sheet name="mai" sheetId="13" r:id="rId6"/>
    <sheet name="juin" sheetId="6" r:id="rId7"/>
    <sheet name="juillet" sheetId="7" r:id="rId8"/>
    <sheet name="août" sheetId="8" r:id="rId9"/>
    <sheet name="septembre" sheetId="9" r:id="rId10"/>
    <sheet name="octobre" sheetId="10" r:id="rId11"/>
    <sheet name="novembre" sheetId="11" r:id="rId12"/>
    <sheet name="décembre" sheetId="12" r:id="rId13"/>
  </sheets>
  <definedNames>
    <definedName name="_xlnm.Print_Area" localSheetId="12">décembre!$O$1:$AB$7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9" i="15" l="1"/>
  <c r="T9" i="15"/>
  <c r="U5" i="6"/>
  <c r="V5" i="6"/>
  <c r="W5" i="6" s="1"/>
  <c r="Z5" i="6"/>
  <c r="AA5" i="6"/>
  <c r="Y5" i="6" l="1"/>
  <c r="AB5" i="6" s="1"/>
  <c r="AC1" i="13"/>
  <c r="AC1" i="17"/>
  <c r="AC1" i="16"/>
  <c r="AC1" i="15"/>
  <c r="AC1" i="14" l="1"/>
  <c r="AC1" i="12" l="1"/>
  <c r="V8" i="14"/>
  <c r="T8" i="14"/>
  <c r="V6" i="14"/>
  <c r="T6" i="14"/>
  <c r="V4" i="14"/>
  <c r="V5" i="14" s="1"/>
  <c r="T4" i="14"/>
  <c r="T5" i="14"/>
  <c r="T9" i="14" l="1"/>
  <c r="Z9" i="14" s="1"/>
  <c r="V9" i="14"/>
  <c r="AA9" i="14" s="1"/>
  <c r="T7" i="14"/>
  <c r="U7" i="14" s="1"/>
  <c r="V7" i="14"/>
  <c r="AA5" i="14"/>
  <c r="W5" i="14"/>
  <c r="Z5" i="14"/>
  <c r="U5" i="14"/>
  <c r="T4" i="15"/>
  <c r="T5" i="15" s="1"/>
  <c r="U5" i="15" s="1"/>
  <c r="V4" i="15"/>
  <c r="V5" i="15" s="1"/>
  <c r="W5" i="15" s="1"/>
  <c r="X5" i="15"/>
  <c r="U9" i="14" l="1"/>
  <c r="W9" i="14"/>
  <c r="Z7" i="14"/>
  <c r="AA7" i="14"/>
  <c r="W7" i="14"/>
  <c r="Y7" i="14" s="1"/>
  <c r="Y5" i="14"/>
  <c r="Y9" i="14"/>
  <c r="AB9" i="14" s="1"/>
  <c r="Y5" i="15"/>
  <c r="Z5" i="15"/>
  <c r="AA5" i="15"/>
  <c r="T6" i="15"/>
  <c r="T7" i="15" s="1"/>
  <c r="U7" i="15" s="1"/>
  <c r="V6" i="15"/>
  <c r="X7" i="15"/>
  <c r="X9" i="15"/>
  <c r="W9" i="15" l="1"/>
  <c r="Z7" i="15"/>
  <c r="U9" i="15"/>
  <c r="AB5" i="15"/>
  <c r="V7" i="15"/>
  <c r="AB7" i="14"/>
  <c r="AB5" i="14"/>
  <c r="AA9" i="15"/>
  <c r="Y9" i="15" l="1"/>
  <c r="Z9" i="15"/>
  <c r="W7" i="15"/>
  <c r="Y7" i="15" s="1"/>
  <c r="AA7" i="15"/>
  <c r="AB9" i="15" l="1"/>
  <c r="AB7" i="15"/>
  <c r="AC1" i="6" l="1"/>
  <c r="V8" i="13" l="1"/>
  <c r="T8" i="13"/>
  <c r="V6" i="13"/>
  <c r="T6" i="13"/>
  <c r="V4" i="13"/>
  <c r="V5" i="13" s="1"/>
  <c r="T4" i="13"/>
  <c r="T5" i="13" s="1"/>
  <c r="AC1" i="11"/>
  <c r="AC1" i="10"/>
  <c r="AC1" i="9"/>
  <c r="AC1" i="8"/>
  <c r="AC1" i="7"/>
  <c r="X7" i="8"/>
  <c r="V7" i="13" l="1"/>
  <c r="AA7" i="13" s="1"/>
  <c r="T9" i="13"/>
  <c r="U9" i="13" s="1"/>
  <c r="T7" i="13"/>
  <c r="U7" i="13" s="1"/>
  <c r="V9" i="13"/>
  <c r="W9" i="13" s="1"/>
  <c r="AA5" i="13"/>
  <c r="W5" i="13"/>
  <c r="Z5" i="13"/>
  <c r="U5" i="13"/>
  <c r="V8" i="17"/>
  <c r="T8" i="17"/>
  <c r="V6" i="17"/>
  <c r="T6" i="17"/>
  <c r="V4" i="17"/>
  <c r="V5" i="17" s="1"/>
  <c r="T4" i="17"/>
  <c r="T5" i="17" s="1"/>
  <c r="V8" i="16"/>
  <c r="T8" i="16"/>
  <c r="V6" i="16"/>
  <c r="T6" i="16"/>
  <c r="V4" i="16"/>
  <c r="V5" i="16" s="1"/>
  <c r="T4" i="16"/>
  <c r="T5" i="16" s="1"/>
  <c r="W7" i="13" l="1"/>
  <c r="Z7" i="13"/>
  <c r="Z9" i="13"/>
  <c r="Y7" i="13"/>
  <c r="AB7" i="13" s="1"/>
  <c r="AA9" i="13"/>
  <c r="V7" i="17"/>
  <c r="W7" i="17" s="1"/>
  <c r="T9" i="17"/>
  <c r="Z9" i="17" s="1"/>
  <c r="T7" i="17"/>
  <c r="U7" i="17" s="1"/>
  <c r="V9" i="17"/>
  <c r="W9" i="17" s="1"/>
  <c r="V7" i="16"/>
  <c r="AA7" i="16" s="1"/>
  <c r="T7" i="16"/>
  <c r="Z7" i="16" s="1"/>
  <c r="V9" i="16"/>
  <c r="W9" i="16" s="1"/>
  <c r="T9" i="16"/>
  <c r="Z9" i="16" s="1"/>
  <c r="Y5" i="13"/>
  <c r="Y9" i="13"/>
  <c r="Z7" i="17"/>
  <c r="U9" i="17"/>
  <c r="AA5" i="17"/>
  <c r="W5" i="17"/>
  <c r="Z5" i="17"/>
  <c r="U5" i="17"/>
  <c r="AA5" i="16"/>
  <c r="W5" i="16"/>
  <c r="Z5" i="16"/>
  <c r="U5" i="16"/>
  <c r="AB9" i="13" l="1"/>
  <c r="AA9" i="17"/>
  <c r="AA7" i="17"/>
  <c r="W7" i="16"/>
  <c r="U7" i="16"/>
  <c r="AA9" i="16"/>
  <c r="U9" i="16"/>
  <c r="Y9" i="16" s="1"/>
  <c r="AB5" i="13"/>
  <c r="Y7" i="17"/>
  <c r="Y5" i="17"/>
  <c r="Y9" i="17"/>
  <c r="Y5" i="16"/>
  <c r="AB9" i="17" l="1"/>
  <c r="AB7" i="17"/>
  <c r="Y7" i="16"/>
  <c r="AB7" i="16" s="1"/>
  <c r="AB9" i="16"/>
  <c r="AB5" i="17"/>
  <c r="AB5" i="16"/>
  <c r="V5" i="12"/>
  <c r="V5" i="11"/>
  <c r="V7" i="12" l="1"/>
  <c r="W7" i="12" s="1"/>
  <c r="T7" i="12"/>
  <c r="Z7" i="12" s="1"/>
  <c r="V7" i="11"/>
  <c r="W7" i="11" s="1"/>
  <c r="Z7" i="9"/>
  <c r="V7" i="9"/>
  <c r="W7" i="9" s="1"/>
  <c r="T5" i="12"/>
  <c r="Z5" i="12" s="1"/>
  <c r="V5" i="9"/>
  <c r="AA5" i="9" s="1"/>
  <c r="U7" i="8"/>
  <c r="V5" i="8"/>
  <c r="V7" i="8"/>
  <c r="AA7" i="8" s="1"/>
  <c r="V7" i="7"/>
  <c r="AA7" i="7" s="1"/>
  <c r="Z7" i="7"/>
  <c r="V5" i="7"/>
  <c r="T5" i="7"/>
  <c r="T5" i="9"/>
  <c r="T7" i="11"/>
  <c r="U7" i="11" s="1"/>
  <c r="T5" i="11"/>
  <c r="Z5" i="11" s="1"/>
  <c r="V7" i="10"/>
  <c r="W7" i="10" s="1"/>
  <c r="Z9" i="10"/>
  <c r="T7" i="10"/>
  <c r="Z7" i="10" s="1"/>
  <c r="V5" i="10"/>
  <c r="W5" i="10" s="1"/>
  <c r="V9" i="10"/>
  <c r="T5" i="10"/>
  <c r="Z5" i="10" s="1"/>
  <c r="AA5" i="12"/>
  <c r="W5" i="12"/>
  <c r="AA5" i="11"/>
  <c r="W5" i="11"/>
  <c r="AA7" i="10"/>
  <c r="W5" i="7"/>
  <c r="U5" i="11" l="1"/>
  <c r="W7" i="7"/>
  <c r="AA7" i="9"/>
  <c r="AA7" i="12"/>
  <c r="U5" i="12"/>
  <c r="U7" i="12"/>
  <c r="Y7" i="11"/>
  <c r="AA7" i="11"/>
  <c r="Z7" i="11"/>
  <c r="AA5" i="10"/>
  <c r="U9" i="10"/>
  <c r="W5" i="9"/>
  <c r="U5" i="9"/>
  <c r="U7" i="9"/>
  <c r="Z5" i="9"/>
  <c r="W7" i="8"/>
  <c r="Y7" i="8" s="1"/>
  <c r="W5" i="8"/>
  <c r="AA5" i="8"/>
  <c r="Z7" i="8"/>
  <c r="U5" i="8"/>
  <c r="Z5" i="8"/>
  <c r="AA5" i="7"/>
  <c r="U5" i="10"/>
  <c r="U5" i="7"/>
  <c r="U7" i="7"/>
  <c r="Z5" i="7"/>
  <c r="W9" i="10"/>
  <c r="U7" i="10"/>
  <c r="AA9" i="10"/>
  <c r="X7" i="10"/>
  <c r="AB7" i="11" l="1"/>
  <c r="AB7" i="8"/>
  <c r="Y7" i="10"/>
  <c r="AB7" i="10" s="1"/>
  <c r="X5" i="12"/>
  <c r="X5" i="9"/>
  <c r="Y5" i="12" l="1"/>
  <c r="AB5" i="12" s="1"/>
  <c r="Y5" i="9"/>
  <c r="AB5" i="9" s="1"/>
  <c r="X5" i="11"/>
  <c r="Y5" i="11" l="1"/>
  <c r="V9" i="6"/>
  <c r="W9" i="6" s="1"/>
  <c r="T9" i="6"/>
  <c r="Z9" i="6" s="1"/>
  <c r="V7" i="6"/>
  <c r="W7" i="6" s="1"/>
  <c r="U7" i="6"/>
  <c r="AB5" i="11" l="1"/>
  <c r="AA9" i="6"/>
  <c r="Y7" i="6"/>
  <c r="U9" i="6"/>
  <c r="Y9" i="6" s="1"/>
  <c r="Z7" i="6"/>
  <c r="AA7" i="6"/>
  <c r="AB9" i="6" l="1"/>
  <c r="AB7" i="6"/>
  <c r="X7" i="7"/>
  <c r="X5" i="7"/>
  <c r="Y7" i="7" l="1"/>
  <c r="AB7" i="7" s="1"/>
  <c r="Y5" i="7"/>
  <c r="AB5" i="7" s="1"/>
  <c r="X5" i="10"/>
  <c r="X5" i="8"/>
  <c r="Y5" i="8" l="1"/>
  <c r="AB5" i="8" s="1"/>
  <c r="Y5" i="10"/>
  <c r="AB5" i="10" s="1"/>
  <c r="X7" i="12"/>
  <c r="X7" i="9"/>
  <c r="Y7" i="12" l="1"/>
  <c r="AB7" i="12" s="1"/>
  <c r="Y7" i="9"/>
  <c r="AB7" i="9" s="1"/>
  <c r="X9" i="10"/>
  <c r="Y9" i="10" l="1"/>
  <c r="AB9" i="10" s="1"/>
</calcChain>
</file>

<file path=xl/sharedStrings.xml><?xml version="1.0" encoding="utf-8"?>
<sst xmlns="http://schemas.openxmlformats.org/spreadsheetml/2006/main" count="136" uniqueCount="31">
  <si>
    <t>COM DÉJÀ VERSEE</t>
  </si>
  <si>
    <t>SOLDE</t>
  </si>
  <si>
    <t>PRIME</t>
  </si>
  <si>
    <t>A REGLER</t>
  </si>
  <si>
    <t>par lots de 40 contrats</t>
  </si>
  <si>
    <t>de</t>
  </si>
  <si>
    <t>à</t>
  </si>
  <si>
    <t>%</t>
  </si>
  <si>
    <t>prime</t>
  </si>
  <si>
    <t>PAR LOTS DE 80 CONTRATS</t>
  </si>
  <si>
    <t>COM</t>
  </si>
  <si>
    <t>C.A</t>
  </si>
  <si>
    <t>LOT1</t>
  </si>
  <si>
    <t>LOT7</t>
  </si>
  <si>
    <t>LOT2</t>
  </si>
  <si>
    <t>LAGARDE</t>
  </si>
  <si>
    <t>MURIEL</t>
  </si>
  <si>
    <t>LOT6</t>
  </si>
  <si>
    <t>LOT3</t>
  </si>
  <si>
    <t>JANVIER 2013</t>
  </si>
  <si>
    <t>FEVRIER 2013</t>
  </si>
  <si>
    <t>MARS 2013</t>
  </si>
  <si>
    <t>AVRIL 2013</t>
  </si>
  <si>
    <t>MAI 2013</t>
  </si>
  <si>
    <t>JUIN 2013</t>
  </si>
  <si>
    <t>JUILLET 2013</t>
  </si>
  <si>
    <t>AOUT 2013</t>
  </si>
  <si>
    <t>SEPTEMBRE 2013</t>
  </si>
  <si>
    <t>OCTOBRE 2013</t>
  </si>
  <si>
    <t>NOVEMBRE 2013</t>
  </si>
  <si>
    <t>DECEMBRE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</si>
</sst>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dd/mm/yy;@"/>
  </numFmts>
  <fonts count="10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10"/>
      <name val="Calibri"/>
      <family val="2"/>
    </font>
    <font>
      <b/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41"/>
        <bgColor indexed="64"/>
      </patternFill>
    </fill>
  </fills>
  <borders count="68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thick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ck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/>
      <bottom style="medium">
        <color auto="1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/>
      <top style="thin">
        <color indexed="64"/>
      </top>
      <bottom/>
      <diagonal/>
    </border>
    <border>
      <left style="thick">
        <color auto="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auto="1"/>
      </bottom>
      <diagonal/>
    </border>
    <border>
      <left/>
      <right/>
      <top style="thick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50">
    <xf numFmtId="0" fontId="0" fillId="0" borderId="0" xfId="0"/>
    <xf numFmtId="0" fontId="1" fillId="0" borderId="0" xfId="0" applyFont="1" applyAlignment="1">
      <alignment horizontal="centerContinuous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Fill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Continuous"/>
    </xf>
    <xf numFmtId="0" fontId="1" fillId="3" borderId="7" xfId="0" applyFont="1" applyFill="1" applyBorder="1" applyAlignment="1">
      <alignment horizontal="centerContinuous"/>
    </xf>
    <xf numFmtId="0" fontId="1" fillId="3" borderId="8" xfId="0" applyFont="1" applyFill="1" applyBorder="1" applyAlignment="1">
      <alignment horizontal="centerContinuous"/>
    </xf>
    <xf numFmtId="0" fontId="1" fillId="4" borderId="7" xfId="0" applyFont="1" applyFill="1" applyBorder="1" applyAlignment="1">
      <alignment horizontal="centerContinuous"/>
    </xf>
    <xf numFmtId="0" fontId="1" fillId="4" borderId="8" xfId="0" applyFont="1" applyFill="1" applyBorder="1" applyAlignment="1">
      <alignment horizontal="centerContinuous"/>
    </xf>
    <xf numFmtId="0" fontId="1" fillId="2" borderId="12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9" fontId="1" fillId="0" borderId="13" xfId="0" applyNumberFormat="1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9" fontId="1" fillId="0" borderId="14" xfId="0" applyNumberFormat="1" applyFont="1" applyBorder="1" applyAlignment="1">
      <alignment horizontal="center"/>
    </xf>
    <xf numFmtId="0" fontId="2" fillId="0" borderId="0" xfId="0" applyFont="1" applyAlignment="1">
      <alignment horizontal="centerContinuous"/>
    </xf>
    <xf numFmtId="0" fontId="1" fillId="0" borderId="23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/>
    </xf>
    <xf numFmtId="164" fontId="1" fillId="0" borderId="16" xfId="0" applyNumberFormat="1" applyFont="1" applyFill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1" xfId="0" applyFont="1" applyBorder="1" applyAlignment="1">
      <alignment horizontal="left" vertical="center"/>
    </xf>
    <xf numFmtId="0" fontId="1" fillId="0" borderId="37" xfId="0" applyFont="1" applyBorder="1" applyAlignment="1">
      <alignment horizontal="center" vertical="center"/>
    </xf>
    <xf numFmtId="0" fontId="1" fillId="6" borderId="31" xfId="0" applyFont="1" applyFill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1" fillId="6" borderId="44" xfId="0" applyFont="1" applyFill="1" applyBorder="1" applyAlignment="1">
      <alignment horizontal="center" vertical="center"/>
    </xf>
    <xf numFmtId="0" fontId="7" fillId="6" borderId="31" xfId="0" applyFont="1" applyFill="1" applyBorder="1" applyAlignment="1">
      <alignment horizontal="left" vertical="center"/>
    </xf>
    <xf numFmtId="0" fontId="7" fillId="6" borderId="30" xfId="0" applyFont="1" applyFill="1" applyBorder="1" applyAlignment="1">
      <alignment horizontal="center" vertical="center"/>
    </xf>
    <xf numFmtId="0" fontId="5" fillId="0" borderId="39" xfId="0" applyFont="1" applyBorder="1"/>
    <xf numFmtId="0" fontId="1" fillId="0" borderId="39" xfId="0" applyFont="1" applyBorder="1"/>
    <xf numFmtId="0" fontId="4" fillId="0" borderId="38" xfId="0" applyFont="1" applyBorder="1" applyAlignment="1">
      <alignment horizontal="left"/>
    </xf>
    <xf numFmtId="0" fontId="4" fillId="0" borderId="39" xfId="0" applyFont="1" applyBorder="1"/>
    <xf numFmtId="0" fontId="1" fillId="0" borderId="22" xfId="0" applyFont="1" applyBorder="1" applyAlignment="1">
      <alignment horizontal="centerContinuous" vertical="center"/>
    </xf>
    <xf numFmtId="2" fontId="2" fillId="0" borderId="46" xfId="0" applyNumberFormat="1" applyFont="1" applyBorder="1" applyAlignment="1">
      <alignment horizontal="center"/>
    </xf>
    <xf numFmtId="164" fontId="6" fillId="0" borderId="48" xfId="0" applyNumberFormat="1" applyFont="1" applyFill="1" applyBorder="1" applyAlignment="1">
      <alignment horizontal="center"/>
    </xf>
    <xf numFmtId="0" fontId="6" fillId="7" borderId="15" xfId="0" applyFont="1" applyFill="1" applyBorder="1" applyAlignment="1">
      <alignment vertical="top"/>
    </xf>
    <xf numFmtId="164" fontId="6" fillId="7" borderId="18" xfId="0" applyNumberFormat="1" applyFont="1" applyFill="1" applyBorder="1" applyAlignment="1">
      <alignment horizontal="center"/>
    </xf>
    <xf numFmtId="0" fontId="6" fillId="7" borderId="18" xfId="0" applyFont="1" applyFill="1" applyBorder="1" applyAlignment="1">
      <alignment horizontal="left"/>
    </xf>
    <xf numFmtId="0" fontId="1" fillId="7" borderId="18" xfId="0" applyFont="1" applyFill="1" applyBorder="1" applyAlignment="1">
      <alignment horizontal="center"/>
    </xf>
    <xf numFmtId="2" fontId="1" fillId="7" borderId="23" xfId="0" applyNumberFormat="1" applyFont="1" applyFill="1" applyBorder="1" applyAlignment="1">
      <alignment horizontal="center"/>
    </xf>
    <xf numFmtId="2" fontId="1" fillId="7" borderId="21" xfId="0" applyNumberFormat="1" applyFont="1" applyFill="1" applyBorder="1" applyAlignment="1">
      <alignment horizontal="center"/>
    </xf>
    <xf numFmtId="2" fontId="3" fillId="7" borderId="22" xfId="0" applyNumberFormat="1" applyFont="1" applyFill="1" applyBorder="1" applyAlignment="1">
      <alignment horizontal="center"/>
    </xf>
    <xf numFmtId="2" fontId="1" fillId="7" borderId="26" xfId="0" applyNumberFormat="1" applyFont="1" applyFill="1" applyBorder="1" applyAlignment="1">
      <alignment horizontal="center"/>
    </xf>
    <xf numFmtId="2" fontId="1" fillId="7" borderId="19" xfId="0" applyNumberFormat="1" applyFont="1" applyFill="1" applyBorder="1" applyAlignment="1">
      <alignment horizontal="center"/>
    </xf>
    <xf numFmtId="2" fontId="2" fillId="7" borderId="37" xfId="0" applyNumberFormat="1" applyFont="1" applyFill="1" applyBorder="1" applyAlignment="1">
      <alignment horizontal="center"/>
    </xf>
    <xf numFmtId="0" fontId="6" fillId="7" borderId="15" xfId="0" applyFont="1" applyFill="1" applyBorder="1" applyAlignment="1"/>
    <xf numFmtId="0" fontId="1" fillId="7" borderId="28" xfId="0" applyFont="1" applyFill="1" applyBorder="1" applyAlignment="1"/>
    <xf numFmtId="0" fontId="6" fillId="7" borderId="29" xfId="0" applyFont="1" applyFill="1" applyBorder="1" applyAlignment="1">
      <alignment horizontal="left"/>
    </xf>
    <xf numFmtId="0" fontId="1" fillId="7" borderId="29" xfId="0" applyFont="1" applyFill="1" applyBorder="1" applyAlignment="1">
      <alignment horizontal="center"/>
    </xf>
    <xf numFmtId="2" fontId="1" fillId="7" borderId="33" xfId="0" applyNumberFormat="1" applyFont="1" applyFill="1" applyBorder="1" applyAlignment="1">
      <alignment horizontal="center"/>
    </xf>
    <xf numFmtId="2" fontId="3" fillId="7" borderId="31" xfId="0" applyNumberFormat="1" applyFont="1" applyFill="1" applyBorder="1" applyAlignment="1">
      <alignment horizontal="center"/>
    </xf>
    <xf numFmtId="0" fontId="1" fillId="0" borderId="49" xfId="0" applyFont="1" applyBorder="1" applyAlignment="1">
      <alignment horizontal="left" vertical="center"/>
    </xf>
    <xf numFmtId="0" fontId="1" fillId="6" borderId="50" xfId="0" applyFont="1" applyFill="1" applyBorder="1" applyAlignment="1">
      <alignment horizontal="center" vertical="center"/>
    </xf>
    <xf numFmtId="0" fontId="1" fillId="0" borderId="51" xfId="0" applyFont="1" applyBorder="1" applyAlignment="1">
      <alignment horizontal="center"/>
    </xf>
    <xf numFmtId="2" fontId="1" fillId="7" borderId="49" xfId="0" applyNumberFormat="1" applyFont="1" applyFill="1" applyBorder="1" applyAlignment="1">
      <alignment horizontal="center"/>
    </xf>
    <xf numFmtId="2" fontId="1" fillId="7" borderId="52" xfId="0" applyNumberFormat="1" applyFont="1" applyFill="1" applyBorder="1" applyAlignment="1">
      <alignment horizontal="center"/>
    </xf>
    <xf numFmtId="0" fontId="1" fillId="0" borderId="40" xfId="0" applyFont="1" applyBorder="1"/>
    <xf numFmtId="0" fontId="1" fillId="0" borderId="55" xfId="0" applyFont="1" applyBorder="1" applyAlignment="1">
      <alignment horizontal="center"/>
    </xf>
    <xf numFmtId="0" fontId="1" fillId="7" borderId="56" xfId="0" applyFont="1" applyFill="1" applyBorder="1" applyAlignment="1">
      <alignment horizontal="center"/>
    </xf>
    <xf numFmtId="0" fontId="1" fillId="0" borderId="55" xfId="0" applyFont="1" applyFill="1" applyBorder="1" applyAlignment="1">
      <alignment horizontal="center"/>
    </xf>
    <xf numFmtId="0" fontId="1" fillId="7" borderId="57" xfId="0" applyFont="1" applyFill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0" fontId="1" fillId="8" borderId="24" xfId="0" applyFont="1" applyFill="1" applyBorder="1" applyAlignment="1">
      <alignment horizontal="center"/>
    </xf>
    <xf numFmtId="0" fontId="3" fillId="8" borderId="13" xfId="0" applyFont="1" applyFill="1" applyBorder="1" applyAlignment="1">
      <alignment horizontal="center"/>
    </xf>
    <xf numFmtId="0" fontId="1" fillId="8" borderId="27" xfId="0" applyFont="1" applyFill="1" applyBorder="1" applyAlignment="1">
      <alignment horizontal="center"/>
    </xf>
    <xf numFmtId="0" fontId="1" fillId="8" borderId="20" xfId="0" applyFont="1" applyFill="1" applyBorder="1" applyAlignment="1">
      <alignment horizontal="center"/>
    </xf>
    <xf numFmtId="0" fontId="1" fillId="8" borderId="17" xfId="0" applyFont="1" applyFill="1" applyBorder="1" applyAlignment="1">
      <alignment horizontal="center"/>
    </xf>
    <xf numFmtId="0" fontId="1" fillId="8" borderId="46" xfId="0" applyFont="1" applyFill="1" applyBorder="1" applyAlignment="1">
      <alignment horizontal="center"/>
    </xf>
    <xf numFmtId="2" fontId="1" fillId="8" borderId="46" xfId="0" applyNumberFormat="1" applyFont="1" applyFill="1" applyBorder="1" applyAlignment="1">
      <alignment horizontal="center"/>
    </xf>
    <xf numFmtId="2" fontId="2" fillId="8" borderId="46" xfId="0" applyNumberFormat="1" applyFont="1" applyFill="1" applyBorder="1" applyAlignment="1">
      <alignment horizontal="center"/>
    </xf>
    <xf numFmtId="0" fontId="5" fillId="0" borderId="39" xfId="0" applyFont="1" applyBorder="1" applyAlignment="1">
      <alignment horizontal="left"/>
    </xf>
    <xf numFmtId="0" fontId="4" fillId="0" borderId="39" xfId="0" applyFont="1" applyBorder="1" applyAlignment="1">
      <alignment horizontal="left"/>
    </xf>
    <xf numFmtId="0" fontId="0" fillId="9" borderId="0" xfId="0" applyFill="1"/>
    <xf numFmtId="2" fontId="8" fillId="7" borderId="36" xfId="0" applyNumberFormat="1" applyFont="1" applyFill="1" applyBorder="1" applyAlignment="1">
      <alignment horizontal="center"/>
    </xf>
    <xf numFmtId="0" fontId="1" fillId="4" borderId="27" xfId="0" applyFont="1" applyFill="1" applyBorder="1" applyAlignment="1">
      <alignment horizontal="center"/>
    </xf>
    <xf numFmtId="0" fontId="1" fillId="4" borderId="17" xfId="0" applyNumberFormat="1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1" fillId="4" borderId="24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2" fontId="2" fillId="4" borderId="46" xfId="0" applyNumberFormat="1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49" fontId="0" fillId="0" borderId="0" xfId="0" applyNumberFormat="1"/>
    <xf numFmtId="49" fontId="5" fillId="0" borderId="0" xfId="0" applyNumberFormat="1" applyFont="1"/>
    <xf numFmtId="0" fontId="1" fillId="7" borderId="19" xfId="0" applyFont="1" applyFill="1" applyBorder="1" applyAlignment="1">
      <alignment horizontal="center"/>
    </xf>
    <xf numFmtId="0" fontId="6" fillId="0" borderId="15" xfId="0" applyFont="1" applyFill="1" applyBorder="1" applyAlignment="1"/>
    <xf numFmtId="164" fontId="6" fillId="0" borderId="18" xfId="0" applyNumberFormat="1" applyFont="1" applyFill="1" applyBorder="1" applyAlignment="1">
      <alignment horizontal="center"/>
    </xf>
    <xf numFmtId="0" fontId="6" fillId="0" borderId="18" xfId="0" applyFont="1" applyFill="1" applyBorder="1" applyAlignment="1">
      <alignment horizontal="left"/>
    </xf>
    <xf numFmtId="0" fontId="1" fillId="0" borderId="18" xfId="0" applyFont="1" applyFill="1" applyBorder="1" applyAlignment="1">
      <alignment horizontal="center"/>
    </xf>
    <xf numFmtId="0" fontId="1" fillId="0" borderId="56" xfId="0" applyFont="1" applyFill="1" applyBorder="1" applyAlignment="1">
      <alignment horizontal="center"/>
    </xf>
    <xf numFmtId="2" fontId="1" fillId="0" borderId="49" xfId="0" applyNumberFormat="1" applyFont="1" applyFill="1" applyBorder="1" applyAlignment="1">
      <alignment horizontal="center"/>
    </xf>
    <xf numFmtId="2" fontId="1" fillId="0" borderId="23" xfId="0" applyNumberFormat="1" applyFont="1" applyFill="1" applyBorder="1" applyAlignment="1">
      <alignment horizontal="center"/>
    </xf>
    <xf numFmtId="2" fontId="1" fillId="0" borderId="21" xfId="0" applyNumberFormat="1" applyFont="1" applyFill="1" applyBorder="1" applyAlignment="1">
      <alignment horizontal="center"/>
    </xf>
    <xf numFmtId="2" fontId="1" fillId="0" borderId="26" xfId="0" applyNumberFormat="1" applyFont="1" applyFill="1" applyBorder="1" applyAlignment="1">
      <alignment horizontal="center"/>
    </xf>
    <xf numFmtId="2" fontId="1" fillId="0" borderId="19" xfId="0" applyNumberFormat="1" applyFont="1" applyFill="1" applyBorder="1" applyAlignment="1">
      <alignment horizontal="center"/>
    </xf>
    <xf numFmtId="2" fontId="2" fillId="0" borderId="37" xfId="0" applyNumberFormat="1" applyFont="1" applyFill="1" applyBorder="1" applyAlignment="1">
      <alignment horizontal="center"/>
    </xf>
    <xf numFmtId="0" fontId="0" fillId="5" borderId="33" xfId="0" applyFill="1" applyBorder="1"/>
    <xf numFmtId="0" fontId="0" fillId="5" borderId="52" xfId="0" applyFill="1" applyBorder="1"/>
    <xf numFmtId="0" fontId="3" fillId="8" borderId="67" xfId="0" applyFont="1" applyFill="1" applyBorder="1" applyAlignment="1">
      <alignment horizontal="center"/>
    </xf>
    <xf numFmtId="2" fontId="8" fillId="7" borderId="22" xfId="0" applyNumberFormat="1" applyFont="1" applyFill="1" applyBorder="1" applyAlignment="1">
      <alignment horizontal="center"/>
    </xf>
    <xf numFmtId="2" fontId="8" fillId="0" borderId="22" xfId="0" applyNumberFormat="1" applyFont="1" applyFill="1" applyBorder="1" applyAlignment="1">
      <alignment horizontal="center"/>
    </xf>
    <xf numFmtId="49" fontId="4" fillId="0" borderId="65" xfId="0" applyNumberFormat="1" applyFont="1" applyBorder="1" applyAlignment="1">
      <alignment horizontal="left"/>
    </xf>
    <xf numFmtId="49" fontId="0" fillId="0" borderId="66" xfId="0" applyNumberFormat="1" applyBorder="1" applyAlignment="1"/>
    <xf numFmtId="0" fontId="1" fillId="5" borderId="25" xfId="0" applyFont="1" applyFill="1" applyBorder="1" applyAlignment="1">
      <alignment horizontal="center" vertical="center"/>
    </xf>
    <xf numFmtId="0" fontId="0" fillId="0" borderId="53" xfId="0" applyBorder="1" applyAlignment="1">
      <alignment vertical="center"/>
    </xf>
    <xf numFmtId="0" fontId="0" fillId="0" borderId="47" xfId="0" applyBorder="1" applyAlignment="1">
      <alignment vertical="center"/>
    </xf>
    <xf numFmtId="0" fontId="0" fillId="0" borderId="54" xfId="0" applyBorder="1" applyAlignment="1">
      <alignment vertical="center"/>
    </xf>
    <xf numFmtId="0" fontId="3" fillId="0" borderId="34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49" fontId="9" fillId="5" borderId="61" xfId="0" applyNumberFormat="1" applyFont="1" applyFill="1" applyBorder="1" applyAlignment="1">
      <alignment horizontal="center" vertical="center" shrinkToFit="1"/>
    </xf>
    <xf numFmtId="49" fontId="9" fillId="0" borderId="58" xfId="0" applyNumberFormat="1" applyFont="1" applyBorder="1" applyAlignment="1">
      <alignment horizontal="center" vertical="center"/>
    </xf>
    <xf numFmtId="49" fontId="9" fillId="0" borderId="59" xfId="0" applyNumberFormat="1" applyFont="1" applyBorder="1" applyAlignment="1">
      <alignment horizontal="center" vertical="center"/>
    </xf>
    <xf numFmtId="49" fontId="9" fillId="0" borderId="62" xfId="0" applyNumberFormat="1" applyFont="1" applyBorder="1" applyAlignment="1">
      <alignment horizontal="center" vertical="center" shrinkToFit="1"/>
    </xf>
    <xf numFmtId="49" fontId="9" fillId="0" borderId="63" xfId="0" applyNumberFormat="1" applyFont="1" applyBorder="1" applyAlignment="1">
      <alignment horizontal="center" vertical="center"/>
    </xf>
    <xf numFmtId="49" fontId="9" fillId="0" borderId="64" xfId="0" applyNumberFormat="1" applyFont="1" applyBorder="1" applyAlignment="1">
      <alignment horizontal="center" vertical="center"/>
    </xf>
    <xf numFmtId="49" fontId="1" fillId="5" borderId="35" xfId="0" applyNumberFormat="1" applyFont="1" applyFill="1" applyBorder="1" applyAlignment="1">
      <alignment horizontal="center" vertical="center"/>
    </xf>
    <xf numFmtId="49" fontId="0" fillId="0" borderId="43" xfId="0" applyNumberFormat="1" applyBorder="1" applyAlignment="1">
      <alignment horizontal="center" vertical="center"/>
    </xf>
    <xf numFmtId="49" fontId="1" fillId="5" borderId="41" xfId="0" applyNumberFormat="1" applyFont="1" applyFill="1" applyBorder="1" applyAlignment="1">
      <alignment horizontal="center" vertical="center" shrinkToFit="1"/>
    </xf>
    <xf numFmtId="49" fontId="0" fillId="0" borderId="42" xfId="0" applyNumberFormat="1" applyBorder="1" applyAlignment="1">
      <alignment horizontal="center" vertical="center" shrinkToFit="1"/>
    </xf>
    <xf numFmtId="49" fontId="5" fillId="0" borderId="60" xfId="0" applyNumberFormat="1" applyFont="1" applyBorder="1" applyAlignment="1"/>
    <xf numFmtId="0" fontId="9" fillId="0" borderId="58" xfId="0" applyFont="1" applyBorder="1" applyAlignment="1">
      <alignment horizontal="center" vertical="center"/>
    </xf>
    <xf numFmtId="0" fontId="9" fillId="0" borderId="59" xfId="0" applyFont="1" applyBorder="1" applyAlignment="1">
      <alignment horizontal="center" vertical="center"/>
    </xf>
    <xf numFmtId="0" fontId="9" fillId="0" borderId="63" xfId="0" applyFont="1" applyBorder="1" applyAlignment="1">
      <alignment horizontal="center" vertical="center"/>
    </xf>
    <xf numFmtId="0" fontId="9" fillId="0" borderId="64" xfId="0" applyFont="1" applyBorder="1" applyAlignment="1">
      <alignment horizontal="center" vertical="center"/>
    </xf>
    <xf numFmtId="0" fontId="1" fillId="5" borderId="35" xfId="0" applyFont="1" applyFill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1" fillId="5" borderId="41" xfId="0" applyFont="1" applyFill="1" applyBorder="1" applyAlignment="1">
      <alignment horizontal="center" vertical="center" shrinkToFit="1"/>
    </xf>
    <xf numFmtId="0" fontId="0" fillId="0" borderId="42" xfId="0" applyBorder="1" applyAlignment="1">
      <alignment horizontal="center" vertical="center" shrinkToFit="1"/>
    </xf>
    <xf numFmtId="49" fontId="5" fillId="0" borderId="65" xfId="0" applyNumberFormat="1" applyFont="1" applyBorder="1" applyAlignment="1">
      <alignment horizontal="left"/>
    </xf>
    <xf numFmtId="49" fontId="0" fillId="0" borderId="66" xfId="0" applyNumberFormat="1" applyFont="1" applyBorder="1" applyAlignment="1"/>
    <xf numFmtId="0" fontId="0" fillId="0" borderId="66" xfId="0" applyFont="1" applyBorder="1" applyAlignment="1"/>
    <xf numFmtId="0" fontId="4" fillId="0" borderId="65" xfId="0" applyFont="1" applyBorder="1" applyAlignment="1">
      <alignment horizontal="left"/>
    </xf>
    <xf numFmtId="0" fontId="0" fillId="0" borderId="66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27"/>
  <sheetViews>
    <sheetView topLeftCell="A7" workbookViewId="0">
      <selection activeCell="C8" sqref="C8"/>
    </sheetView>
  </sheetViews>
  <sheetFormatPr baseColWidth="10" defaultRowHeight="14.4" x14ac:dyDescent="0.3"/>
  <sheetData>
    <row r="3" spans="1:9" x14ac:dyDescent="0.3">
      <c r="I3" s="8"/>
    </row>
    <row r="15" spans="1:9" ht="15" thickBot="1" x14ac:dyDescent="0.35">
      <c r="A15" s="22"/>
      <c r="B15" s="1"/>
      <c r="C15" s="1"/>
      <c r="D15" s="1"/>
      <c r="E15" s="1"/>
      <c r="F15" s="1"/>
      <c r="G15" s="1"/>
      <c r="H15" s="1"/>
    </row>
    <row r="16" spans="1:9" ht="15.6" thickTop="1" thickBot="1" x14ac:dyDescent="0.35">
      <c r="A16" s="12" t="s">
        <v>4</v>
      </c>
      <c r="B16" s="13"/>
      <c r="C16" s="13"/>
      <c r="D16" s="14"/>
      <c r="E16" s="15" t="s">
        <v>9</v>
      </c>
      <c r="F16" s="15"/>
      <c r="G16" s="15"/>
      <c r="H16" s="16"/>
    </row>
    <row r="17" spans="1:8" x14ac:dyDescent="0.3">
      <c r="A17" s="9" t="s">
        <v>5</v>
      </c>
      <c r="B17" s="17" t="s">
        <v>6</v>
      </c>
      <c r="C17" s="17" t="s">
        <v>7</v>
      </c>
      <c r="D17" s="11" t="s">
        <v>8</v>
      </c>
      <c r="E17" s="10" t="s">
        <v>5</v>
      </c>
      <c r="F17" s="17" t="s">
        <v>6</v>
      </c>
      <c r="G17" s="17" t="s">
        <v>7</v>
      </c>
      <c r="H17" s="11" t="s">
        <v>8</v>
      </c>
    </row>
    <row r="18" spans="1:8" x14ac:dyDescent="0.3">
      <c r="A18" s="2">
        <v>0</v>
      </c>
      <c r="B18" s="18">
        <v>1750</v>
      </c>
      <c r="C18" s="19">
        <v>0.05</v>
      </c>
      <c r="D18" s="4"/>
      <c r="E18" s="3">
        <v>0</v>
      </c>
      <c r="F18" s="18">
        <v>3500</v>
      </c>
      <c r="G18" s="19">
        <v>0.05</v>
      </c>
      <c r="H18" s="4"/>
    </row>
    <row r="19" spans="1:8" x14ac:dyDescent="0.3">
      <c r="A19" s="2">
        <v>1751</v>
      </c>
      <c r="B19" s="18">
        <v>2250</v>
      </c>
      <c r="C19" s="19">
        <v>7.0000000000000007E-2</v>
      </c>
      <c r="D19" s="4"/>
      <c r="E19" s="3">
        <v>3501</v>
      </c>
      <c r="F19" s="18">
        <v>4500</v>
      </c>
      <c r="G19" s="19">
        <v>7.0000000000000007E-2</v>
      </c>
      <c r="H19" s="4"/>
    </row>
    <row r="20" spans="1:8" x14ac:dyDescent="0.3">
      <c r="A20" s="2">
        <v>2251</v>
      </c>
      <c r="B20" s="18">
        <v>2750</v>
      </c>
      <c r="C20" s="19">
        <v>0.08</v>
      </c>
      <c r="D20" s="4"/>
      <c r="E20" s="3">
        <v>4501</v>
      </c>
      <c r="F20" s="18">
        <v>5500</v>
      </c>
      <c r="G20" s="19">
        <v>0.08</v>
      </c>
      <c r="H20" s="4"/>
    </row>
    <row r="21" spans="1:8" x14ac:dyDescent="0.3">
      <c r="A21" s="2">
        <v>2751</v>
      </c>
      <c r="B21" s="18">
        <v>2950</v>
      </c>
      <c r="C21" s="19">
        <v>0.08</v>
      </c>
      <c r="D21" s="4">
        <v>15</v>
      </c>
      <c r="E21" s="3">
        <v>5501</v>
      </c>
      <c r="F21" s="18">
        <v>5900</v>
      </c>
      <c r="G21" s="19">
        <v>0.08</v>
      </c>
      <c r="H21" s="4">
        <v>25</v>
      </c>
    </row>
    <row r="22" spans="1:8" x14ac:dyDescent="0.3">
      <c r="A22" s="2">
        <v>2951</v>
      </c>
      <c r="B22" s="18">
        <v>3250</v>
      </c>
      <c r="C22" s="19">
        <v>0.1</v>
      </c>
      <c r="D22" s="4">
        <v>25</v>
      </c>
      <c r="E22" s="3">
        <v>5901</v>
      </c>
      <c r="F22" s="18">
        <v>6500</v>
      </c>
      <c r="G22" s="19">
        <v>0.1</v>
      </c>
      <c r="H22" s="4">
        <v>50</v>
      </c>
    </row>
    <row r="23" spans="1:8" x14ac:dyDescent="0.3">
      <c r="A23" s="2">
        <v>3251</v>
      </c>
      <c r="B23" s="18">
        <v>3500</v>
      </c>
      <c r="C23" s="19">
        <v>0.12</v>
      </c>
      <c r="D23" s="4">
        <v>50</v>
      </c>
      <c r="E23" s="3">
        <v>6501</v>
      </c>
      <c r="F23" s="18">
        <v>7000</v>
      </c>
      <c r="G23" s="19">
        <v>0.12</v>
      </c>
      <c r="H23" s="4">
        <v>100</v>
      </c>
    </row>
    <row r="24" spans="1:8" x14ac:dyDescent="0.3">
      <c r="A24" s="2">
        <v>3501</v>
      </c>
      <c r="B24" s="18">
        <v>4000</v>
      </c>
      <c r="C24" s="19">
        <v>0.12</v>
      </c>
      <c r="D24" s="4">
        <v>75</v>
      </c>
      <c r="E24" s="3">
        <v>7001</v>
      </c>
      <c r="F24" s="18">
        <v>8000</v>
      </c>
      <c r="G24" s="19">
        <v>0.12</v>
      </c>
      <c r="H24" s="4">
        <v>150</v>
      </c>
    </row>
    <row r="25" spans="1:8" x14ac:dyDescent="0.3">
      <c r="A25" s="2">
        <v>4001</v>
      </c>
      <c r="B25" s="18">
        <v>4375</v>
      </c>
      <c r="C25" s="19">
        <v>0.13</v>
      </c>
      <c r="D25" s="4">
        <v>100</v>
      </c>
      <c r="E25" s="3">
        <v>8001</v>
      </c>
      <c r="F25" s="18">
        <v>8750</v>
      </c>
      <c r="G25" s="19">
        <v>0.13</v>
      </c>
      <c r="H25" s="4">
        <v>200</v>
      </c>
    </row>
    <row r="26" spans="1:8" ht="15" thickBot="1" x14ac:dyDescent="0.35">
      <c r="A26" s="5">
        <v>4376</v>
      </c>
      <c r="B26" s="20">
        <v>4375</v>
      </c>
      <c r="C26" s="21">
        <v>0.13</v>
      </c>
      <c r="D26" s="7">
        <v>125</v>
      </c>
      <c r="E26" s="6">
        <v>8751</v>
      </c>
      <c r="F26" s="20"/>
      <c r="G26" s="21">
        <v>0.13</v>
      </c>
      <c r="H26" s="7">
        <v>250</v>
      </c>
    </row>
    <row r="27" spans="1:8" ht="15" thickTop="1" x14ac:dyDescent="0.3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workbookViewId="0">
      <selection sqref="A1:AC12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4.6640625" customWidth="1"/>
  </cols>
  <sheetData>
    <row r="1" spans="1:29" ht="14.4" customHeight="1" thickTop="1" x14ac:dyDescent="0.3">
      <c r="A1" s="45"/>
      <c r="O1" s="116" t="s">
        <v>19</v>
      </c>
      <c r="P1" s="117"/>
      <c r="Q1" s="117"/>
      <c r="R1" s="85"/>
      <c r="S1" s="71"/>
      <c r="AC1" s="87">
        <f ca="1">MONTH("1/"&amp;MID(CELL("nomfichier",$AC$1),FIND("]",CELL("nomfichier",$AC$1))+1,80))-1</f>
        <v>0</v>
      </c>
    </row>
    <row r="2" spans="1:29" ht="14.4" customHeight="1" x14ac:dyDescent="0.3">
      <c r="O2" s="126"/>
      <c r="P2" s="127"/>
      <c r="Q2" s="128"/>
      <c r="R2" s="118"/>
      <c r="S2" s="119"/>
      <c r="T2" s="66"/>
      <c r="U2" s="23"/>
      <c r="V2" s="36"/>
      <c r="W2" s="23"/>
      <c r="X2" s="122" t="s">
        <v>0</v>
      </c>
      <c r="Y2" s="124" t="s">
        <v>1</v>
      </c>
      <c r="Z2" s="47" t="s">
        <v>2</v>
      </c>
      <c r="AA2" s="47"/>
      <c r="AB2" s="37" t="s">
        <v>3</v>
      </c>
    </row>
    <row r="3" spans="1:29" ht="14.4" customHeight="1" thickBot="1" x14ac:dyDescent="0.35">
      <c r="O3" s="129"/>
      <c r="P3" s="130"/>
      <c r="Q3" s="131"/>
      <c r="R3" s="120"/>
      <c r="S3" s="121"/>
      <c r="T3" s="67" t="s">
        <v>11</v>
      </c>
      <c r="U3" s="39" t="s">
        <v>10</v>
      </c>
      <c r="V3" s="38" t="s">
        <v>11</v>
      </c>
      <c r="W3" s="39" t="s">
        <v>10</v>
      </c>
      <c r="X3" s="123"/>
      <c r="Y3" s="125"/>
      <c r="Z3" s="41"/>
      <c r="AA3" s="42"/>
      <c r="AB3" s="40"/>
    </row>
    <row r="4" spans="1:29" ht="14.4" customHeight="1" x14ac:dyDescent="0.3">
      <c r="O4" s="2"/>
      <c r="P4" s="33"/>
      <c r="Q4" s="24"/>
      <c r="R4" s="24"/>
      <c r="S4" s="72"/>
      <c r="T4" s="68">
        <f t="shared" ref="T4" si="0">F4</f>
        <v>0</v>
      </c>
      <c r="U4" s="77"/>
      <c r="V4" s="26">
        <f t="shared" ref="V4" si="1">H4</f>
        <v>0</v>
      </c>
      <c r="W4" s="77"/>
      <c r="X4" s="78"/>
      <c r="Y4" s="79"/>
      <c r="Z4" s="80"/>
      <c r="AA4" s="81"/>
      <c r="AB4" s="84"/>
    </row>
    <row r="5" spans="1:29" ht="14.4" customHeight="1" x14ac:dyDescent="0.3">
      <c r="O5" s="50"/>
      <c r="P5" s="51"/>
      <c r="Q5" s="52"/>
      <c r="R5" s="53"/>
      <c r="S5" s="73"/>
      <c r="T5" s="69">
        <f>SUM(T4:T4)</f>
        <v>0</v>
      </c>
      <c r="U5" s="54">
        <f>IF(T5="","",T5*VLOOKUP(T5,base_com!$A$18:$C$26,3,1))</f>
        <v>0</v>
      </c>
      <c r="V5" s="55">
        <f>SUM(V4:V4)</f>
        <v>0</v>
      </c>
      <c r="W5" s="54">
        <f>IF(V5="","",V5*VLOOKUP(V5,base_com!$E$18:$G$26,3,1))</f>
        <v>0</v>
      </c>
      <c r="X5" s="88">
        <v>0</v>
      </c>
      <c r="Y5" s="57">
        <f>U5+W5-X5</f>
        <v>0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>Y5+Z5+AA5</f>
        <v>0</v>
      </c>
    </row>
    <row r="6" spans="1:29" ht="14.4" customHeight="1" x14ac:dyDescent="0.3">
      <c r="O6" s="2"/>
      <c r="P6" s="33"/>
      <c r="Q6" s="24"/>
      <c r="R6" s="24"/>
      <c r="S6" s="72"/>
      <c r="T6" s="68">
        <f t="shared" ref="T6" si="2">F6</f>
        <v>0</v>
      </c>
      <c r="U6" s="77"/>
      <c r="V6" s="26">
        <f t="shared" ref="V6" si="3">H6</f>
        <v>0</v>
      </c>
      <c r="W6" s="77"/>
      <c r="X6" s="78"/>
      <c r="Y6" s="79"/>
      <c r="Z6" s="80"/>
      <c r="AA6" s="81"/>
      <c r="AB6" s="84"/>
    </row>
    <row r="7" spans="1:29" ht="14.4" customHeight="1" x14ac:dyDescent="0.3">
      <c r="O7" s="60"/>
      <c r="P7" s="51"/>
      <c r="Q7" s="52"/>
      <c r="R7" s="53"/>
      <c r="S7" s="73"/>
      <c r="T7" s="69">
        <f>SUM(T6:T6)</f>
        <v>0</v>
      </c>
      <c r="U7" s="54">
        <f>IF(T7="","",T7*VLOOKUP(T7,base_com!$A$18:$C$26,3,1))</f>
        <v>0</v>
      </c>
      <c r="V7" s="55">
        <f>SUM(V6:V6)</f>
        <v>0</v>
      </c>
      <c r="W7" s="54">
        <f>IF(V7="","",V7*VLOOKUP(V7,base_com!$E$18:$G$26,3,1))</f>
        <v>0</v>
      </c>
      <c r="X7" s="56">
        <v>0</v>
      </c>
      <c r="Y7" s="57">
        <f>U7+W7-X7</f>
        <v>0</v>
      </c>
      <c r="Z7" s="55">
        <f>IF(T7="","",VLOOKUP(T7,base_com!$A$18:$D$26,4,1))</f>
        <v>0</v>
      </c>
      <c r="AA7" s="58">
        <f>IF(V7="","",VLOOKUP(V7,base_com!$E$18:$H$26,4,1))</f>
        <v>0</v>
      </c>
      <c r="AB7" s="59">
        <f>Y7+Z7+AA7</f>
        <v>0</v>
      </c>
    </row>
    <row r="8" spans="1:29" x14ac:dyDescent="0.3">
      <c r="O8" s="2"/>
      <c r="P8" s="49"/>
      <c r="Q8" s="24"/>
      <c r="R8" s="24"/>
      <c r="S8" s="72"/>
      <c r="T8" s="68">
        <f t="shared" ref="T8" si="4">F8</f>
        <v>0</v>
      </c>
      <c r="U8" s="93"/>
      <c r="V8" s="26">
        <f t="shared" ref="V8" si="5">H8</f>
        <v>0</v>
      </c>
      <c r="W8" s="93"/>
      <c r="X8" s="96"/>
      <c r="Y8" s="89"/>
      <c r="Z8" s="92"/>
      <c r="AA8" s="91"/>
      <c r="AB8" s="95"/>
    </row>
    <row r="9" spans="1:29" x14ac:dyDescent="0.3">
      <c r="O9" s="60"/>
      <c r="P9" s="51"/>
      <c r="Q9" s="52"/>
      <c r="R9" s="53"/>
      <c r="S9" s="73"/>
      <c r="T9" s="69">
        <f>SUM(T8:T8)</f>
        <v>0</v>
      </c>
      <c r="U9" s="54">
        <f>IF(T9="","",T9*VLOOKUP(T9,base_com!$A$18:$C$26,3,1))</f>
        <v>0</v>
      </c>
      <c r="V9" s="55">
        <f>SUM(V8:V8)</f>
        <v>0</v>
      </c>
      <c r="W9" s="54">
        <f>IF(V9="","",V9*VLOOKUP(V9,base_com!$E$18:$G$26,3,1))</f>
        <v>0</v>
      </c>
      <c r="X9" s="56">
        <v>0</v>
      </c>
      <c r="Y9" s="57">
        <f>U9+W9-X9</f>
        <v>0</v>
      </c>
      <c r="Z9" s="55">
        <f>IF(T9="","",VLOOKUP(T9,base_com!$A$18:$D$26,4,1))</f>
        <v>0</v>
      </c>
      <c r="AA9" s="58">
        <f>IF(V9="","",VLOOKUP(V9,base_com!$E$18:$H$26,4,1))</f>
        <v>0</v>
      </c>
      <c r="AB9" s="59">
        <f>Y9+Z9+AA9</f>
        <v>0</v>
      </c>
    </row>
  </sheetData>
  <mergeCells count="5">
    <mergeCell ref="O1:Q1"/>
    <mergeCell ref="R2:S3"/>
    <mergeCell ref="X2:X3"/>
    <mergeCell ref="Y2:Y3"/>
    <mergeCell ref="O2:Q3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9"/>
  <sheetViews>
    <sheetView workbookViewId="0">
      <selection activeCell="AD11" sqref="AD11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5" customWidth="1"/>
  </cols>
  <sheetData>
    <row r="1" spans="15:29" ht="16.2" customHeight="1" thickTop="1" x14ac:dyDescent="0.3">
      <c r="O1" s="45" t="s">
        <v>20</v>
      </c>
      <c r="P1" s="46"/>
      <c r="Q1" s="43"/>
      <c r="R1" s="85"/>
      <c r="S1" s="71"/>
      <c r="AC1" s="87">
        <f ca="1">MONTH("1/"&amp;MID(CELL("nomfichier",$AC$1),FIND("]",CELL("nomfichier",$AC$1))+1,80))-1</f>
        <v>1</v>
      </c>
    </row>
    <row r="2" spans="15:29" x14ac:dyDescent="0.3">
      <c r="O2" s="134"/>
      <c r="P2" s="132"/>
      <c r="Q2" s="132"/>
      <c r="R2" s="118"/>
      <c r="S2" s="119"/>
      <c r="T2" s="66"/>
      <c r="U2" s="23"/>
      <c r="V2" s="36"/>
      <c r="W2" s="23"/>
      <c r="X2" s="122" t="s">
        <v>0</v>
      </c>
      <c r="Y2" s="124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135"/>
      <c r="P3" s="133"/>
      <c r="Q3" s="133"/>
      <c r="R3" s="120"/>
      <c r="S3" s="121"/>
      <c r="T3" s="67" t="s">
        <v>11</v>
      </c>
      <c r="U3" s="39" t="s">
        <v>10</v>
      </c>
      <c r="V3" s="38" t="s">
        <v>11</v>
      </c>
      <c r="W3" s="39" t="s">
        <v>10</v>
      </c>
      <c r="X3" s="123"/>
      <c r="Y3" s="125"/>
      <c r="Z3" s="41"/>
      <c r="AA3" s="42"/>
      <c r="AB3" s="40"/>
    </row>
    <row r="4" spans="15:29" x14ac:dyDescent="0.3">
      <c r="O4" s="2"/>
      <c r="P4" s="33"/>
      <c r="Q4" s="24"/>
      <c r="R4" s="24"/>
      <c r="S4" s="72"/>
      <c r="T4" s="68">
        <f t="shared" ref="T4" si="0">F4</f>
        <v>0</v>
      </c>
      <c r="U4" s="77"/>
      <c r="V4" s="26">
        <f t="shared" ref="V4" si="1">H4</f>
        <v>0</v>
      </c>
      <c r="W4" s="77"/>
      <c r="X4" s="113"/>
      <c r="Y4" s="79"/>
      <c r="Z4" s="80"/>
      <c r="AA4" s="81"/>
      <c r="AB4" s="84"/>
    </row>
    <row r="5" spans="15:29" x14ac:dyDescent="0.3">
      <c r="O5" s="50"/>
      <c r="P5" s="51"/>
      <c r="Q5" s="52"/>
      <c r="R5" s="53"/>
      <c r="S5" s="73"/>
      <c r="T5" s="69">
        <f>SUM(T4:T4)</f>
        <v>0</v>
      </c>
      <c r="U5" s="54">
        <f>IF(T5="","",T5*VLOOKUP(T5,base_com!$A$18:$C$26,3,1))</f>
        <v>0</v>
      </c>
      <c r="V5" s="55">
        <f>SUM(V4:V4)</f>
        <v>0</v>
      </c>
      <c r="W5" s="54">
        <f>IF(V5="","",V5*VLOOKUP(V5,base_com!$E$18:$G$26,3,1))</f>
        <v>0</v>
      </c>
      <c r="X5" s="114">
        <f ca="1">SUMPRODUCT(SUMIF(INDIRECT(TEXT(DATE(2013,ROW(INDIRECT("1:"&amp;$AC$1)),1),"mmmm")&amp;"!P4:P80"),$P5,INDIRECT(TEXT(DATE(2013,ROW(INDIRECT("1:"&amp;$AC$1)),1),"mmmm")&amp;"!AB4:AB80")))</f>
        <v>0</v>
      </c>
      <c r="Y5" s="57">
        <f ca="1">U5+W5-X5</f>
        <v>0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 ca="1">Y5+Z5+AA5</f>
        <v>0</v>
      </c>
    </row>
    <row r="6" spans="15:29" x14ac:dyDescent="0.3">
      <c r="O6" s="2"/>
      <c r="P6" s="33"/>
      <c r="Q6" s="24"/>
      <c r="R6" s="24"/>
      <c r="S6" s="72"/>
      <c r="T6" s="68">
        <f t="shared" ref="T6" si="2">F6</f>
        <v>0</v>
      </c>
      <c r="U6" s="77"/>
      <c r="V6" s="26">
        <f t="shared" ref="V6" si="3">H6</f>
        <v>0</v>
      </c>
      <c r="W6" s="77"/>
      <c r="X6" s="78"/>
      <c r="Y6" s="79"/>
      <c r="Z6" s="80"/>
      <c r="AA6" s="81"/>
      <c r="AB6" s="84"/>
    </row>
    <row r="7" spans="15:29" x14ac:dyDescent="0.3">
      <c r="O7" s="60"/>
      <c r="P7" s="51"/>
      <c r="Q7" s="52"/>
      <c r="R7" s="53"/>
      <c r="S7" s="73"/>
      <c r="T7" s="69">
        <f>SUM(T6:T6)</f>
        <v>0</v>
      </c>
      <c r="U7" s="54">
        <f>IF(T7="","",T7*VLOOKUP(T7,base_com!$A$18:$C$26,3,1))</f>
        <v>0</v>
      </c>
      <c r="V7" s="55">
        <f>SUM(V6:V6)</f>
        <v>0</v>
      </c>
      <c r="W7" s="54">
        <f>IF(V7="","",V7*VLOOKUP(V7,base_com!$E$18:$G$26,3,1))</f>
        <v>0</v>
      </c>
      <c r="X7" s="114">
        <f ca="1">SUMPRODUCT(SUMIF(INDIRECT(TEXT(DATE(2013,ROW(INDIRECT("1:"&amp;$AC$1)),1),"mmmm")&amp;"!P4:P80"),$P7,INDIRECT(TEXT(DATE(2013,ROW(INDIRECT("1:"&amp;$AC$1)),1),"mmmm")&amp;"!AB4:AB80")))</f>
        <v>0</v>
      </c>
      <c r="Y7" s="57">
        <f ca="1">U7+W7-X7</f>
        <v>0</v>
      </c>
      <c r="Z7" s="55">
        <f>IF(T7="","",VLOOKUP(T7,base_com!$A$18:$D$26,4,1))</f>
        <v>0</v>
      </c>
      <c r="AA7" s="58">
        <f>IF(V7="","",VLOOKUP(V7,base_com!$E$18:$H$26,4,1))</f>
        <v>0</v>
      </c>
      <c r="AB7" s="59">
        <f ca="1">Y7+Z7+AA7</f>
        <v>0</v>
      </c>
    </row>
    <row r="8" spans="15:29" x14ac:dyDescent="0.3">
      <c r="O8" s="100"/>
      <c r="P8" s="101"/>
      <c r="Q8" s="102"/>
      <c r="R8" s="103"/>
      <c r="S8" s="104"/>
      <c r="T8" s="105">
        <v>0</v>
      </c>
      <c r="U8" s="106"/>
      <c r="V8" s="107">
        <v>0</v>
      </c>
      <c r="W8" s="106"/>
      <c r="X8" s="115"/>
      <c r="Y8" s="108"/>
      <c r="Z8" s="107"/>
      <c r="AA8" s="109"/>
      <c r="AB8" s="110"/>
    </row>
    <row r="9" spans="15:29" x14ac:dyDescent="0.3">
      <c r="O9" s="60"/>
      <c r="P9" s="51"/>
      <c r="Q9" s="52"/>
      <c r="R9" s="53"/>
      <c r="S9" s="73"/>
      <c r="T9" s="69">
        <f>SUM(T8)</f>
        <v>0</v>
      </c>
      <c r="U9" s="54">
        <f>IF(T9="","",T9*VLOOKUP(T9,base_com!$A$18:$C$26,3,1))</f>
        <v>0</v>
      </c>
      <c r="V9" s="55">
        <f>SUM(V8)</f>
        <v>0</v>
      </c>
      <c r="W9" s="54">
        <f>IF(V9="","",V9*VLOOKUP(V9,base_com!$E$18:$G$26,3,1))</f>
        <v>0</v>
      </c>
      <c r="X9" s="114">
        <f ca="1">SUMPRODUCT(SUMIF(INDIRECT(TEXT(DATE(2013,ROW(INDIRECT("1:"&amp;$AC$1)),1),"mmmm")&amp;"!P4:P80"),$P9,INDIRECT(TEXT(DATE(2013,ROW(INDIRECT("1:"&amp;$AC$1)),1),"mmmm")&amp;"!AB4:AB80")))</f>
        <v>0</v>
      </c>
      <c r="Y9" s="57">
        <f ca="1">U9+W9-X9</f>
        <v>0</v>
      </c>
      <c r="Z9" s="55">
        <f>IF(T9="","",VLOOKUP(T9,base_com!$A$18:$D$26,4,1))</f>
        <v>0</v>
      </c>
      <c r="AA9" s="58">
        <f>IF(V9="","",VLOOKUP(V9,base_com!$E$18:$H$26,4,1))</f>
        <v>0</v>
      </c>
      <c r="AB9" s="59">
        <f ca="1">Y9+Z9+AA9</f>
        <v>0</v>
      </c>
    </row>
  </sheetData>
  <mergeCells count="6">
    <mergeCell ref="Q2:Q3"/>
    <mergeCell ref="R2:S3"/>
    <mergeCell ref="X2:X3"/>
    <mergeCell ref="Y2:Y3"/>
    <mergeCell ref="O2:O3"/>
    <mergeCell ref="P2:P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9"/>
  <sheetViews>
    <sheetView workbookViewId="0">
      <selection activeCell="T16" sqref="T16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x14ac:dyDescent="0.3">
      <c r="O1" s="136" t="s">
        <v>21</v>
      </c>
      <c r="P1" s="136"/>
      <c r="Q1" s="136"/>
      <c r="AC1" s="87">
        <f ca="1">MONTH("1/"&amp;MID(CELL("nomfichier",$AC$1),FIND("]",CELL("nomfichier",$AC$1))+1,80))-1</f>
        <v>2</v>
      </c>
    </row>
    <row r="2" spans="15:29" x14ac:dyDescent="0.3">
      <c r="O2" s="126"/>
      <c r="P2" s="137"/>
      <c r="Q2" s="138"/>
      <c r="R2" s="118"/>
      <c r="S2" s="119"/>
      <c r="T2" s="66"/>
      <c r="U2" s="23"/>
      <c r="V2" s="36"/>
      <c r="W2" s="23"/>
      <c r="X2" s="122" t="s">
        <v>0</v>
      </c>
      <c r="Y2" s="124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129"/>
      <c r="P3" s="139"/>
      <c r="Q3" s="140"/>
      <c r="R3" s="120"/>
      <c r="S3" s="121"/>
      <c r="T3" s="67" t="s">
        <v>11</v>
      </c>
      <c r="U3" s="39" t="s">
        <v>10</v>
      </c>
      <c r="V3" s="38" t="s">
        <v>11</v>
      </c>
      <c r="W3" s="39" t="s">
        <v>10</v>
      </c>
      <c r="X3" s="123"/>
      <c r="Y3" s="125"/>
      <c r="Z3" s="41"/>
      <c r="AA3" s="42"/>
      <c r="AB3" s="40"/>
    </row>
    <row r="4" spans="15:29" x14ac:dyDescent="0.3">
      <c r="O4" s="2"/>
      <c r="P4" s="33"/>
      <c r="Q4" s="24"/>
      <c r="R4" s="24"/>
      <c r="S4" s="72"/>
      <c r="T4" s="68">
        <f t="shared" ref="T4" si="0">F4</f>
        <v>0</v>
      </c>
      <c r="U4" s="77"/>
      <c r="V4" s="26">
        <f t="shared" ref="V4" si="1">H4</f>
        <v>0</v>
      </c>
      <c r="W4" s="77"/>
      <c r="X4" s="78"/>
      <c r="Y4" s="79"/>
      <c r="Z4" s="80"/>
      <c r="AA4" s="81"/>
      <c r="AB4" s="84"/>
    </row>
    <row r="5" spans="15:29" x14ac:dyDescent="0.3">
      <c r="O5" s="50"/>
      <c r="P5" s="51"/>
      <c r="Q5" s="52"/>
      <c r="R5" s="53"/>
      <c r="S5" s="73"/>
      <c r="T5" s="69">
        <f>SUM(T4:T4)</f>
        <v>0</v>
      </c>
      <c r="U5" s="54">
        <f>IF(T5="","",T5*VLOOKUP(T5,base_com!$A$18:$C$26,3,1))</f>
        <v>0</v>
      </c>
      <c r="V5" s="55">
        <f>SUM(V4:V4)</f>
        <v>0</v>
      </c>
      <c r="W5" s="54">
        <f>IF(V5="","",V5*VLOOKUP(V5,base_com!$E$18:$G$26,3,1))</f>
        <v>0</v>
      </c>
      <c r="X5" s="56"/>
      <c r="Y5" s="57">
        <f>U5+W5-X5</f>
        <v>0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>Y5+Z5+AA5</f>
        <v>0</v>
      </c>
    </row>
    <row r="6" spans="15:29" x14ac:dyDescent="0.3">
      <c r="O6" s="2"/>
      <c r="P6" s="49"/>
      <c r="Q6" s="24"/>
      <c r="R6" s="24"/>
      <c r="S6" s="72"/>
      <c r="T6" s="68">
        <f t="shared" ref="T6" si="2">F6</f>
        <v>0</v>
      </c>
      <c r="U6" s="27"/>
      <c r="V6" s="26">
        <f t="shared" ref="V6" si="3">H6</f>
        <v>0</v>
      </c>
      <c r="W6" s="27"/>
      <c r="X6" s="31"/>
      <c r="Y6" s="35"/>
      <c r="Z6" s="26"/>
      <c r="AA6" s="25"/>
      <c r="AB6" s="48"/>
    </row>
    <row r="7" spans="15:29" x14ac:dyDescent="0.3">
      <c r="O7" s="60"/>
      <c r="P7" s="51"/>
      <c r="Q7" s="52"/>
      <c r="R7" s="53"/>
      <c r="S7" s="73"/>
      <c r="T7" s="69">
        <f>SUM(T6:T6)</f>
        <v>0</v>
      </c>
      <c r="U7" s="54">
        <f>IF(T7="","",T7*VLOOKUP(T7,base_com!$A$18:$C$26,3,1))</f>
        <v>0</v>
      </c>
      <c r="V7" s="55">
        <f>SUM(V6:V6)</f>
        <v>0</v>
      </c>
      <c r="W7" s="54">
        <f>IF(V7="","",V7*VLOOKUP(V7,base_com!$E$18:$G$26,3,1))</f>
        <v>0</v>
      </c>
      <c r="X7" s="56">
        <v>0</v>
      </c>
      <c r="Y7" s="57">
        <f>U7+W7-X7</f>
        <v>0</v>
      </c>
      <c r="Z7" s="55">
        <f>IF(T7="","",VLOOKUP(T7,base_com!$A$18:$D$26,4,1))</f>
        <v>0</v>
      </c>
      <c r="AA7" s="58">
        <f>IF(V7="","",VLOOKUP(V7,base_com!$E$18:$H$26,4,1))</f>
        <v>0</v>
      </c>
      <c r="AB7" s="59">
        <f>Y7+Z7+AA7</f>
        <v>0</v>
      </c>
    </row>
    <row r="8" spans="15:29" x14ac:dyDescent="0.3">
      <c r="O8" s="2"/>
      <c r="P8" s="33"/>
      <c r="Q8" s="24"/>
      <c r="R8" s="24"/>
      <c r="S8" s="72"/>
      <c r="T8" s="68">
        <f t="shared" ref="T8" si="4">F8</f>
        <v>0</v>
      </c>
      <c r="U8" s="27"/>
      <c r="V8" s="26">
        <f t="shared" ref="V8" si="5">H8</f>
        <v>0</v>
      </c>
      <c r="W8" s="27"/>
      <c r="X8" s="31"/>
      <c r="Y8" s="35"/>
      <c r="Z8" s="26"/>
      <c r="AA8" s="25"/>
      <c r="AB8" s="48"/>
    </row>
    <row r="9" spans="15:29" x14ac:dyDescent="0.3">
      <c r="O9" s="60"/>
      <c r="P9" s="51"/>
      <c r="Q9" s="52"/>
      <c r="R9" s="53"/>
      <c r="S9" s="73"/>
      <c r="T9" s="69">
        <f>SUM(T8:T8)</f>
        <v>0</v>
      </c>
      <c r="U9" s="54">
        <f>IF(T9="","",T9*VLOOKUP(T9,base_com!$A$18:$C$26,3,1))</f>
        <v>0</v>
      </c>
      <c r="V9" s="55">
        <f>SUM(V8:V8)</f>
        <v>0</v>
      </c>
      <c r="W9" s="54">
        <f>IF(V9="","",V9*VLOOKUP(V9,base_com!$E$18:$G$26,3,1))</f>
        <v>0</v>
      </c>
      <c r="X9" s="56">
        <v>0</v>
      </c>
      <c r="Y9" s="57">
        <f>U9+W9-X9</f>
        <v>0</v>
      </c>
      <c r="Z9" s="55">
        <f>IF(T9="","",VLOOKUP(T9,base_com!$A$18:$D$26,4,1))</f>
        <v>0</v>
      </c>
      <c r="AA9" s="58">
        <f>IF(V9="","",VLOOKUP(V9,base_com!$E$18:$H$26,4,1))</f>
        <v>0</v>
      </c>
      <c r="AB9" s="59">
        <f>Y9+Z9+AA9</f>
        <v>0</v>
      </c>
    </row>
  </sheetData>
  <mergeCells count="5">
    <mergeCell ref="O1:Q1"/>
    <mergeCell ref="R2:S3"/>
    <mergeCell ref="X2:X3"/>
    <mergeCell ref="Y2:Y3"/>
    <mergeCell ref="O2:Q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9"/>
  <sheetViews>
    <sheetView workbookViewId="0">
      <selection activeCell="O2" sqref="O2:S3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4.44140625" customWidth="1"/>
  </cols>
  <sheetData>
    <row r="1" spans="15:29" ht="15" thickTop="1" x14ac:dyDescent="0.3">
      <c r="O1" s="98" t="s">
        <v>22</v>
      </c>
      <c r="P1" s="97"/>
      <c r="Q1" s="97"/>
      <c r="S1" s="71"/>
      <c r="AC1" s="87">
        <f ca="1">MONTH("1/"&amp;MID(CELL("nomfichier",$AC$1),FIND("]",CELL("nomfichier",$AC$1))+1,80))-1</f>
        <v>3</v>
      </c>
    </row>
    <row r="2" spans="15:29" x14ac:dyDescent="0.3">
      <c r="O2" s="143"/>
      <c r="P2" s="141"/>
      <c r="Q2" s="141"/>
      <c r="R2" s="118"/>
      <c r="S2" s="119"/>
      <c r="T2" s="66"/>
      <c r="U2" s="23"/>
      <c r="V2" s="36"/>
      <c r="W2" s="23"/>
      <c r="X2" s="122" t="s">
        <v>0</v>
      </c>
      <c r="Y2" s="124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144"/>
      <c r="P3" s="142"/>
      <c r="Q3" s="142"/>
      <c r="R3" s="120"/>
      <c r="S3" s="121"/>
      <c r="T3" s="67" t="s">
        <v>11</v>
      </c>
      <c r="U3" s="39" t="s">
        <v>10</v>
      </c>
      <c r="V3" s="38" t="s">
        <v>11</v>
      </c>
      <c r="W3" s="39" t="s">
        <v>10</v>
      </c>
      <c r="X3" s="123"/>
      <c r="Y3" s="125"/>
      <c r="Z3" s="111"/>
      <c r="AA3" s="112"/>
      <c r="AB3" s="40"/>
    </row>
    <row r="4" spans="15:29" x14ac:dyDescent="0.3">
      <c r="O4" s="2"/>
      <c r="P4" s="33"/>
      <c r="Q4" s="24"/>
      <c r="R4" s="24"/>
      <c r="S4" s="72"/>
      <c r="T4" s="68">
        <f t="shared" ref="T4" si="0">F4</f>
        <v>0</v>
      </c>
      <c r="U4" s="77"/>
      <c r="V4" s="26">
        <f t="shared" ref="V4" si="1">H4</f>
        <v>0</v>
      </c>
      <c r="W4" s="77"/>
      <c r="X4" s="78"/>
      <c r="Y4" s="79"/>
      <c r="Z4" s="80"/>
      <c r="AA4" s="81"/>
      <c r="AB4" s="83"/>
    </row>
    <row r="5" spans="15:29" x14ac:dyDescent="0.3">
      <c r="O5" s="50"/>
      <c r="P5" s="51"/>
      <c r="Q5" s="52"/>
      <c r="R5" s="53"/>
      <c r="S5" s="73"/>
      <c r="T5" s="69">
        <f>SUM(T4:T4)</f>
        <v>0</v>
      </c>
      <c r="U5" s="54">
        <f>IF(T5="","",T5*VLOOKUP(T5,base_com!$A$18:$C$26,3,1))</f>
        <v>0</v>
      </c>
      <c r="V5" s="55">
        <f>SUM(V4:V4)</f>
        <v>0</v>
      </c>
      <c r="W5" s="54">
        <f>IF(V5="","",V5*VLOOKUP(V5,base_com!$E$18:$G$26,3,1))</f>
        <v>0</v>
      </c>
      <c r="X5" s="56"/>
      <c r="Y5" s="57">
        <f>U5+W5-X5</f>
        <v>0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>Y5+Z5+AA5</f>
        <v>0</v>
      </c>
    </row>
    <row r="6" spans="15:29" x14ac:dyDescent="0.3">
      <c r="O6" s="2"/>
      <c r="P6" s="33"/>
      <c r="Q6" s="24"/>
      <c r="R6" s="24"/>
      <c r="S6" s="72"/>
      <c r="T6" s="68">
        <f t="shared" ref="T6" si="2">F6</f>
        <v>0</v>
      </c>
      <c r="U6" s="77"/>
      <c r="V6" s="26">
        <f t="shared" ref="V6" si="3">H6</f>
        <v>0</v>
      </c>
      <c r="W6" s="77"/>
      <c r="X6" s="78"/>
      <c r="Y6" s="79"/>
      <c r="Z6" s="80"/>
      <c r="AA6" s="81"/>
      <c r="AB6" s="84"/>
    </row>
    <row r="7" spans="15:29" x14ac:dyDescent="0.3">
      <c r="O7" s="60"/>
      <c r="P7" s="51"/>
      <c r="Q7" s="52"/>
      <c r="R7" s="53"/>
      <c r="S7" s="73"/>
      <c r="T7" s="69">
        <f>SUM(T6:T6)</f>
        <v>0</v>
      </c>
      <c r="U7" s="54">
        <f>IF(T7="","",T7*VLOOKUP(T7,base_com!$A$18:$C$26,3,1))</f>
        <v>0</v>
      </c>
      <c r="V7" s="55">
        <f>SUM(V6:V6)</f>
        <v>0</v>
      </c>
      <c r="W7" s="54">
        <f>IF(V7="","",V7*VLOOKUP(V7,base_com!$E$18:$G$26,3,1))</f>
        <v>0</v>
      </c>
      <c r="X7" s="56">
        <v>0</v>
      </c>
      <c r="Y7" s="57">
        <f>U7+W7-X7</f>
        <v>0</v>
      </c>
      <c r="Z7" s="55">
        <f>IF(T7="","",VLOOKUP(T7,base_com!$A$18:$D$26,4,1))</f>
        <v>0</v>
      </c>
      <c r="AA7" s="58">
        <f>IF(V7="","",VLOOKUP(V7,base_com!$E$18:$H$26,4,1))</f>
        <v>0</v>
      </c>
      <c r="AB7" s="59">
        <f>Y7+Z7+AA7</f>
        <v>0</v>
      </c>
    </row>
    <row r="8" spans="15:29" x14ac:dyDescent="0.3">
      <c r="O8" s="2"/>
      <c r="P8" s="49"/>
      <c r="Q8" s="24"/>
      <c r="R8" s="24"/>
      <c r="S8" s="72"/>
      <c r="T8" s="68">
        <f t="shared" ref="T8" si="4">F8</f>
        <v>0</v>
      </c>
      <c r="U8" s="93"/>
      <c r="V8" s="26">
        <f t="shared" ref="V8" si="5">H8</f>
        <v>0</v>
      </c>
      <c r="W8" s="93"/>
      <c r="X8" s="96"/>
      <c r="Y8" s="89"/>
      <c r="Z8" s="92"/>
      <c r="AA8" s="91"/>
      <c r="AB8" s="95"/>
    </row>
    <row r="9" spans="15:29" x14ac:dyDescent="0.3">
      <c r="O9" s="60"/>
      <c r="P9" s="51"/>
      <c r="Q9" s="52"/>
      <c r="R9" s="53"/>
      <c r="S9" s="73"/>
      <c r="T9" s="69">
        <f>SUM(T8:T8)</f>
        <v>0</v>
      </c>
      <c r="U9" s="54">
        <f>IF(T9="","",T9*VLOOKUP(T9,base_com!$A$18:$C$26,3,1))</f>
        <v>0</v>
      </c>
      <c r="V9" s="55">
        <f>SUM(V8:V8)</f>
        <v>0</v>
      </c>
      <c r="W9" s="54">
        <f>IF(V9="","",V9*VLOOKUP(V9,base_com!$E$18:$G$26,3,1))</f>
        <v>0</v>
      </c>
      <c r="X9" s="56">
        <v>0</v>
      </c>
      <c r="Y9" s="57">
        <f>U9+W9-X9</f>
        <v>0</v>
      </c>
      <c r="Z9" s="55">
        <f>IF(T9="","",VLOOKUP(T9,base_com!$A$18:$D$26,4,1))</f>
        <v>0</v>
      </c>
      <c r="AA9" s="58">
        <f>IF(V9="","",VLOOKUP(V9,base_com!$E$18:$H$26,4,1))</f>
        <v>0</v>
      </c>
      <c r="AB9" s="59">
        <f>Y9+Z9+AA9</f>
        <v>0</v>
      </c>
    </row>
  </sheetData>
  <mergeCells count="6">
    <mergeCell ref="Q2:Q3"/>
    <mergeCell ref="R2:S3"/>
    <mergeCell ref="X2:X3"/>
    <mergeCell ref="Y2:Y3"/>
    <mergeCell ref="O2:O3"/>
    <mergeCell ref="P2:P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9"/>
  <sheetViews>
    <sheetView workbookViewId="0">
      <selection activeCell="O2" sqref="O2:S3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3.44140625" customWidth="1"/>
    <col min="30" max="30" width="7.77734375" customWidth="1"/>
    <col min="31" max="31" width="2.77734375" customWidth="1"/>
    <col min="32" max="33" width="6.77734375" customWidth="1"/>
    <col min="34" max="34" width="8.77734375" customWidth="1"/>
    <col min="35" max="44" width="7.77734375" customWidth="1"/>
  </cols>
  <sheetData>
    <row r="1" spans="15:29" ht="15" thickTop="1" x14ac:dyDescent="0.3">
      <c r="O1" s="145" t="s">
        <v>23</v>
      </c>
      <c r="P1" s="146"/>
      <c r="Q1" s="146"/>
      <c r="R1" s="85"/>
      <c r="S1" s="71"/>
      <c r="AC1" s="87">
        <f ca="1">MONTH("1/"&amp;MID(CELL("nomfichier",$AC$1),FIND("]",CELL("nomfichier",$AC$1))+1,80))-1</f>
        <v>4</v>
      </c>
    </row>
    <row r="2" spans="15:29" x14ac:dyDescent="0.3">
      <c r="O2" s="143"/>
      <c r="P2" s="141"/>
      <c r="Q2" s="141"/>
      <c r="R2" s="118"/>
      <c r="S2" s="119"/>
      <c r="T2" s="66"/>
      <c r="U2" s="23"/>
      <c r="V2" s="36"/>
      <c r="W2" s="23"/>
      <c r="X2" s="122" t="s">
        <v>0</v>
      </c>
      <c r="Y2" s="124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144"/>
      <c r="P3" s="142"/>
      <c r="Q3" s="142"/>
      <c r="R3" s="120"/>
      <c r="S3" s="121"/>
      <c r="T3" s="67" t="s">
        <v>11</v>
      </c>
      <c r="U3" s="39" t="s">
        <v>10</v>
      </c>
      <c r="V3" s="38" t="s">
        <v>11</v>
      </c>
      <c r="W3" s="39" t="s">
        <v>10</v>
      </c>
      <c r="X3" s="123"/>
      <c r="Y3" s="125"/>
      <c r="Z3" s="41"/>
      <c r="AA3" s="42"/>
      <c r="AB3" s="40"/>
    </row>
    <row r="4" spans="15:29" x14ac:dyDescent="0.3">
      <c r="O4" s="2"/>
      <c r="P4" s="33"/>
      <c r="Q4" s="24"/>
      <c r="R4" s="24"/>
      <c r="S4" s="72"/>
      <c r="T4" s="68">
        <f t="shared" ref="T4" si="0">F4</f>
        <v>0</v>
      </c>
      <c r="U4" s="77"/>
      <c r="V4" s="26">
        <f t="shared" ref="V4" si="1">H4</f>
        <v>0</v>
      </c>
      <c r="W4" s="77"/>
      <c r="X4" s="78"/>
      <c r="Y4" s="79"/>
      <c r="Z4" s="80"/>
      <c r="AA4" s="81"/>
      <c r="AB4" s="84"/>
    </row>
    <row r="5" spans="15:29" x14ac:dyDescent="0.3">
      <c r="O5" s="50"/>
      <c r="P5" s="51"/>
      <c r="Q5" s="52"/>
      <c r="R5" s="53"/>
      <c r="S5" s="73"/>
      <c r="T5" s="69">
        <f>SUM(T4:T4)</f>
        <v>0</v>
      </c>
      <c r="U5" s="54">
        <f>IF(T5="","",T5*VLOOKUP(T5,base_com!$A$18:$C$26,3,1))</f>
        <v>0</v>
      </c>
      <c r="V5" s="55">
        <f>SUM(V4:V4)</f>
        <v>0</v>
      </c>
      <c r="W5" s="54">
        <f>IF(V5="","",V5*VLOOKUP(V5,base_com!$E$18:$G$26,3,1))</f>
        <v>0</v>
      </c>
      <c r="X5" s="56"/>
      <c r="Y5" s="57">
        <f>U5+W5-X5</f>
        <v>0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>Y5+Z5+AA5</f>
        <v>0</v>
      </c>
    </row>
    <row r="6" spans="15:29" x14ac:dyDescent="0.3">
      <c r="O6" s="2"/>
      <c r="P6" s="33"/>
      <c r="Q6" s="24"/>
      <c r="R6" s="24"/>
      <c r="S6" s="72"/>
      <c r="T6" s="68">
        <f t="shared" ref="T6" si="2">F6</f>
        <v>0</v>
      </c>
      <c r="U6" s="77"/>
      <c r="V6" s="26">
        <f t="shared" ref="V6" si="3">H6</f>
        <v>0</v>
      </c>
      <c r="W6" s="77"/>
      <c r="X6" s="78"/>
      <c r="Y6" s="79"/>
      <c r="Z6" s="80"/>
      <c r="AA6" s="81"/>
      <c r="AB6" s="84"/>
    </row>
    <row r="7" spans="15:29" x14ac:dyDescent="0.3">
      <c r="O7" s="60"/>
      <c r="P7" s="51"/>
      <c r="Q7" s="52"/>
      <c r="R7" s="53"/>
      <c r="S7" s="73"/>
      <c r="T7" s="69">
        <f>SUM(T6:T6)</f>
        <v>0</v>
      </c>
      <c r="U7" s="54">
        <f>IF(T7="","",T7*VLOOKUP(T7,base_com!$A$18:$C$26,3,1))</f>
        <v>0</v>
      </c>
      <c r="V7" s="55">
        <f>SUM(V6:V6)</f>
        <v>0</v>
      </c>
      <c r="W7" s="54">
        <f>IF(V7="","",V7*VLOOKUP(V7,base_com!$E$18:$G$26,3,1))</f>
        <v>0</v>
      </c>
      <c r="X7" s="56">
        <v>0</v>
      </c>
      <c r="Y7" s="57">
        <f>U7+W7-X7</f>
        <v>0</v>
      </c>
      <c r="Z7" s="55">
        <f>IF(T7="","",VLOOKUP(T7,base_com!$A$18:$D$26,4,1))</f>
        <v>0</v>
      </c>
      <c r="AA7" s="58">
        <f>IF(V7="","",VLOOKUP(V7,base_com!$E$18:$H$26,4,1))</f>
        <v>0</v>
      </c>
      <c r="AB7" s="59">
        <f>Y7+Z7+AA7</f>
        <v>0</v>
      </c>
    </row>
    <row r="8" spans="15:29" x14ac:dyDescent="0.3">
      <c r="O8" s="2"/>
      <c r="P8" s="34"/>
      <c r="Q8" s="24"/>
      <c r="R8" s="24"/>
      <c r="S8" s="72"/>
      <c r="T8" s="68">
        <f t="shared" ref="T8" si="4">F8</f>
        <v>0</v>
      </c>
      <c r="U8" s="93"/>
      <c r="V8" s="26">
        <f t="shared" ref="V8" si="5">H8</f>
        <v>0</v>
      </c>
      <c r="W8" s="93"/>
      <c r="X8" s="96"/>
      <c r="Y8" s="89"/>
      <c r="Z8" s="92"/>
      <c r="AA8" s="91"/>
      <c r="AB8" s="95"/>
    </row>
    <row r="9" spans="15:29" x14ac:dyDescent="0.3">
      <c r="O9" s="60"/>
      <c r="P9" s="51"/>
      <c r="Q9" s="52"/>
      <c r="R9" s="53"/>
      <c r="S9" s="73"/>
      <c r="T9" s="69">
        <f>SUM(T8:T8)</f>
        <v>0</v>
      </c>
      <c r="U9" s="54">
        <f>IF(T9="","",T9*VLOOKUP(T9,base_com!$A$18:$C$26,3,1))</f>
        <v>0</v>
      </c>
      <c r="V9" s="55">
        <f>SUM(V8:V8)</f>
        <v>0</v>
      </c>
      <c r="W9" s="54">
        <f>IF(V9="","",V9*VLOOKUP(V9,base_com!$E$18:$G$26,3,1))</f>
        <v>0</v>
      </c>
      <c r="X9" s="56">
        <v>0</v>
      </c>
      <c r="Y9" s="57">
        <f>U9+W9-X9</f>
        <v>0</v>
      </c>
      <c r="Z9" s="55">
        <f>IF(T9="","",VLOOKUP(T9,base_com!$A$18:$D$26,4,1))</f>
        <v>0</v>
      </c>
      <c r="AA9" s="58">
        <f>IF(V9="","",VLOOKUP(V9,base_com!$E$18:$H$26,4,1))</f>
        <v>0</v>
      </c>
      <c r="AB9" s="59">
        <f>Y9+Z9+AA9</f>
        <v>0</v>
      </c>
    </row>
  </sheetData>
  <mergeCells count="7">
    <mergeCell ref="O1:Q1"/>
    <mergeCell ref="Q2:Q3"/>
    <mergeCell ref="R2:S3"/>
    <mergeCell ref="X2:X3"/>
    <mergeCell ref="Y2:Y3"/>
    <mergeCell ref="O2:O3"/>
    <mergeCell ref="P2:P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9"/>
  <sheetViews>
    <sheetView workbookViewId="0">
      <pane ySplit="3" topLeftCell="A4" activePane="bottomLeft" state="frozen"/>
      <selection pane="bottomLeft" activeCell="W13" sqref="W13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3.5546875" customWidth="1"/>
    <col min="30" max="37" width="7.77734375" customWidth="1"/>
  </cols>
  <sheetData>
    <row r="1" spans="15:29" ht="15" thickTop="1" x14ac:dyDescent="0.3">
      <c r="O1" s="145" t="s">
        <v>24</v>
      </c>
      <c r="P1" s="147"/>
      <c r="Q1" s="147"/>
      <c r="R1" s="85"/>
      <c r="S1" s="71"/>
      <c r="AC1" s="87">
        <f ca="1">MONTH("1/"&amp;MID(CELL("nomfichier",$AC$1),FIND("]",CELL("nomfichier",$AC$1))+1,80))-1</f>
        <v>5</v>
      </c>
    </row>
    <row r="2" spans="15:29" x14ac:dyDescent="0.3">
      <c r="O2" s="143"/>
      <c r="P2" s="141"/>
      <c r="Q2" s="141"/>
      <c r="R2" s="118"/>
      <c r="S2" s="119"/>
      <c r="T2" s="66"/>
      <c r="U2" s="23"/>
      <c r="V2" s="36"/>
      <c r="W2" s="23"/>
      <c r="X2" s="122" t="s">
        <v>0</v>
      </c>
      <c r="Y2" s="124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144"/>
      <c r="P3" s="142"/>
      <c r="Q3" s="142"/>
      <c r="R3" s="120"/>
      <c r="S3" s="121"/>
      <c r="T3" s="67" t="s">
        <v>11</v>
      </c>
      <c r="U3" s="39" t="s">
        <v>10</v>
      </c>
      <c r="V3" s="38" t="s">
        <v>11</v>
      </c>
      <c r="W3" s="39" t="s">
        <v>10</v>
      </c>
      <c r="X3" s="123"/>
      <c r="Y3" s="125"/>
      <c r="Z3" s="41"/>
      <c r="AA3" s="42"/>
      <c r="AB3" s="40"/>
    </row>
    <row r="4" spans="15:29" x14ac:dyDescent="0.3">
      <c r="O4" s="2"/>
      <c r="P4" s="33"/>
      <c r="Q4" s="24"/>
      <c r="R4" s="24"/>
      <c r="S4" s="72"/>
      <c r="T4" s="68">
        <v>1000</v>
      </c>
      <c r="U4" s="77"/>
      <c r="V4" s="26">
        <v>0</v>
      </c>
      <c r="W4" s="77"/>
      <c r="X4" s="78"/>
      <c r="Y4" s="79"/>
      <c r="Z4" s="80"/>
      <c r="AA4" s="81"/>
      <c r="AB4" s="84"/>
    </row>
    <row r="5" spans="15:29" x14ac:dyDescent="0.3">
      <c r="O5" s="60"/>
      <c r="P5" s="51" t="s">
        <v>12</v>
      </c>
      <c r="Q5" s="52"/>
      <c r="R5" s="53"/>
      <c r="S5" s="73"/>
      <c r="T5" s="69">
        <v>1000</v>
      </c>
      <c r="U5" s="54">
        <f>IF(T5="","",T5*VLOOKUP(T5,base_com!$A$18:$C$26,3,1))</f>
        <v>50</v>
      </c>
      <c r="V5" s="55">
        <f>SUM(V4:V4)</f>
        <v>0</v>
      </c>
      <c r="W5" s="54">
        <f>IF(V5="","",V5*VLOOKUP(V5,base_com!$E$18:$G$26,3,1))</f>
        <v>0</v>
      </c>
      <c r="X5" s="56">
        <v>0</v>
      </c>
      <c r="Y5" s="57">
        <f>U5+W5-X5</f>
        <v>50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>Y5+Z5+AA5</f>
        <v>50</v>
      </c>
    </row>
    <row r="6" spans="15:29" x14ac:dyDescent="0.3">
      <c r="O6" s="2"/>
      <c r="P6" s="49"/>
      <c r="Q6" s="24"/>
      <c r="R6" s="24"/>
      <c r="S6" s="72"/>
      <c r="T6" s="68">
        <v>1000</v>
      </c>
      <c r="U6" s="27"/>
      <c r="V6" s="26">
        <v>0</v>
      </c>
      <c r="W6" s="27"/>
      <c r="X6" s="31"/>
      <c r="Y6" s="35"/>
      <c r="Z6" s="26"/>
      <c r="AA6" s="25"/>
      <c r="AB6" s="48"/>
    </row>
    <row r="7" spans="15:29" x14ac:dyDescent="0.3">
      <c r="O7" s="60"/>
      <c r="P7" s="51" t="s">
        <v>14</v>
      </c>
      <c r="Q7" s="52"/>
      <c r="R7" s="53"/>
      <c r="S7" s="73"/>
      <c r="T7" s="69">
        <v>1000</v>
      </c>
      <c r="U7" s="54">
        <f>IF(T7="","",T7*VLOOKUP(T7,base_com!$A$18:$C$26,3,1))</f>
        <v>50</v>
      </c>
      <c r="V7" s="55">
        <f>SUM(V6:V6)</f>
        <v>0</v>
      </c>
      <c r="W7" s="54">
        <f>IF(V7="","",V7*VLOOKUP(V7,base_com!$E$18:$G$26,3,1))</f>
        <v>0</v>
      </c>
      <c r="X7" s="56">
        <v>0</v>
      </c>
      <c r="Y7" s="57">
        <f>U7+W7-X7</f>
        <v>50</v>
      </c>
      <c r="Z7" s="55">
        <f>IF(T7="","",VLOOKUP(T7,base_com!$A$18:$D$26,4,1))</f>
        <v>0</v>
      </c>
      <c r="AA7" s="58">
        <f>IF(V7="","",VLOOKUP(V7,base_com!$E$18:$H$26,4,1))</f>
        <v>0</v>
      </c>
      <c r="AB7" s="59">
        <f>Y7+Z7+AA7</f>
        <v>50</v>
      </c>
    </row>
    <row r="8" spans="15:29" x14ac:dyDescent="0.3">
      <c r="O8" s="2"/>
      <c r="P8" s="33"/>
      <c r="Q8" s="24"/>
      <c r="R8" s="24"/>
      <c r="S8" s="72"/>
      <c r="T8" s="68">
        <v>0</v>
      </c>
      <c r="U8" s="27"/>
      <c r="V8" s="26">
        <v>2000</v>
      </c>
      <c r="W8" s="27"/>
      <c r="X8" s="31"/>
      <c r="Y8" s="35"/>
      <c r="Z8" s="26"/>
      <c r="AA8" s="25"/>
      <c r="AB8" s="48"/>
    </row>
    <row r="9" spans="15:29" x14ac:dyDescent="0.3">
      <c r="O9" s="60"/>
      <c r="P9" s="51" t="s">
        <v>18</v>
      </c>
      <c r="Q9" s="52"/>
      <c r="R9" s="53"/>
      <c r="S9" s="73"/>
      <c r="T9" s="69">
        <f>SUM(T8:T8)</f>
        <v>0</v>
      </c>
      <c r="U9" s="54">
        <f>IF(T9="","",T9*VLOOKUP(T9,base_com!$A$18:$C$26,3,1))</f>
        <v>0</v>
      </c>
      <c r="V9" s="55">
        <f>SUM(V8:V8)</f>
        <v>2000</v>
      </c>
      <c r="W9" s="54">
        <f>IF(V9="","",V9*VLOOKUP(V9,base_com!$E$18:$G$26,3,1))</f>
        <v>100</v>
      </c>
      <c r="X9" s="56">
        <v>0</v>
      </c>
      <c r="Y9" s="57">
        <f>U9+W9-X9</f>
        <v>100</v>
      </c>
      <c r="Z9" s="55">
        <f>IF(T9="","",VLOOKUP(T9,base_com!$A$18:$D$26,4,1))</f>
        <v>0</v>
      </c>
      <c r="AA9" s="58">
        <f>IF(V9="","",VLOOKUP(V9,base_com!$E$18:$H$26,4,1))</f>
        <v>0</v>
      </c>
      <c r="AB9" s="59">
        <f>Y9+Z9+AA9</f>
        <v>100</v>
      </c>
    </row>
  </sheetData>
  <mergeCells count="7">
    <mergeCell ref="O1:Q1"/>
    <mergeCell ref="X2:X3"/>
    <mergeCell ref="Y2:Y3"/>
    <mergeCell ref="O2:O3"/>
    <mergeCell ref="P2:P3"/>
    <mergeCell ref="Q2:Q3"/>
    <mergeCell ref="R2:S3"/>
  </mergeCells>
  <pageMargins left="0.7" right="0.7" top="0.75" bottom="0.75" header="0.3" footer="0.3"/>
  <pageSetup paperSize="9" orientation="landscape" r:id="rId1"/>
  <ignoredErrors>
    <ignoredError sqref="U5:V5 U7:V7 U9:V9 T9" 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7"/>
  <sheetViews>
    <sheetView workbookViewId="0">
      <selection activeCell="AD2" sqref="AD2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3.6640625" customWidth="1"/>
  </cols>
  <sheetData>
    <row r="1" spans="15:29" ht="16.2" thickTop="1" x14ac:dyDescent="0.3">
      <c r="O1" s="145" t="s">
        <v>25</v>
      </c>
      <c r="P1" s="146"/>
      <c r="Q1" s="146"/>
      <c r="R1" s="86"/>
      <c r="S1" s="71"/>
      <c r="AC1" s="87">
        <f ca="1">MONTH("1/"&amp;MID(CELL("nomfichier",$AC$1),FIND("]",CELL("nomfichier",$AC$1))+1,80))-1</f>
        <v>6</v>
      </c>
    </row>
    <row r="2" spans="15:29" x14ac:dyDescent="0.3">
      <c r="O2" s="143"/>
      <c r="P2" s="141"/>
      <c r="Q2" s="141"/>
      <c r="R2" s="118"/>
      <c r="S2" s="119"/>
      <c r="T2" s="66"/>
      <c r="U2" s="23"/>
      <c r="V2" s="36"/>
      <c r="W2" s="23"/>
      <c r="X2" s="122" t="s">
        <v>0</v>
      </c>
      <c r="Y2" s="124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144"/>
      <c r="P3" s="142"/>
      <c r="Q3" s="142"/>
      <c r="R3" s="120"/>
      <c r="S3" s="121"/>
      <c r="T3" s="67" t="s">
        <v>11</v>
      </c>
      <c r="U3" s="39" t="s">
        <v>10</v>
      </c>
      <c r="V3" s="38" t="s">
        <v>11</v>
      </c>
      <c r="W3" s="39" t="s">
        <v>10</v>
      </c>
      <c r="X3" s="123"/>
      <c r="Y3" s="125"/>
      <c r="Z3" s="41"/>
      <c r="AA3" s="42"/>
      <c r="AB3" s="40"/>
    </row>
    <row r="4" spans="15:29" x14ac:dyDescent="0.3">
      <c r="O4" s="2"/>
      <c r="P4" s="76"/>
      <c r="Q4" s="24"/>
      <c r="R4" s="24"/>
      <c r="S4" s="25"/>
      <c r="T4" s="68">
        <v>1156</v>
      </c>
      <c r="U4" s="77"/>
      <c r="V4" s="26">
        <v>0</v>
      </c>
      <c r="W4" s="77"/>
      <c r="X4" s="78"/>
      <c r="Y4" s="79"/>
      <c r="Z4" s="80"/>
      <c r="AA4" s="81"/>
      <c r="AB4" s="82"/>
    </row>
    <row r="5" spans="15:29" x14ac:dyDescent="0.3">
      <c r="O5" s="50"/>
      <c r="P5" s="51" t="s">
        <v>12</v>
      </c>
      <c r="Q5" s="52"/>
      <c r="R5" s="53"/>
      <c r="S5" s="73"/>
      <c r="T5" s="69">
        <f>SUM(T4:T4)</f>
        <v>1156</v>
      </c>
      <c r="U5" s="54">
        <f>IF(T5="","",T5*VLOOKUP(T5,base_com!$A$18:$C$26,3,1))</f>
        <v>57.800000000000004</v>
      </c>
      <c r="V5" s="55">
        <f>SUM(V4:V4)</f>
        <v>0</v>
      </c>
      <c r="W5" s="54">
        <f>IF(V5="","",V5*VLOOKUP(V5,base_com!$E$18:$G$26,3,1))</f>
        <v>0</v>
      </c>
      <c r="X5" s="88">
        <f ca="1">SUMPRODUCT(SUMIF(INDIRECT(TEXT(DATE(2013,ROW(INDIRECT("1:"&amp;$AC$1)),1),"mmmm")&amp;"!P4:P80"),$P5,INDIRECT(TEXT(DATE(2013,ROW(INDIRECT("1:"&amp;$AC$1)),1),"mmmm")&amp;"!AB4:AB80")))</f>
        <v>50</v>
      </c>
      <c r="Y5" s="57">
        <f ca="1">U5+W5-X5</f>
        <v>7.8000000000000043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 ca="1">Y5+Z5+AA5</f>
        <v>7.8000000000000043</v>
      </c>
    </row>
    <row r="6" spans="15:29" x14ac:dyDescent="0.3">
      <c r="O6" s="2"/>
      <c r="P6" s="33"/>
      <c r="Q6" s="24"/>
      <c r="R6" s="24"/>
      <c r="S6" s="72"/>
      <c r="T6" s="68">
        <v>1000</v>
      </c>
      <c r="U6" s="77"/>
      <c r="V6" s="26">
        <v>0</v>
      </c>
      <c r="W6" s="77"/>
      <c r="X6" s="78"/>
      <c r="Y6" s="79"/>
      <c r="Z6" s="80"/>
      <c r="AA6" s="81"/>
      <c r="AB6" s="84"/>
    </row>
    <row r="7" spans="15:29" x14ac:dyDescent="0.3">
      <c r="O7" s="60"/>
      <c r="P7" s="51" t="s">
        <v>14</v>
      </c>
      <c r="Q7" s="52"/>
      <c r="R7" s="53"/>
      <c r="S7" s="73"/>
      <c r="T7" s="69">
        <v>1450</v>
      </c>
      <c r="U7" s="54">
        <f>IF(T7="","",T7*VLOOKUP(T7,base_com!$A$18:$C$26,3,1))</f>
        <v>72.5</v>
      </c>
      <c r="V7" s="55">
        <f>SUM(V6:V6)</f>
        <v>0</v>
      </c>
      <c r="W7" s="54">
        <f>IF(V7="","",V7*VLOOKUP(V7,base_com!$E$18:$G$26,3,1))</f>
        <v>0</v>
      </c>
      <c r="X7" s="88">
        <f ca="1">SUMPRODUCT(SUMIF(INDIRECT(TEXT(DATE(2013,ROW(INDIRECT("1:"&amp;$AC$1)),1),"mmmm")&amp;"!P4:P80"),$P7,INDIRECT(TEXT(DATE(2013,ROW(INDIRECT("1:"&amp;$AC$1)),1),"mmmm")&amp;"!AB4:AB80")))</f>
        <v>50</v>
      </c>
      <c r="Y7" s="57">
        <f ca="1">U7+W7-X7</f>
        <v>22.5</v>
      </c>
      <c r="Z7" s="55">
        <f>IF(T7="","",VLOOKUP(T7,base_com!$A$18:$D$26,4,1))</f>
        <v>0</v>
      </c>
      <c r="AA7" s="58">
        <f>IF(V7="","",VLOOKUP(V7,base_com!$E$18:$H$26,4,1))</f>
        <v>0</v>
      </c>
      <c r="AB7" s="59">
        <f ca="1">Y7+Z7+AA7</f>
        <v>22.5</v>
      </c>
    </row>
  </sheetData>
  <mergeCells count="7">
    <mergeCell ref="O1:Q1"/>
    <mergeCell ref="Q2:Q3"/>
    <mergeCell ref="R2:S3"/>
    <mergeCell ref="X2:X3"/>
    <mergeCell ref="Y2:Y3"/>
    <mergeCell ref="O2:O3"/>
    <mergeCell ref="P2:P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7"/>
  <sheetViews>
    <sheetView workbookViewId="0">
      <selection activeCell="AD7" sqref="AD7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3.88671875" customWidth="1"/>
  </cols>
  <sheetData>
    <row r="1" spans="15:29" ht="16.2" thickTop="1" x14ac:dyDescent="0.3">
      <c r="O1" s="148" t="s">
        <v>26</v>
      </c>
      <c r="P1" s="149"/>
      <c r="Q1" s="149"/>
      <c r="R1" s="86"/>
      <c r="S1" s="71"/>
      <c r="AC1" s="87">
        <f ca="1">MONTH("1/"&amp;MID(CELL("nomfichier",$AC$1),FIND("]",CELL("nomfichier",$AC$1))+1,80))-1</f>
        <v>7</v>
      </c>
    </row>
    <row r="2" spans="15:29" x14ac:dyDescent="0.3">
      <c r="O2" s="143"/>
      <c r="P2" s="141"/>
      <c r="Q2" s="141"/>
      <c r="R2" s="118"/>
      <c r="S2" s="119"/>
      <c r="T2" s="66"/>
      <c r="U2" s="23"/>
      <c r="V2" s="36"/>
      <c r="W2" s="23"/>
      <c r="X2" s="122" t="s">
        <v>0</v>
      </c>
      <c r="Y2" s="124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144"/>
      <c r="P3" s="142"/>
      <c r="Q3" s="142"/>
      <c r="R3" s="120"/>
      <c r="S3" s="121"/>
      <c r="T3" s="67" t="s">
        <v>11</v>
      </c>
      <c r="U3" s="39" t="s">
        <v>10</v>
      </c>
      <c r="V3" s="38" t="s">
        <v>11</v>
      </c>
      <c r="W3" s="39" t="s">
        <v>10</v>
      </c>
      <c r="X3" s="123"/>
      <c r="Y3" s="125"/>
      <c r="Z3" s="41"/>
      <c r="AA3" s="42"/>
      <c r="AB3" s="40"/>
    </row>
    <row r="4" spans="15:29" x14ac:dyDescent="0.3">
      <c r="O4" s="2"/>
      <c r="P4" s="76"/>
      <c r="Q4" s="24"/>
      <c r="R4" s="24"/>
      <c r="S4" s="25"/>
      <c r="T4" s="68">
        <v>2500</v>
      </c>
      <c r="U4" s="77"/>
      <c r="V4" s="26">
        <v>0</v>
      </c>
      <c r="W4" s="77"/>
      <c r="X4" s="78"/>
      <c r="Y4" s="79"/>
      <c r="Z4" s="80"/>
      <c r="AA4" s="81"/>
      <c r="AB4" s="82"/>
    </row>
    <row r="5" spans="15:29" x14ac:dyDescent="0.3">
      <c r="O5" s="50"/>
      <c r="P5" s="51" t="s">
        <v>14</v>
      </c>
      <c r="Q5" s="52"/>
      <c r="R5" s="53"/>
      <c r="S5" s="73"/>
      <c r="T5" s="69">
        <v>2500</v>
      </c>
      <c r="U5" s="54">
        <f>IF(T5="","",T5*VLOOKUP(T5,base_com!$A$18:$C$26,3,1))</f>
        <v>200</v>
      </c>
      <c r="V5" s="55">
        <f>SUM(V4:V4)</f>
        <v>0</v>
      </c>
      <c r="W5" s="54">
        <f>IF(V5="","",V5*VLOOKUP(V5,base_com!$E$18:$G$26,3,1))</f>
        <v>0</v>
      </c>
      <c r="X5" s="88">
        <f ca="1">SUMPRODUCT(SUMIF(INDIRECT(TEXT(DATE(2013,ROW(INDIRECT("1:"&amp;$AC$1)),1),"mmmm")&amp;"!P4:P80"),$P5,INDIRECT(TEXT(DATE(2013,ROW(INDIRECT("1:"&amp;$AC$1)),1),"mmmm")&amp;"!AB4:AB80")))</f>
        <v>72.5</v>
      </c>
      <c r="Y5" s="57">
        <f ca="1">U5+W5-X5</f>
        <v>127.5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 ca="1">Y5+Z5+AA5</f>
        <v>127.5</v>
      </c>
    </row>
    <row r="6" spans="15:29" x14ac:dyDescent="0.3">
      <c r="O6" s="2"/>
      <c r="P6" s="33"/>
      <c r="Q6" s="24"/>
      <c r="R6" s="24"/>
      <c r="S6" s="72"/>
      <c r="T6" s="68">
        <v>0</v>
      </c>
      <c r="U6" s="77"/>
      <c r="V6" s="26">
        <v>0</v>
      </c>
      <c r="W6" s="77"/>
      <c r="X6" s="78"/>
      <c r="Y6" s="79"/>
      <c r="Z6" s="80"/>
      <c r="AA6" s="81"/>
      <c r="AB6" s="84"/>
    </row>
    <row r="7" spans="15:29" x14ac:dyDescent="0.3">
      <c r="O7" s="60"/>
      <c r="P7" s="51" t="s">
        <v>17</v>
      </c>
      <c r="Q7" s="52"/>
      <c r="R7" s="53"/>
      <c r="S7" s="73"/>
      <c r="T7" s="69">
        <v>1000</v>
      </c>
      <c r="U7" s="54">
        <f>IF(T7="","",T7*VLOOKUP(T7,base_com!$A$18:$C$26,3,1))</f>
        <v>50</v>
      </c>
      <c r="V7" s="55">
        <f>SUM(V6:V6)</f>
        <v>0</v>
      </c>
      <c r="W7" s="54">
        <f>IF(V7="","",V7*VLOOKUP(V7,base_com!$E$18:$G$26,3,1))</f>
        <v>0</v>
      </c>
      <c r="X7" s="88">
        <f ca="1">SUMPRODUCT(SUMIF(INDIRECT(TEXT(DATE(2013,ROW(INDIRECT("1:"&amp;$AC$1)),1),"mmmm")&amp;"!P4:P80"),$P7,INDIRECT(TEXT(DATE(2013,ROW(INDIRECT("1:"&amp;$AC$1)),1),"mmmm")&amp;"!AB4:AB80")))</f>
        <v>0</v>
      </c>
      <c r="Y7" s="57">
        <f ca="1">U7+W7-X7</f>
        <v>50</v>
      </c>
      <c r="Z7" s="55">
        <f>IF(T7="","",VLOOKUP(T7,base_com!$A$18:$D$26,4,1))</f>
        <v>0</v>
      </c>
      <c r="AA7" s="58">
        <f>IF(V7="","",VLOOKUP(V7,base_com!$E$18:$H$26,4,1))</f>
        <v>0</v>
      </c>
      <c r="AB7" s="59">
        <f ca="1">Y7+Z7+AA7</f>
        <v>50</v>
      </c>
    </row>
  </sheetData>
  <mergeCells count="7">
    <mergeCell ref="O1:Q1"/>
    <mergeCell ref="Q2:Q3"/>
    <mergeCell ref="R2:S3"/>
    <mergeCell ref="X2:X3"/>
    <mergeCell ref="Y2:Y3"/>
    <mergeCell ref="O2:O3"/>
    <mergeCell ref="P2:P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7"/>
  <sheetViews>
    <sheetView workbookViewId="0">
      <selection activeCell="AD6" sqref="AD6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3.33203125" customWidth="1"/>
  </cols>
  <sheetData>
    <row r="1" spans="15:29" ht="16.2" thickTop="1" x14ac:dyDescent="0.3">
      <c r="O1" s="116" t="s">
        <v>27</v>
      </c>
      <c r="P1" s="117"/>
      <c r="Q1" s="117"/>
      <c r="R1" s="86"/>
      <c r="S1" s="71"/>
      <c r="AC1" s="87">
        <f ca="1">MONTH("1/"&amp;MID(CELL("nomfichier",$AC$1),FIND("]",CELL("nomfichier",$AC$1))+1,80))-1</f>
        <v>8</v>
      </c>
    </row>
    <row r="2" spans="15:29" x14ac:dyDescent="0.3">
      <c r="O2" s="143"/>
      <c r="P2" s="141"/>
      <c r="Q2" s="141"/>
      <c r="R2" s="118"/>
      <c r="S2" s="119"/>
      <c r="T2" s="66"/>
      <c r="U2" s="23"/>
      <c r="V2" s="36"/>
      <c r="W2" s="23"/>
      <c r="X2" s="122" t="s">
        <v>0</v>
      </c>
      <c r="Y2" s="124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144"/>
      <c r="P3" s="142"/>
      <c r="Q3" s="142"/>
      <c r="R3" s="120"/>
      <c r="S3" s="121"/>
      <c r="T3" s="67" t="s">
        <v>11</v>
      </c>
      <c r="U3" s="39" t="s">
        <v>10</v>
      </c>
      <c r="V3" s="38" t="s">
        <v>11</v>
      </c>
      <c r="W3" s="39" t="s">
        <v>10</v>
      </c>
      <c r="X3" s="123"/>
      <c r="Y3" s="125"/>
      <c r="Z3" s="41"/>
      <c r="AA3" s="42"/>
      <c r="AB3" s="40"/>
    </row>
    <row r="4" spans="15:29" x14ac:dyDescent="0.3">
      <c r="O4" s="2">
        <v>6</v>
      </c>
      <c r="P4" s="76">
        <v>41533</v>
      </c>
      <c r="Q4" s="24">
        <v>153795</v>
      </c>
      <c r="R4" s="24" t="s">
        <v>15</v>
      </c>
      <c r="S4" s="25" t="s">
        <v>16</v>
      </c>
      <c r="T4" s="68">
        <v>1589</v>
      </c>
      <c r="U4" s="77"/>
      <c r="V4" s="26">
        <v>0</v>
      </c>
      <c r="W4" s="77"/>
      <c r="X4" s="78"/>
      <c r="Y4" s="79"/>
      <c r="Z4" s="80"/>
      <c r="AA4" s="81"/>
      <c r="AB4" s="82"/>
    </row>
    <row r="5" spans="15:29" x14ac:dyDescent="0.3">
      <c r="O5" s="50"/>
      <c r="P5" s="51" t="s">
        <v>17</v>
      </c>
      <c r="Q5" s="52"/>
      <c r="R5" s="53"/>
      <c r="S5" s="73"/>
      <c r="T5" s="69">
        <f>SUM(T4:T4)</f>
        <v>1589</v>
      </c>
      <c r="U5" s="54">
        <f>IF(T5="","",T5*VLOOKUP(T5,base_com!$A$18:$C$26,3,1))</f>
        <v>79.45</v>
      </c>
      <c r="V5" s="55">
        <f>SUM(V4:V4)</f>
        <v>0</v>
      </c>
      <c r="W5" s="54">
        <f>IF(V5="","",V5*VLOOKUP(V5,base_com!$E$18:$G$26,3,1))</f>
        <v>0</v>
      </c>
      <c r="X5" s="88">
        <f ca="1">SUMPRODUCT(SUMIF(INDIRECT(TEXT(DATE(2013,ROW(INDIRECT("1:"&amp;$AC$1)),1),"mmmm")&amp;"!P4:P80"),$P5,INDIRECT(TEXT(DATE(2013,ROW(INDIRECT("1:"&amp;$AC$1)),1),"mmmm")&amp;"!AB4:AB80")))</f>
        <v>50</v>
      </c>
      <c r="Y5" s="57">
        <f ca="1">U5+W5-X5</f>
        <v>29.450000000000003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 ca="1">Y5+Z5+AA5</f>
        <v>29.450000000000003</v>
      </c>
    </row>
    <row r="6" spans="15:29" x14ac:dyDescent="0.3">
      <c r="O6" s="2"/>
      <c r="P6" s="33"/>
      <c r="Q6" s="24"/>
      <c r="R6" s="24"/>
      <c r="S6" s="72"/>
      <c r="T6" s="68">
        <v>0</v>
      </c>
      <c r="U6" s="77"/>
      <c r="V6" s="26">
        <v>1000</v>
      </c>
      <c r="W6" s="77"/>
      <c r="X6" s="78"/>
      <c r="Y6" s="79"/>
      <c r="Z6" s="80"/>
      <c r="AA6" s="81"/>
      <c r="AB6" s="84"/>
    </row>
    <row r="7" spans="15:29" x14ac:dyDescent="0.3">
      <c r="O7" s="60"/>
      <c r="P7" s="51" t="s">
        <v>14</v>
      </c>
      <c r="Q7" s="52"/>
      <c r="R7" s="53"/>
      <c r="S7" s="73"/>
      <c r="T7" s="69">
        <v>2500</v>
      </c>
      <c r="U7" s="54">
        <f>IF(T7="","",T7*VLOOKUP(T7,base_com!$A$18:$C$26,3,1))</f>
        <v>200</v>
      </c>
      <c r="V7" s="55">
        <f>SUM(V6:V6)</f>
        <v>1000</v>
      </c>
      <c r="W7" s="54">
        <f>IF(V7="","",V7*VLOOKUP(V7,base_com!$E$18:$G$26,3,1))</f>
        <v>50</v>
      </c>
      <c r="X7" s="88">
        <f ca="1">SUMPRODUCT(SUMIF(INDIRECT(TEXT(DATE(2013,ROW(INDIRECT("1:"&amp;$AC$1)),1),"mmmm")&amp;"!P4:P80"),$P7,INDIRECT(TEXT(DATE(2013,ROW(INDIRECT("1:"&amp;$AC$1)),1),"mmmm")&amp;"!AB4:AB80")))</f>
        <v>200</v>
      </c>
      <c r="Y7" s="57">
        <f ca="1">U7+W7-X7</f>
        <v>50</v>
      </c>
      <c r="Z7" s="55">
        <f>IF(T7="","",VLOOKUP(T7,base_com!$A$18:$D$26,4,1))</f>
        <v>0</v>
      </c>
      <c r="AA7" s="58">
        <f>IF(V7="","",VLOOKUP(V7,base_com!$E$18:$H$26,4,1))</f>
        <v>0</v>
      </c>
      <c r="AB7" s="59">
        <f ca="1">Y7+Z7+AA7</f>
        <v>50</v>
      </c>
    </row>
  </sheetData>
  <mergeCells count="7">
    <mergeCell ref="O1:Q1"/>
    <mergeCell ref="Q2:Q3"/>
    <mergeCell ref="R2:S3"/>
    <mergeCell ref="X2:X3"/>
    <mergeCell ref="Y2:Y3"/>
    <mergeCell ref="O2:O3"/>
    <mergeCell ref="P2:P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workbookViewId="0">
      <selection activeCell="AD7" sqref="AD7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2.88671875" customWidth="1"/>
  </cols>
  <sheetData>
    <row r="1" spans="1:29" ht="16.2" thickTop="1" x14ac:dyDescent="0.3">
      <c r="A1" s="45"/>
      <c r="B1" s="46"/>
      <c r="C1" s="43"/>
      <c r="D1" s="86"/>
      <c r="E1" s="44"/>
      <c r="O1" s="145" t="s">
        <v>28</v>
      </c>
      <c r="P1" s="146"/>
      <c r="Q1" s="146"/>
      <c r="R1" s="86"/>
      <c r="S1" s="71"/>
      <c r="AC1" s="87">
        <f ca="1">MONTH("1/"&amp;MID(CELL("nomfichier",$AC$1),FIND("]",CELL("nomfichier",$AC$1))+1,80))-1</f>
        <v>9</v>
      </c>
    </row>
    <row r="2" spans="1:29" x14ac:dyDescent="0.3">
      <c r="O2" s="143"/>
      <c r="P2" s="141"/>
      <c r="Q2" s="141"/>
      <c r="R2" s="118"/>
      <c r="S2" s="119"/>
      <c r="T2" s="66"/>
      <c r="U2" s="23"/>
      <c r="V2" s="36"/>
      <c r="W2" s="23"/>
      <c r="X2" s="122" t="s">
        <v>0</v>
      </c>
      <c r="Y2" s="124" t="s">
        <v>1</v>
      </c>
      <c r="Z2" s="47" t="s">
        <v>2</v>
      </c>
      <c r="AA2" s="47"/>
      <c r="AB2" s="37" t="s">
        <v>3</v>
      </c>
    </row>
    <row r="3" spans="1:29" ht="15" thickBot="1" x14ac:dyDescent="0.35">
      <c r="O3" s="144"/>
      <c r="P3" s="142"/>
      <c r="Q3" s="142"/>
      <c r="R3" s="120"/>
      <c r="S3" s="121"/>
      <c r="T3" s="67" t="s">
        <v>11</v>
      </c>
      <c r="U3" s="39" t="s">
        <v>10</v>
      </c>
      <c r="V3" s="38" t="s">
        <v>11</v>
      </c>
      <c r="W3" s="39" t="s">
        <v>10</v>
      </c>
      <c r="X3" s="123"/>
      <c r="Y3" s="125"/>
      <c r="Z3" s="41"/>
      <c r="AA3" s="42"/>
      <c r="AB3" s="40"/>
    </row>
    <row r="4" spans="1:29" x14ac:dyDescent="0.3">
      <c r="O4" s="2"/>
      <c r="P4" s="76"/>
      <c r="Q4" s="24"/>
      <c r="R4" s="24"/>
      <c r="S4" s="25"/>
      <c r="T4" s="68">
        <v>1195</v>
      </c>
      <c r="U4" s="77"/>
      <c r="V4" s="26">
        <v>0</v>
      </c>
      <c r="W4" s="77"/>
      <c r="X4" s="78"/>
      <c r="Y4" s="79"/>
      <c r="Z4" s="80"/>
      <c r="AA4" s="81"/>
      <c r="AB4" s="82"/>
    </row>
    <row r="5" spans="1:29" x14ac:dyDescent="0.3">
      <c r="O5" s="50"/>
      <c r="P5" s="51" t="s">
        <v>12</v>
      </c>
      <c r="Q5" s="52"/>
      <c r="R5" s="53"/>
      <c r="S5" s="99"/>
      <c r="T5" s="69">
        <f>SUM(T4:T4)</f>
        <v>1195</v>
      </c>
      <c r="U5" s="54">
        <f>IF(T5="","",T5*VLOOKUP(T5,base_com!$A$18:$C$26,3,1))</f>
        <v>59.75</v>
      </c>
      <c r="V5" s="55">
        <f>SUM(V4:V4)</f>
        <v>0</v>
      </c>
      <c r="W5" s="54">
        <f>IF(V5="","",V5*VLOOKUP(V5,base_com!$E$18:$G$26,3,1))</f>
        <v>0</v>
      </c>
      <c r="X5" s="88">
        <f ca="1">SUMPRODUCT(SUMIF(INDIRECT(TEXT(DATE(2013,ROW(INDIRECT("1:"&amp;$AC$1)),1),"mmmm")&amp;"!P4:P80"),$P5,INDIRECT(TEXT(DATE(2013,ROW(INDIRECT("1:"&amp;$AC$1)),1),"mmmm")&amp;"!AB4:AB80")))</f>
        <v>57.800000000000004</v>
      </c>
      <c r="Y5" s="57">
        <f ca="1">U5+W5-X5</f>
        <v>1.9499999999999957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 ca="1">Y5+Z5+AA5</f>
        <v>1.9499999999999957</v>
      </c>
    </row>
    <row r="6" spans="1:29" x14ac:dyDescent="0.3">
      <c r="O6" s="32"/>
      <c r="P6" s="76"/>
      <c r="Q6" s="29"/>
      <c r="R6" s="29"/>
      <c r="S6" s="30"/>
      <c r="T6" s="68">
        <v>1416</v>
      </c>
      <c r="U6" s="77"/>
      <c r="V6" s="26">
        <v>0</v>
      </c>
      <c r="W6" s="77"/>
      <c r="X6" s="78"/>
      <c r="Y6" s="79"/>
      <c r="Z6" s="80"/>
      <c r="AA6" s="81"/>
      <c r="AB6" s="84"/>
    </row>
    <row r="7" spans="1:29" x14ac:dyDescent="0.3">
      <c r="O7" s="60"/>
      <c r="P7" s="51" t="s">
        <v>13</v>
      </c>
      <c r="Q7" s="52"/>
      <c r="R7" s="53"/>
      <c r="S7" s="99"/>
      <c r="T7" s="69">
        <f>SUM(T6:T6)</f>
        <v>1416</v>
      </c>
      <c r="U7" s="54">
        <f>IF(T7="","",T7*VLOOKUP(T7,base_com!$A$18:$C$26,3,1))</f>
        <v>70.8</v>
      </c>
      <c r="V7" s="55">
        <f>SUM(V6:V6)</f>
        <v>0</v>
      </c>
      <c r="W7" s="54">
        <f>IF(V7="","",V7*VLOOKUP(V7,base_com!$E$18:$G$26,3,1))</f>
        <v>0</v>
      </c>
      <c r="X7" s="88">
        <f ca="1">SUMPRODUCT(SUMIF(INDIRECT(TEXT(DATE(2013,ROW(INDIRECT("1:"&amp;$AC$1)),1),"mmmm")&amp;"!P4:P80"),$P7,INDIRECT(TEXT(DATE(2013,ROW(INDIRECT("1:"&amp;$AC$1)),1),"mmmm")&amp;"!AB4:AB80")))</f>
        <v>0</v>
      </c>
      <c r="Y7" s="57">
        <f ca="1">U7+W7-X7</f>
        <v>70.8</v>
      </c>
      <c r="Z7" s="55">
        <f>IF(T7="","",VLOOKUP(T7,base_com!$A$18:$D$26,4,1))</f>
        <v>0</v>
      </c>
      <c r="AA7" s="58">
        <f>IF(V7="","",VLOOKUP(V7,base_com!$E$18:$H$26,4,1))</f>
        <v>0</v>
      </c>
      <c r="AB7" s="59">
        <f ca="1">Y7+Z7+AA7</f>
        <v>70.8</v>
      </c>
    </row>
    <row r="8" spans="1:29" x14ac:dyDescent="0.3">
      <c r="O8" s="2"/>
      <c r="P8" s="49"/>
      <c r="Q8" s="24"/>
      <c r="R8" s="24"/>
      <c r="S8" s="72"/>
      <c r="T8" s="68">
        <v>0</v>
      </c>
      <c r="U8" s="93"/>
      <c r="V8" s="26">
        <v>6500</v>
      </c>
      <c r="W8" s="93"/>
      <c r="X8" s="96"/>
      <c r="Y8" s="89"/>
      <c r="Z8" s="92"/>
      <c r="AA8" s="91"/>
      <c r="AB8" s="95"/>
    </row>
    <row r="9" spans="1:29" x14ac:dyDescent="0.3">
      <c r="O9" s="60"/>
      <c r="P9" s="51" t="s">
        <v>14</v>
      </c>
      <c r="Q9" s="52"/>
      <c r="R9" s="53"/>
      <c r="S9" s="73"/>
      <c r="T9" s="69">
        <v>0</v>
      </c>
      <c r="U9" s="54">
        <f>IF(T9="","",T9*VLOOKUP(T9,base_com!$A$18:$C$26,3,1))</f>
        <v>0</v>
      </c>
      <c r="V9" s="55">
        <f>SUM(V8:V8)</f>
        <v>6500</v>
      </c>
      <c r="W9" s="54">
        <f>IF(V9="","",V9*VLOOKUP(V9,base_com!$E$18:$G$26,3,1))</f>
        <v>650</v>
      </c>
      <c r="X9" s="88">
        <f ca="1">SUMPRODUCT(SUMIF(INDIRECT(TEXT(DATE(2013,ROW(INDIRECT("1:"&amp;$AC$1)),1),"mmmm")&amp;"!P4:P80"),$P9,INDIRECT(TEXT(DATE(2013,ROW(INDIRECT("1:"&amp;$AC$1)),1),"mmmm")&amp;"!AB4:AB80")))</f>
        <v>250</v>
      </c>
      <c r="Y9" s="57">
        <f ca="1">U9+W9-X9</f>
        <v>400</v>
      </c>
      <c r="Z9" s="55">
        <f>IF(T9="","",VLOOKUP(T9,base_com!$A$18:$D$26,4,1))</f>
        <v>0</v>
      </c>
      <c r="AA9" s="58">
        <f>IF(V9="","",VLOOKUP(V9,base_com!$E$18:$H$26,4,1))</f>
        <v>50</v>
      </c>
      <c r="AB9" s="59">
        <f ca="1">Y9+Z9+AA9</f>
        <v>450</v>
      </c>
    </row>
  </sheetData>
  <mergeCells count="7">
    <mergeCell ref="O1:Q1"/>
    <mergeCell ref="Q2:Q3"/>
    <mergeCell ref="R2:S3"/>
    <mergeCell ref="X2:X3"/>
    <mergeCell ref="Y2:Y3"/>
    <mergeCell ref="O2:O3"/>
    <mergeCell ref="P2:P3"/>
  </mergeCells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7"/>
  <sheetViews>
    <sheetView topLeftCell="J1" workbookViewId="0">
      <selection activeCell="W15" sqref="W14:W15"/>
    </sheetView>
  </sheetViews>
  <sheetFormatPr baseColWidth="10" defaultRowHeight="14.4" x14ac:dyDescent="0.3"/>
  <cols>
    <col min="1" max="1" width="2.77734375" customWidth="1"/>
    <col min="2" max="3" width="6.77734375" customWidth="1"/>
    <col min="4" max="4" width="8.77734375" customWidth="1"/>
    <col min="5" max="14" width="7.77734375" customWidth="1"/>
    <col min="15" max="15" width="2.77734375" customWidth="1"/>
    <col min="16" max="17" width="6.77734375" customWidth="1"/>
    <col min="18" max="18" width="8.77734375" customWidth="1"/>
    <col min="19" max="28" width="7.77734375" customWidth="1"/>
    <col min="29" max="29" width="3.88671875" customWidth="1"/>
  </cols>
  <sheetData>
    <row r="1" spans="15:29" ht="15" thickTop="1" x14ac:dyDescent="0.3">
      <c r="O1" s="145" t="s">
        <v>29</v>
      </c>
      <c r="P1" s="146"/>
      <c r="Q1" s="146"/>
      <c r="R1" s="85"/>
      <c r="S1" s="71"/>
      <c r="AC1" s="87">
        <f ca="1">MONTH("1/"&amp;MID(CELL("nomfichier",$AC$1),FIND("]",CELL("nomfichier",$AC$1))+1,80))-1</f>
        <v>10</v>
      </c>
    </row>
    <row r="2" spans="15:29" x14ac:dyDescent="0.3">
      <c r="O2" s="143"/>
      <c r="P2" s="141"/>
      <c r="Q2" s="141"/>
      <c r="R2" s="118"/>
      <c r="S2" s="119"/>
      <c r="T2" s="66"/>
      <c r="U2" s="23"/>
      <c r="V2" s="36"/>
      <c r="W2" s="23"/>
      <c r="X2" s="122" t="s">
        <v>0</v>
      </c>
      <c r="Y2" s="124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144"/>
      <c r="P3" s="142"/>
      <c r="Q3" s="142"/>
      <c r="R3" s="120"/>
      <c r="S3" s="121"/>
      <c r="T3" s="67" t="s">
        <v>11</v>
      </c>
      <c r="U3" s="39" t="s">
        <v>10</v>
      </c>
      <c r="V3" s="38" t="s">
        <v>11</v>
      </c>
      <c r="W3" s="39" t="s">
        <v>10</v>
      </c>
      <c r="X3" s="123"/>
      <c r="Y3" s="125"/>
      <c r="Z3" s="41"/>
      <c r="AA3" s="42"/>
      <c r="AB3" s="40"/>
    </row>
    <row r="4" spans="15:29" x14ac:dyDescent="0.3">
      <c r="O4" s="2"/>
      <c r="P4" s="33"/>
      <c r="Q4" s="24"/>
      <c r="R4" s="24"/>
      <c r="S4" s="72"/>
      <c r="T4" s="68">
        <v>1818</v>
      </c>
      <c r="U4" s="77"/>
      <c r="V4" s="26">
        <v>0</v>
      </c>
      <c r="W4" s="77"/>
      <c r="X4" s="78"/>
      <c r="Y4" s="79"/>
      <c r="Z4" s="80"/>
      <c r="AA4" s="81"/>
      <c r="AB4" s="82"/>
    </row>
    <row r="5" spans="15:29" x14ac:dyDescent="0.3">
      <c r="O5" s="50"/>
      <c r="P5" s="51" t="s">
        <v>17</v>
      </c>
      <c r="Q5" s="52"/>
      <c r="R5" s="53"/>
      <c r="S5" s="73"/>
      <c r="T5" s="69">
        <f>SUM(T4:T4)</f>
        <v>1818</v>
      </c>
      <c r="U5" s="54">
        <f>IF(T5="","",T5*VLOOKUP(T5,base_com!$A$18:$C$26,3,1))</f>
        <v>127.26</v>
      </c>
      <c r="V5" s="55">
        <f>SUM(V4:V4)</f>
        <v>0</v>
      </c>
      <c r="W5" s="54">
        <f>IF(V5="","",V5*VLOOKUP(V5,base_com!$E$18:$G$26,3,1))</f>
        <v>0</v>
      </c>
      <c r="X5" s="88">
        <f ca="1">SUMPRODUCT(SUMIF(INDIRECT(TEXT(DATE(2013,ROW(INDIRECT("1:"&amp;$AC$1)),1),"mmmm")&amp;"!P4:P80"),$P5,INDIRECT(TEXT(DATE(2013,ROW(INDIRECT("1:"&amp;$AC$1)),1),"mmmm")&amp;"!AB4:AB80")))</f>
        <v>79.45</v>
      </c>
      <c r="Y5" s="57">
        <f ca="1">U5+W5-X5</f>
        <v>47.81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 ca="1">Y5+Z5+AA5</f>
        <v>47.81</v>
      </c>
    </row>
    <row r="6" spans="15:29" x14ac:dyDescent="0.3">
      <c r="O6" s="28"/>
      <c r="P6" s="29"/>
      <c r="Q6" s="29"/>
      <c r="R6" s="29"/>
      <c r="S6" s="74"/>
      <c r="T6" s="68">
        <v>4000</v>
      </c>
      <c r="U6" s="89"/>
      <c r="V6" s="26">
        <v>0</v>
      </c>
      <c r="W6" s="90"/>
      <c r="X6" s="92"/>
      <c r="Y6" s="93"/>
      <c r="Z6" s="92"/>
      <c r="AA6" s="94"/>
      <c r="AB6" s="95"/>
    </row>
    <row r="7" spans="15:29" ht="15" thickBot="1" x14ac:dyDescent="0.35">
      <c r="O7" s="61"/>
      <c r="P7" s="51" t="s">
        <v>18</v>
      </c>
      <c r="Q7" s="62"/>
      <c r="R7" s="63"/>
      <c r="S7" s="75"/>
      <c r="T7" s="70">
        <f>SUM(T6:T6)</f>
        <v>4000</v>
      </c>
      <c r="U7" s="54">
        <f>IF(T7="","",T7*VLOOKUP(T7,base_com!$A$18:$C$26,3,1))</f>
        <v>480</v>
      </c>
      <c r="V7" s="64">
        <f>SUM(V6:V6)</f>
        <v>0</v>
      </c>
      <c r="W7" s="54">
        <f>IF(V7="","",V7*VLOOKUP(V7,base_com!$E$18:$G$26,3,1))</f>
        <v>0</v>
      </c>
      <c r="X7" s="65">
        <v>0</v>
      </c>
      <c r="Y7" s="57">
        <f>U7+W7-X7</f>
        <v>480</v>
      </c>
      <c r="Z7" s="55">
        <f>IF(T7="","",VLOOKUP(T7,base_com!$A$18:$D$26,4,1))</f>
        <v>75</v>
      </c>
      <c r="AA7" s="58">
        <f>IF(V7="","",VLOOKUP(V7,base_com!$E$18:$H$26,4,1))</f>
        <v>0</v>
      </c>
      <c r="AB7" s="59">
        <f>Y7+Z7+AA7</f>
        <v>555</v>
      </c>
    </row>
  </sheetData>
  <mergeCells count="7">
    <mergeCell ref="O1:Q1"/>
    <mergeCell ref="Q2:Q3"/>
    <mergeCell ref="R2:S3"/>
    <mergeCell ref="X2:X3"/>
    <mergeCell ref="Y2:Y3"/>
    <mergeCell ref="O2:O3"/>
    <mergeCell ref="P2:P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O1:AC7"/>
  <sheetViews>
    <sheetView tabSelected="1" workbookViewId="0">
      <selection activeCell="X10" sqref="X10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3.88671875" customWidth="1"/>
  </cols>
  <sheetData>
    <row r="1" spans="15:29" ht="15" thickTop="1" x14ac:dyDescent="0.3">
      <c r="O1" s="145" t="s">
        <v>30</v>
      </c>
      <c r="P1" s="146"/>
      <c r="Q1" s="146"/>
      <c r="R1" s="85"/>
      <c r="S1" s="71"/>
      <c r="AC1" s="87">
        <f ca="1">MONTH("1/"&amp;MID(CELL("nomfichier",$AC$1),FIND("]",CELL("nomfichier",$AC$1))+1,80))-1</f>
        <v>11</v>
      </c>
    </row>
    <row r="2" spans="15:29" x14ac:dyDescent="0.3">
      <c r="O2" s="143"/>
      <c r="P2" s="141"/>
      <c r="Q2" s="141"/>
      <c r="R2" s="118"/>
      <c r="S2" s="119"/>
      <c r="T2" s="66"/>
      <c r="U2" s="23"/>
      <c r="V2" s="36"/>
      <c r="W2" s="23"/>
      <c r="X2" s="122" t="s">
        <v>0</v>
      </c>
      <c r="Y2" s="124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144"/>
      <c r="P3" s="142"/>
      <c r="Q3" s="142"/>
      <c r="R3" s="120"/>
      <c r="S3" s="121"/>
      <c r="T3" s="67" t="s">
        <v>11</v>
      </c>
      <c r="U3" s="39" t="s">
        <v>10</v>
      </c>
      <c r="V3" s="38" t="s">
        <v>11</v>
      </c>
      <c r="W3" s="39" t="s">
        <v>10</v>
      </c>
      <c r="X3" s="123"/>
      <c r="Y3" s="125"/>
      <c r="Z3" s="41"/>
      <c r="AA3" s="42"/>
      <c r="AB3" s="40"/>
    </row>
    <row r="4" spans="15:29" x14ac:dyDescent="0.3">
      <c r="O4" s="2"/>
      <c r="P4" s="33"/>
      <c r="Q4" s="24"/>
      <c r="R4" s="24"/>
      <c r="S4" s="72"/>
      <c r="T4" s="68">
        <v>1500</v>
      </c>
      <c r="U4" s="77"/>
      <c r="V4" s="26">
        <v>0</v>
      </c>
      <c r="W4" s="77"/>
      <c r="X4" s="78"/>
      <c r="Y4" s="79"/>
      <c r="Z4" s="80"/>
      <c r="AA4" s="81"/>
      <c r="AB4" s="82"/>
    </row>
    <row r="5" spans="15:29" x14ac:dyDescent="0.3">
      <c r="O5" s="50"/>
      <c r="P5" s="51" t="s">
        <v>13</v>
      </c>
      <c r="Q5" s="52"/>
      <c r="R5" s="53"/>
      <c r="S5" s="73"/>
      <c r="T5" s="69">
        <f>SUM(T4:T4)</f>
        <v>1500</v>
      </c>
      <c r="U5" s="54">
        <f>IF(T5="","",T5*VLOOKUP(T5,base_com!$A$18:$C$26,3,1))</f>
        <v>75</v>
      </c>
      <c r="V5" s="55">
        <f>SUM(V4:V4)</f>
        <v>0</v>
      </c>
      <c r="W5" s="54">
        <f>IF(V5="","",V5*VLOOKUP(V5,base_com!$E$18:$G$26,3,1))</f>
        <v>0</v>
      </c>
      <c r="X5" s="88">
        <f ca="1">SUMPRODUCT(SUMIF(INDIRECT(TEXT(DATE(2013,ROW(INDIRECT("1:"&amp;$AC$1)),1),"mmmm")&amp;"!P4:P80"),$P5,INDIRECT(TEXT(DATE(2013,ROW(INDIRECT("1:"&amp;$AC$1)),1),"mmmm")&amp;"!AB4:AB80")))</f>
        <v>70.8</v>
      </c>
      <c r="Y5" s="57">
        <f ca="1">U5+W5-X5</f>
        <v>4.2000000000000028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 ca="1">Y5+Z5+AA5</f>
        <v>4.2000000000000028</v>
      </c>
    </row>
    <row r="6" spans="15:29" x14ac:dyDescent="0.3">
      <c r="O6" s="2"/>
      <c r="P6" s="33"/>
      <c r="Q6" s="24"/>
      <c r="R6" s="24"/>
      <c r="S6" s="72"/>
      <c r="T6" s="68">
        <v>3000</v>
      </c>
      <c r="U6" s="77"/>
      <c r="V6" s="26">
        <v>0</v>
      </c>
      <c r="W6" s="77"/>
      <c r="X6" s="78"/>
      <c r="Y6" s="79"/>
      <c r="Z6" s="80"/>
      <c r="AA6" s="81"/>
      <c r="AB6" s="84"/>
    </row>
    <row r="7" spans="15:29" x14ac:dyDescent="0.3">
      <c r="O7" s="60"/>
      <c r="P7" s="51" t="s">
        <v>12</v>
      </c>
      <c r="Q7" s="52"/>
      <c r="R7" s="53"/>
      <c r="S7" s="73"/>
      <c r="T7" s="69">
        <f>SUM(T6:T6)</f>
        <v>3000</v>
      </c>
      <c r="U7" s="54">
        <f>IF(T7="","",T7*VLOOKUP(T7,base_com!$A$18:$C$26,3,1))</f>
        <v>300</v>
      </c>
      <c r="V7" s="55">
        <f>SUM(V6:V6)</f>
        <v>0</v>
      </c>
      <c r="W7" s="54">
        <f>IF(V7="","",V7*VLOOKUP(V7,base_com!$E$18:$G$26,3,1))</f>
        <v>0</v>
      </c>
      <c r="X7" s="88">
        <f ca="1">SUMPRODUCT(SUMIF(INDIRECT(TEXT(DATE(2013,ROW(INDIRECT("1:"&amp;$AC$1)),1),"mmmm")&amp;"!P4:P80"),$P7,INDIRECT(TEXT(DATE(2013,ROW(INDIRECT("1:"&amp;$AC$1)),1),"mmmm")&amp;"!AB4:AB80")))</f>
        <v>59.75</v>
      </c>
      <c r="Y7" s="57">
        <f ca="1">U7+W7-X7</f>
        <v>240.25</v>
      </c>
      <c r="Z7" s="55">
        <f>IF(T7="","",VLOOKUP(T7,base_com!$A$18:$D$26,4,1))</f>
        <v>25</v>
      </c>
      <c r="AA7" s="58">
        <f>IF(V7="","",VLOOKUP(V7,base_com!$E$18:$H$26,4,1))</f>
        <v>0</v>
      </c>
      <c r="AB7" s="59">
        <f ca="1">Y7+Z7+AA7</f>
        <v>265.25</v>
      </c>
    </row>
  </sheetData>
  <mergeCells count="7">
    <mergeCell ref="O1:Q1"/>
    <mergeCell ref="Q2:Q3"/>
    <mergeCell ref="R2:S3"/>
    <mergeCell ref="X2:X3"/>
    <mergeCell ref="Y2:Y3"/>
    <mergeCell ref="O2:O3"/>
    <mergeCell ref="P2:P3"/>
  </mergeCells>
  <pageMargins left="0.25" right="0.25" top="0.75" bottom="0.75" header="0.3" footer="0.3"/>
  <pageSetup paperSize="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base_com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décembre!Zone_d_impression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cp:lastPrinted>2014-01-09T14:26:12Z</cp:lastPrinted>
  <dcterms:created xsi:type="dcterms:W3CDTF">2013-11-14T09:16:13Z</dcterms:created>
  <dcterms:modified xsi:type="dcterms:W3CDTF">2014-01-11T22:07:31Z</dcterms:modified>
</cp:coreProperties>
</file>