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19068" windowHeight="3552" activeTab="3"/>
  </bookViews>
  <sheets>
    <sheet name="base_com" sheetId="2" r:id="rId1"/>
    <sheet name="30 SEPT" sheetId="1" r:id="rId2"/>
    <sheet name="31 OCT" sheetId="3" r:id="rId3"/>
    <sheet name="30 nov" sheetId="4" r:id="rId4"/>
    <sheet name="31 dec" sheetId="6" r:id="rId5"/>
    <sheet name="Feuil3" sheetId="7" r:id="rId6"/>
    <sheet name="Feuil1" sheetId="5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4" l="1"/>
  <c r="L7" i="4"/>
  <c r="D26" i="4"/>
  <c r="H28" i="6" l="1"/>
  <c r="F28" i="6"/>
  <c r="L27" i="1"/>
  <c r="K27" i="1"/>
  <c r="J27" i="1"/>
  <c r="I27" i="1"/>
  <c r="H27" i="1"/>
  <c r="G26" i="1"/>
  <c r="G27" i="1" s="1"/>
  <c r="F27" i="1"/>
  <c r="E27" i="1"/>
  <c r="D27" i="1"/>
  <c r="H39" i="4"/>
  <c r="F39" i="4"/>
  <c r="D7" i="6"/>
  <c r="E7" i="6" s="1"/>
  <c r="D23" i="6"/>
  <c r="D28" i="6" s="1"/>
  <c r="F27" i="6" l="1"/>
  <c r="K27" i="6" s="1"/>
  <c r="F23" i="6"/>
  <c r="K23" i="6" s="1"/>
  <c r="J23" i="6"/>
  <c r="F18" i="6"/>
  <c r="K18" i="6" s="1"/>
  <c r="D18" i="6"/>
  <c r="G15" i="6"/>
  <c r="F13" i="6"/>
  <c r="K13" i="6" s="1"/>
  <c r="D13" i="6"/>
  <c r="E13" i="6" s="1"/>
  <c r="F7" i="6"/>
  <c r="D7" i="4"/>
  <c r="H29" i="3"/>
  <c r="E13" i="3"/>
  <c r="D26" i="1"/>
  <c r="D15" i="1"/>
  <c r="K7" i="6" l="1"/>
  <c r="K28" i="6" s="1"/>
  <c r="E18" i="6"/>
  <c r="J13" i="6"/>
  <c r="D27" i="6"/>
  <c r="E23" i="6"/>
  <c r="J18" i="6"/>
  <c r="J7" i="6"/>
  <c r="G13" i="6"/>
  <c r="I13" i="6" s="1"/>
  <c r="G7" i="6"/>
  <c r="G18" i="6"/>
  <c r="G23" i="6"/>
  <c r="G27" i="6"/>
  <c r="D38" i="4"/>
  <c r="J38" i="4" s="1"/>
  <c r="F38" i="4"/>
  <c r="K38" i="4" s="1"/>
  <c r="F33" i="4"/>
  <c r="K33" i="4" s="1"/>
  <c r="D33" i="4"/>
  <c r="E33" i="4" s="1"/>
  <c r="F26" i="4"/>
  <c r="K26" i="4" s="1"/>
  <c r="F18" i="4"/>
  <c r="K18" i="4" s="1"/>
  <c r="D18" i="4"/>
  <c r="E18" i="4" s="1"/>
  <c r="G15" i="4"/>
  <c r="F13" i="4"/>
  <c r="G13" i="4" s="1"/>
  <c r="D13" i="4"/>
  <c r="E13" i="4" s="1"/>
  <c r="F7" i="4"/>
  <c r="J7" i="4"/>
  <c r="G28" i="6" l="1"/>
  <c r="L13" i="6"/>
  <c r="J26" i="4"/>
  <c r="D39" i="4"/>
  <c r="K7" i="4"/>
  <c r="I7" i="6"/>
  <c r="I18" i="6"/>
  <c r="L18" i="6" s="1"/>
  <c r="J27" i="6"/>
  <c r="J28" i="6" s="1"/>
  <c r="E27" i="6"/>
  <c r="I27" i="6" s="1"/>
  <c r="L27" i="6" s="1"/>
  <c r="I23" i="6"/>
  <c r="J13" i="4"/>
  <c r="J18" i="4"/>
  <c r="J33" i="4"/>
  <c r="I13" i="4"/>
  <c r="E7" i="4"/>
  <c r="E38" i="4"/>
  <c r="G18" i="4"/>
  <c r="I18" i="4" s="1"/>
  <c r="G33" i="4"/>
  <c r="I33" i="4" s="1"/>
  <c r="E26" i="4"/>
  <c r="G7" i="4"/>
  <c r="G39" i="4" s="1"/>
  <c r="G38" i="4"/>
  <c r="K13" i="4"/>
  <c r="G26" i="4"/>
  <c r="D20" i="3"/>
  <c r="J20" i="3" s="1"/>
  <c r="E28" i="6" l="1"/>
  <c r="L23" i="6"/>
  <c r="I28" i="6"/>
  <c r="J39" i="4"/>
  <c r="K39" i="4"/>
  <c r="E39" i="4"/>
  <c r="L7" i="6"/>
  <c r="I26" i="4"/>
  <c r="L26" i="4" s="1"/>
  <c r="I38" i="4"/>
  <c r="I7" i="4"/>
  <c r="L33" i="4"/>
  <c r="L18" i="4"/>
  <c r="G12" i="1"/>
  <c r="L28" i="6" l="1"/>
  <c r="I39" i="4"/>
  <c r="L38" i="4"/>
  <c r="F7" i="3"/>
  <c r="D25" i="3"/>
  <c r="F28" i="3"/>
  <c r="G28" i="3" s="1"/>
  <c r="F20" i="3"/>
  <c r="K20" i="3" s="1"/>
  <c r="D14" i="3"/>
  <c r="F14" i="3"/>
  <c r="K14" i="3" s="1"/>
  <c r="F25" i="3"/>
  <c r="G25" i="3" s="1"/>
  <c r="F10" i="1"/>
  <c r="K10" i="1" s="1"/>
  <c r="J26" i="1"/>
  <c r="D19" i="1"/>
  <c r="D10" i="1"/>
  <c r="J10" i="1" s="1"/>
  <c r="F15" i="1"/>
  <c r="G15" i="1" s="1"/>
  <c r="F19" i="1"/>
  <c r="G19" i="1" s="1"/>
  <c r="F26" i="1"/>
  <c r="K26" i="1" s="1"/>
  <c r="D7" i="1"/>
  <c r="F7" i="1"/>
  <c r="D28" i="3"/>
  <c r="D7" i="3"/>
  <c r="L39" i="4" l="1"/>
  <c r="J28" i="3"/>
  <c r="E28" i="3"/>
  <c r="F29" i="3"/>
  <c r="D29" i="3"/>
  <c r="K7" i="3"/>
  <c r="E7" i="3"/>
  <c r="J7" i="3"/>
  <c r="E25" i="3"/>
  <c r="I25" i="3" s="1"/>
  <c r="J25" i="3"/>
  <c r="K7" i="1"/>
  <c r="J19" i="1"/>
  <c r="J15" i="1"/>
  <c r="J14" i="3"/>
  <c r="G20" i="3"/>
  <c r="E14" i="3"/>
  <c r="G14" i="3"/>
  <c r="K28" i="3"/>
  <c r="K25" i="3"/>
  <c r="G7" i="3"/>
  <c r="E19" i="1"/>
  <c r="I19" i="1" s="1"/>
  <c r="G10" i="1"/>
  <c r="E26" i="1"/>
  <c r="K19" i="1"/>
  <c r="E15" i="1"/>
  <c r="E7" i="1"/>
  <c r="K15" i="1"/>
  <c r="G7" i="1"/>
  <c r="E10" i="1"/>
  <c r="J7" i="1"/>
  <c r="G29" i="3" l="1"/>
  <c r="K29" i="3"/>
  <c r="J29" i="3"/>
  <c r="I15" i="1"/>
  <c r="L15" i="1" s="1"/>
  <c r="L19" i="1"/>
  <c r="L25" i="3"/>
  <c r="I14" i="3"/>
  <c r="I7" i="3"/>
  <c r="I28" i="3"/>
  <c r="I10" i="1"/>
  <c r="L10" i="1" s="1"/>
  <c r="I26" i="1"/>
  <c r="L26" i="1" s="1"/>
  <c r="I7" i="1"/>
  <c r="L7" i="1" s="1"/>
  <c r="L7" i="3" l="1"/>
  <c r="L14" i="3"/>
  <c r="L28" i="3"/>
  <c r="E20" i="3"/>
  <c r="E29" i="3" s="1"/>
  <c r="I20" i="3" l="1"/>
  <c r="I29" i="3" s="1"/>
  <c r="L20" i="3" l="1"/>
  <c r="L29" i="3" s="1"/>
</calcChain>
</file>

<file path=xl/sharedStrings.xml><?xml version="1.0" encoding="utf-8"?>
<sst xmlns="http://schemas.openxmlformats.org/spreadsheetml/2006/main" count="109" uniqueCount="47">
  <si>
    <t>CONTRAT</t>
  </si>
  <si>
    <t>LOT</t>
  </si>
  <si>
    <t>LOTS DE 40 CONTRATS</t>
  </si>
  <si>
    <t>LOTS DE 80 CONTRATS</t>
  </si>
  <si>
    <t>COM DÉJÀ VERSEE</t>
  </si>
  <si>
    <t>SOLDE</t>
  </si>
  <si>
    <t>PRIME</t>
  </si>
  <si>
    <t>A REGLER</t>
  </si>
  <si>
    <t>DATE</t>
  </si>
  <si>
    <t>par lots de 40 contrats</t>
  </si>
  <si>
    <t>de</t>
  </si>
  <si>
    <t>à</t>
  </si>
  <si>
    <t>%</t>
  </si>
  <si>
    <t>prime</t>
  </si>
  <si>
    <t>PAR LOTS DE 80 CONTRATS</t>
  </si>
  <si>
    <t>COM</t>
  </si>
  <si>
    <t>C.A</t>
  </si>
  <si>
    <t>40 contrats</t>
  </si>
  <si>
    <t>80 contrats</t>
  </si>
  <si>
    <t>total lot 50</t>
  </si>
  <si>
    <t>total lot 10</t>
  </si>
  <si>
    <t>total lot 15</t>
  </si>
  <si>
    <t>total lot20</t>
  </si>
  <si>
    <t>total 22</t>
  </si>
  <si>
    <t>total lot 20</t>
  </si>
  <si>
    <t>total lot 60</t>
  </si>
  <si>
    <t>total lot 52</t>
  </si>
  <si>
    <t>total lot 61</t>
  </si>
  <si>
    <t>total lot 66</t>
  </si>
  <si>
    <t>TOTAL LOT 26</t>
  </si>
  <si>
    <t>total lot 26</t>
  </si>
  <si>
    <t>total lot 70</t>
  </si>
  <si>
    <t>TOTAL LOT 22</t>
  </si>
  <si>
    <t>TOTAL LOT 20</t>
  </si>
  <si>
    <t>com déjà versée</t>
  </si>
  <si>
    <t>lot 15</t>
  </si>
  <si>
    <t>cest la com versée en sept</t>
  </si>
  <si>
    <t>lot 22</t>
  </si>
  <si>
    <t xml:space="preserve">"    "              </t>
  </si>
  <si>
    <t>c'est la com versée en sept</t>
  </si>
  <si>
    <t>en oct</t>
  </si>
  <si>
    <t>lot20</t>
  </si>
  <si>
    <t>"         "</t>
  </si>
  <si>
    <t>"</t>
  </si>
  <si>
    <t>156,,45</t>
  </si>
  <si>
    <t>oct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</si>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</sst>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ck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Fill="1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Continuous"/>
    </xf>
    <xf numFmtId="0" fontId="1" fillId="3" borderId="7" xfId="0" applyFont="1" applyFill="1" applyBorder="1" applyAlignment="1">
      <alignment horizontal="centerContinuous"/>
    </xf>
    <xf numFmtId="0" fontId="1" fillId="3" borderId="8" xfId="0" applyFont="1" applyFill="1" applyBorder="1" applyAlignment="1">
      <alignment horizontal="centerContinuous"/>
    </xf>
    <xf numFmtId="0" fontId="1" fillId="4" borderId="7" xfId="0" applyFont="1" applyFill="1" applyBorder="1" applyAlignment="1">
      <alignment horizontal="centerContinuous"/>
    </xf>
    <xf numFmtId="0" fontId="1" fillId="4" borderId="8" xfId="0" applyFont="1" applyFill="1" applyBorder="1" applyAlignment="1">
      <alignment horizontal="centerContinuous"/>
    </xf>
    <xf numFmtId="0" fontId="1" fillId="2" borderId="12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9" fontId="1" fillId="0" borderId="13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9" fontId="1" fillId="0" borderId="14" xfId="0" applyNumberFormat="1" applyFont="1" applyBorder="1" applyAlignment="1">
      <alignment horizontal="center"/>
    </xf>
    <xf numFmtId="0" fontId="1" fillId="0" borderId="16" xfId="0" applyFont="1" applyBorder="1" applyAlignment="1">
      <alignment vertical="center" shrinkToFit="1"/>
    </xf>
    <xf numFmtId="0" fontId="1" fillId="0" borderId="17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5" xfId="0" applyFont="1" applyBorder="1" applyAlignment="1">
      <alignment vertical="center" shrinkToFit="1"/>
    </xf>
    <xf numFmtId="0" fontId="1" fillId="0" borderId="19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4" borderId="19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8" xfId="0" applyFont="1" applyBorder="1" applyAlignment="1">
      <alignment vertical="center"/>
    </xf>
    <xf numFmtId="0" fontId="2" fillId="0" borderId="25" xfId="0" applyFont="1" applyBorder="1" applyAlignment="1">
      <alignment vertical="center" wrapText="1"/>
    </xf>
    <xf numFmtId="0" fontId="2" fillId="0" borderId="13" xfId="0" applyFont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0" borderId="12" xfId="0" applyFont="1" applyBorder="1" applyAlignment="1">
      <alignment vertical="center" wrapText="1"/>
    </xf>
    <xf numFmtId="0" fontId="1" fillId="0" borderId="26" xfId="0" applyFont="1" applyFill="1" applyBorder="1" applyAlignment="1">
      <alignment horizontal="center"/>
    </xf>
    <xf numFmtId="0" fontId="1" fillId="0" borderId="12" xfId="0" applyFont="1" applyBorder="1" applyAlignment="1">
      <alignment horizontal="centerContinuous" vertical="center"/>
    </xf>
    <xf numFmtId="0" fontId="3" fillId="0" borderId="25" xfId="0" applyFont="1" applyBorder="1" applyAlignment="1">
      <alignment vertical="center"/>
    </xf>
    <xf numFmtId="16" fontId="1" fillId="0" borderId="18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0" fontId="4" fillId="4" borderId="15" xfId="0" applyFont="1" applyFill="1" applyBorder="1" applyAlignment="1">
      <alignment horizontal="left"/>
    </xf>
    <xf numFmtId="0" fontId="4" fillId="4" borderId="19" xfId="0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2" fontId="1" fillId="4" borderId="26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left"/>
    </xf>
    <xf numFmtId="0" fontId="5" fillId="0" borderId="20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27" xfId="0" applyFont="1" applyBorder="1" applyAlignment="1"/>
    <xf numFmtId="0" fontId="1" fillId="0" borderId="27" xfId="0" applyFont="1" applyFill="1" applyBorder="1" applyAlignment="1"/>
    <xf numFmtId="164" fontId="1" fillId="0" borderId="0" xfId="0" applyNumberFormat="1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7" fillId="5" borderId="32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2" fillId="6" borderId="2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7"/>
  <sheetViews>
    <sheetView topLeftCell="A10" workbookViewId="0">
      <selection activeCell="J10" sqref="J10"/>
    </sheetView>
  </sheetViews>
  <sheetFormatPr baseColWidth="10" defaultRowHeight="14.4" x14ac:dyDescent="0.3"/>
  <sheetData>
    <row r="3" spans="1:9" x14ac:dyDescent="0.3">
      <c r="I3" s="7"/>
    </row>
    <row r="15" spans="1:9" ht="15" thickBot="1" x14ac:dyDescent="0.35"/>
    <row r="16" spans="1:9" ht="15.6" thickTop="1" thickBot="1" x14ac:dyDescent="0.35">
      <c r="A16" s="11" t="s">
        <v>9</v>
      </c>
      <c r="B16" s="12"/>
      <c r="C16" s="12"/>
      <c r="D16" s="13"/>
      <c r="E16" s="14" t="s">
        <v>14</v>
      </c>
      <c r="F16" s="14"/>
      <c r="G16" s="14"/>
      <c r="H16" s="15"/>
    </row>
    <row r="17" spans="1:8" x14ac:dyDescent="0.3">
      <c r="A17" s="8" t="s">
        <v>10</v>
      </c>
      <c r="B17" s="16" t="s">
        <v>11</v>
      </c>
      <c r="C17" s="16" t="s">
        <v>12</v>
      </c>
      <c r="D17" s="10" t="s">
        <v>13</v>
      </c>
      <c r="E17" s="9" t="s">
        <v>10</v>
      </c>
      <c r="F17" s="16" t="s">
        <v>11</v>
      </c>
      <c r="G17" s="16" t="s">
        <v>12</v>
      </c>
      <c r="H17" s="10" t="s">
        <v>13</v>
      </c>
    </row>
    <row r="18" spans="1:8" x14ac:dyDescent="0.3">
      <c r="A18" s="1">
        <v>0</v>
      </c>
      <c r="B18" s="17">
        <v>1750</v>
      </c>
      <c r="C18" s="18">
        <v>0.05</v>
      </c>
      <c r="D18" s="3"/>
      <c r="E18" s="2">
        <v>0</v>
      </c>
      <c r="F18" s="17">
        <v>3500</v>
      </c>
      <c r="G18" s="18">
        <v>0.05</v>
      </c>
      <c r="H18" s="3"/>
    </row>
    <row r="19" spans="1:8" x14ac:dyDescent="0.3">
      <c r="A19" s="1">
        <v>1751</v>
      </c>
      <c r="B19" s="17">
        <v>2250</v>
      </c>
      <c r="C19" s="18">
        <v>7.0000000000000007E-2</v>
      </c>
      <c r="D19" s="3"/>
      <c r="E19" s="2">
        <v>3501</v>
      </c>
      <c r="F19" s="17">
        <v>4500</v>
      </c>
      <c r="G19" s="18">
        <v>7.0000000000000007E-2</v>
      </c>
      <c r="H19" s="3"/>
    </row>
    <row r="20" spans="1:8" x14ac:dyDescent="0.3">
      <c r="A20" s="1">
        <v>2251</v>
      </c>
      <c r="B20" s="17">
        <v>2750</v>
      </c>
      <c r="C20" s="18">
        <v>0.08</v>
      </c>
      <c r="D20" s="3"/>
      <c r="E20" s="2">
        <v>4501</v>
      </c>
      <c r="F20" s="17">
        <v>5500</v>
      </c>
      <c r="G20" s="18">
        <v>0.08</v>
      </c>
      <c r="H20" s="3"/>
    </row>
    <row r="21" spans="1:8" x14ac:dyDescent="0.3">
      <c r="A21" s="1">
        <v>2751</v>
      </c>
      <c r="B21" s="17">
        <v>2950</v>
      </c>
      <c r="C21" s="18">
        <v>0.08</v>
      </c>
      <c r="D21" s="3">
        <v>15</v>
      </c>
      <c r="E21" s="2">
        <v>5501</v>
      </c>
      <c r="F21" s="17">
        <v>5900</v>
      </c>
      <c r="G21" s="18">
        <v>0.08</v>
      </c>
      <c r="H21" s="3">
        <v>25</v>
      </c>
    </row>
    <row r="22" spans="1:8" x14ac:dyDescent="0.3">
      <c r="A22" s="1">
        <v>2951</v>
      </c>
      <c r="B22" s="17">
        <v>3250</v>
      </c>
      <c r="C22" s="18">
        <v>0.1</v>
      </c>
      <c r="D22" s="3">
        <v>25</v>
      </c>
      <c r="E22" s="2">
        <v>5901</v>
      </c>
      <c r="F22" s="17">
        <v>6500</v>
      </c>
      <c r="G22" s="18">
        <v>0.1</v>
      </c>
      <c r="H22" s="3">
        <v>50</v>
      </c>
    </row>
    <row r="23" spans="1:8" x14ac:dyDescent="0.3">
      <c r="A23" s="1">
        <v>3251</v>
      </c>
      <c r="B23" s="17">
        <v>3500</v>
      </c>
      <c r="C23" s="18">
        <v>0.12</v>
      </c>
      <c r="D23" s="3">
        <v>50</v>
      </c>
      <c r="E23" s="2">
        <v>6501</v>
      </c>
      <c r="F23" s="17">
        <v>7000</v>
      </c>
      <c r="G23" s="18">
        <v>0.12</v>
      </c>
      <c r="H23" s="3">
        <v>100</v>
      </c>
    </row>
    <row r="24" spans="1:8" x14ac:dyDescent="0.3">
      <c r="A24" s="1">
        <v>3501</v>
      </c>
      <c r="B24" s="17">
        <v>4000</v>
      </c>
      <c r="C24" s="18">
        <v>0.12</v>
      </c>
      <c r="D24" s="3">
        <v>75</v>
      </c>
      <c r="E24" s="2">
        <v>7001</v>
      </c>
      <c r="F24" s="17">
        <v>8000</v>
      </c>
      <c r="G24" s="18">
        <v>0.12</v>
      </c>
      <c r="H24" s="3">
        <v>150</v>
      </c>
    </row>
    <row r="25" spans="1:8" x14ac:dyDescent="0.3">
      <c r="A25" s="1">
        <v>4001</v>
      </c>
      <c r="B25" s="17">
        <v>4375</v>
      </c>
      <c r="C25" s="18">
        <v>0.13</v>
      </c>
      <c r="D25" s="3">
        <v>100</v>
      </c>
      <c r="E25" s="2">
        <v>8001</v>
      </c>
      <c r="F25" s="17">
        <v>8750</v>
      </c>
      <c r="G25" s="18">
        <v>0.13</v>
      </c>
      <c r="H25" s="3">
        <v>200</v>
      </c>
    </row>
    <row r="26" spans="1:8" ht="15" thickBot="1" x14ac:dyDescent="0.35">
      <c r="A26" s="4">
        <v>4376</v>
      </c>
      <c r="B26" s="19">
        <v>4375</v>
      </c>
      <c r="C26" s="20">
        <v>0.13</v>
      </c>
      <c r="D26" s="6">
        <v>125</v>
      </c>
      <c r="E26" s="5">
        <v>8751</v>
      </c>
      <c r="F26" s="19"/>
      <c r="G26" s="20">
        <v>0.13</v>
      </c>
      <c r="H26" s="6">
        <v>250</v>
      </c>
    </row>
    <row r="27" spans="1:8" ht="1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topLeftCell="A12" workbookViewId="0">
      <selection activeCell="H26" sqref="H26"/>
    </sheetView>
  </sheetViews>
  <sheetFormatPr baseColWidth="10" defaultRowHeight="14.4" x14ac:dyDescent="0.3"/>
  <cols>
    <col min="1" max="1" width="3.21875" customWidth="1"/>
    <col min="2" max="2" width="6.5546875" customWidth="1"/>
    <col min="3" max="3" width="7.77734375" customWidth="1"/>
    <col min="4" max="4" width="9.33203125" customWidth="1"/>
    <col min="5" max="15" width="7.77734375" customWidth="1"/>
    <col min="16" max="16" width="3.21875" customWidth="1"/>
    <col min="17" max="17" width="6.5546875" customWidth="1"/>
    <col min="18" max="23" width="7.77734375" customWidth="1"/>
    <col min="24" max="24" width="8" customWidth="1"/>
    <col min="25" max="25" width="8.5546875" customWidth="1"/>
    <col min="26" max="26" width="8.6640625" customWidth="1"/>
    <col min="27" max="27" width="7.77734375" customWidth="1"/>
    <col min="28" max="28" width="8.5546875" customWidth="1"/>
    <col min="29" max="29" width="8.6640625" customWidth="1"/>
    <col min="30" max="30" width="7.77734375" customWidth="1"/>
  </cols>
  <sheetData>
    <row r="1" spans="1:12" ht="15" thickBot="1" x14ac:dyDescent="0.35"/>
    <row r="2" spans="1:12" ht="24" x14ac:dyDescent="0.3">
      <c r="A2" s="21" t="s">
        <v>1</v>
      </c>
      <c r="B2" s="22" t="s">
        <v>8</v>
      </c>
      <c r="C2" s="22" t="s">
        <v>0</v>
      </c>
      <c r="D2" s="56" t="s">
        <v>2</v>
      </c>
      <c r="E2" s="39"/>
      <c r="F2" s="23" t="s">
        <v>3</v>
      </c>
      <c r="G2" s="39"/>
      <c r="H2" s="43" t="s">
        <v>4</v>
      </c>
      <c r="I2" s="24" t="s">
        <v>5</v>
      </c>
      <c r="J2" s="45" t="s">
        <v>6</v>
      </c>
      <c r="K2" s="45"/>
      <c r="L2" s="24" t="s">
        <v>7</v>
      </c>
    </row>
    <row r="3" spans="1:12" x14ac:dyDescent="0.3">
      <c r="A3" s="25"/>
      <c r="B3" s="26"/>
      <c r="C3" s="26"/>
      <c r="D3" s="57" t="s">
        <v>16</v>
      </c>
      <c r="E3" s="29" t="s">
        <v>15</v>
      </c>
      <c r="F3" s="28" t="s">
        <v>16</v>
      </c>
      <c r="G3" s="29" t="s">
        <v>15</v>
      </c>
      <c r="H3" s="40"/>
      <c r="I3" s="27"/>
      <c r="J3" s="46" t="s">
        <v>17</v>
      </c>
      <c r="K3" s="46" t="s">
        <v>18</v>
      </c>
      <c r="L3" s="27"/>
    </row>
    <row r="4" spans="1:12" x14ac:dyDescent="0.3">
      <c r="A4" s="1">
        <v>10</v>
      </c>
      <c r="B4" s="47">
        <v>41522</v>
      </c>
      <c r="C4" s="34">
        <v>154600</v>
      </c>
      <c r="D4" s="58">
        <v>0</v>
      </c>
      <c r="E4" s="36"/>
      <c r="F4" s="35">
        <v>1661</v>
      </c>
      <c r="G4" s="36"/>
      <c r="H4" s="41"/>
      <c r="I4" s="17"/>
      <c r="J4" s="17"/>
      <c r="K4" s="17"/>
      <c r="L4" s="17"/>
    </row>
    <row r="5" spans="1:12" x14ac:dyDescent="0.3">
      <c r="A5" s="1">
        <v>10</v>
      </c>
      <c r="B5" s="47">
        <v>41541</v>
      </c>
      <c r="C5" s="34">
        <v>155000</v>
      </c>
      <c r="D5" s="58">
        <v>0</v>
      </c>
      <c r="E5" s="36"/>
      <c r="F5" s="35">
        <v>1063</v>
      </c>
      <c r="G5" s="36"/>
      <c r="H5" s="41"/>
      <c r="I5" s="17"/>
      <c r="J5" s="17"/>
      <c r="K5" s="17"/>
      <c r="L5" s="17"/>
    </row>
    <row r="6" spans="1:12" x14ac:dyDescent="0.3">
      <c r="A6" s="1"/>
      <c r="B6" s="34"/>
      <c r="C6" s="34"/>
      <c r="D6" s="58">
        <v>0</v>
      </c>
      <c r="E6" s="36"/>
      <c r="F6" s="35">
        <v>0</v>
      </c>
      <c r="G6" s="36"/>
      <c r="H6" s="41"/>
      <c r="I6" s="17"/>
      <c r="J6" s="17"/>
      <c r="K6" s="17"/>
      <c r="L6" s="17"/>
    </row>
    <row r="7" spans="1:12" x14ac:dyDescent="0.3">
      <c r="A7" s="49" t="s">
        <v>20</v>
      </c>
      <c r="B7" s="30"/>
      <c r="C7" s="30"/>
      <c r="D7" s="59">
        <f>SUM(D4:D6)</f>
        <v>0</v>
      </c>
      <c r="E7" s="31">
        <f>IF(D7="","",D7*VLOOKUP(D7,base_com!$A$18:$C$26,3,1))</f>
        <v>0</v>
      </c>
      <c r="F7" s="32">
        <f>SUM(F4:F6)</f>
        <v>2724</v>
      </c>
      <c r="G7" s="31">
        <f>IF(F7="","",F7*VLOOKUP(F7,base_com!$E$18:$G$26,3,1))</f>
        <v>136.20000000000002</v>
      </c>
      <c r="H7" s="42">
        <v>0</v>
      </c>
      <c r="I7" s="33">
        <f>E7+G7-H7</f>
        <v>136.20000000000002</v>
      </c>
      <c r="J7" s="33">
        <f>IF(D7="","",VLOOKUP(D7,base_com!$A$18:$D$26,4,1))</f>
        <v>0</v>
      </c>
      <c r="K7" s="33">
        <f>IF(F7="","",VLOOKUP(F7,base_com!$E$18:$H$26,4,1))</f>
        <v>0</v>
      </c>
      <c r="L7" s="60">
        <f>I7+J7+K7</f>
        <v>136.20000000000002</v>
      </c>
    </row>
    <row r="8" spans="1:12" x14ac:dyDescent="0.3">
      <c r="A8" s="1">
        <v>15</v>
      </c>
      <c r="B8" s="47">
        <v>41541</v>
      </c>
      <c r="C8" s="34">
        <v>155631</v>
      </c>
      <c r="D8" s="58">
        <v>2235</v>
      </c>
      <c r="E8" s="36"/>
      <c r="F8" s="35">
        <v>0</v>
      </c>
      <c r="G8" s="36"/>
      <c r="H8" s="41"/>
      <c r="I8" s="17"/>
      <c r="J8" s="17"/>
      <c r="K8" s="17"/>
      <c r="L8" s="17"/>
    </row>
    <row r="9" spans="1:12" x14ac:dyDescent="0.3">
      <c r="A9" s="1"/>
      <c r="B9" s="34"/>
      <c r="C9" s="34"/>
      <c r="D9" s="58">
        <v>0</v>
      </c>
      <c r="E9" s="36"/>
      <c r="F9" s="35">
        <v>0</v>
      </c>
      <c r="G9" s="36"/>
      <c r="H9" s="41"/>
      <c r="I9" s="17"/>
      <c r="J9" s="17"/>
      <c r="K9" s="17"/>
      <c r="L9" s="17"/>
    </row>
    <row r="10" spans="1:12" x14ac:dyDescent="0.3">
      <c r="A10" s="49" t="s">
        <v>21</v>
      </c>
      <c r="B10" s="30"/>
      <c r="C10" s="30"/>
      <c r="D10" s="59">
        <f>SUM(D8:D9)</f>
        <v>2235</v>
      </c>
      <c r="E10" s="31">
        <f>IF(D10="","",D10*VLOOKUP(D10,base_com!$A$18:$C$26,3,1))</f>
        <v>156.45000000000002</v>
      </c>
      <c r="F10" s="32">
        <f>SUM(F8:F9)</f>
        <v>0</v>
      </c>
      <c r="G10" s="31">
        <f>IF(F10="","",F10*VLOOKUP(F10,base_com!$E$18:$G$26,3,1))</f>
        <v>0</v>
      </c>
      <c r="H10" s="42">
        <v>0</v>
      </c>
      <c r="I10" s="33">
        <f>E10+G10-H10</f>
        <v>156.45000000000002</v>
      </c>
      <c r="J10" s="33">
        <f>IF(D10="","",VLOOKUP(D10,base_com!$A$18:$D$26,4,1))</f>
        <v>0</v>
      </c>
      <c r="K10" s="33">
        <f>IF(F10="","",VLOOKUP(F10,base_com!$E$18:$H$26,4,1))</f>
        <v>0</v>
      </c>
      <c r="L10" s="60">
        <f>I10+J10+K10</f>
        <v>156.45000000000002</v>
      </c>
    </row>
    <row r="11" spans="1:12" x14ac:dyDescent="0.3">
      <c r="A11" s="1">
        <v>20</v>
      </c>
      <c r="B11" s="47">
        <v>41534</v>
      </c>
      <c r="C11" s="34">
        <v>155987</v>
      </c>
      <c r="D11" s="64">
        <v>1908</v>
      </c>
      <c r="E11" s="65"/>
      <c r="F11" s="35">
        <v>0</v>
      </c>
      <c r="G11" s="65"/>
      <c r="H11" s="41"/>
      <c r="I11" s="17"/>
      <c r="J11" s="17"/>
      <c r="K11" s="17"/>
      <c r="L11" s="17"/>
    </row>
    <row r="12" spans="1:12" x14ac:dyDescent="0.3">
      <c r="A12" s="62">
        <v>20</v>
      </c>
      <c r="B12" s="67">
        <v>41531</v>
      </c>
      <c r="C12" s="62">
        <v>155990</v>
      </c>
      <c r="D12" s="62">
        <v>3450</v>
      </c>
      <c r="E12" s="65"/>
      <c r="F12" s="35">
        <v>0</v>
      </c>
      <c r="G12" s="44">
        <f>IF(F12="","",F12*VLOOKUP(F12,base_com!$E$18:$G$26,3,1))</f>
        <v>0</v>
      </c>
      <c r="H12" s="41"/>
      <c r="I12" s="17"/>
      <c r="J12" s="17"/>
      <c r="K12" s="17"/>
      <c r="L12" s="17"/>
    </row>
    <row r="13" spans="1:12" x14ac:dyDescent="0.3">
      <c r="A13" s="62">
        <v>20</v>
      </c>
      <c r="B13" s="68">
        <v>41532</v>
      </c>
      <c r="C13" s="62">
        <v>155800</v>
      </c>
      <c r="D13" s="62">
        <v>2450</v>
      </c>
      <c r="E13" s="65"/>
      <c r="F13" s="35">
        <v>0</v>
      </c>
      <c r="G13" s="66"/>
      <c r="H13" s="41"/>
      <c r="I13" s="17"/>
      <c r="J13" s="17"/>
      <c r="K13" s="17"/>
      <c r="L13" s="17"/>
    </row>
    <row r="14" spans="1:12" x14ac:dyDescent="0.3">
      <c r="A14" s="1"/>
      <c r="B14" s="47"/>
      <c r="C14" s="34"/>
      <c r="D14" s="58">
        <v>0</v>
      </c>
      <c r="E14" s="36"/>
      <c r="F14" s="35">
        <v>0</v>
      </c>
      <c r="G14" s="36"/>
      <c r="H14" s="41"/>
      <c r="I14" s="17"/>
      <c r="J14" s="17"/>
      <c r="K14" s="17"/>
      <c r="L14" s="17"/>
    </row>
    <row r="15" spans="1:12" x14ac:dyDescent="0.3">
      <c r="A15" s="49" t="s">
        <v>22</v>
      </c>
      <c r="B15" s="30"/>
      <c r="C15" s="30"/>
      <c r="D15" s="59">
        <f>SUM(D11:D14)</f>
        <v>7808</v>
      </c>
      <c r="E15" s="31">
        <f>IF(D15="","",D15*VLOOKUP(D15,base_com!$A$18:$C$26,3,1))</f>
        <v>1015.0400000000001</v>
      </c>
      <c r="F15" s="32">
        <f>SUM(F11:F14)</f>
        <v>0</v>
      </c>
      <c r="G15" s="31">
        <f>IF(F15="","",F15*VLOOKUP(F15,base_com!$E$18:$G$26,3,1))</f>
        <v>0</v>
      </c>
      <c r="H15" s="42">
        <v>0</v>
      </c>
      <c r="I15" s="33">
        <f>E15+G15-H15</f>
        <v>1015.0400000000001</v>
      </c>
      <c r="J15" s="33">
        <f>IF(D15="","",VLOOKUP(D15,base_com!$A$18:$D$26,4,1))</f>
        <v>125</v>
      </c>
      <c r="K15" s="33">
        <f>IF(F15="","",VLOOKUP(F15,base_com!$E$18:$H$26,4,1))</f>
        <v>0</v>
      </c>
      <c r="L15" s="60">
        <f>I15+J15+K15</f>
        <v>1140.04</v>
      </c>
    </row>
    <row r="16" spans="1:12" x14ac:dyDescent="0.3">
      <c r="A16" s="1">
        <v>22</v>
      </c>
      <c r="B16" s="47">
        <v>41521</v>
      </c>
      <c r="C16" s="34">
        <v>155860</v>
      </c>
      <c r="D16" s="58">
        <v>1589</v>
      </c>
      <c r="E16" s="36"/>
      <c r="F16" s="35">
        <v>0</v>
      </c>
      <c r="G16" s="36"/>
      <c r="H16" s="41"/>
      <c r="I16" s="17"/>
      <c r="J16" s="17"/>
      <c r="K16" s="17"/>
      <c r="L16" s="17"/>
    </row>
    <row r="17" spans="1:12" x14ac:dyDescent="0.3">
      <c r="A17" s="1">
        <v>22</v>
      </c>
      <c r="B17" s="47">
        <v>41529</v>
      </c>
      <c r="C17" s="34">
        <v>155894</v>
      </c>
      <c r="D17" s="58">
        <v>1240</v>
      </c>
      <c r="E17" s="36"/>
      <c r="F17" s="35">
        <v>0</v>
      </c>
      <c r="G17" s="36"/>
      <c r="H17" s="41"/>
      <c r="I17" s="17"/>
      <c r="J17" s="17"/>
      <c r="K17" s="17"/>
      <c r="L17" s="17"/>
    </row>
    <row r="18" spans="1:12" x14ac:dyDescent="0.3">
      <c r="A18" s="1"/>
      <c r="B18" s="34"/>
      <c r="C18" s="34"/>
      <c r="D18" s="58">
        <v>0</v>
      </c>
      <c r="E18" s="36"/>
      <c r="F18" s="35">
        <v>0</v>
      </c>
      <c r="G18" s="36"/>
      <c r="H18" s="41"/>
      <c r="I18" s="17"/>
      <c r="J18" s="17"/>
      <c r="K18" s="17"/>
      <c r="L18" s="17"/>
    </row>
    <row r="19" spans="1:12" x14ac:dyDescent="0.3">
      <c r="A19" s="49" t="s">
        <v>23</v>
      </c>
      <c r="B19" s="30"/>
      <c r="C19" s="30"/>
      <c r="D19" s="59">
        <f>SUM(D16:D18)</f>
        <v>2829</v>
      </c>
      <c r="E19" s="31">
        <f>IF(D19="","",D19*VLOOKUP(D19,base_com!$A$18:$C$26,3,1))</f>
        <v>226.32</v>
      </c>
      <c r="F19" s="32">
        <f>SUM(F16:F18)</f>
        <v>0</v>
      </c>
      <c r="G19" s="31">
        <f>IF(F19="","",F19*VLOOKUP(F19,base_com!$E$18:$G$26,3,1))</f>
        <v>0</v>
      </c>
      <c r="H19" s="42">
        <v>0</v>
      </c>
      <c r="I19" s="33">
        <f>E19+G19-H19</f>
        <v>226.32</v>
      </c>
      <c r="J19" s="33">
        <f>IF(D19="","",VLOOKUP(D19,base_com!$A$18:$D$26,4,1))</f>
        <v>15</v>
      </c>
      <c r="K19" s="33">
        <f>IF(F19="","",VLOOKUP(F19,base_com!$E$18:$H$26,4,1))</f>
        <v>0</v>
      </c>
      <c r="L19" s="60">
        <f>I19+J19+K19</f>
        <v>241.32</v>
      </c>
    </row>
    <row r="20" spans="1:12" x14ac:dyDescent="0.3">
      <c r="A20" s="1">
        <v>26</v>
      </c>
      <c r="B20" s="47">
        <v>41527</v>
      </c>
      <c r="C20" s="34">
        <v>155960</v>
      </c>
      <c r="D20" s="58">
        <v>4448</v>
      </c>
      <c r="E20" s="36"/>
      <c r="F20" s="35">
        <v>0</v>
      </c>
      <c r="G20" s="36"/>
      <c r="H20" s="41"/>
      <c r="I20" s="17"/>
      <c r="J20" s="17"/>
      <c r="K20" s="17"/>
      <c r="L20" s="17"/>
    </row>
    <row r="21" spans="1:12" x14ac:dyDescent="0.3">
      <c r="A21" s="1">
        <v>26</v>
      </c>
      <c r="B21" s="47">
        <v>41543</v>
      </c>
      <c r="C21" s="34">
        <v>155919</v>
      </c>
      <c r="D21" s="58">
        <v>2846</v>
      </c>
      <c r="E21" s="36"/>
      <c r="F21" s="35">
        <v>0</v>
      </c>
      <c r="G21" s="36"/>
      <c r="H21" s="41"/>
      <c r="I21" s="17"/>
      <c r="J21" s="17"/>
      <c r="K21" s="17"/>
      <c r="L21" s="17"/>
    </row>
    <row r="22" spans="1:12" x14ac:dyDescent="0.3">
      <c r="A22" s="1"/>
      <c r="B22" s="34"/>
      <c r="C22" s="34"/>
      <c r="D22" s="58">
        <v>0</v>
      </c>
      <c r="E22" s="36"/>
      <c r="F22" s="35">
        <v>0</v>
      </c>
      <c r="G22" s="36"/>
      <c r="H22" s="41"/>
      <c r="I22" s="17"/>
      <c r="J22" s="17"/>
      <c r="K22" s="17"/>
      <c r="L22" s="17"/>
    </row>
    <row r="23" spans="1:12" x14ac:dyDescent="0.3">
      <c r="A23" s="1"/>
      <c r="B23" s="34"/>
      <c r="C23" s="34"/>
      <c r="D23" s="58">
        <v>0</v>
      </c>
      <c r="E23" s="36"/>
      <c r="F23" s="35">
        <v>0</v>
      </c>
      <c r="G23" s="36"/>
      <c r="H23" s="41"/>
      <c r="I23" s="17"/>
      <c r="J23" s="17"/>
      <c r="K23" s="17"/>
      <c r="L23" s="17"/>
    </row>
    <row r="24" spans="1:12" x14ac:dyDescent="0.3">
      <c r="A24" s="1"/>
      <c r="B24" s="34"/>
      <c r="C24" s="34"/>
      <c r="D24" s="58">
        <v>0</v>
      </c>
      <c r="E24" s="36"/>
      <c r="F24" s="35">
        <v>0</v>
      </c>
      <c r="G24" s="36"/>
      <c r="H24" s="41"/>
      <c r="I24" s="17"/>
      <c r="J24" s="17"/>
      <c r="K24" s="17"/>
      <c r="L24" s="17"/>
    </row>
    <row r="25" spans="1:12" x14ac:dyDescent="0.3">
      <c r="A25" s="1"/>
      <c r="B25" s="34"/>
      <c r="C25" s="34"/>
      <c r="D25" s="58">
        <v>0</v>
      </c>
      <c r="E25" s="36"/>
      <c r="F25" s="35">
        <v>0</v>
      </c>
      <c r="G25" s="36"/>
      <c r="H25" s="41"/>
      <c r="I25" s="17"/>
      <c r="J25" s="17"/>
      <c r="K25" s="17"/>
      <c r="L25" s="17"/>
    </row>
    <row r="26" spans="1:12" ht="15" thickBot="1" x14ac:dyDescent="0.35">
      <c r="A26" s="49" t="s">
        <v>29</v>
      </c>
      <c r="B26" s="30"/>
      <c r="C26" s="30"/>
      <c r="D26" s="59">
        <f>SUM(D20:D25)</f>
        <v>7294</v>
      </c>
      <c r="E26" s="31">
        <f>IF(D26="","",D26*VLOOKUP(D26,base_com!$A$18:$C$26,3,1))</f>
        <v>948.22</v>
      </c>
      <c r="F26" s="32">
        <f>SUM(F20:F25)</f>
        <v>0</v>
      </c>
      <c r="G26" s="73">
        <f t="shared" ref="G26:G27" si="0">G6+G9+G14+G18+G25</f>
        <v>0</v>
      </c>
      <c r="H26" s="42">
        <v>0</v>
      </c>
      <c r="I26" s="33">
        <f>E26+G26-H26</f>
        <v>948.22</v>
      </c>
      <c r="J26" s="33">
        <f>IF(D26="","",VLOOKUP(D26,base_com!$A$18:$D$26,4,1))</f>
        <v>125</v>
      </c>
      <c r="K26" s="33">
        <f>IF(F26="","",VLOOKUP(F26,base_com!$E$18:$H$26,4,1))</f>
        <v>0</v>
      </c>
      <c r="L26" s="60">
        <f>I26+J26+K26</f>
        <v>1073.22</v>
      </c>
    </row>
    <row r="27" spans="1:12" ht="15.6" thickTop="1" thickBot="1" x14ac:dyDescent="0.35">
      <c r="A27" s="4"/>
      <c r="B27" s="38"/>
      <c r="C27" s="38"/>
      <c r="D27" s="69">
        <f>D7+D10+D15+D19+D26</f>
        <v>20166</v>
      </c>
      <c r="E27" s="69">
        <f>E7+E10+E15+E19+E26</f>
        <v>2346.0299999999997</v>
      </c>
      <c r="F27" s="69">
        <f>F7+F10+F15+F19+F26</f>
        <v>2724</v>
      </c>
      <c r="G27" s="69">
        <f t="shared" si="0"/>
        <v>136.20000000000002</v>
      </c>
      <c r="H27" s="69">
        <f>H7+H10+H15+H19+H26</f>
        <v>0</v>
      </c>
      <c r="I27" s="69">
        <f>I7+I10+I15+I19+I26</f>
        <v>2482.23</v>
      </c>
      <c r="J27" s="69">
        <f>J7+J10+J15+J19+J26</f>
        <v>265</v>
      </c>
      <c r="K27" s="69">
        <f>K7+K10+K15+K19+K26</f>
        <v>0</v>
      </c>
      <c r="L27" s="69">
        <f>L7+L10+L15+L19+L26</f>
        <v>2747.23</v>
      </c>
    </row>
    <row r="28" spans="1:12" ht="15" thickTop="1" x14ac:dyDescent="0.3"/>
  </sheetData>
  <pageMargins left="0" right="0" top="0.15748031496062992" bottom="0.19685039370078741" header="0" footer="0.31496062992125984"/>
  <pageSetup paperSize="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workbookViewId="0">
      <pane ySplit="3" topLeftCell="A27" activePane="bottomLeft" state="frozen"/>
      <selection pane="bottomLeft" activeCell="B40" sqref="B40"/>
    </sheetView>
  </sheetViews>
  <sheetFormatPr baseColWidth="10" defaultRowHeight="14.4" x14ac:dyDescent="0.3"/>
  <cols>
    <col min="1" max="1" width="3.21875" customWidth="1"/>
    <col min="2" max="2" width="6.5546875" customWidth="1"/>
    <col min="3" max="8" width="7.77734375" customWidth="1"/>
    <col min="9" max="9" width="8" customWidth="1"/>
    <col min="10" max="10" width="8.5546875" customWidth="1"/>
    <col min="11" max="11" width="8.6640625" customWidth="1"/>
    <col min="12" max="12" width="7.77734375" customWidth="1"/>
  </cols>
  <sheetData>
    <row r="1" spans="1:12" ht="15" thickBot="1" x14ac:dyDescent="0.35"/>
    <row r="2" spans="1:12" ht="24" x14ac:dyDescent="0.3">
      <c r="A2" s="21" t="s">
        <v>1</v>
      </c>
      <c r="B2" s="22" t="s">
        <v>8</v>
      </c>
      <c r="C2" s="22" t="s">
        <v>0</v>
      </c>
      <c r="D2" s="23" t="s">
        <v>2</v>
      </c>
      <c r="E2" s="39"/>
      <c r="F2" s="23" t="s">
        <v>3</v>
      </c>
      <c r="G2" s="39"/>
      <c r="H2" s="43" t="s">
        <v>4</v>
      </c>
      <c r="I2" s="24" t="s">
        <v>5</v>
      </c>
      <c r="J2" s="45" t="s">
        <v>6</v>
      </c>
      <c r="K2" s="45"/>
      <c r="L2" s="24" t="s">
        <v>7</v>
      </c>
    </row>
    <row r="3" spans="1:12" x14ac:dyDescent="0.3">
      <c r="A3" s="25"/>
      <c r="B3" s="26"/>
      <c r="C3" s="26"/>
      <c r="D3" s="28" t="s">
        <v>16</v>
      </c>
      <c r="E3" s="29" t="s">
        <v>15</v>
      </c>
      <c r="F3" s="28" t="s">
        <v>16</v>
      </c>
      <c r="G3" s="29" t="s">
        <v>15</v>
      </c>
      <c r="H3" s="40"/>
      <c r="I3" s="27"/>
      <c r="J3" s="46" t="s">
        <v>17</v>
      </c>
      <c r="K3" s="46" t="s">
        <v>18</v>
      </c>
      <c r="L3" s="27"/>
    </row>
    <row r="4" spans="1:12" x14ac:dyDescent="0.3">
      <c r="A4" s="1">
        <v>15</v>
      </c>
      <c r="B4" s="48">
        <v>41541</v>
      </c>
      <c r="C4" s="34">
        <v>155631</v>
      </c>
      <c r="D4" s="35">
        <v>2235</v>
      </c>
      <c r="E4" s="36"/>
      <c r="F4" s="35">
        <v>0</v>
      </c>
      <c r="G4" s="36"/>
      <c r="H4" s="41"/>
      <c r="I4" s="17"/>
      <c r="J4" s="17"/>
      <c r="K4" s="17"/>
      <c r="L4" s="17"/>
    </row>
    <row r="5" spans="1:12" x14ac:dyDescent="0.3">
      <c r="A5" s="1">
        <v>15</v>
      </c>
      <c r="B5" s="47">
        <v>41557</v>
      </c>
      <c r="C5" s="34">
        <v>155463</v>
      </c>
      <c r="D5" s="35">
        <v>2362</v>
      </c>
      <c r="E5" s="36"/>
      <c r="F5" s="35">
        <v>0</v>
      </c>
      <c r="G5" s="36"/>
      <c r="H5" s="41"/>
      <c r="I5" s="17"/>
      <c r="J5" s="17"/>
      <c r="K5" s="17"/>
      <c r="L5" s="17"/>
    </row>
    <row r="6" spans="1:12" x14ac:dyDescent="0.3">
      <c r="A6" s="1"/>
      <c r="B6" s="34"/>
      <c r="C6" s="34"/>
      <c r="D6" s="35">
        <v>0</v>
      </c>
      <c r="E6" s="36"/>
      <c r="F6" s="35">
        <v>0</v>
      </c>
      <c r="G6" s="36"/>
      <c r="H6" s="41"/>
      <c r="I6" s="17"/>
      <c r="J6" s="17"/>
      <c r="K6" s="17"/>
      <c r="L6" s="17"/>
    </row>
    <row r="7" spans="1:12" x14ac:dyDescent="0.3">
      <c r="A7" s="49" t="s">
        <v>21</v>
      </c>
      <c r="B7" s="50"/>
      <c r="C7" s="30"/>
      <c r="D7" s="32">
        <f>SUM(D4:D6)</f>
        <v>4597</v>
      </c>
      <c r="E7" s="31">
        <f>IF(D7="","",D7*VLOOKUP(D7,base_com!$A$18:$C$26,3,1))</f>
        <v>597.61</v>
      </c>
      <c r="F7" s="32">
        <f>SUM(F4:F6)</f>
        <v>0</v>
      </c>
      <c r="G7" s="31">
        <f>IF(F7="","",F7*VLOOKUP(F7,base_com!$E$18:$G$26,3,1))</f>
        <v>0</v>
      </c>
      <c r="H7" s="74">
        <v>156.44999999999999</v>
      </c>
      <c r="I7" s="33">
        <f>E7+G7-H7</f>
        <v>441.16</v>
      </c>
      <c r="J7" s="33">
        <f>IF(D7="","",VLOOKUP(D7,base_com!$A$18:$D$26,4,1))</f>
        <v>125</v>
      </c>
      <c r="K7" s="33">
        <f>IF(F7="","",VLOOKUP(F7,base_com!$E$18:$H$26,4,1))</f>
        <v>0</v>
      </c>
      <c r="L7" s="33">
        <f>I7+J7+K7</f>
        <v>566.16000000000008</v>
      </c>
    </row>
    <row r="8" spans="1:12" x14ac:dyDescent="0.3">
      <c r="A8" s="51">
        <v>20</v>
      </c>
      <c r="B8" s="47">
        <v>41534</v>
      </c>
      <c r="C8" s="34">
        <v>155987</v>
      </c>
      <c r="D8" s="35">
        <v>1908</v>
      </c>
      <c r="E8" s="36"/>
      <c r="F8" s="35">
        <v>0</v>
      </c>
      <c r="G8" s="36"/>
      <c r="H8" s="41"/>
      <c r="I8" s="17"/>
      <c r="J8" s="17"/>
      <c r="K8" s="17"/>
      <c r="L8" s="17"/>
    </row>
    <row r="9" spans="1:12" x14ac:dyDescent="0.3">
      <c r="A9" s="51">
        <v>20</v>
      </c>
      <c r="B9" s="47">
        <v>41531</v>
      </c>
      <c r="C9" s="34">
        <v>155990</v>
      </c>
      <c r="D9" s="35">
        <v>3450</v>
      </c>
      <c r="E9" s="36"/>
      <c r="F9" s="35">
        <v>0</v>
      </c>
      <c r="G9" s="36"/>
      <c r="H9" s="41"/>
      <c r="I9" s="17"/>
      <c r="J9" s="17"/>
      <c r="K9" s="17"/>
      <c r="L9" s="17"/>
    </row>
    <row r="10" spans="1:12" x14ac:dyDescent="0.3">
      <c r="A10" s="35">
        <v>20</v>
      </c>
      <c r="B10" s="47">
        <v>41532</v>
      </c>
      <c r="C10" s="61">
        <v>155800</v>
      </c>
      <c r="D10" s="62">
        <v>2450</v>
      </c>
      <c r="E10" s="36"/>
      <c r="F10" s="35">
        <v>0</v>
      </c>
      <c r="G10" s="36"/>
      <c r="H10" s="41"/>
      <c r="I10" s="17"/>
      <c r="J10" s="17"/>
      <c r="K10" s="17"/>
      <c r="L10" s="17"/>
    </row>
    <row r="11" spans="1:12" x14ac:dyDescent="0.3">
      <c r="A11" s="51">
        <v>20</v>
      </c>
      <c r="B11" s="47">
        <v>41565</v>
      </c>
      <c r="C11" s="34">
        <v>155649</v>
      </c>
      <c r="D11" s="35">
        <v>2450</v>
      </c>
      <c r="E11" s="36"/>
      <c r="F11" s="35">
        <v>0</v>
      </c>
      <c r="G11" s="36"/>
      <c r="H11" s="41"/>
      <c r="I11" s="17"/>
      <c r="J11" s="17"/>
      <c r="K11" s="17"/>
      <c r="L11" s="17"/>
    </row>
    <row r="12" spans="1:12" x14ac:dyDescent="0.3">
      <c r="A12" s="51">
        <v>20</v>
      </c>
      <c r="B12" s="47">
        <v>41577</v>
      </c>
      <c r="C12" s="34">
        <v>156086</v>
      </c>
      <c r="D12" s="35">
        <v>1051</v>
      </c>
      <c r="E12" s="36"/>
      <c r="F12" s="35">
        <v>0</v>
      </c>
      <c r="G12" s="36"/>
      <c r="H12" s="41"/>
      <c r="I12" s="17"/>
      <c r="J12" s="17"/>
      <c r="K12" s="17"/>
      <c r="L12" s="17"/>
    </row>
    <row r="13" spans="1:12" x14ac:dyDescent="0.3">
      <c r="A13" s="51">
        <v>20</v>
      </c>
      <c r="B13" s="47">
        <v>41565</v>
      </c>
      <c r="C13" s="34">
        <v>155649</v>
      </c>
      <c r="D13" s="35">
        <v>2450</v>
      </c>
      <c r="E13" s="36">
        <f>SUM(A13:D13)</f>
        <v>199684</v>
      </c>
      <c r="F13" s="35">
        <v>0</v>
      </c>
      <c r="G13" s="36"/>
      <c r="H13" s="41"/>
      <c r="I13" s="17"/>
      <c r="J13" s="17"/>
      <c r="K13" s="17"/>
      <c r="L13" s="17"/>
    </row>
    <row r="14" spans="1:12" x14ac:dyDescent="0.3">
      <c r="A14" s="49" t="s">
        <v>24</v>
      </c>
      <c r="B14" s="30"/>
      <c r="C14" s="30"/>
      <c r="D14" s="32">
        <f>SUM(D8:D13)</f>
        <v>13759</v>
      </c>
      <c r="E14" s="31">
        <f>IF(D14="","",D14*VLOOKUP(D14,base_com!$A$18:$C$26,3,1))</f>
        <v>1788.67</v>
      </c>
      <c r="F14" s="32">
        <f>SUM(F8:F13)</f>
        <v>0</v>
      </c>
      <c r="G14" s="31">
        <f>IF(F14="","",F14*VLOOKUP(F14,base_com!$E$18:$G$26,3,1))</f>
        <v>0</v>
      </c>
      <c r="H14" s="74">
        <v>1140.04</v>
      </c>
      <c r="I14" s="33">
        <f>E14+G14-H14</f>
        <v>648.63000000000011</v>
      </c>
      <c r="J14" s="33">
        <f>IF(D14="","",VLOOKUP(D14,base_com!$A$18:$D$26,4,1))</f>
        <v>125</v>
      </c>
      <c r="K14" s="33">
        <f>IF(F14="","",VLOOKUP(F14,base_com!$E$18:$H$26,4,1))</f>
        <v>0</v>
      </c>
      <c r="L14" s="33">
        <f>I14+J14+K14</f>
        <v>773.63000000000011</v>
      </c>
    </row>
    <row r="15" spans="1:12" x14ac:dyDescent="0.3">
      <c r="A15" s="1">
        <v>50</v>
      </c>
      <c r="B15" s="47">
        <v>41571</v>
      </c>
      <c r="C15" s="34">
        <v>160508</v>
      </c>
      <c r="D15" s="35">
        <v>2038</v>
      </c>
      <c r="E15" s="36"/>
      <c r="F15" s="35">
        <v>0</v>
      </c>
      <c r="G15" s="36"/>
      <c r="H15" s="41"/>
      <c r="I15" s="17"/>
      <c r="J15" s="17"/>
      <c r="K15" s="17"/>
      <c r="L15" s="17"/>
    </row>
    <row r="16" spans="1:12" x14ac:dyDescent="0.3">
      <c r="A16" s="1">
        <v>50</v>
      </c>
      <c r="B16" s="47">
        <v>41577</v>
      </c>
      <c r="C16" s="34">
        <v>160602</v>
      </c>
      <c r="D16" s="35">
        <v>2134</v>
      </c>
      <c r="E16" s="36"/>
      <c r="F16" s="35">
        <v>0</v>
      </c>
      <c r="G16" s="36"/>
      <c r="H16" s="41"/>
      <c r="I16" s="17"/>
      <c r="J16" s="17"/>
      <c r="K16" s="17"/>
      <c r="L16" s="17"/>
    </row>
    <row r="17" spans="1:12" x14ac:dyDescent="0.3">
      <c r="A17" s="1">
        <v>50</v>
      </c>
      <c r="B17" s="47">
        <v>41556</v>
      </c>
      <c r="C17" s="34">
        <v>154868</v>
      </c>
      <c r="D17" s="35">
        <v>2038</v>
      </c>
      <c r="E17" s="36"/>
      <c r="F17" s="35">
        <v>0</v>
      </c>
      <c r="G17" s="36"/>
      <c r="H17" s="41"/>
      <c r="I17" s="17"/>
      <c r="J17" s="17"/>
      <c r="K17" s="17"/>
      <c r="L17" s="17"/>
    </row>
    <row r="18" spans="1:12" x14ac:dyDescent="0.3">
      <c r="A18" s="1">
        <v>50</v>
      </c>
      <c r="B18" s="47">
        <v>41565</v>
      </c>
      <c r="C18" s="34">
        <v>155829</v>
      </c>
      <c r="D18" s="35">
        <v>2348</v>
      </c>
      <c r="E18" s="36"/>
      <c r="F18" s="35">
        <v>0</v>
      </c>
      <c r="G18" s="36"/>
      <c r="H18" s="41"/>
      <c r="I18" s="17"/>
      <c r="J18" s="17"/>
      <c r="K18" s="17"/>
      <c r="L18" s="17"/>
    </row>
    <row r="19" spans="1:12" x14ac:dyDescent="0.3">
      <c r="A19" s="1"/>
      <c r="B19" s="47"/>
      <c r="C19" s="34"/>
      <c r="D19" s="35"/>
      <c r="E19" s="36"/>
      <c r="F19" s="35">
        <v>0</v>
      </c>
      <c r="G19" s="36"/>
      <c r="H19" s="41"/>
      <c r="I19" s="17"/>
      <c r="J19" s="17"/>
      <c r="K19" s="17"/>
      <c r="L19" s="17"/>
    </row>
    <row r="20" spans="1:12" x14ac:dyDescent="0.3">
      <c r="A20" s="49" t="s">
        <v>19</v>
      </c>
      <c r="B20" s="30"/>
      <c r="C20" s="30"/>
      <c r="D20" s="32">
        <f>SUM(D15:D19)</f>
        <v>8558</v>
      </c>
      <c r="E20" s="52">
        <f>IF(D20="","",D20*VLOOKUP(D20,base_com!$A$18:$C$26,3,1))</f>
        <v>1112.54</v>
      </c>
      <c r="F20" s="32">
        <f>SUM(F15:F19)</f>
        <v>0</v>
      </c>
      <c r="G20" s="31">
        <f>IF(F20="","",F20*VLOOKUP(F20,base_com!$E$18:$G$26,3,1))</f>
        <v>0</v>
      </c>
      <c r="H20" s="42">
        <v>0</v>
      </c>
      <c r="I20" s="33">
        <f>E20+G20-H20</f>
        <v>1112.54</v>
      </c>
      <c r="J20" s="33">
        <f>IF(D20="","",VLOOKUP(D20,base_com!$A$18:$D$26,4,1))</f>
        <v>125</v>
      </c>
      <c r="K20" s="33">
        <f>IF(F20="","",VLOOKUP(F20,base_com!$E$18:$H$26,4,1))</f>
        <v>0</v>
      </c>
      <c r="L20" s="33">
        <f>I20+J20+K20</f>
        <v>1237.54</v>
      </c>
    </row>
    <row r="21" spans="1:12" x14ac:dyDescent="0.3">
      <c r="A21" s="1">
        <v>26</v>
      </c>
      <c r="B21" s="47">
        <v>41527</v>
      </c>
      <c r="C21" s="34">
        <v>155960</v>
      </c>
      <c r="D21" s="35">
        <v>4448</v>
      </c>
      <c r="E21" s="36"/>
      <c r="F21" s="35">
        <v>0</v>
      </c>
      <c r="G21" s="36"/>
      <c r="H21" s="41"/>
      <c r="I21" s="17"/>
      <c r="J21" s="17"/>
      <c r="K21" s="17"/>
      <c r="L21" s="17"/>
    </row>
    <row r="22" spans="1:12" x14ac:dyDescent="0.3">
      <c r="A22" s="1">
        <v>26</v>
      </c>
      <c r="B22" s="47">
        <v>41543</v>
      </c>
      <c r="C22" s="34">
        <v>155919</v>
      </c>
      <c r="D22" s="35">
        <v>2846</v>
      </c>
      <c r="E22" s="36"/>
      <c r="F22" s="35">
        <v>0</v>
      </c>
      <c r="G22" s="36"/>
      <c r="H22" s="41"/>
      <c r="I22" s="17"/>
      <c r="J22" s="17"/>
      <c r="K22" s="17"/>
      <c r="L22" s="17"/>
    </row>
    <row r="23" spans="1:12" x14ac:dyDescent="0.3">
      <c r="A23" s="1">
        <v>26</v>
      </c>
      <c r="B23" s="47">
        <v>41562</v>
      </c>
      <c r="C23" s="34">
        <v>163205</v>
      </c>
      <c r="D23" s="35">
        <v>1560</v>
      </c>
      <c r="E23" s="36"/>
      <c r="F23" s="35">
        <v>0</v>
      </c>
      <c r="G23" s="36"/>
      <c r="H23" s="41"/>
      <c r="I23" s="17"/>
      <c r="J23" s="17"/>
      <c r="K23" s="17"/>
      <c r="L23" s="17"/>
    </row>
    <row r="24" spans="1:12" x14ac:dyDescent="0.3">
      <c r="A24" s="1"/>
      <c r="B24" s="34"/>
      <c r="C24" s="34"/>
      <c r="D24" s="35">
        <v>0</v>
      </c>
      <c r="E24" s="36"/>
      <c r="F24" s="35">
        <v>0</v>
      </c>
      <c r="G24" s="36"/>
      <c r="H24" s="41"/>
      <c r="I24" s="17"/>
      <c r="J24" s="17"/>
      <c r="K24" s="17"/>
      <c r="L24" s="17"/>
    </row>
    <row r="25" spans="1:12" x14ac:dyDescent="0.3">
      <c r="A25" s="49" t="s">
        <v>30</v>
      </c>
      <c r="B25" s="30"/>
      <c r="C25" s="30"/>
      <c r="D25" s="32">
        <f>SUM(D21:D24)</f>
        <v>8854</v>
      </c>
      <c r="E25" s="31">
        <f>IF(D25="","",D25*VLOOKUP(D25,base_com!$A$18:$C$26,3,1))</f>
        <v>1151.02</v>
      </c>
      <c r="F25" s="32">
        <f>SUM(F21:F24)</f>
        <v>0</v>
      </c>
      <c r="G25" s="31">
        <f>IF(F25="","",F25*VLOOKUP(F25,base_com!$E$18:$G$26,3,1))</f>
        <v>0</v>
      </c>
      <c r="H25" s="74">
        <v>1073.22</v>
      </c>
      <c r="I25" s="33">
        <f>E25+G25-H25</f>
        <v>77.799999999999955</v>
      </c>
      <c r="J25" s="33">
        <f>IF(D25="","",VLOOKUP(D25,base_com!$A$18:$D$26,4,1))</f>
        <v>125</v>
      </c>
      <c r="K25" s="33">
        <f>IF(F25="","",VLOOKUP(F25,base_com!$E$18:$H$26,4,1))</f>
        <v>0</v>
      </c>
      <c r="L25" s="33">
        <f>I25+J25+K25</f>
        <v>202.79999999999995</v>
      </c>
    </row>
    <row r="26" spans="1:12" x14ac:dyDescent="0.3">
      <c r="A26" s="1">
        <v>52</v>
      </c>
      <c r="B26" s="47">
        <v>41568</v>
      </c>
      <c r="C26" s="34">
        <v>155705</v>
      </c>
      <c r="D26" s="35">
        <v>2038</v>
      </c>
      <c r="E26" s="36"/>
      <c r="F26" s="35">
        <v>0</v>
      </c>
      <c r="G26" s="36"/>
      <c r="H26" s="41"/>
      <c r="I26" s="17"/>
      <c r="J26" s="17"/>
      <c r="K26" s="17"/>
      <c r="L26" s="17"/>
    </row>
    <row r="27" spans="1:12" x14ac:dyDescent="0.3">
      <c r="A27" s="1"/>
      <c r="B27" s="34"/>
      <c r="C27" s="34"/>
      <c r="D27" s="71">
        <v>0</v>
      </c>
      <c r="E27" s="72"/>
      <c r="F27" s="35">
        <v>0</v>
      </c>
      <c r="G27" s="36"/>
      <c r="H27" s="41"/>
      <c r="I27" s="17"/>
      <c r="J27" s="17"/>
      <c r="K27" s="17"/>
      <c r="L27" s="17"/>
    </row>
    <row r="28" spans="1:12" x14ac:dyDescent="0.3">
      <c r="A28" s="49" t="s">
        <v>26</v>
      </c>
      <c r="B28" s="30"/>
      <c r="C28" s="30"/>
      <c r="D28" s="70">
        <f>SUM(D26:D27)</f>
        <v>2038</v>
      </c>
      <c r="E28" s="31">
        <f>IF(D28="","",D28*VLOOKUP(D28,base_com!$A$18:$C$26,3,1))</f>
        <v>142.66000000000003</v>
      </c>
      <c r="F28" s="32">
        <f>SUM(F26:F27)</f>
        <v>0</v>
      </c>
      <c r="G28" s="31">
        <f>IF(F28="","",F28*VLOOKUP(F28,base_com!$E$18:$G$26,3,1))</f>
        <v>0</v>
      </c>
      <c r="H28" s="42"/>
      <c r="I28" s="33">
        <f>E28+G28-H28</f>
        <v>142.66000000000003</v>
      </c>
      <c r="J28" s="33">
        <f>IF(D28="","",VLOOKUP(D28,base_com!$A$18:$D$26,4,1))</f>
        <v>0</v>
      </c>
      <c r="K28" s="33">
        <f>IF(F28="","",VLOOKUP(F28,base_com!$E$18:$H$26,4,1))</f>
        <v>0</v>
      </c>
      <c r="L28" s="33">
        <f>I28+J28+K28</f>
        <v>142.66000000000003</v>
      </c>
    </row>
    <row r="29" spans="1:12" ht="15" thickBot="1" x14ac:dyDescent="0.35">
      <c r="A29" s="53"/>
      <c r="B29" s="54"/>
      <c r="C29" s="54"/>
      <c r="D29" s="55">
        <f t="shared" ref="D29:L29" si="0">D7+D14+D20+D25+D28</f>
        <v>37806</v>
      </c>
      <c r="E29" s="55">
        <f t="shared" si="0"/>
        <v>4792.5</v>
      </c>
      <c r="F29" s="55">
        <f t="shared" si="0"/>
        <v>0</v>
      </c>
      <c r="G29" s="55">
        <f t="shared" si="0"/>
        <v>0</v>
      </c>
      <c r="H29" s="55">
        <f t="shared" si="0"/>
        <v>2369.71</v>
      </c>
      <c r="I29" s="55">
        <f t="shared" si="0"/>
        <v>2422.79</v>
      </c>
      <c r="J29" s="55">
        <f t="shared" si="0"/>
        <v>500</v>
      </c>
      <c r="K29" s="55">
        <f t="shared" si="0"/>
        <v>0</v>
      </c>
      <c r="L29" s="55">
        <f t="shared" si="0"/>
        <v>2922.79</v>
      </c>
    </row>
    <row r="30" spans="1:12" ht="15" thickTop="1" x14ac:dyDescent="0.3"/>
  </sheetData>
  <pageMargins left="0" right="0" top="0.15748031496062992" bottom="0.19685039370078741" header="0" footer="0.31496062992125984"/>
  <pageSetup paperSize="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5"/>
  <sheetViews>
    <sheetView tabSelected="1" topLeftCell="A5" workbookViewId="0">
      <selection activeCell="J5" sqref="J5"/>
    </sheetView>
  </sheetViews>
  <sheetFormatPr baseColWidth="10" defaultRowHeight="14.4" x14ac:dyDescent="0.3"/>
  <cols>
    <col min="1" max="1" width="3.21875" customWidth="1"/>
    <col min="2" max="2" width="6.5546875" customWidth="1"/>
    <col min="3" max="8" width="7.77734375" customWidth="1"/>
    <col min="9" max="9" width="8" customWidth="1"/>
    <col min="10" max="10" width="8.5546875" customWidth="1"/>
    <col min="11" max="11" width="8.6640625" customWidth="1"/>
    <col min="12" max="12" width="7.77734375" customWidth="1"/>
  </cols>
  <sheetData>
    <row r="1" spans="1:12" ht="15" thickBot="1" x14ac:dyDescent="0.35"/>
    <row r="2" spans="1:12" ht="24" x14ac:dyDescent="0.3">
      <c r="A2" s="21" t="s">
        <v>1</v>
      </c>
      <c r="B2" s="22" t="s">
        <v>8</v>
      </c>
      <c r="C2" s="22" t="s">
        <v>0</v>
      </c>
      <c r="D2" s="23" t="s">
        <v>2</v>
      </c>
      <c r="E2" s="39"/>
      <c r="F2" s="23" t="s">
        <v>3</v>
      </c>
      <c r="G2" s="39"/>
      <c r="H2" s="43" t="s">
        <v>4</v>
      </c>
      <c r="I2" s="24" t="s">
        <v>5</v>
      </c>
      <c r="J2" s="45" t="s">
        <v>6</v>
      </c>
      <c r="K2" s="45"/>
      <c r="L2" s="24" t="s">
        <v>7</v>
      </c>
    </row>
    <row r="3" spans="1:12" x14ac:dyDescent="0.3">
      <c r="A3" s="25"/>
      <c r="B3" s="26"/>
      <c r="C3" s="26"/>
      <c r="D3" s="28" t="s">
        <v>16</v>
      </c>
      <c r="E3" s="29" t="s">
        <v>15</v>
      </c>
      <c r="F3" s="28" t="s">
        <v>16</v>
      </c>
      <c r="G3" s="29" t="s">
        <v>15</v>
      </c>
      <c r="H3" s="40"/>
      <c r="I3" s="27"/>
      <c r="J3" s="46" t="s">
        <v>17</v>
      </c>
      <c r="K3" s="46" t="s">
        <v>18</v>
      </c>
      <c r="L3" s="27"/>
    </row>
    <row r="4" spans="1:12" x14ac:dyDescent="0.3">
      <c r="A4" s="1">
        <v>60</v>
      </c>
      <c r="B4" s="47">
        <v>41582</v>
      </c>
      <c r="C4" s="34">
        <v>160569</v>
      </c>
      <c r="D4" s="35">
        <v>2000</v>
      </c>
      <c r="E4" s="36"/>
      <c r="F4" s="35">
        <v>0</v>
      </c>
      <c r="G4" s="36"/>
      <c r="H4" s="41"/>
      <c r="I4" s="17"/>
      <c r="J4" s="17"/>
      <c r="K4" s="17"/>
      <c r="L4" s="17"/>
    </row>
    <row r="5" spans="1:12" x14ac:dyDescent="0.3">
      <c r="A5" s="1"/>
      <c r="B5" s="34"/>
      <c r="C5" s="34"/>
      <c r="D5" s="35">
        <v>0</v>
      </c>
      <c r="E5" s="36"/>
      <c r="F5" s="35">
        <v>0</v>
      </c>
      <c r="G5" s="36"/>
      <c r="H5" s="41"/>
      <c r="I5" s="17"/>
      <c r="J5" s="17"/>
      <c r="K5" s="17"/>
      <c r="L5" s="17"/>
    </row>
    <row r="6" spans="1:12" x14ac:dyDescent="0.3">
      <c r="A6" s="1"/>
      <c r="B6" s="34"/>
      <c r="C6" s="34"/>
      <c r="D6" s="35">
        <v>0</v>
      </c>
      <c r="E6" s="36"/>
      <c r="F6" s="35">
        <v>0</v>
      </c>
      <c r="G6" s="36"/>
      <c r="H6" s="41"/>
      <c r="I6" s="17"/>
      <c r="J6" s="17"/>
      <c r="K6" s="17"/>
      <c r="L6" s="17"/>
    </row>
    <row r="7" spans="1:12" x14ac:dyDescent="0.3">
      <c r="A7" s="49" t="s">
        <v>25</v>
      </c>
      <c r="B7" s="30"/>
      <c r="C7" s="30"/>
      <c r="D7" s="32">
        <f>SUM(D4:D6)</f>
        <v>2000</v>
      </c>
      <c r="E7" s="31">
        <f>IF(D7="","",D7*VLOOKUP(D7,base_com!$A$18:$C$26,3,1))</f>
        <v>140</v>
      </c>
      <c r="F7" s="32">
        <f>SUM(F4:F6)</f>
        <v>0</v>
      </c>
      <c r="G7" s="31">
        <f>IF(F7="","",F7*VLOOKUP(F7,base_com!$E$18:$G$26,3,1))</f>
        <v>0</v>
      </c>
      <c r="H7" s="42">
        <v>0</v>
      </c>
      <c r="I7" s="33">
        <f>E7+G7-H7</f>
        <v>140</v>
      </c>
      <c r="J7" s="33">
        <f>IF(D7="","",VLOOKUP(D7,base_com!$A$18:$D$26,4,1))</f>
        <v>0</v>
      </c>
      <c r="K7" s="33">
        <f>IF(F7="","",VLOOKUP(F7,base_com!$E$18:$H$26,4,1))</f>
        <v>0</v>
      </c>
      <c r="L7" s="33">
        <f>I7+J7+K7</f>
        <v>140</v>
      </c>
    </row>
    <row r="8" spans="1:12" x14ac:dyDescent="0.3">
      <c r="A8" s="1">
        <v>15</v>
      </c>
      <c r="B8" s="48">
        <v>41541</v>
      </c>
      <c r="C8" s="34">
        <v>155631</v>
      </c>
      <c r="D8" s="35">
        <v>2235</v>
      </c>
      <c r="E8" s="36"/>
      <c r="F8" s="35">
        <v>0</v>
      </c>
      <c r="G8" s="36"/>
      <c r="H8" s="41"/>
      <c r="I8" s="17"/>
      <c r="J8" s="17"/>
      <c r="K8" s="17"/>
      <c r="L8" s="17"/>
    </row>
    <row r="9" spans="1:12" x14ac:dyDescent="0.3">
      <c r="A9" s="1">
        <v>15</v>
      </c>
      <c r="B9" s="47">
        <v>41557</v>
      </c>
      <c r="C9" s="34">
        <v>1554635</v>
      </c>
      <c r="D9" s="35">
        <v>2362</v>
      </c>
      <c r="E9" s="36"/>
      <c r="F9" s="35">
        <v>0</v>
      </c>
      <c r="G9" s="36"/>
      <c r="H9" s="41"/>
      <c r="I9" s="17"/>
      <c r="J9" s="17"/>
      <c r="K9" s="17"/>
      <c r="L9" s="17"/>
    </row>
    <row r="10" spans="1:12" x14ac:dyDescent="0.3">
      <c r="A10" s="1">
        <v>15</v>
      </c>
      <c r="B10" s="47">
        <v>41603</v>
      </c>
      <c r="C10" s="34">
        <v>160578</v>
      </c>
      <c r="D10" s="35">
        <v>4000</v>
      </c>
      <c r="E10" s="36"/>
      <c r="F10" s="35">
        <v>0</v>
      </c>
      <c r="G10" s="36"/>
      <c r="H10" s="41"/>
      <c r="I10" s="17"/>
      <c r="J10" s="17"/>
      <c r="K10" s="17"/>
      <c r="L10" s="17"/>
    </row>
    <row r="11" spans="1:12" x14ac:dyDescent="0.3">
      <c r="A11" s="1"/>
      <c r="B11" s="47"/>
      <c r="C11" s="34"/>
      <c r="D11" s="35">
        <v>0</v>
      </c>
      <c r="E11" s="36"/>
      <c r="F11" s="35">
        <v>0</v>
      </c>
      <c r="G11" s="36"/>
      <c r="H11" s="41"/>
      <c r="I11" s="17"/>
      <c r="J11" s="17"/>
      <c r="K11" s="17"/>
      <c r="L11" s="17"/>
    </row>
    <row r="12" spans="1:12" x14ac:dyDescent="0.3">
      <c r="A12" s="1"/>
      <c r="B12" s="34"/>
      <c r="C12" s="34"/>
      <c r="D12" s="35">
        <v>0</v>
      </c>
      <c r="E12" s="36"/>
      <c r="F12" s="35">
        <v>0</v>
      </c>
      <c r="G12" s="36"/>
      <c r="H12" s="41"/>
      <c r="I12" s="17"/>
      <c r="J12" s="17"/>
      <c r="K12" s="17"/>
      <c r="L12" s="17"/>
    </row>
    <row r="13" spans="1:12" x14ac:dyDescent="0.3">
      <c r="A13" s="49" t="s">
        <v>21</v>
      </c>
      <c r="B13" s="50"/>
      <c r="C13" s="30"/>
      <c r="D13" s="32">
        <f>SUM(D8:D12)</f>
        <v>8597</v>
      </c>
      <c r="E13" s="31">
        <f>IF(D13="","",D13*VLOOKUP(D13,base_com!$A$18:$C$26,3,1))</f>
        <v>1117.6100000000001</v>
      </c>
      <c r="F13" s="32">
        <f>SUM(F8:F12)</f>
        <v>0</v>
      </c>
      <c r="G13" s="31">
        <f>IF(F13="","",F13*VLOOKUP(F13,base_com!$E$18:$G$26,3,1))</f>
        <v>0</v>
      </c>
      <c r="H13" s="74">
        <v>722.61</v>
      </c>
      <c r="I13" s="33">
        <f>E13+G13-H13</f>
        <v>395.00000000000011</v>
      </c>
      <c r="J13" s="33">
        <f>IF(D13="","",VLOOKUP(D13,base_com!$A$18:$D$26,4,1))</f>
        <v>125</v>
      </c>
      <c r="K13" s="33">
        <f>IF(F13="","",VLOOKUP(F13,base_com!$E$18:$H$26,4,1))</f>
        <v>0</v>
      </c>
      <c r="L13" s="33">
        <f>I13+J13</f>
        <v>520.00000000000011</v>
      </c>
    </row>
    <row r="14" spans="1:12" x14ac:dyDescent="0.3">
      <c r="A14" s="1">
        <v>61</v>
      </c>
      <c r="B14" s="48">
        <v>41603</v>
      </c>
      <c r="C14" s="34">
        <v>163879</v>
      </c>
      <c r="D14" s="35">
        <v>2000</v>
      </c>
      <c r="E14" s="36"/>
      <c r="F14" s="35">
        <v>0</v>
      </c>
      <c r="G14" s="36"/>
      <c r="H14" s="41"/>
      <c r="I14" s="17"/>
      <c r="J14" s="17"/>
      <c r="K14" s="17"/>
      <c r="L14" s="17"/>
    </row>
    <row r="15" spans="1:12" x14ac:dyDescent="0.3">
      <c r="A15" s="1">
        <v>61</v>
      </c>
      <c r="B15" s="47">
        <v>41604</v>
      </c>
      <c r="C15" s="34">
        <v>163880</v>
      </c>
      <c r="D15" s="35">
        <v>3500</v>
      </c>
      <c r="E15" s="36"/>
      <c r="F15" s="35">
        <v>0</v>
      </c>
      <c r="G15" s="44">
        <f>IF(F15="","",F15*VLOOKUP(F15,base_com!$E$18:$G$26,3,1))</f>
        <v>0</v>
      </c>
      <c r="H15" s="41"/>
      <c r="I15" s="17"/>
      <c r="J15" s="17"/>
      <c r="K15" s="17"/>
      <c r="L15" s="17"/>
    </row>
    <row r="16" spans="1:12" x14ac:dyDescent="0.3">
      <c r="A16" s="1">
        <v>61</v>
      </c>
      <c r="B16" s="47">
        <v>41605</v>
      </c>
      <c r="C16" s="34">
        <v>163890</v>
      </c>
      <c r="D16" s="35">
        <v>4250</v>
      </c>
      <c r="E16" s="36"/>
      <c r="F16" s="35">
        <v>0</v>
      </c>
      <c r="G16" s="37"/>
      <c r="H16" s="41"/>
      <c r="I16" s="17"/>
      <c r="J16" s="17"/>
      <c r="K16" s="17"/>
      <c r="L16" s="17"/>
    </row>
    <row r="17" spans="1:12" x14ac:dyDescent="0.3">
      <c r="A17" s="1"/>
      <c r="B17" s="34"/>
      <c r="C17" s="34"/>
      <c r="D17" s="35">
        <v>0</v>
      </c>
      <c r="E17" s="36"/>
      <c r="F17" s="35">
        <v>0</v>
      </c>
      <c r="G17" s="36"/>
      <c r="H17" s="41"/>
      <c r="I17" s="17"/>
      <c r="J17" s="17"/>
      <c r="K17" s="17"/>
      <c r="L17" s="17"/>
    </row>
    <row r="18" spans="1:12" x14ac:dyDescent="0.3">
      <c r="A18" s="49" t="s">
        <v>27</v>
      </c>
      <c r="B18" s="30"/>
      <c r="C18" s="30"/>
      <c r="D18" s="32">
        <f>SUM(D14:D17)</f>
        <v>9750</v>
      </c>
      <c r="E18" s="31">
        <f>IF(D18="","",D18*VLOOKUP(D18,base_com!$A$18:$C$26,3,1))</f>
        <v>1267.5</v>
      </c>
      <c r="F18" s="32">
        <f>SUM(F14:F17)</f>
        <v>0</v>
      </c>
      <c r="G18" s="31">
        <f>IF(F18="","",F18*VLOOKUP(F18,base_com!$E$18:$G$26,3,1))</f>
        <v>0</v>
      </c>
      <c r="H18" s="42">
        <v>52.55</v>
      </c>
      <c r="I18" s="33">
        <f>E18+G18-H18</f>
        <v>1214.95</v>
      </c>
      <c r="J18" s="33">
        <f>IF(D18="","",VLOOKUP(D18,base_com!$A$18:$D$26,4,1))</f>
        <v>125</v>
      </c>
      <c r="K18" s="33">
        <f>IF(F18="","",VLOOKUP(F18,base_com!$E$18:$H$26,4,1))</f>
        <v>0</v>
      </c>
      <c r="L18" s="33">
        <f>I18+J18+K18</f>
        <v>1339.95</v>
      </c>
    </row>
    <row r="19" spans="1:12" x14ac:dyDescent="0.3">
      <c r="A19" s="51">
        <v>20</v>
      </c>
      <c r="B19" s="47">
        <v>41534</v>
      </c>
      <c r="C19" s="34">
        <v>155987</v>
      </c>
      <c r="D19" s="35">
        <v>1908</v>
      </c>
      <c r="E19" s="36"/>
      <c r="F19" s="35">
        <v>0</v>
      </c>
      <c r="G19" s="36"/>
      <c r="H19" s="41"/>
      <c r="I19" s="17"/>
      <c r="J19" s="17"/>
      <c r="K19" s="17"/>
      <c r="L19" s="17"/>
    </row>
    <row r="20" spans="1:12" x14ac:dyDescent="0.3">
      <c r="A20" s="51">
        <v>20</v>
      </c>
      <c r="B20" s="47">
        <v>41531</v>
      </c>
      <c r="C20" s="34">
        <v>155990</v>
      </c>
      <c r="D20" s="35">
        <v>3450</v>
      </c>
      <c r="E20" s="36"/>
      <c r="F20" s="35">
        <v>0</v>
      </c>
      <c r="G20" s="36"/>
      <c r="H20" s="41"/>
      <c r="I20" s="17"/>
      <c r="J20" s="17"/>
      <c r="K20" s="17"/>
      <c r="L20" s="17"/>
    </row>
    <row r="21" spans="1:12" x14ac:dyDescent="0.3">
      <c r="A21" s="51">
        <v>20</v>
      </c>
      <c r="B21" s="47">
        <v>41532</v>
      </c>
      <c r="C21" s="34">
        <v>155800</v>
      </c>
      <c r="D21" s="35">
        <v>2450</v>
      </c>
      <c r="E21" s="36"/>
      <c r="F21" s="35"/>
      <c r="G21" s="36"/>
      <c r="H21" s="41"/>
      <c r="I21" s="17"/>
      <c r="J21" s="17"/>
      <c r="K21" s="17"/>
      <c r="L21" s="17"/>
    </row>
    <row r="22" spans="1:12" x14ac:dyDescent="0.3">
      <c r="A22" s="51">
        <v>20</v>
      </c>
      <c r="B22" s="47">
        <v>41565</v>
      </c>
      <c r="C22" s="34">
        <v>155659</v>
      </c>
      <c r="D22" s="35">
        <v>2450</v>
      </c>
      <c r="E22" s="36"/>
      <c r="F22" s="35"/>
      <c r="G22" s="36"/>
      <c r="H22" s="41"/>
      <c r="I22" s="17"/>
      <c r="J22" s="17"/>
      <c r="K22" s="17"/>
      <c r="L22" s="17"/>
    </row>
    <row r="23" spans="1:12" x14ac:dyDescent="0.3">
      <c r="A23" s="51">
        <v>20</v>
      </c>
      <c r="B23" s="47">
        <v>41577</v>
      </c>
      <c r="C23" s="34">
        <v>156086</v>
      </c>
      <c r="D23" s="35">
        <v>1051</v>
      </c>
      <c r="E23" s="36"/>
      <c r="F23" s="35"/>
      <c r="G23" s="36"/>
      <c r="H23" s="41"/>
      <c r="I23" s="17"/>
      <c r="J23" s="17"/>
      <c r="K23" s="17"/>
      <c r="L23" s="17"/>
    </row>
    <row r="24" spans="1:12" x14ac:dyDescent="0.3">
      <c r="A24" s="51">
        <v>20</v>
      </c>
      <c r="B24" s="47">
        <v>41565</v>
      </c>
      <c r="C24" s="34">
        <v>155659</v>
      </c>
      <c r="D24" s="35">
        <v>2450</v>
      </c>
      <c r="E24" s="36"/>
      <c r="F24" s="35">
        <v>0</v>
      </c>
      <c r="G24" s="36"/>
      <c r="H24" s="41"/>
      <c r="I24" s="17"/>
      <c r="J24" s="17"/>
      <c r="K24" s="17"/>
      <c r="L24" s="17"/>
    </row>
    <row r="25" spans="1:12" x14ac:dyDescent="0.3">
      <c r="A25" s="51">
        <v>20</v>
      </c>
      <c r="B25" s="47">
        <v>41593</v>
      </c>
      <c r="C25" s="34">
        <v>203450</v>
      </c>
      <c r="D25" s="35">
        <v>1586</v>
      </c>
      <c r="E25" s="36"/>
      <c r="F25" s="35">
        <v>0</v>
      </c>
      <c r="G25" s="36"/>
      <c r="H25" s="41"/>
      <c r="I25" s="17"/>
      <c r="J25" s="17"/>
      <c r="K25" s="17"/>
      <c r="L25" s="17"/>
    </row>
    <row r="26" spans="1:12" x14ac:dyDescent="0.3">
      <c r="A26" s="49" t="s">
        <v>33</v>
      </c>
      <c r="B26" s="30"/>
      <c r="C26" s="30"/>
      <c r="D26" s="32">
        <f>SUM(D19:D25)</f>
        <v>15345</v>
      </c>
      <c r="E26" s="52">
        <f>IF(D26="","",D26*VLOOKUP(D26,base_com!$A$18:$C$26,3,1))</f>
        <v>1994.8500000000001</v>
      </c>
      <c r="F26" s="32">
        <f>SUM(F19:F25)</f>
        <v>0</v>
      </c>
      <c r="G26" s="31">
        <f>IF(F26="","",F26*VLOOKUP(F26,base_com!$E$18:$G$26,3,1))</f>
        <v>0</v>
      </c>
      <c r="H26" s="74">
        <v>1913.67</v>
      </c>
      <c r="I26" s="33">
        <f>E26+G26-H26</f>
        <v>81.180000000000064</v>
      </c>
      <c r="J26" s="33">
        <f>IF(D26="","",VLOOKUP(D26,base_com!$A$18:$D$26,4,1))</f>
        <v>125</v>
      </c>
      <c r="K26" s="33">
        <f>IF(F26="","",VLOOKUP(F26,base_com!$E$18:$H$26,4,1))</f>
        <v>0</v>
      </c>
      <c r="L26" s="33">
        <f>I26+J26+K26</f>
        <v>206.18000000000006</v>
      </c>
    </row>
    <row r="27" spans="1:12" x14ac:dyDescent="0.3">
      <c r="A27" s="1">
        <v>50</v>
      </c>
      <c r="B27" s="47">
        <v>41571</v>
      </c>
      <c r="C27" s="34">
        <v>160508</v>
      </c>
      <c r="D27" s="35">
        <v>2038</v>
      </c>
      <c r="E27" s="36"/>
      <c r="F27" s="35">
        <v>0</v>
      </c>
      <c r="G27" s="36"/>
      <c r="H27" s="41"/>
      <c r="I27" s="17"/>
      <c r="J27" s="17"/>
      <c r="K27" s="17"/>
      <c r="L27" s="17"/>
    </row>
    <row r="28" spans="1:12" x14ac:dyDescent="0.3">
      <c r="A28" s="1">
        <v>50</v>
      </c>
      <c r="B28" s="47">
        <v>41577</v>
      </c>
      <c r="C28" s="34">
        <v>160602</v>
      </c>
      <c r="D28" s="35">
        <v>2134</v>
      </c>
      <c r="E28" s="36"/>
      <c r="F28" s="35">
        <v>0</v>
      </c>
      <c r="G28" s="36"/>
      <c r="H28" s="41"/>
      <c r="I28" s="17"/>
      <c r="J28" s="17"/>
      <c r="K28" s="17"/>
      <c r="L28" s="17"/>
    </row>
    <row r="29" spans="1:12" x14ac:dyDescent="0.3">
      <c r="A29" s="1">
        <v>50</v>
      </c>
      <c r="B29" s="47">
        <v>41556</v>
      </c>
      <c r="C29" s="34">
        <v>154868</v>
      </c>
      <c r="D29" s="35">
        <v>2038</v>
      </c>
      <c r="E29" s="36"/>
      <c r="F29" s="35">
        <v>0</v>
      </c>
      <c r="G29" s="36"/>
      <c r="H29" s="41"/>
      <c r="I29" s="17"/>
      <c r="J29" s="17"/>
      <c r="K29" s="17"/>
      <c r="L29" s="17"/>
    </row>
    <row r="30" spans="1:12" x14ac:dyDescent="0.3">
      <c r="A30" s="1">
        <v>50</v>
      </c>
      <c r="B30" s="47">
        <v>41565</v>
      </c>
      <c r="C30" s="34">
        <v>155829</v>
      </c>
      <c r="D30" s="35">
        <v>2348</v>
      </c>
      <c r="E30" s="36"/>
      <c r="F30" s="35">
        <v>0</v>
      </c>
      <c r="G30" s="36"/>
      <c r="H30" s="41"/>
      <c r="I30" s="17"/>
      <c r="J30" s="17"/>
      <c r="K30" s="17"/>
      <c r="L30" s="17"/>
    </row>
    <row r="31" spans="1:12" x14ac:dyDescent="0.3">
      <c r="A31" s="1">
        <v>50</v>
      </c>
      <c r="B31" s="47">
        <v>41606</v>
      </c>
      <c r="C31" s="34">
        <v>156158</v>
      </c>
      <c r="D31" s="35">
        <v>4448</v>
      </c>
      <c r="E31" s="36"/>
      <c r="F31" s="35">
        <v>0</v>
      </c>
      <c r="G31" s="36"/>
      <c r="H31" s="41"/>
      <c r="I31" s="17"/>
      <c r="J31" s="17"/>
      <c r="K31" s="17"/>
      <c r="L31" s="17"/>
    </row>
    <row r="32" spans="1:12" x14ac:dyDescent="0.3">
      <c r="A32" s="1"/>
      <c r="B32" s="34"/>
      <c r="C32" s="34"/>
      <c r="D32" s="35">
        <v>0</v>
      </c>
      <c r="E32" s="36"/>
      <c r="F32" s="35">
        <v>0</v>
      </c>
      <c r="G32" s="36"/>
      <c r="H32" s="41"/>
      <c r="I32" s="17"/>
      <c r="J32" s="17"/>
      <c r="K32" s="17"/>
      <c r="L32" s="17"/>
    </row>
    <row r="33" spans="1:12" x14ac:dyDescent="0.3">
      <c r="A33" s="49" t="s">
        <v>19</v>
      </c>
      <c r="B33" s="30"/>
      <c r="C33" s="30"/>
      <c r="D33" s="32">
        <f>SUM(D27:D32)</f>
        <v>13006</v>
      </c>
      <c r="E33" s="31">
        <f>IF(D33="","",D33*VLOOKUP(D33,base_com!$A$18:$C$26,3,1))</f>
        <v>1690.78</v>
      </c>
      <c r="F33" s="32">
        <f>SUM(F27:F32)</f>
        <v>0</v>
      </c>
      <c r="G33" s="31">
        <f>IF(F33="","",F33*VLOOKUP(F33,base_com!$E$18:$G$26,3,1))</f>
        <v>0</v>
      </c>
      <c r="H33" s="42">
        <v>1237.54</v>
      </c>
      <c r="I33" s="33">
        <f>E33+G33-H33</f>
        <v>453.24</v>
      </c>
      <c r="J33" s="33">
        <f>IF(D33="","",VLOOKUP(D33,base_com!$A$18:$D$26,4,1))</f>
        <v>125</v>
      </c>
      <c r="K33" s="33">
        <f>IF(F33="","",VLOOKUP(F33,base_com!$E$18:$H$26,4,1))</f>
        <v>0</v>
      </c>
      <c r="L33" s="33">
        <f>I33+J33+K33</f>
        <v>578.24</v>
      </c>
    </row>
    <row r="34" spans="1:12" x14ac:dyDescent="0.3">
      <c r="A34" s="1">
        <v>66</v>
      </c>
      <c r="B34" s="47">
        <v>41588</v>
      </c>
      <c r="C34" s="34">
        <v>190891</v>
      </c>
      <c r="D34" s="35">
        <v>2300</v>
      </c>
      <c r="E34" s="36"/>
      <c r="F34" s="35">
        <v>0</v>
      </c>
      <c r="G34" s="36"/>
      <c r="H34" s="41"/>
      <c r="I34" s="17"/>
      <c r="J34" s="17"/>
      <c r="K34" s="17"/>
      <c r="L34" s="17"/>
    </row>
    <row r="35" spans="1:12" x14ac:dyDescent="0.3">
      <c r="A35" s="1">
        <v>66</v>
      </c>
      <c r="B35" s="47">
        <v>41591</v>
      </c>
      <c r="C35" s="34">
        <v>190893</v>
      </c>
      <c r="D35" s="35">
        <v>2150</v>
      </c>
      <c r="E35" s="36"/>
      <c r="F35" s="35">
        <v>0</v>
      </c>
      <c r="G35" s="36"/>
      <c r="H35" s="41"/>
      <c r="I35" s="17"/>
      <c r="J35" s="17"/>
      <c r="K35" s="17"/>
      <c r="L35" s="17"/>
    </row>
    <row r="36" spans="1:12" x14ac:dyDescent="0.3">
      <c r="A36" s="1"/>
      <c r="B36" s="34"/>
      <c r="C36" s="34"/>
      <c r="D36" s="35"/>
      <c r="E36" s="36"/>
      <c r="F36" s="35">
        <v>0</v>
      </c>
      <c r="G36" s="36"/>
      <c r="H36" s="41"/>
      <c r="I36" s="17"/>
      <c r="J36" s="17"/>
      <c r="K36" s="17"/>
      <c r="L36" s="17"/>
    </row>
    <row r="37" spans="1:12" x14ac:dyDescent="0.3">
      <c r="A37" s="1"/>
      <c r="B37" s="34"/>
      <c r="C37" s="34"/>
      <c r="D37" s="35"/>
      <c r="E37" s="36"/>
      <c r="F37" s="35">
        <v>0</v>
      </c>
      <c r="G37" s="36"/>
      <c r="H37" s="41"/>
      <c r="I37" s="17"/>
      <c r="J37" s="17"/>
      <c r="K37" s="17"/>
      <c r="L37" s="17"/>
    </row>
    <row r="38" spans="1:12" x14ac:dyDescent="0.3">
      <c r="A38" s="49" t="s">
        <v>28</v>
      </c>
      <c r="B38" s="30"/>
      <c r="C38" s="30"/>
      <c r="D38" s="32">
        <f>SUM(D34:D37)</f>
        <v>4450</v>
      </c>
      <c r="E38" s="31">
        <f>IF(D38="","",D38*VLOOKUP(D38,base_com!$A$18:$C$26,3,1))</f>
        <v>578.5</v>
      </c>
      <c r="F38" s="32">
        <f>SUM(F34:F37)</f>
        <v>0</v>
      </c>
      <c r="G38" s="31">
        <f>IF(F38="","",F38*VLOOKUP(F38,base_com!$E$18:$G$26,3,1))</f>
        <v>0</v>
      </c>
      <c r="H38" s="42"/>
      <c r="I38" s="33">
        <f>E38+G38-H38</f>
        <v>578.5</v>
      </c>
      <c r="J38" s="33">
        <f>IF(D38="","",VLOOKUP(D38,base_com!$A$18:$D$26,4,1))</f>
        <v>125</v>
      </c>
      <c r="K38" s="33">
        <f>IF(F38="","",VLOOKUP(F38,base_com!$E$18:$H$26,4,1))</f>
        <v>0</v>
      </c>
      <c r="L38" s="33">
        <f>I38+J38+K38</f>
        <v>703.5</v>
      </c>
    </row>
    <row r="39" spans="1:12" ht="15" thickBot="1" x14ac:dyDescent="0.35">
      <c r="A39" s="53"/>
      <c r="B39" s="54"/>
      <c r="C39" s="54"/>
      <c r="D39" s="55">
        <f t="shared" ref="D39:L39" si="0">D7+D13+D18+D26+D33+D38</f>
        <v>53148</v>
      </c>
      <c r="E39" s="55">
        <f t="shared" si="0"/>
        <v>6789.24</v>
      </c>
      <c r="F39" s="55">
        <f t="shared" si="0"/>
        <v>0</v>
      </c>
      <c r="G39" s="55">
        <f t="shared" si="0"/>
        <v>0</v>
      </c>
      <c r="H39" s="55">
        <f t="shared" si="0"/>
        <v>3926.37</v>
      </c>
      <c r="I39" s="55">
        <f t="shared" si="0"/>
        <v>2862.8700000000003</v>
      </c>
      <c r="J39" s="55">
        <f t="shared" si="0"/>
        <v>625</v>
      </c>
      <c r="K39" s="55">
        <f t="shared" si="0"/>
        <v>0</v>
      </c>
      <c r="L39" s="55" t="e">
        <f>L13+#REF!+L18+L26+L33+L38</f>
        <v>#REF!</v>
      </c>
    </row>
    <row r="40" spans="1:12" ht="15" thickTop="1" x14ac:dyDescent="0.3"/>
    <row r="41" spans="1:12" x14ac:dyDescent="0.3">
      <c r="B41" t="s">
        <v>35</v>
      </c>
      <c r="C41" t="s">
        <v>34</v>
      </c>
      <c r="F41" t="s">
        <v>36</v>
      </c>
      <c r="J41" t="s">
        <v>44</v>
      </c>
    </row>
    <row r="42" spans="1:12" x14ac:dyDescent="0.3">
      <c r="H42" t="s">
        <v>40</v>
      </c>
      <c r="J42">
        <v>566.16</v>
      </c>
    </row>
    <row r="44" spans="1:12" x14ac:dyDescent="0.3">
      <c r="B44" t="s">
        <v>41</v>
      </c>
      <c r="C44" t="s">
        <v>42</v>
      </c>
      <c r="D44" t="s">
        <v>43</v>
      </c>
      <c r="F44" t="s">
        <v>39</v>
      </c>
      <c r="J44">
        <v>1140.04</v>
      </c>
    </row>
    <row r="45" spans="1:12" x14ac:dyDescent="0.3">
      <c r="H45" t="s">
        <v>40</v>
      </c>
      <c r="J45">
        <v>773.63</v>
      </c>
    </row>
  </sheetData>
  <pageMargins left="0" right="0" top="0.15748031496062992" bottom="0.19685039370078741" header="0" footer="0.31496062992125984"/>
  <pageSetup paperSize="9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opLeftCell="A20" workbookViewId="0">
      <selection activeCell="H34" sqref="H34"/>
    </sheetView>
  </sheetViews>
  <sheetFormatPr baseColWidth="10" defaultRowHeight="14.4" x14ac:dyDescent="0.3"/>
  <cols>
    <col min="1" max="1" width="3.21875" customWidth="1"/>
    <col min="2" max="2" width="6.5546875" customWidth="1"/>
    <col min="3" max="8" width="7.77734375" customWidth="1"/>
    <col min="9" max="9" width="8" customWidth="1"/>
    <col min="10" max="10" width="8.5546875" customWidth="1"/>
    <col min="11" max="11" width="8.6640625" customWidth="1"/>
    <col min="12" max="12" width="7.77734375" customWidth="1"/>
  </cols>
  <sheetData>
    <row r="1" spans="1:12" ht="15" thickBot="1" x14ac:dyDescent="0.35"/>
    <row r="2" spans="1:12" ht="24" x14ac:dyDescent="0.3">
      <c r="A2" s="21" t="s">
        <v>1</v>
      </c>
      <c r="B2" s="22" t="s">
        <v>8</v>
      </c>
      <c r="C2" s="22" t="s">
        <v>0</v>
      </c>
      <c r="D2" s="23" t="s">
        <v>2</v>
      </c>
      <c r="E2" s="39"/>
      <c r="F2" s="23" t="s">
        <v>3</v>
      </c>
      <c r="G2" s="39"/>
      <c r="H2" s="43" t="s">
        <v>4</v>
      </c>
      <c r="I2" s="24" t="s">
        <v>5</v>
      </c>
      <c r="J2" s="45" t="s">
        <v>6</v>
      </c>
      <c r="K2" s="45"/>
      <c r="L2" s="24" t="s">
        <v>7</v>
      </c>
    </row>
    <row r="3" spans="1:12" x14ac:dyDescent="0.3">
      <c r="A3" s="25"/>
      <c r="B3" s="26"/>
      <c r="C3" s="26"/>
      <c r="D3" s="28" t="s">
        <v>16</v>
      </c>
      <c r="E3" s="29" t="s">
        <v>15</v>
      </c>
      <c r="F3" s="28" t="s">
        <v>16</v>
      </c>
      <c r="G3" s="29" t="s">
        <v>15</v>
      </c>
      <c r="H3" s="40"/>
      <c r="I3" s="27"/>
      <c r="J3" s="46" t="s">
        <v>17</v>
      </c>
      <c r="K3" s="46" t="s">
        <v>18</v>
      </c>
      <c r="L3" s="27"/>
    </row>
    <row r="4" spans="1:12" x14ac:dyDescent="0.3">
      <c r="A4" s="1">
        <v>60</v>
      </c>
      <c r="B4" s="47">
        <v>41582</v>
      </c>
      <c r="C4" s="34">
        <v>160569</v>
      </c>
      <c r="D4" s="35">
        <v>2000</v>
      </c>
      <c r="E4" s="36"/>
      <c r="F4" s="35">
        <v>0</v>
      </c>
      <c r="G4" s="36"/>
      <c r="H4" s="41"/>
      <c r="I4" s="17"/>
      <c r="J4" s="17"/>
      <c r="K4" s="17"/>
      <c r="L4" s="17"/>
    </row>
    <row r="5" spans="1:12" x14ac:dyDescent="0.3">
      <c r="A5" s="1">
        <v>60</v>
      </c>
      <c r="B5" s="47">
        <v>41611</v>
      </c>
      <c r="C5" s="34">
        <v>190605</v>
      </c>
      <c r="D5" s="35">
        <v>1540</v>
      </c>
      <c r="E5" s="36"/>
      <c r="F5" s="35">
        <v>0</v>
      </c>
      <c r="G5" s="36"/>
      <c r="H5" s="41"/>
      <c r="I5" s="17"/>
      <c r="J5" s="17"/>
      <c r="K5" s="17"/>
      <c r="L5" s="17"/>
    </row>
    <row r="6" spans="1:12" x14ac:dyDescent="0.3">
      <c r="A6" s="1"/>
      <c r="B6" s="34"/>
      <c r="C6" s="34"/>
      <c r="D6" s="35">
        <v>0</v>
      </c>
      <c r="E6" s="36"/>
      <c r="F6" s="35">
        <v>0</v>
      </c>
      <c r="G6" s="36"/>
      <c r="H6" s="41"/>
      <c r="I6" s="17"/>
      <c r="J6" s="17"/>
      <c r="K6" s="17"/>
      <c r="L6" s="17"/>
    </row>
    <row r="7" spans="1:12" x14ac:dyDescent="0.3">
      <c r="A7" s="49" t="s">
        <v>25</v>
      </c>
      <c r="B7" s="30"/>
      <c r="C7" s="30"/>
      <c r="D7" s="32">
        <f>SUM(D4:D6)</f>
        <v>3540</v>
      </c>
      <c r="E7" s="31">
        <f>IF(D7="","",D7*VLOOKUP(D7,base_com!$A$18:$C$26,3,1))</f>
        <v>424.8</v>
      </c>
      <c r="F7" s="32">
        <f>SUM(F4:F6)</f>
        <v>0</v>
      </c>
      <c r="G7" s="31">
        <f>IF(F7="","",F7*VLOOKUP(F7,base_com!$E$18:$G$26,3,1))</f>
        <v>0</v>
      </c>
      <c r="H7" s="42">
        <v>140</v>
      </c>
      <c r="I7" s="33">
        <f>E7+G7-H7</f>
        <v>284.8</v>
      </c>
      <c r="J7" s="33">
        <f>IF(D7="","",VLOOKUP(D7,base_com!$A$18:$D$26,4,1))</f>
        <v>75</v>
      </c>
      <c r="K7" s="33">
        <f>IF(F7="","",VLOOKUP(F7,base_com!$E$18:$H$26,4,1))</f>
        <v>0</v>
      </c>
      <c r="L7" s="33">
        <f>I7+J7+K7</f>
        <v>359.8</v>
      </c>
    </row>
    <row r="8" spans="1:12" x14ac:dyDescent="0.3">
      <c r="A8" s="1">
        <v>15</v>
      </c>
      <c r="B8" s="48">
        <v>41541</v>
      </c>
      <c r="C8" s="34">
        <v>155631</v>
      </c>
      <c r="D8" s="35">
        <v>2235</v>
      </c>
      <c r="E8" s="36"/>
      <c r="F8" s="35">
        <v>0</v>
      </c>
      <c r="G8" s="36"/>
      <c r="H8" s="41"/>
      <c r="I8" s="17"/>
      <c r="J8" s="17"/>
      <c r="K8" s="17"/>
      <c r="L8" s="17"/>
    </row>
    <row r="9" spans="1:12" x14ac:dyDescent="0.3">
      <c r="A9" s="1">
        <v>15</v>
      </c>
      <c r="B9" s="47">
        <v>41557</v>
      </c>
      <c r="C9" s="34">
        <v>1554635</v>
      </c>
      <c r="D9" s="35">
        <v>2362</v>
      </c>
      <c r="E9" s="36"/>
      <c r="F9" s="35">
        <v>0</v>
      </c>
      <c r="G9" s="36"/>
      <c r="H9" s="41"/>
      <c r="I9" s="17"/>
      <c r="J9" s="17"/>
      <c r="K9" s="17"/>
      <c r="L9" s="17"/>
    </row>
    <row r="10" spans="1:12" x14ac:dyDescent="0.3">
      <c r="A10" s="1">
        <v>15</v>
      </c>
      <c r="B10" s="47">
        <v>41603</v>
      </c>
      <c r="C10" s="34">
        <v>160578</v>
      </c>
      <c r="D10" s="35">
        <v>4000</v>
      </c>
      <c r="E10" s="36"/>
      <c r="F10" s="35">
        <v>0</v>
      </c>
      <c r="G10" s="36"/>
      <c r="H10" s="41"/>
      <c r="I10" s="17"/>
      <c r="J10" s="17"/>
      <c r="K10" s="17"/>
      <c r="L10" s="17"/>
    </row>
    <row r="11" spans="1:12" x14ac:dyDescent="0.3">
      <c r="A11" s="1">
        <v>15</v>
      </c>
      <c r="B11" s="47">
        <v>41620</v>
      </c>
      <c r="C11" s="34">
        <v>185456</v>
      </c>
      <c r="D11" s="35">
        <v>3250</v>
      </c>
      <c r="E11" s="36"/>
      <c r="F11" s="35">
        <v>0</v>
      </c>
      <c r="G11" s="36"/>
      <c r="H11" s="41"/>
      <c r="I11" s="17"/>
      <c r="J11" s="17"/>
      <c r="K11" s="17"/>
      <c r="L11" s="17"/>
    </row>
    <row r="12" spans="1:12" x14ac:dyDescent="0.3">
      <c r="A12" s="1"/>
      <c r="B12" s="34"/>
      <c r="C12" s="34"/>
      <c r="D12" s="35">
        <v>0</v>
      </c>
      <c r="E12" s="36"/>
      <c r="F12" s="35">
        <v>0</v>
      </c>
      <c r="G12" s="36"/>
      <c r="H12" s="41"/>
      <c r="I12" s="17"/>
      <c r="J12" s="17"/>
      <c r="K12" s="17"/>
      <c r="L12" s="17"/>
    </row>
    <row r="13" spans="1:12" x14ac:dyDescent="0.3">
      <c r="A13" s="49" t="s">
        <v>21</v>
      </c>
      <c r="B13" s="50"/>
      <c r="C13" s="30"/>
      <c r="D13" s="32">
        <f>SUM(D8:D12)</f>
        <v>11847</v>
      </c>
      <c r="E13" s="31">
        <f>IF(D13="","",D13*VLOOKUP(D13,base_com!$A$18:$C$26,3,1))</f>
        <v>1540.1100000000001</v>
      </c>
      <c r="F13" s="32">
        <f>SUM(F8:F12)</f>
        <v>0</v>
      </c>
      <c r="G13" s="31">
        <f>IF(F13="","",F13*VLOOKUP(F13,base_com!$E$18:$G$26,3,1))</f>
        <v>0</v>
      </c>
      <c r="H13" s="74">
        <v>1242.6099999999999</v>
      </c>
      <c r="I13" s="33">
        <f>E13+G13-H13</f>
        <v>297.50000000000023</v>
      </c>
      <c r="J13" s="33">
        <f>IF(D13="","",VLOOKUP(D13,base_com!$A$18:$D$26,4,1))</f>
        <v>125</v>
      </c>
      <c r="K13" s="33">
        <f>IF(F13="","",VLOOKUP(F13,base_com!$E$18:$H$26,4,1))</f>
        <v>0</v>
      </c>
      <c r="L13" s="33">
        <f>I13+J13+K13</f>
        <v>422.50000000000023</v>
      </c>
    </row>
    <row r="14" spans="1:12" x14ac:dyDescent="0.3">
      <c r="A14" s="1">
        <v>70</v>
      </c>
      <c r="B14" s="48">
        <v>41623</v>
      </c>
      <c r="C14" s="34">
        <v>192205</v>
      </c>
      <c r="D14" s="35">
        <v>2450</v>
      </c>
      <c r="E14" s="36"/>
      <c r="F14" s="35">
        <v>0</v>
      </c>
      <c r="G14" s="36"/>
      <c r="H14" s="41"/>
      <c r="I14" s="17"/>
      <c r="J14" s="17"/>
      <c r="K14" s="17"/>
      <c r="L14" s="17"/>
    </row>
    <row r="15" spans="1:12" x14ac:dyDescent="0.3">
      <c r="A15" s="1">
        <v>70</v>
      </c>
      <c r="B15" s="47">
        <v>41624</v>
      </c>
      <c r="C15" s="34">
        <v>192206</v>
      </c>
      <c r="D15" s="35">
        <v>3560</v>
      </c>
      <c r="E15" s="36"/>
      <c r="F15" s="35">
        <v>0</v>
      </c>
      <c r="G15" s="44">
        <f>IF(F15="","",F15*VLOOKUP(F15,base_com!$E$18:$G$26,3,1))</f>
        <v>0</v>
      </c>
      <c r="H15" s="41"/>
      <c r="I15" s="17"/>
      <c r="J15" s="17"/>
      <c r="K15" s="17"/>
      <c r="L15" s="17"/>
    </row>
    <row r="16" spans="1:12" x14ac:dyDescent="0.3">
      <c r="A16" s="1"/>
      <c r="B16" s="47"/>
      <c r="C16" s="34"/>
      <c r="D16" s="35">
        <v>0</v>
      </c>
      <c r="E16" s="36"/>
      <c r="F16" s="35">
        <v>0</v>
      </c>
      <c r="G16" s="37"/>
      <c r="H16" s="41"/>
      <c r="I16" s="17"/>
      <c r="J16" s="17"/>
      <c r="K16" s="17"/>
      <c r="L16" s="17"/>
    </row>
    <row r="17" spans="1:12" x14ac:dyDescent="0.3">
      <c r="A17" s="1"/>
      <c r="B17" s="34"/>
      <c r="C17" s="34"/>
      <c r="D17" s="35">
        <v>0</v>
      </c>
      <c r="E17" s="36"/>
      <c r="F17" s="35">
        <v>0</v>
      </c>
      <c r="G17" s="36"/>
      <c r="H17" s="41"/>
      <c r="I17" s="17"/>
      <c r="J17" s="17"/>
      <c r="K17" s="17"/>
      <c r="L17" s="17"/>
    </row>
    <row r="18" spans="1:12" x14ac:dyDescent="0.3">
      <c r="A18" s="49" t="s">
        <v>31</v>
      </c>
      <c r="B18" s="30"/>
      <c r="C18" s="30"/>
      <c r="D18" s="32">
        <f>SUM(D14:D17)</f>
        <v>6010</v>
      </c>
      <c r="E18" s="31">
        <f>IF(D18="","",D18*VLOOKUP(D18,base_com!$A$18:$C$26,3,1))</f>
        <v>781.30000000000007</v>
      </c>
      <c r="F18" s="32">
        <f>SUM(F14:F17)</f>
        <v>0</v>
      </c>
      <c r="G18" s="31">
        <f>IF(F18="","",F18*VLOOKUP(F18,base_com!$E$18:$G$26,3,1))</f>
        <v>0</v>
      </c>
      <c r="H18" s="42">
        <v>52.55</v>
      </c>
      <c r="I18" s="33">
        <f>E18+G18-H18</f>
        <v>728.75000000000011</v>
      </c>
      <c r="J18" s="33">
        <f>IF(D18="","",VLOOKUP(D18,base_com!$A$18:$D$26,4,1))</f>
        <v>125</v>
      </c>
      <c r="K18" s="33">
        <f>IF(F18="","",VLOOKUP(F18,base_com!$E$18:$H$26,4,1))</f>
        <v>0</v>
      </c>
      <c r="L18" s="33">
        <f>I18+J18+K18</f>
        <v>853.75000000000011</v>
      </c>
    </row>
    <row r="19" spans="1:12" x14ac:dyDescent="0.3">
      <c r="A19" s="51">
        <v>22</v>
      </c>
      <c r="B19" s="47">
        <v>41527</v>
      </c>
      <c r="C19" s="34">
        <v>155960</v>
      </c>
      <c r="D19" s="35">
        <v>4448</v>
      </c>
      <c r="E19" s="36"/>
      <c r="F19" s="35">
        <v>0</v>
      </c>
      <c r="G19" s="36"/>
      <c r="H19" s="41"/>
      <c r="I19" s="17"/>
      <c r="J19" s="17"/>
      <c r="K19" s="17"/>
      <c r="L19" s="17"/>
    </row>
    <row r="20" spans="1:12" x14ac:dyDescent="0.3">
      <c r="A20" s="51">
        <v>22</v>
      </c>
      <c r="B20" s="47">
        <v>41543</v>
      </c>
      <c r="C20" s="34">
        <v>155919</v>
      </c>
      <c r="D20" s="35">
        <v>2846</v>
      </c>
      <c r="E20" s="36"/>
      <c r="F20" s="35">
        <v>0</v>
      </c>
      <c r="G20" s="36"/>
      <c r="H20" s="41"/>
      <c r="I20" s="17"/>
      <c r="J20" s="17"/>
      <c r="K20" s="17"/>
      <c r="L20" s="17"/>
    </row>
    <row r="21" spans="1:12" x14ac:dyDescent="0.3">
      <c r="A21" s="51">
        <v>22</v>
      </c>
      <c r="B21" s="47">
        <v>41618</v>
      </c>
      <c r="C21" s="34">
        <v>235604</v>
      </c>
      <c r="D21" s="35">
        <v>1350</v>
      </c>
      <c r="E21" s="36"/>
      <c r="F21" s="35">
        <v>0</v>
      </c>
      <c r="G21" s="36"/>
      <c r="H21" s="41"/>
      <c r="I21" s="17"/>
      <c r="J21" s="17"/>
      <c r="K21" s="17"/>
      <c r="L21" s="17"/>
    </row>
    <row r="22" spans="1:12" x14ac:dyDescent="0.3">
      <c r="A22" s="63"/>
      <c r="B22" s="34"/>
      <c r="C22" s="34"/>
      <c r="D22" s="35">
        <v>0</v>
      </c>
      <c r="E22" s="36"/>
      <c r="F22" s="35">
        <v>0</v>
      </c>
      <c r="G22" s="36"/>
      <c r="H22" s="41"/>
      <c r="I22" s="17"/>
      <c r="J22" s="17"/>
      <c r="K22" s="17"/>
      <c r="L22" s="17"/>
    </row>
    <row r="23" spans="1:12" x14ac:dyDescent="0.3">
      <c r="A23" s="49" t="s">
        <v>32</v>
      </c>
      <c r="B23" s="30"/>
      <c r="C23" s="30"/>
      <c r="D23" s="32">
        <f>SUM(D19:D22)</f>
        <v>8644</v>
      </c>
      <c r="E23" s="52">
        <f>IF(D23="","",D23*VLOOKUP(D23,base_com!$A$18:$C$26,3,1))</f>
        <v>1123.72</v>
      </c>
      <c r="F23" s="32">
        <f>SUM(F19:F22)</f>
        <v>0</v>
      </c>
      <c r="G23" s="31">
        <f>IF(F23="","",F23*VLOOKUP(F23,base_com!$E$18:$G$26,3,1))</f>
        <v>0</v>
      </c>
      <c r="H23" s="74">
        <v>1073.22</v>
      </c>
      <c r="I23" s="33">
        <f>E23+G23-H23</f>
        <v>50.5</v>
      </c>
      <c r="J23" s="33">
        <f>IF(D23="","",VLOOKUP(D23,base_com!$A$18:$D$26,4,1))</f>
        <v>125</v>
      </c>
      <c r="K23" s="33">
        <f>IF(F23="","",VLOOKUP(F23,base_com!$E$18:$H$26,4,1))</f>
        <v>0</v>
      </c>
      <c r="L23" s="33">
        <f>I23+J23+K23</f>
        <v>175.5</v>
      </c>
    </row>
    <row r="24" spans="1:12" x14ac:dyDescent="0.3">
      <c r="A24" s="1">
        <v>66</v>
      </c>
      <c r="B24" s="47">
        <v>41588</v>
      </c>
      <c r="C24" s="34">
        <v>190891</v>
      </c>
      <c r="D24" s="35">
        <v>2300</v>
      </c>
      <c r="E24" s="36"/>
      <c r="F24" s="35">
        <v>0</v>
      </c>
      <c r="G24" s="36"/>
      <c r="H24" s="41"/>
      <c r="I24" s="17"/>
      <c r="J24" s="17"/>
      <c r="K24" s="17"/>
      <c r="L24" s="17"/>
    </row>
    <row r="25" spans="1:12" x14ac:dyDescent="0.3">
      <c r="A25" s="1">
        <v>66</v>
      </c>
      <c r="B25" s="47">
        <v>41591</v>
      </c>
      <c r="C25" s="34">
        <v>190893</v>
      </c>
      <c r="D25" s="35">
        <v>2150</v>
      </c>
      <c r="E25" s="36"/>
      <c r="F25" s="35">
        <v>0</v>
      </c>
      <c r="G25" s="36"/>
      <c r="H25" s="41"/>
      <c r="I25" s="17"/>
      <c r="J25" s="17"/>
      <c r="K25" s="17"/>
      <c r="L25" s="17"/>
    </row>
    <row r="26" spans="1:12" x14ac:dyDescent="0.3">
      <c r="A26" s="1"/>
      <c r="B26" s="34"/>
      <c r="C26" s="34"/>
      <c r="D26" s="35">
        <v>0</v>
      </c>
      <c r="E26" s="36"/>
      <c r="F26" s="35">
        <v>0</v>
      </c>
      <c r="G26" s="36"/>
      <c r="H26" s="41"/>
      <c r="I26" s="17"/>
      <c r="J26" s="17"/>
      <c r="K26" s="17"/>
      <c r="L26" s="17"/>
    </row>
    <row r="27" spans="1:12" x14ac:dyDescent="0.3">
      <c r="A27" s="49" t="s">
        <v>28</v>
      </c>
      <c r="B27" s="30"/>
      <c r="C27" s="30"/>
      <c r="D27" s="32">
        <f>SUM(D24:D26)</f>
        <v>4450</v>
      </c>
      <c r="E27" s="31">
        <f>IF(D27="","",D27*VLOOKUP(D27,base_com!$A$18:$C$26,3,1))</f>
        <v>578.5</v>
      </c>
      <c r="F27" s="32">
        <f>SUM(F24:F26)</f>
        <v>0</v>
      </c>
      <c r="G27" s="31">
        <f>IF(F27="","",F27*VLOOKUP(F27,base_com!$E$18:$G$26,3,1))</f>
        <v>0</v>
      </c>
      <c r="H27" s="42"/>
      <c r="I27" s="33">
        <f>E27+G27-H27</f>
        <v>578.5</v>
      </c>
      <c r="J27" s="33">
        <f>IF(D27="","",VLOOKUP(D27,base_com!$A$18:$D$26,4,1))</f>
        <v>125</v>
      </c>
      <c r="K27" s="33">
        <f>IF(F27="","",VLOOKUP(F27,base_com!$E$18:$H$26,4,1))</f>
        <v>0</v>
      </c>
      <c r="L27" s="33">
        <f>I27+J27+K27</f>
        <v>703.5</v>
      </c>
    </row>
    <row r="28" spans="1:12" ht="15" thickBot="1" x14ac:dyDescent="0.35">
      <c r="A28" s="53"/>
      <c r="B28" s="54"/>
      <c r="C28" s="54"/>
      <c r="D28" s="55">
        <f t="shared" ref="D28:L28" si="0">D7+D13+D18+D23+D27</f>
        <v>34491</v>
      </c>
      <c r="E28" s="55">
        <f t="shared" si="0"/>
        <v>4448.43</v>
      </c>
      <c r="F28" s="55">
        <f t="shared" si="0"/>
        <v>0</v>
      </c>
      <c r="G28" s="55">
        <f t="shared" si="0"/>
        <v>0</v>
      </c>
      <c r="H28" s="55">
        <f t="shared" si="0"/>
        <v>2508.38</v>
      </c>
      <c r="I28" s="55">
        <f t="shared" si="0"/>
        <v>1940.0500000000002</v>
      </c>
      <c r="J28" s="55">
        <f t="shared" si="0"/>
        <v>575</v>
      </c>
      <c r="K28" s="55">
        <f t="shared" si="0"/>
        <v>0</v>
      </c>
      <c r="L28" s="55">
        <f t="shared" si="0"/>
        <v>2515.0500000000002</v>
      </c>
    </row>
    <row r="29" spans="1:12" ht="15" thickTop="1" x14ac:dyDescent="0.3"/>
    <row r="30" spans="1:12" x14ac:dyDescent="0.3">
      <c r="B30" t="s">
        <v>35</v>
      </c>
      <c r="C30" t="s">
        <v>34</v>
      </c>
      <c r="E30" t="s">
        <v>36</v>
      </c>
      <c r="H30">
        <v>156.44999999999999</v>
      </c>
    </row>
    <row r="31" spans="1:12" x14ac:dyDescent="0.3">
      <c r="G31" t="s">
        <v>45</v>
      </c>
      <c r="H31">
        <v>566.16</v>
      </c>
    </row>
    <row r="32" spans="1:12" x14ac:dyDescent="0.3">
      <c r="G32" t="s">
        <v>46</v>
      </c>
      <c r="H32">
        <v>520</v>
      </c>
    </row>
    <row r="33" spans="2:8" x14ac:dyDescent="0.3">
      <c r="B33" t="s">
        <v>37</v>
      </c>
      <c r="C33" t="s">
        <v>38</v>
      </c>
      <c r="E33" t="s">
        <v>39</v>
      </c>
      <c r="H33">
        <v>1073.22</v>
      </c>
    </row>
  </sheetData>
  <pageMargins left="0.7" right="0.7" top="0.75" bottom="0.75" header="0.3" footer="0.3"/>
  <pageSetup paperSize="9" scale="9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7" sqref="E17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base_com</vt:lpstr>
      <vt:lpstr>30 SEPT</vt:lpstr>
      <vt:lpstr>31 OCT</vt:lpstr>
      <vt:lpstr>30 nov</vt:lpstr>
      <vt:lpstr>31 dec</vt:lpstr>
      <vt:lpstr>Feuil3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2013-11-25T16:46:49Z</cp:lastPrinted>
  <dcterms:created xsi:type="dcterms:W3CDTF">2013-11-14T09:16:13Z</dcterms:created>
  <dcterms:modified xsi:type="dcterms:W3CDTF">2013-11-25T17:26:22Z</dcterms:modified>
</cp:coreProperties>
</file>