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UL\Documents\"/>
    </mc:Choice>
  </mc:AlternateContent>
  <bookViews>
    <workbookView xWindow="0" yWindow="0" windowWidth="19068" windowHeight="3552" activeTab="2"/>
  </bookViews>
  <sheets>
    <sheet name="base_com" sheetId="2" r:id="rId1"/>
    <sheet name="30 SEPT" sheetId="1" r:id="rId2"/>
    <sheet name="31 OC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6" i="3" l="1"/>
  <c r="J17" i="3"/>
  <c r="K67" i="3"/>
  <c r="I67" i="3"/>
  <c r="H67" i="3"/>
  <c r="G67" i="3"/>
  <c r="F67" i="3"/>
  <c r="E67" i="3"/>
  <c r="D67" i="3"/>
  <c r="J59" i="3"/>
  <c r="J52" i="3"/>
  <c r="J45" i="3"/>
  <c r="J38" i="3"/>
  <c r="J31" i="3"/>
  <c r="J24" i="3"/>
  <c r="J10" i="3"/>
  <c r="D10" i="3"/>
  <c r="F59" i="3"/>
  <c r="D38" i="3"/>
  <c r="L66" i="1"/>
  <c r="L59" i="1"/>
  <c r="L52" i="1"/>
  <c r="L45" i="1"/>
  <c r="J67" i="3" l="1"/>
  <c r="H68" i="1"/>
  <c r="I66" i="1"/>
  <c r="G19" i="1"/>
  <c r="I66" i="3"/>
  <c r="G19" i="3"/>
  <c r="D59" i="3" l="1"/>
  <c r="F17" i="3"/>
  <c r="K17" i="3" s="1"/>
  <c r="D45" i="3"/>
  <c r="E45" i="3" s="1"/>
  <c r="F52" i="3"/>
  <c r="G52" i="3" s="1"/>
  <c r="D66" i="3"/>
  <c r="F24" i="3"/>
  <c r="G24" i="3" s="1"/>
  <c r="F66" i="3"/>
  <c r="K66" i="3" s="1"/>
  <c r="F38" i="3"/>
  <c r="K38" i="3" s="1"/>
  <c r="K59" i="3"/>
  <c r="D31" i="3"/>
  <c r="F31" i="3"/>
  <c r="K31" i="3" s="1"/>
  <c r="F45" i="3"/>
  <c r="G45" i="3" s="1"/>
  <c r="F10" i="3"/>
  <c r="G10" i="3" s="1"/>
  <c r="F17" i="1"/>
  <c r="K17" i="1" s="1"/>
  <c r="F52" i="1"/>
  <c r="K52" i="1" s="1"/>
  <c r="D66" i="1"/>
  <c r="J66" i="1" s="1"/>
  <c r="D38" i="1"/>
  <c r="J38" i="1" s="1"/>
  <c r="F66" i="1"/>
  <c r="K66" i="1" s="1"/>
  <c r="D52" i="1"/>
  <c r="J52" i="1" s="1"/>
  <c r="F59" i="1"/>
  <c r="K59" i="1" s="1"/>
  <c r="F45" i="1"/>
  <c r="G45" i="1" s="1"/>
  <c r="D24" i="1"/>
  <c r="J24" i="1" s="1"/>
  <c r="D31" i="1"/>
  <c r="J31" i="1" s="1"/>
  <c r="D45" i="1"/>
  <c r="J45" i="1" s="1"/>
  <c r="D17" i="1"/>
  <c r="J17" i="1" s="1"/>
  <c r="F24" i="1"/>
  <c r="G24" i="1" s="1"/>
  <c r="F31" i="1"/>
  <c r="G31" i="1" s="1"/>
  <c r="F38" i="1"/>
  <c r="K38" i="1" s="1"/>
  <c r="J59" i="1"/>
  <c r="D10" i="1"/>
  <c r="F10" i="1"/>
  <c r="K10" i="1" s="1"/>
  <c r="D52" i="3"/>
  <c r="D24" i="3"/>
  <c r="E24" i="3" s="1"/>
  <c r="D17" i="3"/>
  <c r="E17" i="3" s="1"/>
  <c r="L66" i="3" l="1"/>
  <c r="K24" i="3"/>
  <c r="I24" i="3"/>
  <c r="G38" i="3"/>
  <c r="E31" i="3"/>
  <c r="G31" i="3"/>
  <c r="K52" i="3"/>
  <c r="E59" i="3"/>
  <c r="K45" i="3"/>
  <c r="K10" i="3"/>
  <c r="G17" i="3"/>
  <c r="G59" i="3"/>
  <c r="E31" i="1"/>
  <c r="I31" i="1" s="1"/>
  <c r="I45" i="3"/>
  <c r="E52" i="3"/>
  <c r="E10" i="3"/>
  <c r="I10" i="3" s="1"/>
  <c r="L38" i="1"/>
  <c r="G52" i="1"/>
  <c r="G17" i="1"/>
  <c r="E38" i="1"/>
  <c r="E59" i="1"/>
  <c r="G38" i="1"/>
  <c r="K31" i="1"/>
  <c r="L31" i="1" s="1"/>
  <c r="D68" i="1"/>
  <c r="E45" i="1"/>
  <c r="I45" i="1" s="1"/>
  <c r="E24" i="1"/>
  <c r="I24" i="1" s="1"/>
  <c r="K45" i="1"/>
  <c r="E10" i="1"/>
  <c r="K24" i="1"/>
  <c r="L24" i="1" s="1"/>
  <c r="G59" i="1"/>
  <c r="F68" i="1"/>
  <c r="G10" i="1"/>
  <c r="E17" i="1"/>
  <c r="E52" i="1"/>
  <c r="J10" i="1"/>
  <c r="J68" i="1" s="1"/>
  <c r="I59" i="3" l="1"/>
  <c r="L59" i="3" s="1"/>
  <c r="L24" i="3"/>
  <c r="L45" i="3"/>
  <c r="L10" i="3"/>
  <c r="I31" i="3"/>
  <c r="L31" i="3" s="1"/>
  <c r="I17" i="3"/>
  <c r="L17" i="3" s="1"/>
  <c r="L67" i="3" s="1"/>
  <c r="I52" i="3"/>
  <c r="I52" i="1"/>
  <c r="I17" i="1"/>
  <c r="L17" i="1" s="1"/>
  <c r="I38" i="1"/>
  <c r="I10" i="1"/>
  <c r="L10" i="1" s="1"/>
  <c r="G68" i="1"/>
  <c r="I59" i="1"/>
  <c r="K68" i="1"/>
  <c r="E68" i="1"/>
  <c r="L68" i="1" l="1"/>
  <c r="L52" i="3"/>
  <c r="I68" i="1"/>
  <c r="E38" i="3"/>
  <c r="I38" i="3" l="1"/>
  <c r="L38" i="3"/>
</calcChain>
</file>

<file path=xl/sharedStrings.xml><?xml version="1.0" encoding="utf-8"?>
<sst xmlns="http://schemas.openxmlformats.org/spreadsheetml/2006/main" count="55" uniqueCount="31">
  <si>
    <t>CONTRAT</t>
  </si>
  <si>
    <t>LOT</t>
  </si>
  <si>
    <t>LOTS DE 40 CONTRATS</t>
  </si>
  <si>
    <t>LOTS DE 80 CONTRATS</t>
  </si>
  <si>
    <t>COM DÉJÀ VERSEE</t>
  </si>
  <si>
    <t>SOLDE</t>
  </si>
  <si>
    <t>PRIME</t>
  </si>
  <si>
    <t>A REGLER</t>
  </si>
  <si>
    <t>DATE</t>
  </si>
  <si>
    <t>par lots de 40 contrats</t>
  </si>
  <si>
    <t>de</t>
  </si>
  <si>
    <t>à</t>
  </si>
  <si>
    <t>%</t>
  </si>
  <si>
    <t>prime</t>
  </si>
  <si>
    <t>PAR LOTS DE 80 CONTRATS</t>
  </si>
  <si>
    <t>COM</t>
  </si>
  <si>
    <t>C.A</t>
  </si>
  <si>
    <t>40 contrats</t>
  </si>
  <si>
    <t>80 contrats</t>
  </si>
  <si>
    <t>total lot 37</t>
  </si>
  <si>
    <t>total lot47</t>
  </si>
  <si>
    <t>total lot 48</t>
  </si>
  <si>
    <t>total lot 50</t>
  </si>
  <si>
    <t>total lot 51</t>
  </si>
  <si>
    <t>total lot 53</t>
  </si>
  <si>
    <t>total lot 10</t>
  </si>
  <si>
    <t>total lot 15</t>
  </si>
  <si>
    <t>total lot20</t>
  </si>
  <si>
    <t>total 22</t>
  </si>
  <si>
    <t>total lot 46</t>
  </si>
  <si>
    <t>total lot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</si>
</sst>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ck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ck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0" xfId="0" applyFill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Continuous"/>
    </xf>
    <xf numFmtId="0" fontId="1" fillId="3" borderId="7" xfId="0" applyFont="1" applyFill="1" applyBorder="1" applyAlignment="1">
      <alignment horizontal="centerContinuous"/>
    </xf>
    <xf numFmtId="0" fontId="1" fillId="3" borderId="8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1" fillId="4" borderId="8" xfId="0" applyFont="1" applyFill="1" applyBorder="1" applyAlignment="1">
      <alignment horizontal="centerContinuous"/>
    </xf>
    <xf numFmtId="0" fontId="1" fillId="2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9" fontId="1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9" fontId="1" fillId="0" borderId="14" xfId="0" applyNumberFormat="1" applyFont="1" applyBorder="1" applyAlignment="1">
      <alignment horizontal="center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5" xfId="0" applyFont="1" applyBorder="1" applyAlignment="1">
      <alignment vertical="center" shrinkToFit="1"/>
    </xf>
    <xf numFmtId="0" fontId="1" fillId="0" borderId="19" xfId="0" applyFont="1" applyBorder="1" applyAlignment="1">
      <alignment vertical="center"/>
    </xf>
    <xf numFmtId="0" fontId="1" fillId="0" borderId="25" xfId="0" applyFont="1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4" borderId="15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vertical="center"/>
    </xf>
    <xf numFmtId="0" fontId="2" fillId="0" borderId="25" xfId="0" applyFont="1" applyBorder="1" applyAlignment="1">
      <alignment vertical="center" wrapText="1"/>
    </xf>
    <xf numFmtId="0" fontId="2" fillId="0" borderId="13" xfId="0" applyFont="1" applyBorder="1" applyAlignment="1">
      <alignment horizontal="center"/>
    </xf>
    <xf numFmtId="0" fontId="2" fillId="4" borderId="25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12" xfId="0" applyFont="1" applyBorder="1" applyAlignment="1">
      <alignment vertical="center" wrapText="1"/>
    </xf>
    <xf numFmtId="0" fontId="1" fillId="0" borderId="26" xfId="0" applyFont="1" applyFill="1" applyBorder="1" applyAlignment="1">
      <alignment horizontal="center"/>
    </xf>
    <xf numFmtId="0" fontId="1" fillId="0" borderId="12" xfId="0" applyFont="1" applyBorder="1" applyAlignment="1">
      <alignment horizontal="centerContinuous" vertical="center"/>
    </xf>
    <xf numFmtId="0" fontId="0" fillId="3" borderId="30" xfId="0" applyFill="1" applyBorder="1"/>
    <xf numFmtId="0" fontId="3" fillId="0" borderId="25" xfId="0" applyFont="1" applyBorder="1" applyAlignment="1">
      <alignment vertical="center"/>
    </xf>
    <xf numFmtId="16" fontId="1" fillId="0" borderId="18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4" fillId="4" borderId="15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2" fontId="1" fillId="4" borderId="26" xfId="0" applyNumberFormat="1" applyFont="1" applyFill="1" applyBorder="1" applyAlignment="1">
      <alignment horizontal="center"/>
    </xf>
    <xf numFmtId="16" fontId="1" fillId="0" borderId="18" xfId="0" applyNumberFormat="1" applyFont="1" applyFill="1" applyBorder="1" applyAlignment="1">
      <alignment horizontal="center"/>
    </xf>
    <xf numFmtId="0" fontId="1" fillId="3" borderId="30" xfId="0" applyFont="1" applyFill="1" applyBorder="1" applyAlignment="1">
      <alignment horizontal="center"/>
    </xf>
    <xf numFmtId="0" fontId="1" fillId="6" borderId="30" xfId="0" applyFont="1" applyFill="1" applyBorder="1" applyAlignment="1">
      <alignment horizontal="center"/>
    </xf>
    <xf numFmtId="0" fontId="1" fillId="6" borderId="25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left"/>
    </xf>
    <xf numFmtId="0" fontId="5" fillId="0" borderId="20" xfId="0" applyFont="1" applyFill="1" applyBorder="1" applyAlignment="1">
      <alignment horizontal="center"/>
    </xf>
    <xf numFmtId="0" fontId="6" fillId="5" borderId="24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0" fontId="1" fillId="0" borderId="31" xfId="0" applyFont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5" borderId="35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1" fillId="3" borderId="34" xfId="0" applyFont="1" applyFill="1" applyBorder="1" applyAlignment="1">
      <alignment horizontal="center"/>
    </xf>
    <xf numFmtId="0" fontId="7" fillId="5" borderId="2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7"/>
  <sheetViews>
    <sheetView topLeftCell="A10" workbookViewId="0">
      <selection activeCell="J10" sqref="J10"/>
    </sheetView>
  </sheetViews>
  <sheetFormatPr baseColWidth="10" defaultRowHeight="14.4" x14ac:dyDescent="0.3"/>
  <sheetData>
    <row r="3" spans="1:9" x14ac:dyDescent="0.3">
      <c r="I3" s="7"/>
    </row>
    <row r="15" spans="1:9" ht="15" thickBot="1" x14ac:dyDescent="0.35"/>
    <row r="16" spans="1:9" ht="15.6" thickTop="1" thickBot="1" x14ac:dyDescent="0.35">
      <c r="A16" s="11" t="s">
        <v>9</v>
      </c>
      <c r="B16" s="12"/>
      <c r="C16" s="12"/>
      <c r="D16" s="13"/>
      <c r="E16" s="14" t="s">
        <v>14</v>
      </c>
      <c r="F16" s="14"/>
      <c r="G16" s="14"/>
      <c r="H16" s="15"/>
    </row>
    <row r="17" spans="1:8" x14ac:dyDescent="0.3">
      <c r="A17" s="8" t="s">
        <v>10</v>
      </c>
      <c r="B17" s="16" t="s">
        <v>11</v>
      </c>
      <c r="C17" s="16" t="s">
        <v>12</v>
      </c>
      <c r="D17" s="10" t="s">
        <v>13</v>
      </c>
      <c r="E17" s="9" t="s">
        <v>10</v>
      </c>
      <c r="F17" s="16" t="s">
        <v>11</v>
      </c>
      <c r="G17" s="16" t="s">
        <v>12</v>
      </c>
      <c r="H17" s="10" t="s">
        <v>13</v>
      </c>
    </row>
    <row r="18" spans="1:8" x14ac:dyDescent="0.3">
      <c r="A18" s="1">
        <v>0</v>
      </c>
      <c r="B18" s="17">
        <v>1750</v>
      </c>
      <c r="C18" s="18">
        <v>0.05</v>
      </c>
      <c r="D18" s="3"/>
      <c r="E18" s="2">
        <v>0</v>
      </c>
      <c r="F18" s="17">
        <v>3500</v>
      </c>
      <c r="G18" s="18">
        <v>0.05</v>
      </c>
      <c r="H18" s="3"/>
    </row>
    <row r="19" spans="1:8" x14ac:dyDescent="0.3">
      <c r="A19" s="1">
        <v>1751</v>
      </c>
      <c r="B19" s="17">
        <v>2250</v>
      </c>
      <c r="C19" s="18">
        <v>7.0000000000000007E-2</v>
      </c>
      <c r="D19" s="3"/>
      <c r="E19" s="2">
        <v>3501</v>
      </c>
      <c r="F19" s="17">
        <v>4500</v>
      </c>
      <c r="G19" s="18">
        <v>7.0000000000000007E-2</v>
      </c>
      <c r="H19" s="3"/>
    </row>
    <row r="20" spans="1:8" x14ac:dyDescent="0.3">
      <c r="A20" s="1">
        <v>2251</v>
      </c>
      <c r="B20" s="17">
        <v>2750</v>
      </c>
      <c r="C20" s="18">
        <v>0.08</v>
      </c>
      <c r="D20" s="3"/>
      <c r="E20" s="2">
        <v>4501</v>
      </c>
      <c r="F20" s="17">
        <v>5500</v>
      </c>
      <c r="G20" s="18">
        <v>0.08</v>
      </c>
      <c r="H20" s="3"/>
    </row>
    <row r="21" spans="1:8" x14ac:dyDescent="0.3">
      <c r="A21" s="1">
        <v>2751</v>
      </c>
      <c r="B21" s="17">
        <v>2950</v>
      </c>
      <c r="C21" s="18">
        <v>0.08</v>
      </c>
      <c r="D21" s="3">
        <v>15</v>
      </c>
      <c r="E21" s="2">
        <v>5501</v>
      </c>
      <c r="F21" s="17">
        <v>5900</v>
      </c>
      <c r="G21" s="18">
        <v>0.08</v>
      </c>
      <c r="H21" s="3">
        <v>25</v>
      </c>
    </row>
    <row r="22" spans="1:8" x14ac:dyDescent="0.3">
      <c r="A22" s="1">
        <v>2951</v>
      </c>
      <c r="B22" s="17">
        <v>3250</v>
      </c>
      <c r="C22" s="18">
        <v>0.1</v>
      </c>
      <c r="D22" s="3">
        <v>25</v>
      </c>
      <c r="E22" s="2">
        <v>5901</v>
      </c>
      <c r="F22" s="17">
        <v>6500</v>
      </c>
      <c r="G22" s="18">
        <v>0.1</v>
      </c>
      <c r="H22" s="3">
        <v>50</v>
      </c>
    </row>
    <row r="23" spans="1:8" x14ac:dyDescent="0.3">
      <c r="A23" s="1">
        <v>3251</v>
      </c>
      <c r="B23" s="17">
        <v>3500</v>
      </c>
      <c r="C23" s="18">
        <v>0.12</v>
      </c>
      <c r="D23" s="3">
        <v>50</v>
      </c>
      <c r="E23" s="2">
        <v>6501</v>
      </c>
      <c r="F23" s="17">
        <v>7000</v>
      </c>
      <c r="G23" s="18">
        <v>0.12</v>
      </c>
      <c r="H23" s="3">
        <v>100</v>
      </c>
    </row>
    <row r="24" spans="1:8" x14ac:dyDescent="0.3">
      <c r="A24" s="1">
        <v>3501</v>
      </c>
      <c r="B24" s="17">
        <v>4000</v>
      </c>
      <c r="C24" s="18">
        <v>0.12</v>
      </c>
      <c r="D24" s="3">
        <v>75</v>
      </c>
      <c r="E24" s="2">
        <v>7001</v>
      </c>
      <c r="F24" s="17">
        <v>8000</v>
      </c>
      <c r="G24" s="18">
        <v>0.12</v>
      </c>
      <c r="H24" s="3">
        <v>150</v>
      </c>
    </row>
    <row r="25" spans="1:8" x14ac:dyDescent="0.3">
      <c r="A25" s="1">
        <v>4001</v>
      </c>
      <c r="B25" s="17">
        <v>4375</v>
      </c>
      <c r="C25" s="18">
        <v>0.13</v>
      </c>
      <c r="D25" s="3">
        <v>100</v>
      </c>
      <c r="E25" s="2">
        <v>8001</v>
      </c>
      <c r="F25" s="17">
        <v>8750</v>
      </c>
      <c r="G25" s="18">
        <v>0.13</v>
      </c>
      <c r="H25" s="3">
        <v>200</v>
      </c>
    </row>
    <row r="26" spans="1:8" ht="15" thickBot="1" x14ac:dyDescent="0.35">
      <c r="A26" s="4">
        <v>4376</v>
      </c>
      <c r="B26" s="19">
        <v>4375</v>
      </c>
      <c r="C26" s="20">
        <v>0.13</v>
      </c>
      <c r="D26" s="6">
        <v>125</v>
      </c>
      <c r="E26" s="5">
        <v>8751</v>
      </c>
      <c r="F26" s="19"/>
      <c r="G26" s="20">
        <v>0.13</v>
      </c>
      <c r="H26" s="6">
        <v>250</v>
      </c>
    </row>
    <row r="27" spans="1:8" ht="15" thickTop="1" x14ac:dyDescent="0.3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opLeftCell="A57" workbookViewId="0">
      <selection activeCell="E59" sqref="E59"/>
    </sheetView>
  </sheetViews>
  <sheetFormatPr baseColWidth="10" defaultRowHeight="14.4" x14ac:dyDescent="0.3"/>
  <cols>
    <col min="1" max="1" width="3.21875" customWidth="1"/>
    <col min="2" max="2" width="6.5546875" customWidth="1"/>
    <col min="3" max="3" width="7.77734375" customWidth="1"/>
    <col min="4" max="4" width="9.33203125" customWidth="1"/>
    <col min="5" max="15" width="7.77734375" customWidth="1"/>
    <col min="16" max="16" width="3.21875" customWidth="1"/>
    <col min="17" max="17" width="6.5546875" customWidth="1"/>
    <col min="18" max="23" width="7.77734375" customWidth="1"/>
    <col min="24" max="24" width="8" customWidth="1"/>
    <col min="25" max="25" width="8.5546875" customWidth="1"/>
    <col min="26" max="26" width="8.6640625" customWidth="1"/>
    <col min="27" max="27" width="7.77734375" customWidth="1"/>
    <col min="28" max="28" width="8.5546875" customWidth="1"/>
    <col min="29" max="29" width="8.6640625" customWidth="1"/>
    <col min="30" max="30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69" t="s">
        <v>2</v>
      </c>
      <c r="E2" s="45"/>
      <c r="F2" s="23" t="s">
        <v>3</v>
      </c>
      <c r="G2" s="45"/>
      <c r="H2" s="50" t="s">
        <v>4</v>
      </c>
      <c r="I2" s="24" t="s">
        <v>5</v>
      </c>
      <c r="J2" s="52" t="s">
        <v>6</v>
      </c>
      <c r="K2" s="52"/>
      <c r="L2" s="24" t="s">
        <v>7</v>
      </c>
    </row>
    <row r="3" spans="1:12" x14ac:dyDescent="0.3">
      <c r="A3" s="25"/>
      <c r="B3" s="26"/>
      <c r="C3" s="26"/>
      <c r="D3" s="70" t="s">
        <v>16</v>
      </c>
      <c r="E3" s="29" t="s">
        <v>15</v>
      </c>
      <c r="F3" s="28" t="s">
        <v>16</v>
      </c>
      <c r="G3" s="29" t="s">
        <v>15</v>
      </c>
      <c r="H3" s="46"/>
      <c r="I3" s="27"/>
      <c r="J3" s="54" t="s">
        <v>17</v>
      </c>
      <c r="K3" s="54" t="s">
        <v>18</v>
      </c>
      <c r="L3" s="27"/>
    </row>
    <row r="4" spans="1:12" x14ac:dyDescent="0.3">
      <c r="A4" s="1">
        <v>10</v>
      </c>
      <c r="B4" s="55">
        <v>41522</v>
      </c>
      <c r="C4" s="35">
        <v>154600</v>
      </c>
      <c r="D4" s="71">
        <v>0</v>
      </c>
      <c r="E4" s="37"/>
      <c r="F4" s="36">
        <v>1661</v>
      </c>
      <c r="G4" s="37"/>
      <c r="H4" s="47"/>
      <c r="I4" s="17"/>
      <c r="J4" s="17"/>
      <c r="K4" s="17"/>
      <c r="L4" s="17"/>
    </row>
    <row r="5" spans="1:12" x14ac:dyDescent="0.3">
      <c r="A5" s="1">
        <v>10</v>
      </c>
      <c r="B5" s="55">
        <v>41541</v>
      </c>
      <c r="C5" s="35">
        <v>155000</v>
      </c>
      <c r="D5" s="71">
        <v>0</v>
      </c>
      <c r="E5" s="37"/>
      <c r="F5" s="36">
        <v>1063</v>
      </c>
      <c r="G5" s="37"/>
      <c r="H5" s="47"/>
      <c r="I5" s="17"/>
      <c r="J5" s="17"/>
      <c r="K5" s="17"/>
      <c r="L5" s="17"/>
    </row>
    <row r="6" spans="1:12" x14ac:dyDescent="0.3">
      <c r="A6" s="1"/>
      <c r="B6" s="35"/>
      <c r="C6" s="35"/>
      <c r="D6" s="71">
        <v>0</v>
      </c>
      <c r="E6" s="37"/>
      <c r="F6" s="36">
        <v>0</v>
      </c>
      <c r="G6" s="37"/>
      <c r="H6" s="47"/>
      <c r="I6" s="17"/>
      <c r="J6" s="17"/>
      <c r="K6" s="17"/>
      <c r="L6" s="17"/>
    </row>
    <row r="7" spans="1:12" x14ac:dyDescent="0.3">
      <c r="A7" s="1"/>
      <c r="B7" s="35"/>
      <c r="C7" s="35"/>
      <c r="D7" s="71">
        <v>0</v>
      </c>
      <c r="E7" s="37"/>
      <c r="F7" s="36">
        <v>0</v>
      </c>
      <c r="G7" s="37"/>
      <c r="H7" s="47"/>
      <c r="I7" s="17"/>
      <c r="J7" s="17"/>
      <c r="K7" s="17"/>
      <c r="L7" s="17"/>
    </row>
    <row r="8" spans="1:12" x14ac:dyDescent="0.3">
      <c r="A8" s="1"/>
      <c r="B8" s="35"/>
      <c r="C8" s="35"/>
      <c r="D8" s="71">
        <v>0</v>
      </c>
      <c r="E8" s="37"/>
      <c r="F8" s="36">
        <v>0</v>
      </c>
      <c r="G8" s="37"/>
      <c r="H8" s="47"/>
      <c r="I8" s="17"/>
      <c r="J8" s="17"/>
      <c r="K8" s="17"/>
      <c r="L8" s="17"/>
    </row>
    <row r="9" spans="1:12" x14ac:dyDescent="0.3">
      <c r="A9" s="1"/>
      <c r="B9" s="35"/>
      <c r="C9" s="35"/>
      <c r="D9" s="71">
        <v>0</v>
      </c>
      <c r="E9" s="37"/>
      <c r="F9" s="36">
        <v>0</v>
      </c>
      <c r="G9" s="37"/>
      <c r="H9" s="47"/>
      <c r="I9" s="17"/>
      <c r="J9" s="17"/>
      <c r="K9" s="17"/>
      <c r="L9" s="17"/>
    </row>
    <row r="10" spans="1:12" x14ac:dyDescent="0.3">
      <c r="A10" s="57" t="s">
        <v>25</v>
      </c>
      <c r="B10" s="31"/>
      <c r="C10" s="31"/>
      <c r="D10" s="72">
        <f>SUM(D4:D9)</f>
        <v>0</v>
      </c>
      <c r="E10" s="32">
        <f>IF(D10="","",D10*VLOOKUP(D10,base_com!$A$18:$C$26,3,1))</f>
        <v>0</v>
      </c>
      <c r="F10" s="33">
        <f>SUM(F4:F9)</f>
        <v>2724</v>
      </c>
      <c r="G10" s="32">
        <f>IF(F10="","",F10*VLOOKUP(F10,base_com!$E$18:$G$26,3,1))</f>
        <v>136.20000000000002</v>
      </c>
      <c r="H10" s="48">
        <v>0</v>
      </c>
      <c r="I10" s="34">
        <f>E10+G10-H10</f>
        <v>136.20000000000002</v>
      </c>
      <c r="J10" s="34">
        <f>IF(D10="","",VLOOKUP(D10,base_com!$A$18:$D$26,4,1))</f>
        <v>0</v>
      </c>
      <c r="K10" s="34">
        <f>IF(F10="","",VLOOKUP(F10,base_com!$E$18:$H$26,4,1))</f>
        <v>0</v>
      </c>
      <c r="L10" s="75">
        <f>I10+J10+K10</f>
        <v>136.20000000000002</v>
      </c>
    </row>
    <row r="11" spans="1:12" x14ac:dyDescent="0.3">
      <c r="A11" s="1">
        <v>15</v>
      </c>
      <c r="B11" s="55">
        <v>41541</v>
      </c>
      <c r="C11" s="35">
        <v>155631</v>
      </c>
      <c r="D11" s="71">
        <v>2235</v>
      </c>
      <c r="E11" s="37"/>
      <c r="F11" s="36">
        <v>0</v>
      </c>
      <c r="G11" s="37"/>
      <c r="H11" s="47"/>
      <c r="I11" s="17"/>
      <c r="J11" s="17"/>
      <c r="K11" s="17"/>
      <c r="L11" s="17"/>
    </row>
    <row r="12" spans="1:12" x14ac:dyDescent="0.3">
      <c r="A12" s="1"/>
      <c r="B12" s="35"/>
      <c r="C12" s="35"/>
      <c r="D12" s="71">
        <v>0</v>
      </c>
      <c r="E12" s="37"/>
      <c r="F12" s="36">
        <v>0</v>
      </c>
      <c r="G12" s="37"/>
      <c r="H12" s="47"/>
      <c r="I12" s="17"/>
      <c r="J12" s="17"/>
      <c r="K12" s="17"/>
      <c r="L12" s="17"/>
    </row>
    <row r="13" spans="1:12" x14ac:dyDescent="0.3">
      <c r="A13" s="1"/>
      <c r="B13" s="35"/>
      <c r="C13" s="35"/>
      <c r="D13" s="71">
        <v>0</v>
      </c>
      <c r="E13" s="37"/>
      <c r="F13" s="36">
        <v>0</v>
      </c>
      <c r="G13" s="37"/>
      <c r="H13" s="47"/>
      <c r="I13" s="17"/>
      <c r="J13" s="17"/>
      <c r="K13" s="17"/>
      <c r="L13" s="17"/>
    </row>
    <row r="14" spans="1:12" x14ac:dyDescent="0.3">
      <c r="A14" s="1"/>
      <c r="B14" s="35"/>
      <c r="C14" s="35"/>
      <c r="D14" s="71">
        <v>0</v>
      </c>
      <c r="E14" s="37"/>
      <c r="F14" s="36">
        <v>0</v>
      </c>
      <c r="G14" s="37"/>
      <c r="H14" s="47"/>
      <c r="I14" s="17"/>
      <c r="J14" s="17"/>
      <c r="K14" s="17"/>
      <c r="L14" s="17"/>
    </row>
    <row r="15" spans="1:12" x14ac:dyDescent="0.3">
      <c r="A15" s="1"/>
      <c r="B15" s="35"/>
      <c r="C15" s="35"/>
      <c r="D15" s="71">
        <v>0</v>
      </c>
      <c r="E15" s="37"/>
      <c r="F15" s="36">
        <v>0</v>
      </c>
      <c r="G15" s="37"/>
      <c r="H15" s="47"/>
      <c r="I15" s="17"/>
      <c r="J15" s="17"/>
      <c r="K15" s="17"/>
      <c r="L15" s="17"/>
    </row>
    <row r="16" spans="1:12" x14ac:dyDescent="0.3">
      <c r="A16" s="1"/>
      <c r="B16" s="35"/>
      <c r="C16" s="35"/>
      <c r="D16" s="71">
        <v>0</v>
      </c>
      <c r="E16" s="37"/>
      <c r="F16" s="36">
        <v>0</v>
      </c>
      <c r="G16" s="37"/>
      <c r="H16" s="47"/>
      <c r="I16" s="17"/>
      <c r="J16" s="17"/>
      <c r="K16" s="17"/>
      <c r="L16" s="17"/>
    </row>
    <row r="17" spans="1:12" x14ac:dyDescent="0.3">
      <c r="A17" s="57" t="s">
        <v>26</v>
      </c>
      <c r="B17" s="31"/>
      <c r="C17" s="31"/>
      <c r="D17" s="72">
        <f>SUM(D11:D16)</f>
        <v>2235</v>
      </c>
      <c r="E17" s="32">
        <f>IF(D17="","",D17*VLOOKUP(D17,base_com!$A$18:$C$26,3,1))</f>
        <v>156.45000000000002</v>
      </c>
      <c r="F17" s="33">
        <f>SUM(F11:F16)</f>
        <v>0</v>
      </c>
      <c r="G17" s="32">
        <f>IF(F17="","",F17*VLOOKUP(F17,base_com!$E$18:$G$26,3,1))</f>
        <v>0</v>
      </c>
      <c r="H17" s="48">
        <v>0</v>
      </c>
      <c r="I17" s="34">
        <f>E17+G17-H17</f>
        <v>156.45000000000002</v>
      </c>
      <c r="J17" s="34">
        <f>IF(D17="","",VLOOKUP(D17,base_com!$A$18:$D$26,4,1))</f>
        <v>0</v>
      </c>
      <c r="K17" s="34">
        <f>IF(F17="","",VLOOKUP(F17,base_com!$E$18:$H$26,4,1))</f>
        <v>0</v>
      </c>
      <c r="L17" s="75">
        <f>I17+J17+K17</f>
        <v>156.45000000000002</v>
      </c>
    </row>
    <row r="18" spans="1:12" x14ac:dyDescent="0.3">
      <c r="A18" s="1">
        <v>20</v>
      </c>
      <c r="B18" s="55">
        <v>41458</v>
      </c>
      <c r="C18" s="35">
        <v>155800</v>
      </c>
      <c r="D18" s="71">
        <v>1950</v>
      </c>
      <c r="E18" s="37"/>
      <c r="F18" s="36">
        <v>0</v>
      </c>
      <c r="G18" s="37"/>
      <c r="H18" s="47"/>
      <c r="I18" s="17"/>
      <c r="J18" s="17"/>
      <c r="K18" s="17"/>
      <c r="L18" s="17"/>
    </row>
    <row r="19" spans="1:12" x14ac:dyDescent="0.3">
      <c r="A19" s="1">
        <v>20</v>
      </c>
      <c r="B19" s="55">
        <v>41460</v>
      </c>
      <c r="C19" s="35">
        <v>155814</v>
      </c>
      <c r="D19" s="71">
        <v>1564</v>
      </c>
      <c r="E19" s="37"/>
      <c r="F19" s="36">
        <v>0</v>
      </c>
      <c r="G19" s="51">
        <f>IF(F19="","",F19*VLOOKUP(F19,base_com!$E$18:$G$26,3,1))</f>
        <v>0</v>
      </c>
      <c r="H19" s="47"/>
      <c r="I19" s="17"/>
      <c r="J19" s="17"/>
      <c r="K19" s="17"/>
      <c r="L19" s="17"/>
    </row>
    <row r="20" spans="1:12" x14ac:dyDescent="0.3">
      <c r="A20" s="1">
        <v>20</v>
      </c>
      <c r="B20" s="55">
        <v>41470</v>
      </c>
      <c r="C20" s="35">
        <v>155845</v>
      </c>
      <c r="D20" s="71">
        <v>4232</v>
      </c>
      <c r="E20" s="37"/>
      <c r="F20" s="36">
        <v>0</v>
      </c>
      <c r="G20" s="40"/>
      <c r="H20" s="47"/>
      <c r="I20" s="17"/>
      <c r="J20" s="17"/>
      <c r="K20" s="17"/>
      <c r="L20" s="17"/>
    </row>
    <row r="21" spans="1:12" x14ac:dyDescent="0.3">
      <c r="A21" s="1">
        <v>20</v>
      </c>
      <c r="B21" s="55">
        <v>41519</v>
      </c>
      <c r="C21" s="35">
        <v>155987</v>
      </c>
      <c r="D21" s="71">
        <v>1268</v>
      </c>
      <c r="E21" s="37"/>
      <c r="F21" s="36">
        <v>0</v>
      </c>
      <c r="G21" s="37"/>
      <c r="H21" s="47"/>
      <c r="I21" s="17"/>
      <c r="J21" s="17"/>
      <c r="K21" s="17"/>
      <c r="L21" s="17"/>
    </row>
    <row r="22" spans="1:12" x14ac:dyDescent="0.3">
      <c r="A22" s="1"/>
      <c r="B22" s="35"/>
      <c r="C22" s="35"/>
      <c r="D22" s="71">
        <v>0</v>
      </c>
      <c r="E22" s="37"/>
      <c r="F22" s="36">
        <v>0</v>
      </c>
      <c r="G22" s="37"/>
      <c r="H22" s="47"/>
      <c r="I22" s="17"/>
      <c r="J22" s="17"/>
      <c r="K22" s="17"/>
      <c r="L22" s="17"/>
    </row>
    <row r="23" spans="1:12" x14ac:dyDescent="0.3">
      <c r="A23" s="1"/>
      <c r="B23" s="35"/>
      <c r="C23" s="35"/>
      <c r="D23" s="71">
        <v>0</v>
      </c>
      <c r="E23" s="37"/>
      <c r="F23" s="36">
        <v>0</v>
      </c>
      <c r="G23" s="37"/>
      <c r="H23" s="47"/>
      <c r="I23" s="17"/>
      <c r="J23" s="17"/>
      <c r="K23" s="17"/>
      <c r="L23" s="17"/>
    </row>
    <row r="24" spans="1:12" x14ac:dyDescent="0.3">
      <c r="A24" s="57" t="s">
        <v>27</v>
      </c>
      <c r="B24" s="31"/>
      <c r="C24" s="31"/>
      <c r="D24" s="72">
        <f>SUM(D18:D23)</f>
        <v>9014</v>
      </c>
      <c r="E24" s="32">
        <f>IF(D24="","",D24*VLOOKUP(D24,base_com!$A$18:$C$26,3,1))</f>
        <v>1171.82</v>
      </c>
      <c r="F24" s="33">
        <f>SUM(F18:F23)</f>
        <v>0</v>
      </c>
      <c r="G24" s="32">
        <f>IF(F24="","",F24*VLOOKUP(F24,base_com!$E$18:$G$26,3,1))</f>
        <v>0</v>
      </c>
      <c r="H24" s="48">
        <v>0</v>
      </c>
      <c r="I24" s="34">
        <f>E24+G24-H24</f>
        <v>1171.82</v>
      </c>
      <c r="J24" s="34">
        <f>IF(D24="","",VLOOKUP(D24,base_com!$A$18:$D$26,4,1))</f>
        <v>125</v>
      </c>
      <c r="K24" s="34">
        <f>IF(F24="","",VLOOKUP(F24,base_com!$E$18:$H$26,4,1))</f>
        <v>0</v>
      </c>
      <c r="L24" s="75">
        <f>H24+J24-K24</f>
        <v>125</v>
      </c>
    </row>
    <row r="25" spans="1:12" x14ac:dyDescent="0.3">
      <c r="A25" s="1">
        <v>22</v>
      </c>
      <c r="B25" s="55">
        <v>41521</v>
      </c>
      <c r="C25" s="35">
        <v>155860</v>
      </c>
      <c r="D25" s="71">
        <v>1589</v>
      </c>
      <c r="E25" s="37"/>
      <c r="F25" s="36">
        <v>0</v>
      </c>
      <c r="G25" s="37"/>
      <c r="H25" s="47"/>
      <c r="I25" s="17"/>
      <c r="J25" s="17"/>
      <c r="K25" s="17"/>
      <c r="L25" s="17"/>
    </row>
    <row r="26" spans="1:12" x14ac:dyDescent="0.3">
      <c r="A26" s="1">
        <v>22</v>
      </c>
      <c r="B26" s="55">
        <v>41529</v>
      </c>
      <c r="C26" s="35">
        <v>155894</v>
      </c>
      <c r="D26" s="71">
        <v>1240</v>
      </c>
      <c r="E26" s="37"/>
      <c r="F26" s="36">
        <v>0</v>
      </c>
      <c r="G26" s="37"/>
      <c r="H26" s="47"/>
      <c r="I26" s="17"/>
      <c r="J26" s="17"/>
      <c r="K26" s="17"/>
      <c r="L26" s="17"/>
    </row>
    <row r="27" spans="1:12" x14ac:dyDescent="0.3">
      <c r="A27" s="1"/>
      <c r="B27" s="35"/>
      <c r="C27" s="35"/>
      <c r="D27" s="71">
        <v>0</v>
      </c>
      <c r="E27" s="37"/>
      <c r="F27" s="36">
        <v>0</v>
      </c>
      <c r="G27" s="37"/>
      <c r="H27" s="47"/>
      <c r="I27" s="17"/>
      <c r="J27" s="17"/>
      <c r="K27" s="17"/>
      <c r="L27" s="17"/>
    </row>
    <row r="28" spans="1:12" x14ac:dyDescent="0.3">
      <c r="A28" s="1"/>
      <c r="B28" s="35"/>
      <c r="C28" s="35"/>
      <c r="D28" s="71">
        <v>0</v>
      </c>
      <c r="E28" s="37"/>
      <c r="F28" s="36">
        <v>0</v>
      </c>
      <c r="G28" s="37"/>
      <c r="H28" s="47"/>
      <c r="I28" s="17"/>
      <c r="J28" s="17"/>
      <c r="K28" s="17"/>
      <c r="L28" s="17"/>
    </row>
    <row r="29" spans="1:12" x14ac:dyDescent="0.3">
      <c r="A29" s="1"/>
      <c r="B29" s="35"/>
      <c r="C29" s="35"/>
      <c r="D29" s="71">
        <v>0</v>
      </c>
      <c r="E29" s="37"/>
      <c r="F29" s="36">
        <v>0</v>
      </c>
      <c r="G29" s="37"/>
      <c r="H29" s="47"/>
      <c r="I29" s="17"/>
      <c r="J29" s="17"/>
      <c r="K29" s="17"/>
      <c r="L29" s="17"/>
    </row>
    <row r="30" spans="1:12" x14ac:dyDescent="0.3">
      <c r="A30" s="1"/>
      <c r="B30" s="35"/>
      <c r="C30" s="35"/>
      <c r="D30" s="71">
        <v>0</v>
      </c>
      <c r="E30" s="37"/>
      <c r="F30" s="36">
        <v>0</v>
      </c>
      <c r="G30" s="37"/>
      <c r="H30" s="47"/>
      <c r="I30" s="17"/>
      <c r="J30" s="17"/>
      <c r="K30" s="17"/>
      <c r="L30" s="17"/>
    </row>
    <row r="31" spans="1:12" x14ac:dyDescent="0.3">
      <c r="A31" s="57" t="s">
        <v>28</v>
      </c>
      <c r="B31" s="31"/>
      <c r="C31" s="31"/>
      <c r="D31" s="72">
        <f>SUM(D25:D30)</f>
        <v>2829</v>
      </c>
      <c r="E31" s="32">
        <f>IF(D31="","",D31*VLOOKUP(D31,base_com!$A$18:$C$26,3,1))</f>
        <v>226.32</v>
      </c>
      <c r="F31" s="33">
        <f>SUM(F25:F30)</f>
        <v>0</v>
      </c>
      <c r="G31" s="32">
        <f>IF(F31="","",F31*VLOOKUP(F31,base_com!$E$18:$G$26,3,1))</f>
        <v>0</v>
      </c>
      <c r="H31" s="48">
        <v>0</v>
      </c>
      <c r="I31" s="34">
        <f>E31+G31-H31</f>
        <v>226.32</v>
      </c>
      <c r="J31" s="34">
        <f>IF(D31="","",VLOOKUP(D31,base_com!$A$18:$D$26,4,1))</f>
        <v>15</v>
      </c>
      <c r="K31" s="34">
        <f>IF(F31="","",VLOOKUP(F31,base_com!$E$18:$H$26,4,1))</f>
        <v>0</v>
      </c>
      <c r="L31" s="75">
        <f>H31+J31-K31</f>
        <v>15</v>
      </c>
    </row>
    <row r="32" spans="1:12" x14ac:dyDescent="0.3">
      <c r="A32" s="1">
        <v>46</v>
      </c>
      <c r="B32" s="55">
        <v>41527</v>
      </c>
      <c r="C32" s="35">
        <v>155960</v>
      </c>
      <c r="D32" s="71">
        <v>4448</v>
      </c>
      <c r="E32" s="37"/>
      <c r="F32" s="36">
        <v>0</v>
      </c>
      <c r="G32" s="37"/>
      <c r="H32" s="47"/>
      <c r="I32" s="17"/>
      <c r="J32" s="17"/>
      <c r="K32" s="17"/>
      <c r="L32" s="17"/>
    </row>
    <row r="33" spans="1:12" x14ac:dyDescent="0.3">
      <c r="A33" s="1">
        <v>46</v>
      </c>
      <c r="B33" s="55">
        <v>41543</v>
      </c>
      <c r="C33" s="35">
        <v>155919</v>
      </c>
      <c r="D33" s="71">
        <v>2846</v>
      </c>
      <c r="E33" s="37"/>
      <c r="F33" s="36">
        <v>0</v>
      </c>
      <c r="G33" s="37"/>
      <c r="H33" s="47"/>
      <c r="I33" s="17"/>
      <c r="J33" s="17"/>
      <c r="K33" s="17"/>
      <c r="L33" s="17"/>
    </row>
    <row r="34" spans="1:12" x14ac:dyDescent="0.3">
      <c r="A34" s="1"/>
      <c r="B34" s="35"/>
      <c r="C34" s="35"/>
      <c r="D34" s="71">
        <v>0</v>
      </c>
      <c r="E34" s="37"/>
      <c r="F34" s="36">
        <v>0</v>
      </c>
      <c r="G34" s="37"/>
      <c r="H34" s="47"/>
      <c r="I34" s="17"/>
      <c r="J34" s="17"/>
      <c r="K34" s="17"/>
      <c r="L34" s="17"/>
    </row>
    <row r="35" spans="1:12" x14ac:dyDescent="0.3">
      <c r="A35" s="1"/>
      <c r="B35" s="35"/>
      <c r="C35" s="35"/>
      <c r="D35" s="71">
        <v>0</v>
      </c>
      <c r="E35" s="37"/>
      <c r="F35" s="36">
        <v>0</v>
      </c>
      <c r="G35" s="37"/>
      <c r="H35" s="47"/>
      <c r="I35" s="17"/>
      <c r="J35" s="17"/>
      <c r="K35" s="17"/>
      <c r="L35" s="17"/>
    </row>
    <row r="36" spans="1:12" x14ac:dyDescent="0.3">
      <c r="A36" s="1"/>
      <c r="B36" s="35"/>
      <c r="C36" s="35"/>
      <c r="D36" s="71">
        <v>0</v>
      </c>
      <c r="E36" s="37"/>
      <c r="F36" s="36">
        <v>0</v>
      </c>
      <c r="G36" s="37"/>
      <c r="H36" s="47"/>
      <c r="I36" s="17"/>
      <c r="J36" s="17"/>
      <c r="K36" s="17"/>
      <c r="L36" s="17"/>
    </row>
    <row r="37" spans="1:12" x14ac:dyDescent="0.3">
      <c r="A37" s="1"/>
      <c r="B37" s="35"/>
      <c r="C37" s="35"/>
      <c r="D37" s="71">
        <v>0</v>
      </c>
      <c r="E37" s="37"/>
      <c r="F37" s="36">
        <v>0</v>
      </c>
      <c r="G37" s="37"/>
      <c r="H37" s="47"/>
      <c r="I37" s="17"/>
      <c r="J37" s="17"/>
      <c r="K37" s="17"/>
      <c r="L37" s="17"/>
    </row>
    <row r="38" spans="1:12" x14ac:dyDescent="0.3">
      <c r="A38" s="57" t="s">
        <v>29</v>
      </c>
      <c r="B38" s="31"/>
      <c r="C38" s="31"/>
      <c r="D38" s="72">
        <f>SUM(D32:D37)</f>
        <v>7294</v>
      </c>
      <c r="E38" s="32">
        <f>IF(D38="","",D38*VLOOKUP(D38,base_com!$A$18:$C$26,3,1))</f>
        <v>948.22</v>
      </c>
      <c r="F38" s="33">
        <f>SUM(F32:F37)</f>
        <v>0</v>
      </c>
      <c r="G38" s="32">
        <f>IF(F38="","",F38*VLOOKUP(F38,base_com!$E$18:$G$26,3,1))</f>
        <v>0</v>
      </c>
      <c r="H38" s="48">
        <v>0</v>
      </c>
      <c r="I38" s="34">
        <f>E38+G38-H38</f>
        <v>948.22</v>
      </c>
      <c r="J38" s="34">
        <f>IF(D38="","",VLOOKUP(D38,base_com!$A$18:$D$26,4,1))</f>
        <v>125</v>
      </c>
      <c r="K38" s="34">
        <f>IF(F38="","",VLOOKUP(F38,base_com!$E$18:$H$26,4,1))</f>
        <v>0</v>
      </c>
      <c r="L38" s="75">
        <f>H38+J38-K38</f>
        <v>125</v>
      </c>
    </row>
    <row r="39" spans="1:12" x14ac:dyDescent="0.3">
      <c r="A39" s="1">
        <v>48</v>
      </c>
      <c r="B39" s="55">
        <v>41534</v>
      </c>
      <c r="C39" s="35">
        <v>154890</v>
      </c>
      <c r="D39" s="71">
        <v>1908</v>
      </c>
      <c r="E39" s="37"/>
      <c r="F39" s="36">
        <v>0</v>
      </c>
      <c r="G39" s="37"/>
      <c r="H39" s="47"/>
      <c r="I39" s="17"/>
      <c r="J39" s="17"/>
      <c r="K39" s="17"/>
      <c r="L39" s="17"/>
    </row>
    <row r="40" spans="1:12" x14ac:dyDescent="0.3">
      <c r="A40" s="1"/>
      <c r="B40" s="35"/>
      <c r="C40" s="35"/>
      <c r="D40" s="71">
        <v>0</v>
      </c>
      <c r="E40" s="37"/>
      <c r="F40" s="36">
        <v>0</v>
      </c>
      <c r="G40" s="37"/>
      <c r="H40" s="47"/>
      <c r="I40" s="17"/>
      <c r="J40" s="17"/>
      <c r="K40" s="17"/>
      <c r="L40" s="17"/>
    </row>
    <row r="41" spans="1:12" x14ac:dyDescent="0.3">
      <c r="A41" s="1"/>
      <c r="B41" s="35"/>
      <c r="C41" s="35"/>
      <c r="D41" s="71">
        <v>0</v>
      </c>
      <c r="E41" s="37"/>
      <c r="F41" s="36">
        <v>0</v>
      </c>
      <c r="G41" s="37"/>
      <c r="H41" s="47"/>
      <c r="I41" s="17"/>
      <c r="J41" s="17"/>
      <c r="K41" s="17"/>
      <c r="L41" s="17"/>
    </row>
    <row r="42" spans="1:12" x14ac:dyDescent="0.3">
      <c r="A42" s="1"/>
      <c r="B42" s="35"/>
      <c r="C42" s="35"/>
      <c r="D42" s="71">
        <v>0</v>
      </c>
      <c r="E42" s="37"/>
      <c r="F42" s="36">
        <v>0</v>
      </c>
      <c r="G42" s="37"/>
      <c r="H42" s="47"/>
      <c r="I42" s="17"/>
      <c r="J42" s="17"/>
      <c r="K42" s="17"/>
      <c r="L42" s="17"/>
    </row>
    <row r="43" spans="1:12" x14ac:dyDescent="0.3">
      <c r="A43" s="1"/>
      <c r="B43" s="35"/>
      <c r="C43" s="35"/>
      <c r="D43" s="71">
        <v>0</v>
      </c>
      <c r="E43" s="37"/>
      <c r="F43" s="36">
        <v>0</v>
      </c>
      <c r="G43" s="37"/>
      <c r="H43" s="47"/>
      <c r="I43" s="17"/>
      <c r="J43" s="17"/>
      <c r="K43" s="17"/>
      <c r="L43" s="17"/>
    </row>
    <row r="44" spans="1:12" x14ac:dyDescent="0.3">
      <c r="A44" s="1"/>
      <c r="B44" s="35"/>
      <c r="C44" s="35"/>
      <c r="D44" s="71">
        <v>0</v>
      </c>
      <c r="E44" s="37"/>
      <c r="F44" s="36">
        <v>0</v>
      </c>
      <c r="G44" s="37"/>
      <c r="H44" s="47"/>
      <c r="I44" s="17"/>
      <c r="J44" s="17"/>
      <c r="K44" s="17"/>
      <c r="L44" s="17"/>
    </row>
    <row r="45" spans="1:12" x14ac:dyDescent="0.3">
      <c r="A45" s="57" t="s">
        <v>21</v>
      </c>
      <c r="B45" s="31"/>
      <c r="C45" s="31"/>
      <c r="D45" s="72">
        <f>SUM(D39:D44)</f>
        <v>1908</v>
      </c>
      <c r="E45" s="32">
        <f>IF(D45="","",D45*VLOOKUP(D45,base_com!$A$18:$C$26,3,1))</f>
        <v>133.56</v>
      </c>
      <c r="F45" s="33">
        <f>SUM(F39:F44)</f>
        <v>0</v>
      </c>
      <c r="G45" s="32">
        <f>IF(F45="","",F45*VLOOKUP(F45,base_com!$E$18:$G$26,3,1))</f>
        <v>0</v>
      </c>
      <c r="H45" s="48">
        <v>0</v>
      </c>
      <c r="I45" s="34">
        <f>E45+G45-H45</f>
        <v>133.56</v>
      </c>
      <c r="J45" s="34">
        <f>IF(D45="","",VLOOKUP(D45,base_com!$A$18:$D$26,4,1))</f>
        <v>0</v>
      </c>
      <c r="K45" s="34">
        <f>IF(F45="","",VLOOKUP(F45,base_com!$E$18:$H$26,4,1))</f>
        <v>0</v>
      </c>
      <c r="L45" s="75">
        <f>H45+J45-K45</f>
        <v>0</v>
      </c>
    </row>
    <row r="46" spans="1:12" x14ac:dyDescent="0.3">
      <c r="A46" s="1">
        <v>50</v>
      </c>
      <c r="B46" s="55">
        <v>41541</v>
      </c>
      <c r="C46" s="35">
        <v>160508</v>
      </c>
      <c r="D46" s="71">
        <v>2038</v>
      </c>
      <c r="E46" s="37"/>
      <c r="F46" s="36">
        <v>0</v>
      </c>
      <c r="G46" s="37"/>
      <c r="H46" s="47"/>
      <c r="I46" s="17"/>
      <c r="J46" s="17"/>
      <c r="K46" s="17"/>
      <c r="L46" s="17"/>
    </row>
    <row r="47" spans="1:12" x14ac:dyDescent="0.3">
      <c r="A47" s="1">
        <v>50</v>
      </c>
      <c r="B47" s="55">
        <v>41547</v>
      </c>
      <c r="C47" s="35">
        <v>160602</v>
      </c>
      <c r="D47" s="71">
        <v>2134</v>
      </c>
      <c r="E47" s="37"/>
      <c r="F47" s="36">
        <v>0</v>
      </c>
      <c r="G47" s="37"/>
      <c r="H47" s="47"/>
      <c r="I47" s="17"/>
      <c r="J47" s="17"/>
      <c r="K47" s="17"/>
      <c r="L47" s="17"/>
    </row>
    <row r="48" spans="1:12" x14ac:dyDescent="0.3">
      <c r="A48" s="1"/>
      <c r="B48" s="35"/>
      <c r="C48" s="35"/>
      <c r="D48" s="71">
        <v>0</v>
      </c>
      <c r="E48" s="37"/>
      <c r="F48" s="36">
        <v>0</v>
      </c>
      <c r="G48" s="37"/>
      <c r="H48" s="47"/>
      <c r="I48" s="17"/>
      <c r="J48" s="17"/>
      <c r="K48" s="17"/>
      <c r="L48" s="17"/>
    </row>
    <row r="49" spans="1:12" x14ac:dyDescent="0.3">
      <c r="A49" s="1"/>
      <c r="B49" s="35"/>
      <c r="C49" s="35"/>
      <c r="D49" s="71">
        <v>0</v>
      </c>
      <c r="E49" s="37"/>
      <c r="F49" s="36">
        <v>0</v>
      </c>
      <c r="G49" s="37"/>
      <c r="H49" s="47"/>
      <c r="I49" s="17"/>
      <c r="J49" s="17"/>
      <c r="K49" s="17"/>
      <c r="L49" s="17"/>
    </row>
    <row r="50" spans="1:12" x14ac:dyDescent="0.3">
      <c r="A50" s="1"/>
      <c r="B50" s="35"/>
      <c r="C50" s="35"/>
      <c r="D50" s="71">
        <v>0</v>
      </c>
      <c r="E50" s="37"/>
      <c r="F50" s="36">
        <v>0</v>
      </c>
      <c r="G50" s="37"/>
      <c r="H50" s="47"/>
      <c r="I50" s="17"/>
      <c r="J50" s="17"/>
      <c r="K50" s="17"/>
      <c r="L50" s="17"/>
    </row>
    <row r="51" spans="1:12" x14ac:dyDescent="0.3">
      <c r="A51" s="1"/>
      <c r="B51" s="35"/>
      <c r="C51" s="35"/>
      <c r="D51" s="71">
        <v>0</v>
      </c>
      <c r="E51" s="37"/>
      <c r="F51" s="36">
        <v>0</v>
      </c>
      <c r="G51" s="37"/>
      <c r="H51" s="47"/>
      <c r="I51" s="17"/>
      <c r="J51" s="17"/>
      <c r="K51" s="17"/>
      <c r="L51" s="17"/>
    </row>
    <row r="52" spans="1:12" x14ac:dyDescent="0.3">
      <c r="A52" s="57" t="s">
        <v>22</v>
      </c>
      <c r="B52" s="31"/>
      <c r="C52" s="31"/>
      <c r="D52" s="72">
        <f>SUM(D46:D51)</f>
        <v>4172</v>
      </c>
      <c r="E52" s="32">
        <f>IF(D52="","",D52*VLOOKUP(D52,base_com!$A$18:$C$26,3,1))</f>
        <v>542.36</v>
      </c>
      <c r="F52" s="33">
        <f>SUM(F46:F51)</f>
        <v>0</v>
      </c>
      <c r="G52" s="32">
        <f>IF(F52="","",F52*VLOOKUP(F52,base_com!$E$18:$G$26,3,1))</f>
        <v>0</v>
      </c>
      <c r="H52" s="48">
        <v>0</v>
      </c>
      <c r="I52" s="34">
        <f>E52+G52-H52</f>
        <v>542.36</v>
      </c>
      <c r="J52" s="34">
        <f>IF(D52="","",VLOOKUP(D52,base_com!$A$18:$D$26,4,1))</f>
        <v>100</v>
      </c>
      <c r="K52" s="34">
        <f>IF(F52="","",VLOOKUP(F52,base_com!$E$18:$H$26,4,1))</f>
        <v>0</v>
      </c>
      <c r="L52" s="75">
        <f>H52+J52-K52</f>
        <v>100</v>
      </c>
    </row>
    <row r="53" spans="1:12" x14ac:dyDescent="0.3">
      <c r="A53" s="38"/>
      <c r="B53" s="39"/>
      <c r="C53" s="39"/>
      <c r="D53" s="71">
        <v>0</v>
      </c>
      <c r="E53" s="40"/>
      <c r="F53" s="36">
        <v>0</v>
      </c>
      <c r="G53" s="40"/>
      <c r="H53" s="49"/>
      <c r="I53" s="41"/>
      <c r="J53" s="41"/>
      <c r="K53" s="41"/>
      <c r="L53" s="41"/>
    </row>
    <row r="54" spans="1:12" x14ac:dyDescent="0.3">
      <c r="A54" s="38"/>
      <c r="B54" s="39"/>
      <c r="C54" s="39"/>
      <c r="D54" s="71">
        <v>0</v>
      </c>
      <c r="E54" s="40"/>
      <c r="F54" s="36">
        <v>0</v>
      </c>
      <c r="G54" s="40"/>
      <c r="H54" s="49"/>
      <c r="I54" s="41"/>
      <c r="J54" s="41"/>
      <c r="K54" s="41"/>
      <c r="L54" s="41"/>
    </row>
    <row r="55" spans="1:12" x14ac:dyDescent="0.3">
      <c r="A55" s="38"/>
      <c r="B55" s="39"/>
      <c r="C55" s="39"/>
      <c r="D55" s="71">
        <v>0</v>
      </c>
      <c r="E55" s="40"/>
      <c r="F55" s="36">
        <v>0</v>
      </c>
      <c r="G55" s="40"/>
      <c r="H55" s="49"/>
      <c r="I55" s="41"/>
      <c r="J55" s="41"/>
      <c r="K55" s="41"/>
      <c r="L55" s="41"/>
    </row>
    <row r="56" spans="1:12" x14ac:dyDescent="0.3">
      <c r="A56" s="38"/>
      <c r="B56" s="39"/>
      <c r="C56" s="39"/>
      <c r="D56" s="71">
        <v>0</v>
      </c>
      <c r="E56" s="40"/>
      <c r="F56" s="36">
        <v>0</v>
      </c>
      <c r="G56" s="40"/>
      <c r="H56" s="49"/>
      <c r="I56" s="41"/>
      <c r="J56" s="41"/>
      <c r="K56" s="41"/>
      <c r="L56" s="41"/>
    </row>
    <row r="57" spans="1:12" x14ac:dyDescent="0.3">
      <c r="A57" s="38"/>
      <c r="B57" s="39"/>
      <c r="C57" s="39"/>
      <c r="D57" s="71">
        <v>0</v>
      </c>
      <c r="E57" s="40"/>
      <c r="F57" s="36">
        <v>0</v>
      </c>
      <c r="G57" s="40"/>
      <c r="H57" s="49"/>
      <c r="I57" s="41"/>
      <c r="J57" s="41"/>
      <c r="K57" s="41"/>
      <c r="L57" s="41"/>
    </row>
    <row r="58" spans="1:12" x14ac:dyDescent="0.3">
      <c r="A58" s="38"/>
      <c r="B58" s="39"/>
      <c r="C58" s="39"/>
      <c r="D58" s="71">
        <v>0</v>
      </c>
      <c r="E58" s="40"/>
      <c r="F58" s="36">
        <v>0</v>
      </c>
      <c r="G58" s="40"/>
      <c r="H58" s="49"/>
      <c r="I58" s="41"/>
      <c r="J58" s="41"/>
      <c r="K58" s="41"/>
      <c r="L58" s="41"/>
    </row>
    <row r="59" spans="1:12" x14ac:dyDescent="0.3">
      <c r="A59" s="30"/>
      <c r="B59" s="31"/>
      <c r="C59" s="31"/>
      <c r="D59" s="72">
        <v>0</v>
      </c>
      <c r="E59" s="32">
        <f>IF(D59="","",D59*VLOOKUP(D59,base_com!$A$18:$C$26,3,1))</f>
        <v>0</v>
      </c>
      <c r="F59" s="33">
        <f>SUM(F53:F58)</f>
        <v>0</v>
      </c>
      <c r="G59" s="32">
        <f>IF(F59="","",F59*VLOOKUP(F59,base_com!$E$18:$G$26,3,1))</f>
        <v>0</v>
      </c>
      <c r="H59" s="48">
        <v>0</v>
      </c>
      <c r="I59" s="34">
        <f>E59+G59-H59</f>
        <v>0</v>
      </c>
      <c r="J59" s="34">
        <f>IF(D59="","",VLOOKUP(D59,base_com!$A$18:$D$26,4,1))</f>
        <v>0</v>
      </c>
      <c r="K59" s="34">
        <f>IF(F59="","",VLOOKUP(F59,base_com!$E$18:$H$26,4,1))</f>
        <v>0</v>
      </c>
      <c r="L59" s="75">
        <f>H59+J59-K59</f>
        <v>0</v>
      </c>
    </row>
    <row r="60" spans="1:12" x14ac:dyDescent="0.3">
      <c r="A60" s="1"/>
      <c r="B60" s="35"/>
      <c r="C60" s="35"/>
      <c r="D60" s="71">
        <v>0</v>
      </c>
      <c r="E60" s="37"/>
      <c r="F60" s="36">
        <v>0</v>
      </c>
      <c r="G60" s="37"/>
      <c r="H60" s="17"/>
      <c r="I60" s="17"/>
      <c r="J60" s="17"/>
      <c r="K60" s="17"/>
      <c r="L60" s="17"/>
    </row>
    <row r="61" spans="1:12" x14ac:dyDescent="0.3">
      <c r="A61" s="1"/>
      <c r="B61" s="35"/>
      <c r="C61" s="35"/>
      <c r="D61" s="71">
        <v>0</v>
      </c>
      <c r="E61" s="37"/>
      <c r="F61" s="36">
        <v>0</v>
      </c>
      <c r="G61" s="37"/>
      <c r="H61" s="17"/>
      <c r="I61" s="17"/>
      <c r="J61" s="17"/>
      <c r="K61" s="17"/>
      <c r="L61" s="17"/>
    </row>
    <row r="62" spans="1:12" x14ac:dyDescent="0.3">
      <c r="A62" s="1"/>
      <c r="B62" s="35"/>
      <c r="C62" s="35"/>
      <c r="D62" s="71">
        <v>0</v>
      </c>
      <c r="E62" s="37"/>
      <c r="F62" s="36">
        <v>0</v>
      </c>
      <c r="G62" s="37"/>
      <c r="H62" s="17"/>
      <c r="I62" s="17"/>
      <c r="J62" s="17"/>
      <c r="K62" s="17"/>
      <c r="L62" s="17"/>
    </row>
    <row r="63" spans="1:12" x14ac:dyDescent="0.3">
      <c r="A63" s="1"/>
      <c r="B63" s="35"/>
      <c r="C63" s="35"/>
      <c r="D63" s="71">
        <v>0</v>
      </c>
      <c r="E63" s="37"/>
      <c r="F63" s="36">
        <v>0</v>
      </c>
      <c r="G63" s="37"/>
      <c r="H63" s="17"/>
      <c r="I63" s="17"/>
      <c r="J63" s="17"/>
      <c r="K63" s="17"/>
      <c r="L63" s="17"/>
    </row>
    <row r="64" spans="1:12" x14ac:dyDescent="0.3">
      <c r="A64" s="1"/>
      <c r="B64" s="35"/>
      <c r="C64" s="35"/>
      <c r="D64" s="71">
        <v>0</v>
      </c>
      <c r="E64" s="37"/>
      <c r="F64" s="36">
        <v>0</v>
      </c>
      <c r="G64" s="37"/>
      <c r="H64" s="17"/>
      <c r="I64" s="17"/>
      <c r="J64" s="17"/>
      <c r="K64" s="17"/>
      <c r="L64" s="17"/>
    </row>
    <row r="65" spans="1:12" x14ac:dyDescent="0.3">
      <c r="A65" s="1"/>
      <c r="B65" s="35"/>
      <c r="C65" s="35"/>
      <c r="D65" s="71">
        <v>0</v>
      </c>
      <c r="E65" s="37"/>
      <c r="F65" s="36">
        <v>0</v>
      </c>
      <c r="G65" s="37"/>
      <c r="H65" s="17"/>
      <c r="I65" s="17"/>
      <c r="J65" s="17"/>
      <c r="K65" s="17"/>
      <c r="L65" s="17"/>
    </row>
    <row r="66" spans="1:12" x14ac:dyDescent="0.3">
      <c r="A66" s="53"/>
      <c r="B66" s="53"/>
      <c r="C66" s="53"/>
      <c r="D66" s="76">
        <f>SUM(D60:D65)</f>
        <v>0</v>
      </c>
      <c r="E66" s="62"/>
      <c r="F66" s="62">
        <f>SUM(F60:F65)</f>
        <v>0</v>
      </c>
      <c r="G66" s="62"/>
      <c r="H66" s="62">
        <v>0</v>
      </c>
      <c r="I66" s="34">
        <f>E66+G66-H66</f>
        <v>0</v>
      </c>
      <c r="J66" s="34">
        <f>IF(D66="","",VLOOKUP(D66,base_com!$A$18:$D$26,4,1))</f>
        <v>0</v>
      </c>
      <c r="K66" s="34">
        <f>IF(F66="","",VLOOKUP(F66,base_com!$E$18:$H$26,4,1))</f>
        <v>0</v>
      </c>
      <c r="L66" s="75">
        <f>H66+J66-K66</f>
        <v>0</v>
      </c>
    </row>
    <row r="67" spans="1:12" ht="15" thickBot="1" x14ac:dyDescent="0.35">
      <c r="A67" s="4"/>
      <c r="B67" s="42"/>
      <c r="C67" s="42"/>
      <c r="D67" s="73"/>
      <c r="E67" s="44"/>
      <c r="F67" s="43"/>
      <c r="G67" s="44"/>
      <c r="H67" s="19"/>
      <c r="I67" s="19"/>
      <c r="J67" s="19"/>
      <c r="K67" s="19"/>
      <c r="L67" s="19"/>
    </row>
    <row r="68" spans="1:12" ht="15.6" thickTop="1" thickBot="1" x14ac:dyDescent="0.35">
      <c r="A68" s="4"/>
      <c r="B68" s="42"/>
      <c r="C68" s="42"/>
      <c r="D68" s="74">
        <f t="shared" ref="D68:L68" si="0">D66+D59+D52+D45+D38+D31+D24+D17+D10</f>
        <v>27452</v>
      </c>
      <c r="E68" s="68">
        <f t="shared" si="0"/>
        <v>3178.7299999999996</v>
      </c>
      <c r="F68" s="68">
        <f t="shared" si="0"/>
        <v>2724</v>
      </c>
      <c r="G68" s="68">
        <f t="shared" si="0"/>
        <v>136.20000000000002</v>
      </c>
      <c r="H68" s="68">
        <f t="shared" si="0"/>
        <v>0</v>
      </c>
      <c r="I68" s="68">
        <f t="shared" si="0"/>
        <v>3314.9299999999994</v>
      </c>
      <c r="J68" s="68">
        <f t="shared" si="0"/>
        <v>365</v>
      </c>
      <c r="K68" s="68">
        <f t="shared" si="0"/>
        <v>0</v>
      </c>
      <c r="L68" s="68">
        <f t="shared" si="0"/>
        <v>657.65000000000009</v>
      </c>
    </row>
    <row r="69" spans="1:12" ht="15" thickTop="1" x14ac:dyDescent="0.3"/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workbookViewId="0">
      <pane ySplit="3" topLeftCell="A54" activePane="bottomLeft" state="frozen"/>
      <selection pane="bottomLeft" activeCell="M62" sqref="M62"/>
    </sheetView>
  </sheetViews>
  <sheetFormatPr baseColWidth="10" defaultRowHeight="14.4" x14ac:dyDescent="0.3"/>
  <cols>
    <col min="1" max="1" width="3.21875" customWidth="1"/>
    <col min="2" max="2" width="6.5546875" customWidth="1"/>
    <col min="3" max="8" width="7.77734375" customWidth="1"/>
    <col min="9" max="9" width="8" customWidth="1"/>
    <col min="10" max="10" width="8.5546875" customWidth="1"/>
    <col min="11" max="11" width="8.6640625" customWidth="1"/>
    <col min="12" max="12" width="7.77734375" customWidth="1"/>
  </cols>
  <sheetData>
    <row r="1" spans="1:12" ht="15" thickBot="1" x14ac:dyDescent="0.35"/>
    <row r="2" spans="1:12" ht="24" x14ac:dyDescent="0.3">
      <c r="A2" s="21" t="s">
        <v>1</v>
      </c>
      <c r="B2" s="22" t="s">
        <v>8</v>
      </c>
      <c r="C2" s="22" t="s">
        <v>0</v>
      </c>
      <c r="D2" s="23" t="s">
        <v>2</v>
      </c>
      <c r="E2" s="45"/>
      <c r="F2" s="23" t="s">
        <v>3</v>
      </c>
      <c r="G2" s="45"/>
      <c r="H2" s="50" t="s">
        <v>4</v>
      </c>
      <c r="I2" s="24" t="s">
        <v>5</v>
      </c>
      <c r="J2" s="52" t="s">
        <v>6</v>
      </c>
      <c r="K2" s="52"/>
      <c r="L2" s="24" t="s">
        <v>7</v>
      </c>
    </row>
    <row r="3" spans="1:12" x14ac:dyDescent="0.3">
      <c r="A3" s="25"/>
      <c r="B3" s="26"/>
      <c r="C3" s="26"/>
      <c r="D3" s="28" t="s">
        <v>16</v>
      </c>
      <c r="E3" s="29" t="s">
        <v>15</v>
      </c>
      <c r="F3" s="28" t="s">
        <v>16</v>
      </c>
      <c r="G3" s="29" t="s">
        <v>15</v>
      </c>
      <c r="H3" s="46"/>
      <c r="I3" s="27"/>
      <c r="J3" s="54" t="s">
        <v>17</v>
      </c>
      <c r="K3" s="54" t="s">
        <v>18</v>
      </c>
      <c r="L3" s="27"/>
    </row>
    <row r="4" spans="1:12" x14ac:dyDescent="0.3">
      <c r="A4" s="1">
        <v>37</v>
      </c>
      <c r="B4" s="55">
        <v>41456</v>
      </c>
      <c r="C4" s="35">
        <v>152784</v>
      </c>
      <c r="D4" s="36">
        <v>1220</v>
      </c>
      <c r="E4" s="37"/>
      <c r="F4" s="36">
        <v>0</v>
      </c>
      <c r="G4" s="37"/>
      <c r="H4" s="47"/>
      <c r="I4" s="17"/>
      <c r="J4" s="17"/>
      <c r="K4" s="17"/>
      <c r="L4" s="17"/>
    </row>
    <row r="5" spans="1:12" x14ac:dyDescent="0.3">
      <c r="A5" s="1">
        <v>37</v>
      </c>
      <c r="B5" s="55">
        <v>41551</v>
      </c>
      <c r="C5" s="35">
        <v>155163</v>
      </c>
      <c r="D5" s="36">
        <v>2195</v>
      </c>
      <c r="E5" s="37"/>
      <c r="F5" s="36">
        <v>0</v>
      </c>
      <c r="G5" s="37"/>
      <c r="H5" s="47"/>
      <c r="I5" s="17"/>
      <c r="J5" s="17"/>
      <c r="K5" s="17"/>
      <c r="L5" s="17"/>
    </row>
    <row r="6" spans="1:12" x14ac:dyDescent="0.3">
      <c r="A6" s="1"/>
      <c r="B6" s="35"/>
      <c r="C6" s="35"/>
      <c r="D6" s="36">
        <v>0</v>
      </c>
      <c r="E6" s="37"/>
      <c r="F6" s="36">
        <v>0</v>
      </c>
      <c r="G6" s="37"/>
      <c r="H6" s="47"/>
      <c r="I6" s="17"/>
      <c r="J6" s="17"/>
      <c r="K6" s="17"/>
      <c r="L6" s="17"/>
    </row>
    <row r="7" spans="1:12" x14ac:dyDescent="0.3">
      <c r="A7" s="1"/>
      <c r="B7" s="35"/>
      <c r="C7" s="35"/>
      <c r="D7" s="36">
        <v>0</v>
      </c>
      <c r="E7" s="37"/>
      <c r="F7" s="36">
        <v>0</v>
      </c>
      <c r="G7" s="37"/>
      <c r="H7" s="47"/>
      <c r="I7" s="17"/>
      <c r="J7" s="17"/>
      <c r="K7" s="17"/>
      <c r="L7" s="17"/>
    </row>
    <row r="8" spans="1:12" x14ac:dyDescent="0.3">
      <c r="A8" s="1"/>
      <c r="B8" s="35"/>
      <c r="C8" s="35"/>
      <c r="D8" s="36">
        <v>0</v>
      </c>
      <c r="E8" s="37"/>
      <c r="F8" s="36">
        <v>0</v>
      </c>
      <c r="G8" s="37"/>
      <c r="H8" s="47"/>
      <c r="I8" s="17"/>
      <c r="J8" s="17"/>
      <c r="K8" s="17"/>
      <c r="L8" s="17"/>
    </row>
    <row r="9" spans="1:12" x14ac:dyDescent="0.3">
      <c r="A9" s="1"/>
      <c r="B9" s="35"/>
      <c r="C9" s="35"/>
      <c r="D9" s="36">
        <v>0</v>
      </c>
      <c r="E9" s="37"/>
      <c r="F9" s="36">
        <v>0</v>
      </c>
      <c r="G9" s="37"/>
      <c r="H9" s="47"/>
      <c r="I9" s="17"/>
      <c r="J9" s="17"/>
      <c r="K9" s="17"/>
      <c r="L9" s="17"/>
    </row>
    <row r="10" spans="1:12" x14ac:dyDescent="0.3">
      <c r="A10" s="57" t="s">
        <v>19</v>
      </c>
      <c r="B10" s="31"/>
      <c r="C10" s="31"/>
      <c r="D10" s="33">
        <f>D4+D5+D6+D7+D8+D9</f>
        <v>3415</v>
      </c>
      <c r="E10" s="32">
        <f>IF(D10="","",D10*VLOOKUP(D10,base_com!$A$18:$C$26,3,1))</f>
        <v>409.8</v>
      </c>
      <c r="F10" s="33">
        <f>SUM(F4:F9)</f>
        <v>0</v>
      </c>
      <c r="G10" s="32">
        <f>IF(F10="","",F10*VLOOKUP(F10,base_com!$E$18:$G$26,3,1))</f>
        <v>0</v>
      </c>
      <c r="H10" s="48">
        <v>210</v>
      </c>
      <c r="I10" s="34">
        <f>E10+G10-H10</f>
        <v>199.8</v>
      </c>
      <c r="J10" s="34">
        <f>IF(D10="","",VLOOKUP(D10,base_com!$A$18:$D$26,4,1))</f>
        <v>50</v>
      </c>
      <c r="K10" s="34">
        <f>IF(F10="","",VLOOKUP(F10,base_com!$E$18:$H$26,4,1))</f>
        <v>0</v>
      </c>
      <c r="L10" s="34">
        <f>I10+J10+K10</f>
        <v>249.8</v>
      </c>
    </row>
    <row r="11" spans="1:12" x14ac:dyDescent="0.3">
      <c r="A11" s="1">
        <v>15</v>
      </c>
      <c r="B11" s="56">
        <v>41541</v>
      </c>
      <c r="C11" s="35">
        <v>155631</v>
      </c>
      <c r="D11" s="36">
        <v>2235</v>
      </c>
      <c r="E11" s="37"/>
      <c r="F11" s="36">
        <v>0</v>
      </c>
      <c r="G11" s="37"/>
      <c r="H11" s="47"/>
      <c r="I11" s="17"/>
      <c r="J11" s="17"/>
      <c r="K11" s="17"/>
      <c r="L11" s="17"/>
    </row>
    <row r="12" spans="1:12" x14ac:dyDescent="0.3">
      <c r="A12" s="1">
        <v>15</v>
      </c>
      <c r="B12" s="55">
        <v>41557</v>
      </c>
      <c r="C12" s="35">
        <v>1554635</v>
      </c>
      <c r="D12" s="36">
        <v>2362</v>
      </c>
      <c r="E12" s="37"/>
      <c r="F12" s="36">
        <v>0</v>
      </c>
      <c r="G12" s="37"/>
      <c r="H12" s="47"/>
      <c r="I12" s="17"/>
      <c r="J12" s="17"/>
      <c r="K12" s="17"/>
      <c r="L12" s="17"/>
    </row>
    <row r="13" spans="1:12" x14ac:dyDescent="0.3">
      <c r="A13" s="1"/>
      <c r="B13" s="35"/>
      <c r="C13" s="35"/>
      <c r="D13" s="36">
        <v>0</v>
      </c>
      <c r="E13" s="37"/>
      <c r="F13" s="36">
        <v>0</v>
      </c>
      <c r="G13" s="37"/>
      <c r="H13" s="47"/>
      <c r="I13" s="17"/>
      <c r="J13" s="17"/>
      <c r="K13" s="17"/>
      <c r="L13" s="17"/>
    </row>
    <row r="14" spans="1:12" x14ac:dyDescent="0.3">
      <c r="A14" s="1"/>
      <c r="B14" s="35"/>
      <c r="C14" s="35"/>
      <c r="D14" s="36">
        <v>0</v>
      </c>
      <c r="E14" s="37"/>
      <c r="F14" s="36">
        <v>0</v>
      </c>
      <c r="G14" s="37"/>
      <c r="H14" s="47"/>
      <c r="I14" s="17"/>
      <c r="J14" s="17"/>
      <c r="K14" s="17"/>
      <c r="L14" s="17"/>
    </row>
    <row r="15" spans="1:12" x14ac:dyDescent="0.3">
      <c r="A15" s="1"/>
      <c r="B15" s="35"/>
      <c r="C15" s="35"/>
      <c r="D15" s="36">
        <v>0</v>
      </c>
      <c r="E15" s="37"/>
      <c r="F15" s="36">
        <v>0</v>
      </c>
      <c r="G15" s="37"/>
      <c r="H15" s="47"/>
      <c r="I15" s="17"/>
      <c r="J15" s="17"/>
      <c r="K15" s="17"/>
      <c r="L15" s="17"/>
    </row>
    <row r="16" spans="1:12" x14ac:dyDescent="0.3">
      <c r="A16" s="1"/>
      <c r="B16" s="35"/>
      <c r="C16" s="35"/>
      <c r="D16" s="36">
        <v>0</v>
      </c>
      <c r="E16" s="37"/>
      <c r="F16" s="36">
        <v>0</v>
      </c>
      <c r="G16" s="37"/>
      <c r="H16" s="47"/>
      <c r="I16" s="17"/>
      <c r="J16" s="17"/>
      <c r="K16" s="17"/>
      <c r="L16" s="17"/>
    </row>
    <row r="17" spans="1:12" x14ac:dyDescent="0.3">
      <c r="A17" s="57" t="s">
        <v>26</v>
      </c>
      <c r="B17" s="58"/>
      <c r="C17" s="31"/>
      <c r="D17" s="33">
        <f>SUM(D11:D16)</f>
        <v>4597</v>
      </c>
      <c r="E17" s="32">
        <f>IF(D17="","",D17*VLOOKUP(D17,base_com!$A$18:$C$26,3,1))</f>
        <v>597.61</v>
      </c>
      <c r="F17" s="33">
        <f>SUM(F11:F16)</f>
        <v>0</v>
      </c>
      <c r="G17" s="32">
        <f>IF(F17="","",F17*VLOOKUP(F17,base_com!$E$18:$G$26,3,1))</f>
        <v>0</v>
      </c>
      <c r="H17" s="48">
        <v>254</v>
      </c>
      <c r="I17" s="34">
        <f>E17+G17-H17</f>
        <v>343.61</v>
      </c>
      <c r="J17" s="34">
        <f>IF(D17="","",VLOOKUP(D17,base_com!$A$18:$D$26,4,1))</f>
        <v>125</v>
      </c>
      <c r="K17" s="34">
        <f>IF(F17="","",VLOOKUP(F17,base_com!$E$18:$H$26,4,1))</f>
        <v>0</v>
      </c>
      <c r="L17" s="34">
        <f>I17+J17+K17</f>
        <v>468.61</v>
      </c>
    </row>
    <row r="18" spans="1:12" x14ac:dyDescent="0.3">
      <c r="A18" s="1">
        <v>47</v>
      </c>
      <c r="B18" s="55">
        <v>41577</v>
      </c>
      <c r="C18" s="35">
        <v>156086</v>
      </c>
      <c r="D18" s="36">
        <v>1051</v>
      </c>
      <c r="E18" s="37"/>
      <c r="F18" s="36">
        <v>0</v>
      </c>
      <c r="G18" s="37"/>
      <c r="H18" s="47"/>
      <c r="I18" s="17"/>
      <c r="J18" s="17"/>
      <c r="K18" s="17"/>
      <c r="L18" s="17"/>
    </row>
    <row r="19" spans="1:12" x14ac:dyDescent="0.3">
      <c r="A19" s="1"/>
      <c r="B19" s="35"/>
      <c r="C19" s="35"/>
      <c r="D19" s="36">
        <v>0</v>
      </c>
      <c r="E19" s="37"/>
      <c r="F19" s="36">
        <v>0</v>
      </c>
      <c r="G19" s="51">
        <f>IF(F19="","",F19*VLOOKUP(F19,base_com!$E$18:$G$26,3,1))</f>
        <v>0</v>
      </c>
      <c r="H19" s="47"/>
      <c r="I19" s="17"/>
      <c r="J19" s="17"/>
      <c r="K19" s="17"/>
      <c r="L19" s="17"/>
    </row>
    <row r="20" spans="1:12" x14ac:dyDescent="0.3">
      <c r="A20" s="1"/>
      <c r="B20" s="35"/>
      <c r="C20" s="35"/>
      <c r="D20" s="36">
        <v>0</v>
      </c>
      <c r="E20" s="37"/>
      <c r="F20" s="36">
        <v>0</v>
      </c>
      <c r="G20" s="40"/>
      <c r="H20" s="47"/>
      <c r="I20" s="17"/>
      <c r="J20" s="17"/>
      <c r="K20" s="17"/>
      <c r="L20" s="17"/>
    </row>
    <row r="21" spans="1:12" x14ac:dyDescent="0.3">
      <c r="A21" s="1"/>
      <c r="B21" s="35"/>
      <c r="C21" s="35"/>
      <c r="D21" s="36">
        <v>0</v>
      </c>
      <c r="E21" s="37"/>
      <c r="F21" s="36">
        <v>0</v>
      </c>
      <c r="G21" s="37"/>
      <c r="H21" s="47"/>
      <c r="I21" s="17"/>
      <c r="J21" s="17"/>
      <c r="K21" s="17"/>
      <c r="L21" s="17"/>
    </row>
    <row r="22" spans="1:12" x14ac:dyDescent="0.3">
      <c r="A22" s="1"/>
      <c r="B22" s="35"/>
      <c r="C22" s="35"/>
      <c r="D22" s="36">
        <v>0</v>
      </c>
      <c r="E22" s="37"/>
      <c r="F22" s="36">
        <v>0</v>
      </c>
      <c r="G22" s="37"/>
      <c r="H22" s="47"/>
      <c r="I22" s="17"/>
      <c r="J22" s="17"/>
      <c r="K22" s="17"/>
      <c r="L22" s="17"/>
    </row>
    <row r="23" spans="1:12" x14ac:dyDescent="0.3">
      <c r="A23" s="1"/>
      <c r="B23" s="35"/>
      <c r="C23" s="35"/>
      <c r="D23" s="36">
        <v>0</v>
      </c>
      <c r="E23" s="37"/>
      <c r="F23" s="36">
        <v>0</v>
      </c>
      <c r="G23" s="37"/>
      <c r="H23" s="47"/>
      <c r="I23" s="17"/>
      <c r="J23" s="17"/>
      <c r="K23" s="17"/>
      <c r="L23" s="17"/>
    </row>
    <row r="24" spans="1:12" x14ac:dyDescent="0.3">
      <c r="A24" s="57" t="s">
        <v>20</v>
      </c>
      <c r="B24" s="31"/>
      <c r="C24" s="31"/>
      <c r="D24" s="33">
        <f>SUM(D18:D23)</f>
        <v>1051</v>
      </c>
      <c r="E24" s="32">
        <f>IF(D24="","",D24*VLOOKUP(D24,base_com!$A$18:$C$26,3,1))</f>
        <v>52.550000000000004</v>
      </c>
      <c r="F24" s="33">
        <f>SUM(F18:F23)</f>
        <v>0</v>
      </c>
      <c r="G24" s="32">
        <f>IF(F24="","",F24*VLOOKUP(F24,base_com!$E$18:$G$26,3,1))</f>
        <v>0</v>
      </c>
      <c r="H24" s="48"/>
      <c r="I24" s="34">
        <f>E24+G24-H24</f>
        <v>52.550000000000004</v>
      </c>
      <c r="J24" s="34">
        <f>IF(D24="","",VLOOKUP(D24,base_com!$A$18:$D$26,4,1))</f>
        <v>0</v>
      </c>
      <c r="K24" s="34">
        <f>IF(F24="","",VLOOKUP(F24,base_com!$E$18:$H$26,4,1))</f>
        <v>0</v>
      </c>
      <c r="L24" s="34">
        <f>I24+J24+K24</f>
        <v>52.550000000000004</v>
      </c>
    </row>
    <row r="25" spans="1:12" x14ac:dyDescent="0.3">
      <c r="A25" s="59">
        <v>20</v>
      </c>
      <c r="B25" s="55">
        <v>41534</v>
      </c>
      <c r="C25" s="35">
        <v>154547</v>
      </c>
      <c r="D25" s="36">
        <v>1908</v>
      </c>
      <c r="E25" s="37"/>
      <c r="F25" s="36">
        <v>0</v>
      </c>
      <c r="G25" s="37"/>
      <c r="H25" s="47"/>
      <c r="I25" s="17"/>
      <c r="J25" s="17"/>
      <c r="K25" s="17"/>
      <c r="L25" s="17"/>
    </row>
    <row r="26" spans="1:12" x14ac:dyDescent="0.3">
      <c r="A26" s="59">
        <v>20</v>
      </c>
      <c r="B26" s="55">
        <v>41565</v>
      </c>
      <c r="C26" s="35">
        <v>155649</v>
      </c>
      <c r="D26" s="36">
        <v>4448</v>
      </c>
      <c r="E26" s="37"/>
      <c r="F26" s="36">
        <v>0</v>
      </c>
      <c r="G26" s="37"/>
      <c r="H26" s="47"/>
      <c r="I26" s="17"/>
      <c r="J26" s="17"/>
      <c r="K26" s="17"/>
      <c r="L26" s="17"/>
    </row>
    <row r="27" spans="1:12" x14ac:dyDescent="0.3">
      <c r="A27" s="59"/>
      <c r="B27" s="35"/>
      <c r="C27" s="35"/>
      <c r="D27" s="36">
        <v>0</v>
      </c>
      <c r="E27" s="37"/>
      <c r="F27" s="36">
        <v>0</v>
      </c>
      <c r="G27" s="37"/>
      <c r="H27" s="47"/>
      <c r="I27" s="17"/>
      <c r="J27" s="17"/>
      <c r="K27" s="17"/>
      <c r="L27" s="17"/>
    </row>
    <row r="28" spans="1:12" x14ac:dyDescent="0.3">
      <c r="A28" s="59"/>
      <c r="B28" s="35"/>
      <c r="C28" s="35"/>
      <c r="D28" s="36">
        <v>0</v>
      </c>
      <c r="E28" s="37"/>
      <c r="F28" s="36">
        <v>0</v>
      </c>
      <c r="G28" s="37"/>
      <c r="H28" s="47"/>
      <c r="I28" s="17"/>
      <c r="J28" s="17"/>
      <c r="K28" s="17"/>
      <c r="L28" s="17"/>
    </row>
    <row r="29" spans="1:12" x14ac:dyDescent="0.3">
      <c r="A29" s="1"/>
      <c r="B29" s="35"/>
      <c r="C29" s="35"/>
      <c r="D29" s="36">
        <v>0</v>
      </c>
      <c r="E29" s="37"/>
      <c r="F29" s="36">
        <v>0</v>
      </c>
      <c r="G29" s="37"/>
      <c r="H29" s="47"/>
      <c r="I29" s="17"/>
      <c r="J29" s="17"/>
      <c r="K29" s="17"/>
      <c r="L29" s="17"/>
    </row>
    <row r="30" spans="1:12" x14ac:dyDescent="0.3">
      <c r="A30" s="1"/>
      <c r="B30" s="35"/>
      <c r="C30" s="35"/>
      <c r="D30" s="36">
        <v>0</v>
      </c>
      <c r="E30" s="37"/>
      <c r="F30" s="36">
        <v>0</v>
      </c>
      <c r="G30" s="37"/>
      <c r="H30" s="47"/>
      <c r="I30" s="17"/>
      <c r="J30" s="17"/>
      <c r="K30" s="17"/>
      <c r="L30" s="17"/>
    </row>
    <row r="31" spans="1:12" x14ac:dyDescent="0.3">
      <c r="A31" s="57" t="s">
        <v>30</v>
      </c>
      <c r="B31" s="31"/>
      <c r="C31" s="31"/>
      <c r="D31" s="33">
        <f>SUM(D25:D30)</f>
        <v>6356</v>
      </c>
      <c r="E31" s="32">
        <f>IF(D31="","",D31*VLOOKUP(D31,base_com!$A$18:$C$26,3,1))</f>
        <v>826.28</v>
      </c>
      <c r="F31" s="33">
        <f>SUM(F25:F30)</f>
        <v>0</v>
      </c>
      <c r="G31" s="32">
        <f>IF(F31="","",F31*VLOOKUP(F31,base_com!$E$18:$G$26,3,1))</f>
        <v>0</v>
      </c>
      <c r="H31" s="48">
        <v>305.2</v>
      </c>
      <c r="I31" s="34">
        <f>E31+G31-H31</f>
        <v>521.07999999999993</v>
      </c>
      <c r="J31" s="34">
        <f>IF(D31="","",VLOOKUP(D31,base_com!$A$18:$D$26,4,1))</f>
        <v>125</v>
      </c>
      <c r="K31" s="34">
        <f>IF(F31="","",VLOOKUP(F31,base_com!$E$18:$H$26,4,1))</f>
        <v>0</v>
      </c>
      <c r="L31" s="34">
        <f>I31+J31+K31</f>
        <v>646.07999999999993</v>
      </c>
    </row>
    <row r="32" spans="1:12" x14ac:dyDescent="0.3">
      <c r="A32" s="1">
        <v>50</v>
      </c>
      <c r="B32" s="55">
        <v>41541</v>
      </c>
      <c r="C32" s="35">
        <v>154864</v>
      </c>
      <c r="D32" s="36">
        <v>2038</v>
      </c>
      <c r="E32" s="37"/>
      <c r="F32" s="36">
        <v>0</v>
      </c>
      <c r="G32" s="37"/>
      <c r="H32" s="47"/>
      <c r="I32" s="17"/>
      <c r="J32" s="17"/>
      <c r="K32" s="17"/>
      <c r="L32" s="17"/>
    </row>
    <row r="33" spans="1:12" x14ac:dyDescent="0.3">
      <c r="A33" s="1">
        <v>50</v>
      </c>
      <c r="B33" s="55">
        <v>41547</v>
      </c>
      <c r="C33" s="35">
        <v>154964</v>
      </c>
      <c r="D33" s="36">
        <v>2134</v>
      </c>
      <c r="E33" s="37"/>
      <c r="F33" s="36">
        <v>0</v>
      </c>
      <c r="G33" s="37"/>
      <c r="H33" s="47"/>
      <c r="I33" s="17"/>
      <c r="J33" s="17"/>
      <c r="K33" s="17"/>
      <c r="L33" s="17"/>
    </row>
    <row r="34" spans="1:12" x14ac:dyDescent="0.3">
      <c r="A34" s="1">
        <v>50</v>
      </c>
      <c r="B34" s="55">
        <v>41556</v>
      </c>
      <c r="C34" s="35">
        <v>154868</v>
      </c>
      <c r="D34" s="36">
        <v>2038</v>
      </c>
      <c r="E34" s="37"/>
      <c r="F34" s="36">
        <v>0</v>
      </c>
      <c r="G34" s="37"/>
      <c r="H34" s="47"/>
      <c r="I34" s="17"/>
      <c r="J34" s="17"/>
      <c r="K34" s="17"/>
      <c r="L34" s="17"/>
    </row>
    <row r="35" spans="1:12" x14ac:dyDescent="0.3">
      <c r="A35" s="1">
        <v>50</v>
      </c>
      <c r="B35" s="55">
        <v>41565</v>
      </c>
      <c r="C35" s="35">
        <v>155829</v>
      </c>
      <c r="D35" s="36">
        <v>2348</v>
      </c>
      <c r="E35" s="37"/>
      <c r="F35" s="36">
        <v>0</v>
      </c>
      <c r="G35" s="37"/>
      <c r="H35" s="47"/>
      <c r="I35" s="17"/>
      <c r="J35" s="17"/>
      <c r="K35" s="17"/>
      <c r="L35" s="17"/>
    </row>
    <row r="36" spans="1:12" x14ac:dyDescent="0.3">
      <c r="A36" s="1">
        <v>50</v>
      </c>
      <c r="B36" s="55">
        <v>41577</v>
      </c>
      <c r="C36" s="35">
        <v>156158</v>
      </c>
      <c r="D36" s="36">
        <v>4448</v>
      </c>
      <c r="E36" s="37"/>
      <c r="F36" s="36">
        <v>0</v>
      </c>
      <c r="G36" s="37"/>
      <c r="H36" s="47"/>
      <c r="I36" s="17"/>
      <c r="J36" s="17"/>
      <c r="K36" s="17"/>
      <c r="L36" s="17"/>
    </row>
    <row r="37" spans="1:12" x14ac:dyDescent="0.3">
      <c r="A37" s="1"/>
      <c r="B37" s="35"/>
      <c r="C37" s="35"/>
      <c r="D37" s="36">
        <v>0</v>
      </c>
      <c r="E37" s="37"/>
      <c r="F37" s="36">
        <v>0</v>
      </c>
      <c r="G37" s="37"/>
      <c r="H37" s="47"/>
      <c r="I37" s="17"/>
      <c r="J37" s="17"/>
      <c r="K37" s="17"/>
      <c r="L37" s="17"/>
    </row>
    <row r="38" spans="1:12" x14ac:dyDescent="0.3">
      <c r="A38" s="57" t="s">
        <v>22</v>
      </c>
      <c r="B38" s="31"/>
      <c r="C38" s="31"/>
      <c r="D38" s="33">
        <f>SUM(D32:D37)</f>
        <v>13006</v>
      </c>
      <c r="E38" s="60">
        <f>IF(D38="","",D38*VLOOKUP(D38,base_com!$A$18:$C$26,3,1))</f>
        <v>1690.78</v>
      </c>
      <c r="F38" s="33">
        <f>SUM(F32:F37)</f>
        <v>0</v>
      </c>
      <c r="G38" s="32">
        <f>IF(F38="","",F38*VLOOKUP(F38,base_com!$E$18:$G$26,3,1))</f>
        <v>0</v>
      </c>
      <c r="H38" s="48">
        <v>562.29999999999995</v>
      </c>
      <c r="I38" s="34">
        <f>E38+G38-H38</f>
        <v>1128.48</v>
      </c>
      <c r="J38" s="34">
        <f>IF(D38="","",VLOOKUP(D38,base_com!$A$18:$D$26,4,1))</f>
        <v>125</v>
      </c>
      <c r="K38" s="34">
        <f>IF(F38="","",VLOOKUP(F38,base_com!$E$18:$H$26,4,1))</f>
        <v>0</v>
      </c>
      <c r="L38" s="34">
        <f>I38+J38+K38</f>
        <v>1253.48</v>
      </c>
    </row>
    <row r="39" spans="1:12" x14ac:dyDescent="0.3">
      <c r="A39" s="1">
        <v>50</v>
      </c>
      <c r="B39" s="55">
        <v>41554</v>
      </c>
      <c r="C39" s="35">
        <v>155247</v>
      </c>
      <c r="D39" s="36">
        <v>3168</v>
      </c>
      <c r="E39" s="37"/>
      <c r="F39" s="36">
        <v>0</v>
      </c>
      <c r="G39" s="37"/>
      <c r="H39" s="47"/>
      <c r="I39" s="17"/>
      <c r="J39" s="17"/>
      <c r="K39" s="17"/>
      <c r="L39" s="17"/>
    </row>
    <row r="40" spans="1:12" x14ac:dyDescent="0.3">
      <c r="A40" s="1">
        <v>50</v>
      </c>
      <c r="B40" s="55">
        <v>41558</v>
      </c>
      <c r="C40" s="35">
        <v>155342</v>
      </c>
      <c r="D40" s="36">
        <v>1063</v>
      </c>
      <c r="E40" s="37"/>
      <c r="F40" s="36">
        <v>0</v>
      </c>
      <c r="G40" s="37"/>
      <c r="H40" s="47"/>
      <c r="I40" s="17"/>
      <c r="J40" s="17"/>
      <c r="K40" s="17"/>
      <c r="L40" s="17"/>
    </row>
    <row r="41" spans="1:12" x14ac:dyDescent="0.3">
      <c r="A41" s="1"/>
      <c r="B41" s="35"/>
      <c r="C41" s="35"/>
      <c r="D41" s="36">
        <v>0</v>
      </c>
      <c r="E41" s="37"/>
      <c r="F41" s="36">
        <v>0</v>
      </c>
      <c r="G41" s="37"/>
      <c r="H41" s="47"/>
      <c r="I41" s="17"/>
      <c r="J41" s="17"/>
      <c r="K41" s="17"/>
      <c r="L41" s="17"/>
    </row>
    <row r="42" spans="1:12" x14ac:dyDescent="0.3">
      <c r="A42" s="1"/>
      <c r="B42" s="35"/>
      <c r="C42" s="35"/>
      <c r="D42" s="36">
        <v>0</v>
      </c>
      <c r="E42" s="37"/>
      <c r="F42" s="36">
        <v>0</v>
      </c>
      <c r="G42" s="37"/>
      <c r="H42" s="47"/>
      <c r="I42" s="17"/>
      <c r="J42" s="17"/>
      <c r="K42" s="17"/>
      <c r="L42" s="17"/>
    </row>
    <row r="43" spans="1:12" x14ac:dyDescent="0.3">
      <c r="A43" s="1"/>
      <c r="B43" s="35"/>
      <c r="C43" s="35"/>
      <c r="D43" s="36">
        <v>0</v>
      </c>
      <c r="E43" s="37"/>
      <c r="F43" s="36">
        <v>0</v>
      </c>
      <c r="G43" s="37"/>
      <c r="H43" s="47"/>
      <c r="I43" s="17"/>
      <c r="J43" s="17"/>
      <c r="K43" s="17"/>
      <c r="L43" s="17"/>
    </row>
    <row r="44" spans="1:12" x14ac:dyDescent="0.3">
      <c r="A44" s="1"/>
      <c r="B44" s="35"/>
      <c r="C44" s="35"/>
      <c r="D44" s="36">
        <v>0</v>
      </c>
      <c r="E44" s="37"/>
      <c r="F44" s="36">
        <v>0</v>
      </c>
      <c r="G44" s="37"/>
      <c r="H44" s="47"/>
      <c r="I44" s="17"/>
      <c r="J44" s="17"/>
      <c r="K44" s="17"/>
      <c r="L44" s="17"/>
    </row>
    <row r="45" spans="1:12" x14ac:dyDescent="0.3">
      <c r="A45" s="57" t="s">
        <v>22</v>
      </c>
      <c r="B45" s="31"/>
      <c r="C45" s="31"/>
      <c r="D45" s="33">
        <f>SUM(D39:D44)</f>
        <v>4231</v>
      </c>
      <c r="E45" s="32">
        <f>IF(D45="","",D45*VLOOKUP(D45,base_com!$A$18:$C$26,3,1))</f>
        <v>550.03</v>
      </c>
      <c r="F45" s="33">
        <f>SUM(F39:F44)</f>
        <v>0</v>
      </c>
      <c r="G45" s="32">
        <f>IF(F45="","",F45*VLOOKUP(F45,base_com!$E$18:$G$26,3,1))</f>
        <v>0</v>
      </c>
      <c r="H45" s="48"/>
      <c r="I45" s="34">
        <f>E45+G45-H45</f>
        <v>550.03</v>
      </c>
      <c r="J45" s="34">
        <f>IF(D45="","",VLOOKUP(D45,base_com!$A$18:$D$26,4,1))</f>
        <v>100</v>
      </c>
      <c r="K45" s="34">
        <f>IF(F45="","",VLOOKUP(F45,base_com!$E$18:$H$26,4,1))</f>
        <v>0</v>
      </c>
      <c r="L45" s="34">
        <f>I45+J45+K45</f>
        <v>650.03</v>
      </c>
    </row>
    <row r="46" spans="1:12" x14ac:dyDescent="0.3">
      <c r="A46" s="1">
        <v>51</v>
      </c>
      <c r="B46" s="55">
        <v>41568</v>
      </c>
      <c r="C46" s="35">
        <v>155705</v>
      </c>
      <c r="D46" s="36">
        <v>2038</v>
      </c>
      <c r="E46" s="37"/>
      <c r="F46" s="36">
        <v>0</v>
      </c>
      <c r="G46" s="37"/>
      <c r="H46" s="47"/>
      <c r="I46" s="17"/>
      <c r="J46" s="17"/>
      <c r="K46" s="17"/>
      <c r="L46" s="17"/>
    </row>
    <row r="47" spans="1:12" x14ac:dyDescent="0.3">
      <c r="A47" s="1"/>
      <c r="B47" s="35"/>
      <c r="C47" s="35"/>
      <c r="D47" s="36">
        <v>0</v>
      </c>
      <c r="E47" s="37"/>
      <c r="F47" s="36">
        <v>0</v>
      </c>
      <c r="G47" s="37"/>
      <c r="H47" s="47"/>
      <c r="I47" s="17"/>
      <c r="J47" s="17"/>
      <c r="K47" s="17"/>
      <c r="L47" s="17"/>
    </row>
    <row r="48" spans="1:12" x14ac:dyDescent="0.3">
      <c r="A48" s="1"/>
      <c r="B48" s="35"/>
      <c r="C48" s="35"/>
      <c r="D48" s="36">
        <v>0</v>
      </c>
      <c r="E48" s="37"/>
      <c r="F48" s="36">
        <v>0</v>
      </c>
      <c r="G48" s="37"/>
      <c r="H48" s="47"/>
      <c r="I48" s="17"/>
      <c r="J48" s="17"/>
      <c r="K48" s="17"/>
      <c r="L48" s="17"/>
    </row>
    <row r="49" spans="1:12" x14ac:dyDescent="0.3">
      <c r="A49" s="1"/>
      <c r="B49" s="35"/>
      <c r="C49" s="35"/>
      <c r="D49" s="36">
        <v>0</v>
      </c>
      <c r="E49" s="37"/>
      <c r="F49" s="36">
        <v>0</v>
      </c>
      <c r="G49" s="37"/>
      <c r="H49" s="47"/>
      <c r="I49" s="17"/>
      <c r="J49" s="17"/>
      <c r="K49" s="17"/>
      <c r="L49" s="17"/>
    </row>
    <row r="50" spans="1:12" x14ac:dyDescent="0.3">
      <c r="A50" s="1"/>
      <c r="B50" s="35"/>
      <c r="C50" s="35"/>
      <c r="D50" s="36">
        <v>0</v>
      </c>
      <c r="E50" s="37"/>
      <c r="F50" s="36">
        <v>0</v>
      </c>
      <c r="G50" s="37"/>
      <c r="H50" s="47"/>
      <c r="I50" s="17"/>
      <c r="J50" s="17"/>
      <c r="K50" s="17"/>
      <c r="L50" s="17"/>
    </row>
    <row r="51" spans="1:12" x14ac:dyDescent="0.3">
      <c r="A51" s="1"/>
      <c r="B51" s="35"/>
      <c r="C51" s="35"/>
      <c r="D51" s="36">
        <v>0</v>
      </c>
      <c r="E51" s="37"/>
      <c r="F51" s="36">
        <v>0</v>
      </c>
      <c r="G51" s="37"/>
      <c r="H51" s="47"/>
      <c r="I51" s="17"/>
      <c r="J51" s="17"/>
      <c r="K51" s="17"/>
      <c r="L51" s="17"/>
    </row>
    <row r="52" spans="1:12" x14ac:dyDescent="0.3">
      <c r="A52" s="57" t="s">
        <v>23</v>
      </c>
      <c r="B52" s="31"/>
      <c r="C52" s="31"/>
      <c r="D52" s="33">
        <f>SUM(D46:D51)</f>
        <v>2038</v>
      </c>
      <c r="E52" s="32">
        <f>IF(D52="","",D52*VLOOKUP(D52,base_com!$A$18:$C$26,3,1))</f>
        <v>142.66000000000003</v>
      </c>
      <c r="F52" s="33">
        <f>SUM(F46:F51)</f>
        <v>0</v>
      </c>
      <c r="G52" s="32">
        <f>IF(F52="","",F52*VLOOKUP(F52,base_com!$E$18:$G$26,3,1))</f>
        <v>0</v>
      </c>
      <c r="H52" s="48"/>
      <c r="I52" s="34">
        <f>E52+G52-H52</f>
        <v>142.66000000000003</v>
      </c>
      <c r="J52" s="34">
        <f>IF(D52="","",VLOOKUP(D52,base_com!$A$18:$D$26,4,1))</f>
        <v>0</v>
      </c>
      <c r="K52" s="34">
        <f>IF(F52="","",VLOOKUP(F52,base_com!$E$18:$H$26,4,1))</f>
        <v>0</v>
      </c>
      <c r="L52" s="34">
        <f>I52+J52+K52</f>
        <v>142.66000000000003</v>
      </c>
    </row>
    <row r="53" spans="1:12" x14ac:dyDescent="0.3">
      <c r="A53" s="38">
        <v>53</v>
      </c>
      <c r="B53" s="61">
        <v>41578</v>
      </c>
      <c r="C53" s="39">
        <v>156098</v>
      </c>
      <c r="D53" s="36">
        <v>1908</v>
      </c>
      <c r="E53" s="40"/>
      <c r="F53" s="36">
        <v>0</v>
      </c>
      <c r="G53" s="40"/>
      <c r="H53" s="49"/>
      <c r="I53" s="41"/>
      <c r="J53" s="41"/>
      <c r="K53" s="41"/>
      <c r="L53" s="41"/>
    </row>
    <row r="54" spans="1:12" x14ac:dyDescent="0.3">
      <c r="A54" s="38"/>
      <c r="B54" s="39"/>
      <c r="C54" s="39"/>
      <c r="D54" s="36">
        <v>0</v>
      </c>
      <c r="E54" s="40"/>
      <c r="F54" s="36">
        <v>0</v>
      </c>
      <c r="G54" s="40"/>
      <c r="H54" s="49"/>
      <c r="I54" s="41"/>
      <c r="J54" s="41"/>
      <c r="K54" s="41"/>
      <c r="L54" s="41"/>
    </row>
    <row r="55" spans="1:12" x14ac:dyDescent="0.3">
      <c r="A55" s="38"/>
      <c r="B55" s="39"/>
      <c r="C55" s="39"/>
      <c r="D55" s="36">
        <v>0</v>
      </c>
      <c r="E55" s="40"/>
      <c r="F55" s="36">
        <v>0</v>
      </c>
      <c r="G55" s="40"/>
      <c r="H55" s="49"/>
      <c r="I55" s="41"/>
      <c r="J55" s="41"/>
      <c r="K55" s="41"/>
      <c r="L55" s="41"/>
    </row>
    <row r="56" spans="1:12" x14ac:dyDescent="0.3">
      <c r="A56" s="38"/>
      <c r="B56" s="39"/>
      <c r="C56" s="39"/>
      <c r="D56" s="36">
        <v>0</v>
      </c>
      <c r="E56" s="40"/>
      <c r="F56" s="36">
        <v>0</v>
      </c>
      <c r="G56" s="40"/>
      <c r="H56" s="49"/>
      <c r="I56" s="41"/>
      <c r="J56" s="41"/>
      <c r="K56" s="41"/>
      <c r="L56" s="41"/>
    </row>
    <row r="57" spans="1:12" x14ac:dyDescent="0.3">
      <c r="A57" s="38"/>
      <c r="B57" s="39"/>
      <c r="C57" s="39"/>
      <c r="D57" s="36">
        <v>0</v>
      </c>
      <c r="E57" s="40"/>
      <c r="F57" s="36">
        <v>0</v>
      </c>
      <c r="G57" s="40"/>
      <c r="H57" s="49"/>
      <c r="I57" s="41"/>
      <c r="J57" s="41"/>
      <c r="K57" s="41"/>
      <c r="L57" s="41"/>
    </row>
    <row r="58" spans="1:12" x14ac:dyDescent="0.3">
      <c r="A58" s="38"/>
      <c r="B58" s="39"/>
      <c r="C58" s="39"/>
      <c r="D58" s="36">
        <v>0</v>
      </c>
      <c r="E58" s="40"/>
      <c r="F58" s="36">
        <v>0</v>
      </c>
      <c r="G58" s="40"/>
      <c r="H58" s="49"/>
      <c r="I58" s="41"/>
      <c r="J58" s="41"/>
      <c r="K58" s="41"/>
      <c r="L58" s="41"/>
    </row>
    <row r="59" spans="1:12" x14ac:dyDescent="0.3">
      <c r="A59" s="57" t="s">
        <v>24</v>
      </c>
      <c r="B59" s="31"/>
      <c r="C59" s="31"/>
      <c r="D59" s="33">
        <f>SUM(D53:D58)</f>
        <v>1908</v>
      </c>
      <c r="E59" s="32">
        <f>IF(D59="","",D59*VLOOKUP(D59,base_com!$A$18:$C$26,3,1))</f>
        <v>133.56</v>
      </c>
      <c r="F59" s="33">
        <f>SUM(F53:F58)</f>
        <v>0</v>
      </c>
      <c r="G59" s="32">
        <f>IF(F59="","",F59*VLOOKUP(F59,base_com!$E$18:$G$26,3,1))</f>
        <v>0</v>
      </c>
      <c r="H59" s="48"/>
      <c r="I59" s="34">
        <f>E59+G59-H59</f>
        <v>133.56</v>
      </c>
      <c r="J59" s="34">
        <f>IF(D59="","",VLOOKUP(D59,base_com!$A$18:$D$26,4,1))</f>
        <v>0</v>
      </c>
      <c r="K59" s="34">
        <f>IF(F59="","",VLOOKUP(F59,base_com!$E$18:$H$26,4,1))</f>
        <v>0</v>
      </c>
      <c r="L59" s="34">
        <f>I59+J59+K59</f>
        <v>133.56</v>
      </c>
    </row>
    <row r="60" spans="1:12" x14ac:dyDescent="0.3">
      <c r="A60" s="1">
        <v>54</v>
      </c>
      <c r="B60" s="55">
        <v>41576</v>
      </c>
      <c r="C60" s="35">
        <v>156240</v>
      </c>
      <c r="D60" s="36">
        <v>1796</v>
      </c>
      <c r="E60" s="37"/>
      <c r="F60" s="36">
        <v>0</v>
      </c>
      <c r="G60" s="37"/>
      <c r="H60" s="17"/>
      <c r="I60" s="17"/>
      <c r="J60" s="17"/>
      <c r="K60" s="17"/>
      <c r="L60" s="17"/>
    </row>
    <row r="61" spans="1:12" x14ac:dyDescent="0.3">
      <c r="A61" s="1">
        <v>54</v>
      </c>
      <c r="B61" s="55">
        <v>41578</v>
      </c>
      <c r="C61" s="35">
        <v>156144</v>
      </c>
      <c r="D61" s="36">
        <v>1161</v>
      </c>
      <c r="E61" s="37"/>
      <c r="F61" s="36">
        <v>0</v>
      </c>
      <c r="G61" s="37"/>
      <c r="H61" s="17"/>
      <c r="I61" s="17"/>
      <c r="J61" s="17"/>
      <c r="K61" s="17"/>
      <c r="L61" s="17"/>
    </row>
    <row r="62" spans="1:12" x14ac:dyDescent="0.3">
      <c r="A62" s="1"/>
      <c r="B62" s="35"/>
      <c r="C62" s="35"/>
      <c r="D62" s="36">
        <v>0</v>
      </c>
      <c r="E62" s="37"/>
      <c r="F62" s="36">
        <v>0</v>
      </c>
      <c r="G62" s="37"/>
      <c r="H62" s="17"/>
      <c r="I62" s="17"/>
      <c r="J62" s="17"/>
      <c r="K62" s="17"/>
      <c r="L62" s="17"/>
    </row>
    <row r="63" spans="1:12" x14ac:dyDescent="0.3">
      <c r="A63" s="1"/>
      <c r="B63" s="35"/>
      <c r="C63" s="35"/>
      <c r="D63" s="36">
        <v>0</v>
      </c>
      <c r="E63" s="37"/>
      <c r="F63" s="36">
        <v>0</v>
      </c>
      <c r="G63" s="37"/>
      <c r="H63" s="17"/>
      <c r="I63" s="17"/>
      <c r="J63" s="17"/>
      <c r="K63" s="17"/>
      <c r="L63" s="17"/>
    </row>
    <row r="64" spans="1:12" x14ac:dyDescent="0.3">
      <c r="A64" s="1"/>
      <c r="B64" s="35"/>
      <c r="C64" s="35"/>
      <c r="D64" s="36">
        <v>0</v>
      </c>
      <c r="E64" s="37"/>
      <c r="F64" s="36">
        <v>0</v>
      </c>
      <c r="G64" s="37"/>
      <c r="H64" s="17"/>
      <c r="I64" s="17"/>
      <c r="J64" s="17"/>
      <c r="K64" s="17"/>
      <c r="L64" s="17"/>
    </row>
    <row r="65" spans="1:12" x14ac:dyDescent="0.3">
      <c r="A65" s="1"/>
      <c r="B65" s="35"/>
      <c r="C65" s="35"/>
      <c r="D65" s="36">
        <v>0</v>
      </c>
      <c r="E65" s="37"/>
      <c r="F65" s="36">
        <v>0</v>
      </c>
      <c r="G65" s="37"/>
      <c r="H65" s="17"/>
      <c r="I65" s="17"/>
      <c r="J65" s="17"/>
      <c r="K65" s="17"/>
      <c r="L65" s="17"/>
    </row>
    <row r="66" spans="1:12" x14ac:dyDescent="0.3">
      <c r="A66" s="62"/>
      <c r="B66" s="62"/>
      <c r="C66" s="62"/>
      <c r="D66" s="63">
        <f>SUM(D60:D65)</f>
        <v>2957</v>
      </c>
      <c r="E66" s="63"/>
      <c r="F66" s="63">
        <f>SUM(F60:F65)</f>
        <v>0</v>
      </c>
      <c r="G66" s="63"/>
      <c r="H66" s="63"/>
      <c r="I66" s="64">
        <f>E66+G66-H66</f>
        <v>0</v>
      </c>
      <c r="J66" s="34">
        <f>IF(D66="","",VLOOKUP(D66,base_com!$A$18:$D$26,4,1))</f>
        <v>25</v>
      </c>
      <c r="K66" s="64">
        <f>IF(F66="","",VLOOKUP(F66,base_com!$E$18:$H$26,4,1))</f>
        <v>0</v>
      </c>
      <c r="L66" s="64">
        <f>I66+J66+K66</f>
        <v>25</v>
      </c>
    </row>
    <row r="67" spans="1:12" ht="15" thickBot="1" x14ac:dyDescent="0.35">
      <c r="A67" s="65"/>
      <c r="B67" s="66"/>
      <c r="C67" s="66"/>
      <c r="D67" s="67">
        <f>D66+D59+D52+D45+D38+D31+D24+D17+D10</f>
        <v>39559</v>
      </c>
      <c r="E67" s="67">
        <f>E66+E59+E52+E45+E38+E31+E24+E17+E10</f>
        <v>4403.2699999999995</v>
      </c>
      <c r="F67" s="67">
        <f>F66+F59+F52+F45+F38+F31+F24+F17+F10</f>
        <v>0</v>
      </c>
      <c r="G67" s="67">
        <f>G66+G59+G52+G45+G38+G31+G24+G17+G10</f>
        <v>0</v>
      </c>
      <c r="H67" s="77">
        <f>H66+H59+H52+H45+H38+H31+H24+H17+H10</f>
        <v>1331.5</v>
      </c>
      <c r="I67" s="67">
        <f>I66+I59+I52+I45+I38+I31+I24+I17+I10</f>
        <v>3071.7700000000004</v>
      </c>
      <c r="J67" s="67">
        <f>J66+J59+J52+J45+J38+J31+J24+J17+J10</f>
        <v>550</v>
      </c>
      <c r="K67" s="67">
        <f>K66+K59+K52+K45+K38+K31+K24+K17+K10</f>
        <v>0</v>
      </c>
      <c r="L67" s="67">
        <f>L66+L59+L52+L45+L38+L31+L24+L17+L10</f>
        <v>3621.7700000000004</v>
      </c>
    </row>
    <row r="68" spans="1:12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base_com</vt:lpstr>
      <vt:lpstr>30 SEPT</vt:lpstr>
      <vt:lpstr>31 OCT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</dc:creator>
  <cp:lastModifiedBy>pap</cp:lastModifiedBy>
  <cp:lastPrinted>2013-11-16T08:51:10Z</cp:lastPrinted>
  <dcterms:created xsi:type="dcterms:W3CDTF">2013-11-14T09:16:13Z</dcterms:created>
  <dcterms:modified xsi:type="dcterms:W3CDTF">2013-11-24T16:57:28Z</dcterms:modified>
</cp:coreProperties>
</file>