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!_Xavier\Downloads\"/>
    </mc:Choice>
  </mc:AlternateContent>
  <bookViews>
    <workbookView xWindow="0" yWindow="0" windowWidth="24000" windowHeight="9735"/>
  </bookViews>
  <sheets>
    <sheet name="Plan de financement" sheetId="68" r:id="rId1"/>
    <sheet name="Calculs des frais" sheetId="67" r:id="rId2"/>
  </sheets>
  <calcPr calcId="152511"/>
</workbook>
</file>

<file path=xl/calcChain.xml><?xml version="1.0" encoding="utf-8"?>
<calcChain xmlns="http://schemas.openxmlformats.org/spreadsheetml/2006/main">
  <c r="E7" i="67" l="1"/>
  <c r="E39" i="67"/>
  <c r="J35" i="67"/>
  <c r="E35" i="67"/>
  <c r="J37" i="67" s="1"/>
  <c r="J39" i="67" s="1"/>
  <c r="J21" i="67"/>
  <c r="E25" i="67"/>
  <c r="E27" i="67" s="1"/>
  <c r="E21" i="67"/>
  <c r="J19" i="67"/>
  <c r="G18" i="67" s="1"/>
  <c r="E19" i="67"/>
  <c r="J29" i="67" l="1"/>
  <c r="E12" i="68" s="1"/>
  <c r="J41" i="67"/>
  <c r="J7" i="67"/>
</calcChain>
</file>

<file path=xl/sharedStrings.xml><?xml version="1.0" encoding="utf-8"?>
<sst xmlns="http://schemas.openxmlformats.org/spreadsheetml/2006/main" count="108" uniqueCount="84">
  <si>
    <t>Prix d'achat</t>
  </si>
  <si>
    <t>Frais divers</t>
  </si>
  <si>
    <t>-</t>
  </si>
  <si>
    <t xml:space="preserve">Région concernée :  </t>
  </si>
  <si>
    <t xml:space="preserve">Prix d'acquisition :  </t>
  </si>
  <si>
    <t xml:space="preserve">Revenus cadastrals :  </t>
  </si>
  <si>
    <t xml:space="preserve">Nombre d'enfants à charge :  </t>
  </si>
  <si>
    <t>OUI</t>
  </si>
  <si>
    <t xml:space="preserve">Frais divers :  </t>
  </si>
  <si>
    <t xml:space="preserve">Est-ce un logement modeste ?  </t>
  </si>
  <si>
    <t>Données concernant le logement</t>
  </si>
  <si>
    <t>Calculs des frais liés à l'acte d'achat</t>
  </si>
  <si>
    <t>Calculs liés aux droits d'enregistrement</t>
  </si>
  <si>
    <t xml:space="preserve">Taux calculé :   </t>
  </si>
  <si>
    <t xml:space="preserve">Taux spécial calculé :   </t>
  </si>
  <si>
    <t xml:space="preserve">Abattements calculés :   </t>
  </si>
  <si>
    <t xml:space="preserve">Montant total frais d'enregistrement :   </t>
  </si>
  <si>
    <t>Calculs autres</t>
  </si>
  <si>
    <t xml:space="preserve">Honoraires notaire :   </t>
  </si>
  <si>
    <t xml:space="preserve">TVA :   </t>
  </si>
  <si>
    <t xml:space="preserve">Total frais d'acte d'achat :   </t>
  </si>
  <si>
    <t xml:space="preserve">Frais d'enregistrement :   </t>
  </si>
  <si>
    <t>Calculs des frais liés à l'acte de crédit</t>
  </si>
  <si>
    <t xml:space="preserve">Honoraires :   </t>
  </si>
  <si>
    <t xml:space="preserve">Inscription :   </t>
  </si>
  <si>
    <t>BUDGET - PLAN DE FINANCEMENT</t>
  </si>
  <si>
    <t>Achat</t>
  </si>
  <si>
    <t>Maison</t>
  </si>
  <si>
    <t>Achat + transformations</t>
  </si>
  <si>
    <t>Appartement</t>
  </si>
  <si>
    <t>Nouvelle construction</t>
  </si>
  <si>
    <t>Maison de rapport</t>
  </si>
  <si>
    <t>DEPENSES</t>
  </si>
  <si>
    <t>FINANCEMENT</t>
  </si>
  <si>
    <t>Investissement total</t>
  </si>
  <si>
    <t>(A)</t>
  </si>
  <si>
    <t>Frais d'acte d'achat</t>
  </si>
  <si>
    <t>Fonds propres</t>
  </si>
  <si>
    <t>Aide familliale</t>
  </si>
  <si>
    <t>Transformations (détail)</t>
  </si>
  <si>
    <t>Donation du terrain</t>
  </si>
  <si>
    <t>Travaux par entrepreneur</t>
  </si>
  <si>
    <t>Vente propre maison</t>
  </si>
  <si>
    <t>TVA</t>
  </si>
  <si>
    <t>Divers</t>
  </si>
  <si>
    <t>Architecte</t>
  </si>
  <si>
    <t>Total des moyens</t>
  </si>
  <si>
    <t>(B)</t>
  </si>
  <si>
    <t>Rafraichissements</t>
  </si>
  <si>
    <t>Coût des travaux personnels</t>
  </si>
  <si>
    <t>Crédit demandé                 (A) + (B) =</t>
  </si>
  <si>
    <t>(C)</t>
  </si>
  <si>
    <t>Transformations (général)</t>
  </si>
  <si>
    <t>Evaluation totale</t>
  </si>
  <si>
    <t>EMPLOI DES MOYENS</t>
  </si>
  <si>
    <t>Prix d'achat du terrain</t>
  </si>
  <si>
    <t>Base</t>
  </si>
  <si>
    <t>Frais d'écriture terrain</t>
  </si>
  <si>
    <t>Acompte terrain</t>
  </si>
  <si>
    <t>Valeur terrain (si donation ou propriétaire)</t>
  </si>
  <si>
    <t>Acompte construction</t>
  </si>
  <si>
    <t>Prix de la construction</t>
  </si>
  <si>
    <t>Acompte architecte</t>
  </si>
  <si>
    <t>Autres :</t>
  </si>
  <si>
    <t>Solde fonds propres</t>
  </si>
  <si>
    <t>Suppléments construction, …</t>
  </si>
  <si>
    <t>Maison opérationnel</t>
  </si>
  <si>
    <t>Raccordements (l'eau, l'électricité)</t>
  </si>
  <si>
    <t>Aménagement, finition</t>
  </si>
  <si>
    <t>MONTANT à LIBERER (passation de l'acte)</t>
  </si>
  <si>
    <t>Prix net terrain</t>
  </si>
  <si>
    <t>Frais d'écriture</t>
  </si>
  <si>
    <t>+/-</t>
  </si>
  <si>
    <t>Déménagement</t>
  </si>
  <si>
    <t>Accomptes déjà payés</t>
  </si>
  <si>
    <t>Frais notariés (acte de crédit)</t>
  </si>
  <si>
    <t>Frais relatifs au crédit</t>
  </si>
  <si>
    <t>Frais de dossier/d'expertise</t>
  </si>
  <si>
    <t>Frais de sossier</t>
  </si>
  <si>
    <t>Primes d'assurances</t>
  </si>
  <si>
    <t>Frais d'expertise</t>
  </si>
  <si>
    <t>Frais de notaire (acte de crédit)</t>
  </si>
  <si>
    <t>Montant à libérer</t>
  </si>
  <si>
    <t>INVESTISSEMENT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</si>
</sst>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&quot;€&quot;\ * #,##0.00_ ;_ &quot;€&quot;\ * \-#,##0.00_ ;_ &quot;€&quot;\ * &quot;-&quot;??_ ;_ @_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dotted">
        <color rgb="FF0070C0"/>
      </left>
      <right style="dotted">
        <color rgb="FF0070C0"/>
      </right>
      <top style="dotted">
        <color rgb="FF0070C0"/>
      </top>
      <bottom style="dotted">
        <color rgb="FF0070C0"/>
      </bottom>
      <diagonal/>
    </border>
    <border>
      <left style="dotted">
        <color rgb="FF0070C0"/>
      </left>
      <right/>
      <top style="dotted">
        <color rgb="FF0070C0"/>
      </top>
      <bottom style="dotted">
        <color rgb="FF0070C0"/>
      </bottom>
      <diagonal/>
    </border>
    <border>
      <left/>
      <right style="dotted">
        <color rgb="FF0070C0"/>
      </right>
      <top style="dotted">
        <color rgb="FF0070C0"/>
      </top>
      <bottom style="dotted">
        <color rgb="FF0070C0"/>
      </bottom>
      <diagonal/>
    </border>
    <border>
      <left style="dotted">
        <color rgb="FF0070C0"/>
      </left>
      <right/>
      <top style="dotted">
        <color rgb="FF0070C0"/>
      </top>
      <bottom/>
      <diagonal/>
    </border>
    <border>
      <left/>
      <right/>
      <top style="dotted">
        <color rgb="FF0070C0"/>
      </top>
      <bottom/>
      <diagonal/>
    </border>
    <border>
      <left/>
      <right style="dotted">
        <color rgb="FF0070C0"/>
      </right>
      <top style="dotted">
        <color rgb="FF0070C0"/>
      </top>
      <bottom/>
      <diagonal/>
    </border>
    <border>
      <left style="dotted">
        <color rgb="FF0070C0"/>
      </left>
      <right/>
      <top/>
      <bottom/>
      <diagonal/>
    </border>
    <border>
      <left/>
      <right style="dotted">
        <color rgb="FF0070C0"/>
      </right>
      <top/>
      <bottom/>
      <diagonal/>
    </border>
    <border>
      <left style="dotted">
        <color rgb="FF0070C0"/>
      </left>
      <right/>
      <top/>
      <bottom style="dotted">
        <color rgb="FF0070C0"/>
      </bottom>
      <diagonal/>
    </border>
    <border>
      <left/>
      <right/>
      <top/>
      <bottom style="dotted">
        <color rgb="FF0070C0"/>
      </bottom>
      <diagonal/>
    </border>
    <border>
      <left/>
      <right style="dotted">
        <color rgb="FF0070C0"/>
      </right>
      <top/>
      <bottom style="dotted">
        <color rgb="FF0070C0"/>
      </bottom>
      <diagonal/>
    </border>
    <border>
      <left/>
      <right/>
      <top style="dotted">
        <color rgb="FF0070C0"/>
      </top>
      <bottom style="dotted">
        <color rgb="FF0070C0"/>
      </bottom>
      <diagonal/>
    </border>
    <border>
      <left style="dotted">
        <color theme="8" tint="0.39994506668294322"/>
      </left>
      <right/>
      <top style="dotted">
        <color theme="8" tint="0.39994506668294322"/>
      </top>
      <bottom style="dotted">
        <color theme="8" tint="0.39994506668294322"/>
      </bottom>
      <diagonal/>
    </border>
    <border>
      <left/>
      <right/>
      <top style="dotted">
        <color theme="8" tint="0.39994506668294322"/>
      </top>
      <bottom style="dotted">
        <color theme="8" tint="0.39994506668294322"/>
      </bottom>
      <diagonal/>
    </border>
    <border>
      <left/>
      <right style="dotted">
        <color theme="8" tint="0.39994506668294322"/>
      </right>
      <top style="dotted">
        <color theme="8" tint="0.39994506668294322"/>
      </top>
      <bottom style="dotted">
        <color theme="8" tint="0.399945066682943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0" xfId="0" applyFill="1" applyBorder="1"/>
    <xf numFmtId="0" fontId="0" fillId="2" borderId="0" xfId="0" applyFill="1" applyBorder="1" applyAlignment="1">
      <alignment horizontal="right"/>
    </xf>
    <xf numFmtId="0" fontId="4" fillId="2" borderId="0" xfId="0" applyFont="1" applyFill="1" applyBorder="1" applyAlignment="1">
      <alignment horizont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164" fontId="0" fillId="2" borderId="2" xfId="0" applyNumberFormat="1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0" fontId="0" fillId="2" borderId="2" xfId="0" applyNumberFormat="1" applyFill="1" applyBorder="1" applyAlignment="1">
      <alignment horizontal="center"/>
    </xf>
    <xf numFmtId="0" fontId="0" fillId="2" borderId="3" xfId="0" applyNumberForma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4" borderId="2" xfId="0" applyFont="1" applyFill="1" applyBorder="1" applyAlignment="1">
      <alignment vertical="center"/>
    </xf>
    <xf numFmtId="0" fontId="6" fillId="4" borderId="12" xfId="0" applyFont="1" applyFill="1" applyBorder="1" applyAlignment="1">
      <alignment vertical="center"/>
    </xf>
    <xf numFmtId="0" fontId="6" fillId="4" borderId="3" xfId="0" applyFont="1" applyFill="1" applyBorder="1" applyAlignment="1">
      <alignment vertical="center"/>
    </xf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2" fillId="3" borderId="14" xfId="0" applyFont="1" applyFill="1" applyBorder="1"/>
    <xf numFmtId="0" fontId="6" fillId="2" borderId="0" xfId="0" applyFont="1" applyFill="1"/>
    <xf numFmtId="10" fontId="0" fillId="5" borderId="2" xfId="2" applyNumberFormat="1" applyFont="1" applyFill="1" applyBorder="1" applyAlignment="1">
      <alignment horizontal="center"/>
    </xf>
    <xf numFmtId="10" fontId="0" fillId="5" borderId="3" xfId="2" applyNumberFormat="1" applyFont="1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164" fontId="0" fillId="5" borderId="3" xfId="0" applyNumberFormat="1" applyFill="1" applyBorder="1" applyAlignment="1">
      <alignment horizontal="center"/>
    </xf>
    <xf numFmtId="164" fontId="0" fillId="5" borderId="2" xfId="1" applyFont="1" applyFill="1" applyBorder="1" applyAlignment="1">
      <alignment horizontal="center"/>
    </xf>
    <xf numFmtId="164" fontId="0" fillId="5" borderId="3" xfId="1" applyFont="1" applyFill="1" applyBorder="1" applyAlignment="1">
      <alignment horizontal="center"/>
    </xf>
    <xf numFmtId="0" fontId="3" fillId="2" borderId="0" xfId="0" applyFont="1" applyFill="1" applyBorder="1" applyAlignment="1">
      <alignment horizontal="right"/>
    </xf>
    <xf numFmtId="164" fontId="3" fillId="5" borderId="2" xfId="0" applyNumberFormat="1" applyFont="1" applyFill="1" applyBorder="1" applyAlignment="1">
      <alignment horizontal="center"/>
    </xf>
    <xf numFmtId="164" fontId="3" fillId="5" borderId="3" xfId="0" applyNumberFormat="1" applyFont="1" applyFill="1" applyBorder="1" applyAlignment="1">
      <alignment horizontal="center"/>
    </xf>
    <xf numFmtId="0" fontId="7" fillId="6" borderId="16" xfId="0" applyFont="1" applyFill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6" borderId="19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left" vertical="center"/>
    </xf>
    <xf numFmtId="0" fontId="8" fillId="6" borderId="22" xfId="0" applyFont="1" applyFill="1" applyBorder="1" applyAlignment="1">
      <alignment vertical="center"/>
    </xf>
    <xf numFmtId="0" fontId="8" fillId="6" borderId="23" xfId="0" applyFont="1" applyFill="1" applyBorder="1" applyAlignment="1">
      <alignment horizontal="left" vertical="center"/>
    </xf>
    <xf numFmtId="0" fontId="0" fillId="6" borderId="23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8" fillId="6" borderId="23" xfId="0" applyFont="1" applyFill="1" applyBorder="1" applyAlignment="1">
      <alignment horizontal="left" vertical="center"/>
    </xf>
    <xf numFmtId="0" fontId="0" fillId="2" borderId="25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6" xfId="0" applyFill="1" applyBorder="1" applyAlignment="1">
      <alignment vertical="center"/>
    </xf>
    <xf numFmtId="0" fontId="0" fillId="2" borderId="0" xfId="0" applyFill="1" applyBorder="1" applyAlignment="1">
      <alignment horizontal="left" vertical="center"/>
    </xf>
    <xf numFmtId="0" fontId="9" fillId="2" borderId="0" xfId="0" applyFont="1" applyFill="1" applyBorder="1" applyAlignment="1">
      <alignment vertical="center"/>
    </xf>
    <xf numFmtId="0" fontId="9" fillId="2" borderId="27" xfId="0" applyFont="1" applyFill="1" applyBorder="1" applyAlignment="1">
      <alignment vertical="center"/>
    </xf>
    <xf numFmtId="0" fontId="0" fillId="2" borderId="28" xfId="0" applyFill="1" applyBorder="1" applyAlignment="1">
      <alignment vertical="center"/>
    </xf>
    <xf numFmtId="0" fontId="9" fillId="2" borderId="28" xfId="0" applyFont="1" applyFill="1" applyBorder="1" applyAlignment="1">
      <alignment horizontal="left" vertical="center"/>
    </xf>
    <xf numFmtId="0" fontId="9" fillId="2" borderId="29" xfId="0" applyFont="1" applyFill="1" applyBorder="1" applyAlignment="1">
      <alignment horizontal="left" vertical="center"/>
    </xf>
    <xf numFmtId="164" fontId="0" fillId="2" borderId="30" xfId="0" applyNumberFormat="1" applyFill="1" applyBorder="1" applyAlignment="1">
      <alignment vertical="center"/>
    </xf>
    <xf numFmtId="164" fontId="0" fillId="2" borderId="31" xfId="0" applyNumberForma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left" vertical="center"/>
    </xf>
    <xf numFmtId="0" fontId="3" fillId="2" borderId="27" xfId="0" applyFont="1" applyFill="1" applyBorder="1" applyAlignment="1">
      <alignment vertical="center"/>
    </xf>
    <xf numFmtId="0" fontId="0" fillId="0" borderId="28" xfId="0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20" xfId="0" applyFill="1" applyBorder="1" applyAlignment="1">
      <alignment vertical="center"/>
    </xf>
    <xf numFmtId="0" fontId="0" fillId="2" borderId="20" xfId="0" applyFill="1" applyBorder="1" applyAlignment="1">
      <alignment horizontal="left" vertical="center"/>
    </xf>
    <xf numFmtId="0" fontId="0" fillId="2" borderId="21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6" borderId="22" xfId="0" applyFill="1" applyBorder="1" applyAlignment="1">
      <alignment vertical="center"/>
    </xf>
    <xf numFmtId="0" fontId="9" fillId="6" borderId="23" xfId="0" applyFont="1" applyFill="1" applyBorder="1" applyAlignment="1">
      <alignment vertical="center"/>
    </xf>
    <xf numFmtId="0" fontId="0" fillId="6" borderId="23" xfId="0" applyFill="1" applyBorder="1" applyAlignment="1">
      <alignment vertical="center"/>
    </xf>
    <xf numFmtId="0" fontId="0" fillId="6" borderId="23" xfId="0" applyFill="1" applyBorder="1" applyAlignment="1">
      <alignment horizontal="left" vertical="center"/>
    </xf>
    <xf numFmtId="0" fontId="0" fillId="6" borderId="24" xfId="0" applyFill="1" applyBorder="1" applyAlignment="1">
      <alignment vertical="center"/>
    </xf>
    <xf numFmtId="0" fontId="0" fillId="2" borderId="0" xfId="0" applyFill="1" applyBorder="1" applyAlignment="1">
      <alignment horizontal="right" vertical="center"/>
    </xf>
    <xf numFmtId="0" fontId="0" fillId="2" borderId="0" xfId="0" quotePrefix="1" applyFill="1" applyBorder="1" applyAlignment="1">
      <alignment horizontal="right" vertical="center"/>
    </xf>
    <xf numFmtId="0" fontId="0" fillId="2" borderId="29" xfId="0" applyFill="1" applyBorder="1" applyAlignment="1">
      <alignment vertical="center"/>
    </xf>
    <xf numFmtId="0" fontId="0" fillId="0" borderId="0" xfId="0" applyAlignment="1">
      <alignment horizontal="left" vertical="center"/>
    </xf>
    <xf numFmtId="0" fontId="10" fillId="4" borderId="12" xfId="0" applyFont="1" applyFill="1" applyBorder="1" applyAlignment="1">
      <alignment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FF99"/>
      <color rgb="FFFF00FF"/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Radio" firstButton="1" fmlaLink="$H$5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2</xdr:row>
          <xdr:rowOff>180975</xdr:rowOff>
        </xdr:from>
        <xdr:to>
          <xdr:col>3</xdr:col>
          <xdr:colOff>1038225</xdr:colOff>
          <xdr:row>4</xdr:row>
          <xdr:rowOff>19050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3</xdr:row>
          <xdr:rowOff>171450</xdr:rowOff>
        </xdr:from>
        <xdr:to>
          <xdr:col>3</xdr:col>
          <xdr:colOff>1038225</xdr:colOff>
          <xdr:row>5</xdr:row>
          <xdr:rowOff>9525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4</xdr:row>
          <xdr:rowOff>161925</xdr:rowOff>
        </xdr:from>
        <xdr:to>
          <xdr:col>3</xdr:col>
          <xdr:colOff>1038225</xdr:colOff>
          <xdr:row>6</xdr:row>
          <xdr:rowOff>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2</xdr:row>
          <xdr:rowOff>180975</xdr:rowOff>
        </xdr:from>
        <xdr:to>
          <xdr:col>9</xdr:col>
          <xdr:colOff>590550</xdr:colOff>
          <xdr:row>4</xdr:row>
          <xdr:rowOff>19050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3</xdr:row>
          <xdr:rowOff>171450</xdr:rowOff>
        </xdr:from>
        <xdr:to>
          <xdr:col>9</xdr:col>
          <xdr:colOff>590550</xdr:colOff>
          <xdr:row>5</xdr:row>
          <xdr:rowOff>9525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4</xdr:row>
          <xdr:rowOff>161925</xdr:rowOff>
        </xdr:from>
        <xdr:to>
          <xdr:col>9</xdr:col>
          <xdr:colOff>590550</xdr:colOff>
          <xdr:row>6</xdr:row>
          <xdr:rowOff>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180975</xdr:rowOff>
        </xdr:from>
        <xdr:to>
          <xdr:col>5</xdr:col>
          <xdr:colOff>295275</xdr:colOff>
          <xdr:row>5</xdr:row>
          <xdr:rowOff>9525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Bruxelles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4</xdr:row>
          <xdr:rowOff>0</xdr:rowOff>
        </xdr:from>
        <xdr:to>
          <xdr:col>6</xdr:col>
          <xdr:colOff>266700</xdr:colOff>
          <xdr:row>5</xdr:row>
          <xdr:rowOff>19050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Flandres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171449</xdr:rowOff>
        </xdr:from>
        <xdr:to>
          <xdr:col>6</xdr:col>
          <xdr:colOff>714375</xdr:colOff>
          <xdr:row>5</xdr:row>
          <xdr:rowOff>28574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Wallonie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N49"/>
  <sheetViews>
    <sheetView tabSelected="1" workbookViewId="0">
      <selection activeCell="D20" sqref="D20"/>
    </sheetView>
  </sheetViews>
  <sheetFormatPr baseColWidth="10" defaultRowHeight="15" x14ac:dyDescent="0.25"/>
  <cols>
    <col min="1" max="1" width="2.28515625" style="39" customWidth="1"/>
    <col min="2" max="2" width="3.7109375" style="39" customWidth="1"/>
    <col min="3" max="3" width="4" style="39" customWidth="1"/>
    <col min="4" max="4" width="34.5703125" style="39" customWidth="1"/>
    <col min="5" max="5" width="18.7109375" style="39" customWidth="1"/>
    <col min="6" max="8" width="2.28515625" style="39" customWidth="1"/>
    <col min="9" max="9" width="3.7109375" style="39" customWidth="1"/>
    <col min="10" max="10" width="27.140625" style="39" customWidth="1"/>
    <col min="11" max="11" width="3.7109375" style="78" customWidth="1"/>
    <col min="12" max="12" width="2.140625" style="78" customWidth="1"/>
    <col min="13" max="13" width="18.7109375" style="39" customWidth="1"/>
    <col min="14" max="14" width="2.28515625" style="39" customWidth="1"/>
    <col min="15" max="16384" width="11.42578125" style="39"/>
  </cols>
  <sheetData>
    <row r="1" spans="1:14" x14ac:dyDescent="0.25">
      <c r="A1" s="36" t="s">
        <v>25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8"/>
    </row>
    <row r="2" spans="1:14" x14ac:dyDescent="0.25">
      <c r="A2" s="40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2"/>
    </row>
    <row r="3" spans="1:14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4"/>
      <c r="L3" s="44"/>
      <c r="M3" s="43"/>
      <c r="N3" s="43"/>
    </row>
    <row r="4" spans="1:14" x14ac:dyDescent="0.25">
      <c r="A4" s="43"/>
      <c r="B4" s="43"/>
      <c r="C4" s="43"/>
      <c r="D4" s="43" t="s">
        <v>26</v>
      </c>
      <c r="E4" s="43"/>
      <c r="F4" s="43"/>
      <c r="G4" s="43"/>
      <c r="H4" s="43"/>
      <c r="I4" s="43"/>
      <c r="J4" s="43" t="s">
        <v>27</v>
      </c>
      <c r="K4" s="44"/>
      <c r="L4" s="44"/>
      <c r="M4" s="43"/>
      <c r="N4" s="43"/>
    </row>
    <row r="5" spans="1:14" x14ac:dyDescent="0.25">
      <c r="A5" s="43"/>
      <c r="B5" s="43"/>
      <c r="C5" s="43"/>
      <c r="D5" s="43" t="s">
        <v>28</v>
      </c>
      <c r="E5" s="43"/>
      <c r="F5" s="43"/>
      <c r="G5" s="43"/>
      <c r="H5" s="43"/>
      <c r="I5" s="43"/>
      <c r="J5" s="43" t="s">
        <v>29</v>
      </c>
      <c r="K5" s="44"/>
      <c r="L5" s="44"/>
      <c r="M5" s="43"/>
      <c r="N5" s="43"/>
    </row>
    <row r="6" spans="1:14" x14ac:dyDescent="0.25">
      <c r="A6" s="43"/>
      <c r="B6" s="43"/>
      <c r="C6" s="43"/>
      <c r="D6" s="43" t="s">
        <v>30</v>
      </c>
      <c r="E6" s="43"/>
      <c r="F6" s="43"/>
      <c r="G6" s="43"/>
      <c r="H6" s="43"/>
      <c r="I6" s="43"/>
      <c r="J6" s="43" t="s">
        <v>31</v>
      </c>
      <c r="K6" s="44"/>
      <c r="L6" s="44"/>
      <c r="M6" s="43"/>
      <c r="N6" s="43"/>
    </row>
    <row r="7" spans="1:14" x14ac:dyDescent="0.25">
      <c r="A7" s="43"/>
      <c r="B7" s="43"/>
      <c r="C7" s="43"/>
      <c r="D7" s="43"/>
      <c r="E7" s="43"/>
      <c r="F7" s="43"/>
      <c r="G7" s="43"/>
      <c r="H7" s="43"/>
      <c r="I7" s="43"/>
      <c r="J7" s="43"/>
      <c r="K7" s="44"/>
      <c r="L7" s="44"/>
      <c r="M7" s="43"/>
      <c r="N7" s="43"/>
    </row>
    <row r="8" spans="1:14" ht="18.75" x14ac:dyDescent="0.25">
      <c r="A8" s="45"/>
      <c r="B8" s="46" t="s">
        <v>32</v>
      </c>
      <c r="C8" s="46"/>
      <c r="D8" s="46"/>
      <c r="E8" s="47"/>
      <c r="F8" s="48"/>
      <c r="G8" s="43"/>
      <c r="H8" s="45"/>
      <c r="I8" s="46" t="s">
        <v>33</v>
      </c>
      <c r="J8" s="46"/>
      <c r="K8" s="46"/>
      <c r="L8" s="49"/>
      <c r="M8" s="47"/>
      <c r="N8" s="48"/>
    </row>
    <row r="9" spans="1:14" ht="15.75" thickBot="1" x14ac:dyDescent="0.3">
      <c r="A9" s="50"/>
      <c r="B9" s="51"/>
      <c r="C9" s="51"/>
      <c r="D9" s="51"/>
      <c r="E9" s="51"/>
      <c r="F9" s="52"/>
      <c r="G9" s="43"/>
      <c r="H9" s="50"/>
      <c r="I9" s="51"/>
      <c r="J9" s="51"/>
      <c r="K9" s="53"/>
      <c r="L9" s="53"/>
      <c r="M9" s="51"/>
      <c r="N9" s="52"/>
    </row>
    <row r="10" spans="1:14" ht="17.25" thickTop="1" thickBot="1" x14ac:dyDescent="0.3">
      <c r="A10" s="50"/>
      <c r="B10" s="54" t="s">
        <v>26</v>
      </c>
      <c r="C10" s="51"/>
      <c r="D10" s="51"/>
      <c r="E10" s="51"/>
      <c r="F10" s="52"/>
      <c r="G10" s="43"/>
      <c r="H10" s="50"/>
      <c r="I10" s="55" t="s">
        <v>34</v>
      </c>
      <c r="J10" s="56"/>
      <c r="K10" s="57" t="s">
        <v>35</v>
      </c>
      <c r="L10" s="58"/>
      <c r="M10" s="59"/>
      <c r="N10" s="52"/>
    </row>
    <row r="11" spans="1:14" ht="15.75" thickTop="1" x14ac:dyDescent="0.25">
      <c r="A11" s="50"/>
      <c r="B11" s="51"/>
      <c r="C11" s="51" t="s">
        <v>0</v>
      </c>
      <c r="D11" s="51"/>
      <c r="E11" s="60">
        <v>200000</v>
      </c>
      <c r="F11" s="52"/>
      <c r="G11" s="43"/>
      <c r="H11" s="50"/>
      <c r="I11" s="51"/>
      <c r="J11" s="51"/>
      <c r="K11" s="53"/>
      <c r="L11" s="53"/>
      <c r="M11" s="51"/>
      <c r="N11" s="52"/>
    </row>
    <row r="12" spans="1:14" x14ac:dyDescent="0.25">
      <c r="A12" s="50"/>
      <c r="B12" s="51"/>
      <c r="C12" s="51" t="s">
        <v>36</v>
      </c>
      <c r="D12" s="51"/>
      <c r="E12" s="60">
        <f>'Calculs des frais'!J29</f>
        <v>18399.982779999998</v>
      </c>
      <c r="F12" s="52"/>
      <c r="G12" s="43"/>
      <c r="H12" s="50"/>
      <c r="I12" s="51"/>
      <c r="J12" s="51" t="s">
        <v>37</v>
      </c>
      <c r="K12" s="53"/>
      <c r="L12" s="53"/>
      <c r="M12" s="60"/>
      <c r="N12" s="52"/>
    </row>
    <row r="13" spans="1:14" x14ac:dyDescent="0.25">
      <c r="A13" s="50"/>
      <c r="B13" s="51"/>
      <c r="C13" s="51"/>
      <c r="D13" s="51"/>
      <c r="E13" s="51"/>
      <c r="F13" s="52"/>
      <c r="G13" s="43"/>
      <c r="H13" s="50"/>
      <c r="I13" s="51"/>
      <c r="J13" s="51" t="s">
        <v>38</v>
      </c>
      <c r="K13" s="53"/>
      <c r="L13" s="53"/>
      <c r="M13" s="60"/>
      <c r="N13" s="52"/>
    </row>
    <row r="14" spans="1:14" ht="15.75" x14ac:dyDescent="0.25">
      <c r="A14" s="50"/>
      <c r="B14" s="54" t="s">
        <v>39</v>
      </c>
      <c r="C14" s="51"/>
      <c r="D14" s="51"/>
      <c r="E14" s="51"/>
      <c r="F14" s="52"/>
      <c r="G14" s="43"/>
      <c r="H14" s="50"/>
      <c r="I14" s="51"/>
      <c r="J14" s="51" t="s">
        <v>40</v>
      </c>
      <c r="K14" s="53"/>
      <c r="L14" s="53"/>
      <c r="M14" s="60"/>
      <c r="N14" s="52"/>
    </row>
    <row r="15" spans="1:14" x14ac:dyDescent="0.25">
      <c r="A15" s="50"/>
      <c r="B15" s="51"/>
      <c r="C15" s="51" t="s">
        <v>41</v>
      </c>
      <c r="D15" s="51"/>
      <c r="E15" s="60"/>
      <c r="F15" s="52"/>
      <c r="G15" s="43"/>
      <c r="H15" s="50"/>
      <c r="I15" s="51"/>
      <c r="J15" s="51" t="s">
        <v>42</v>
      </c>
      <c r="K15" s="53"/>
      <c r="L15" s="53"/>
      <c r="M15" s="60"/>
      <c r="N15" s="52"/>
    </row>
    <row r="16" spans="1:14" x14ac:dyDescent="0.25">
      <c r="A16" s="50"/>
      <c r="B16" s="51"/>
      <c r="C16" s="51" t="s">
        <v>43</v>
      </c>
      <c r="D16" s="51"/>
      <c r="E16" s="60"/>
      <c r="F16" s="52"/>
      <c r="G16" s="43"/>
      <c r="H16" s="50"/>
      <c r="I16" s="51"/>
      <c r="J16" s="51" t="s">
        <v>44</v>
      </c>
      <c r="K16" s="53"/>
      <c r="L16" s="53"/>
      <c r="M16" s="60"/>
      <c r="N16" s="52"/>
    </row>
    <row r="17" spans="1:14" ht="15.75" thickBot="1" x14ac:dyDescent="0.3">
      <c r="A17" s="50"/>
      <c r="B17" s="51"/>
      <c r="C17" s="51" t="s">
        <v>45</v>
      </c>
      <c r="D17" s="51"/>
      <c r="E17" s="60"/>
      <c r="F17" s="52"/>
      <c r="G17" s="43"/>
      <c r="H17" s="50"/>
      <c r="I17" s="51"/>
      <c r="J17" s="51"/>
      <c r="K17" s="53"/>
      <c r="L17" s="53"/>
      <c r="M17" s="51"/>
      <c r="N17" s="52"/>
    </row>
    <row r="18" spans="1:14" ht="17.25" thickTop="1" thickBot="1" x14ac:dyDescent="0.3">
      <c r="A18" s="50"/>
      <c r="B18" s="51"/>
      <c r="C18" s="51" t="s">
        <v>43</v>
      </c>
      <c r="D18" s="51"/>
      <c r="E18" s="60"/>
      <c r="F18" s="52"/>
      <c r="G18" s="43"/>
      <c r="H18" s="50"/>
      <c r="I18" s="51"/>
      <c r="J18" s="61" t="s">
        <v>46</v>
      </c>
      <c r="K18" s="62" t="s">
        <v>47</v>
      </c>
      <c r="L18" s="62"/>
      <c r="M18" s="59"/>
      <c r="N18" s="52"/>
    </row>
    <row r="19" spans="1:14" ht="17.25" thickTop="1" thickBot="1" x14ac:dyDescent="0.3">
      <c r="A19" s="50"/>
      <c r="B19" s="51"/>
      <c r="C19" s="51" t="s">
        <v>48</v>
      </c>
      <c r="D19" s="51"/>
      <c r="E19" s="60"/>
      <c r="F19" s="52"/>
      <c r="G19" s="43"/>
      <c r="H19" s="50"/>
      <c r="I19" s="51"/>
      <c r="J19" s="61"/>
      <c r="K19" s="62"/>
      <c r="L19" s="62"/>
      <c r="M19" s="51"/>
      <c r="N19" s="52"/>
    </row>
    <row r="20" spans="1:14" ht="17.25" thickTop="1" thickBot="1" x14ac:dyDescent="0.3">
      <c r="A20" s="50"/>
      <c r="B20" s="51"/>
      <c r="C20" s="51" t="s">
        <v>49</v>
      </c>
      <c r="D20" s="51"/>
      <c r="E20" s="60"/>
      <c r="F20" s="52"/>
      <c r="G20" s="43"/>
      <c r="H20" s="50"/>
      <c r="I20" s="63" t="s">
        <v>50</v>
      </c>
      <c r="J20" s="64"/>
      <c r="K20" s="57" t="s">
        <v>51</v>
      </c>
      <c r="L20" s="58"/>
      <c r="M20" s="59"/>
      <c r="N20" s="52"/>
    </row>
    <row r="21" spans="1:14" ht="15.75" thickTop="1" x14ac:dyDescent="0.25">
      <c r="A21" s="50"/>
      <c r="B21" s="51"/>
      <c r="C21" s="51"/>
      <c r="D21" s="51"/>
      <c r="E21" s="51"/>
      <c r="F21" s="52"/>
      <c r="G21" s="43"/>
      <c r="H21" s="65"/>
      <c r="I21" s="66"/>
      <c r="J21" s="66"/>
      <c r="K21" s="67"/>
      <c r="L21" s="67"/>
      <c r="M21" s="66"/>
      <c r="N21" s="68"/>
    </row>
    <row r="22" spans="1:14" ht="15.75" x14ac:dyDescent="0.25">
      <c r="A22" s="50"/>
      <c r="B22" s="54" t="s">
        <v>52</v>
      </c>
      <c r="C22" s="51"/>
      <c r="D22" s="51"/>
      <c r="E22" s="51"/>
      <c r="F22" s="52"/>
      <c r="G22" s="43"/>
      <c r="H22" s="51"/>
      <c r="I22" s="61"/>
      <c r="J22" s="69"/>
      <c r="K22" s="62"/>
      <c r="L22" s="62"/>
      <c r="M22" s="51"/>
      <c r="N22" s="51"/>
    </row>
    <row r="23" spans="1:14" x14ac:dyDescent="0.25">
      <c r="A23" s="50"/>
      <c r="B23" s="51"/>
      <c r="C23" s="51" t="s">
        <v>53</v>
      </c>
      <c r="D23" s="51"/>
      <c r="E23" s="60"/>
      <c r="F23" s="52"/>
      <c r="G23" s="43"/>
      <c r="H23" s="66"/>
      <c r="I23" s="66"/>
      <c r="J23" s="66"/>
      <c r="K23" s="67"/>
      <c r="L23" s="67"/>
      <c r="M23" s="66"/>
      <c r="N23" s="66"/>
    </row>
    <row r="24" spans="1:14" ht="15.75" x14ac:dyDescent="0.25">
      <c r="A24" s="50"/>
      <c r="B24" s="51"/>
      <c r="C24" s="51"/>
      <c r="D24" s="51"/>
      <c r="E24" s="51"/>
      <c r="F24" s="52"/>
      <c r="G24" s="43"/>
      <c r="H24" s="70"/>
      <c r="I24" s="71" t="s">
        <v>54</v>
      </c>
      <c r="J24" s="72"/>
      <c r="K24" s="73"/>
      <c r="L24" s="73"/>
      <c r="M24" s="72"/>
      <c r="N24" s="74"/>
    </row>
    <row r="25" spans="1:14" ht="15.75" x14ac:dyDescent="0.25">
      <c r="A25" s="50"/>
      <c r="B25" s="54" t="s">
        <v>30</v>
      </c>
      <c r="C25" s="51"/>
      <c r="D25" s="51"/>
      <c r="E25" s="51"/>
      <c r="F25" s="52"/>
      <c r="G25" s="43"/>
      <c r="H25" s="50"/>
      <c r="I25" s="51"/>
      <c r="J25" s="51"/>
      <c r="K25" s="53"/>
      <c r="L25" s="53"/>
      <c r="M25" s="51"/>
      <c r="N25" s="52"/>
    </row>
    <row r="26" spans="1:14" x14ac:dyDescent="0.25">
      <c r="A26" s="50"/>
      <c r="B26" s="51"/>
      <c r="C26" s="51" t="s">
        <v>55</v>
      </c>
      <c r="D26" s="51"/>
      <c r="E26" s="60"/>
      <c r="F26" s="52"/>
      <c r="G26" s="43"/>
      <c r="H26" s="50"/>
      <c r="I26" s="51"/>
      <c r="J26" s="51" t="s">
        <v>56</v>
      </c>
      <c r="K26" s="75" t="s">
        <v>2</v>
      </c>
      <c r="L26" s="53"/>
      <c r="M26" s="60"/>
      <c r="N26" s="52"/>
    </row>
    <row r="27" spans="1:14" x14ac:dyDescent="0.25">
      <c r="A27" s="50"/>
      <c r="B27" s="51"/>
      <c r="C27" s="51" t="s">
        <v>57</v>
      </c>
      <c r="D27" s="51"/>
      <c r="E27" s="60"/>
      <c r="F27" s="52"/>
      <c r="G27" s="43"/>
      <c r="H27" s="50"/>
      <c r="I27" s="51"/>
      <c r="J27" s="51" t="s">
        <v>58</v>
      </c>
      <c r="K27" s="75" t="s">
        <v>2</v>
      </c>
      <c r="L27" s="53"/>
      <c r="M27" s="60"/>
      <c r="N27" s="52"/>
    </row>
    <row r="28" spans="1:14" x14ac:dyDescent="0.25">
      <c r="A28" s="50"/>
      <c r="B28" s="51"/>
      <c r="C28" s="51" t="s">
        <v>59</v>
      </c>
      <c r="D28" s="51"/>
      <c r="E28" s="60"/>
      <c r="F28" s="52"/>
      <c r="G28" s="43"/>
      <c r="H28" s="50"/>
      <c r="I28" s="51"/>
      <c r="J28" s="51" t="s">
        <v>60</v>
      </c>
      <c r="K28" s="75" t="s">
        <v>2</v>
      </c>
      <c r="L28" s="53"/>
      <c r="M28" s="60"/>
      <c r="N28" s="52"/>
    </row>
    <row r="29" spans="1:14" x14ac:dyDescent="0.25">
      <c r="A29" s="50"/>
      <c r="B29" s="51"/>
      <c r="C29" s="51" t="s">
        <v>61</v>
      </c>
      <c r="D29" s="51"/>
      <c r="E29" s="60"/>
      <c r="F29" s="52"/>
      <c r="G29" s="43"/>
      <c r="H29" s="50"/>
      <c r="I29" s="51"/>
      <c r="J29" s="51" t="s">
        <v>62</v>
      </c>
      <c r="K29" s="75" t="s">
        <v>2</v>
      </c>
      <c r="L29" s="53"/>
      <c r="M29" s="60"/>
      <c r="N29" s="52"/>
    </row>
    <row r="30" spans="1:14" x14ac:dyDescent="0.25">
      <c r="A30" s="50"/>
      <c r="B30" s="51"/>
      <c r="C30" s="51" t="s">
        <v>43</v>
      </c>
      <c r="D30" s="51"/>
      <c r="E30" s="60"/>
      <c r="F30" s="52"/>
      <c r="G30" s="43"/>
      <c r="H30" s="50"/>
      <c r="I30" s="51"/>
      <c r="J30" s="51" t="s">
        <v>63</v>
      </c>
      <c r="K30" s="75" t="s">
        <v>2</v>
      </c>
      <c r="L30" s="53"/>
      <c r="M30" s="60"/>
      <c r="N30" s="52"/>
    </row>
    <row r="31" spans="1:14" ht="15.75" thickBot="1" x14ac:dyDescent="0.3">
      <c r="A31" s="50"/>
      <c r="B31" s="51"/>
      <c r="C31" s="51" t="s">
        <v>45</v>
      </c>
      <c r="D31" s="51"/>
      <c r="E31" s="60"/>
      <c r="F31" s="52"/>
      <c r="G31" s="43"/>
      <c r="H31" s="50"/>
      <c r="I31" s="51"/>
      <c r="J31" s="51"/>
      <c r="K31" s="53"/>
      <c r="L31" s="53"/>
      <c r="M31" s="51"/>
      <c r="N31" s="52"/>
    </row>
    <row r="32" spans="1:14" ht="16.5" thickTop="1" thickBot="1" x14ac:dyDescent="0.3">
      <c r="A32" s="50"/>
      <c r="B32" s="51"/>
      <c r="C32" s="51" t="s">
        <v>43</v>
      </c>
      <c r="D32" s="51"/>
      <c r="E32" s="60"/>
      <c r="F32" s="52"/>
      <c r="G32" s="43"/>
      <c r="H32" s="50"/>
      <c r="I32" s="51"/>
      <c r="J32" s="61" t="s">
        <v>64</v>
      </c>
      <c r="K32" s="53"/>
      <c r="L32" s="53"/>
      <c r="M32" s="59"/>
      <c r="N32" s="52"/>
    </row>
    <row r="33" spans="1:14" ht="15.75" thickTop="1" x14ac:dyDescent="0.25">
      <c r="A33" s="50"/>
      <c r="B33" s="51"/>
      <c r="C33" s="51" t="s">
        <v>65</v>
      </c>
      <c r="D33" s="51"/>
      <c r="E33" s="60"/>
      <c r="F33" s="52"/>
      <c r="G33" s="43"/>
      <c r="H33" s="65"/>
      <c r="I33" s="66"/>
      <c r="J33" s="66"/>
      <c r="K33" s="67"/>
      <c r="L33" s="67"/>
      <c r="M33" s="66"/>
      <c r="N33" s="68"/>
    </row>
    <row r="34" spans="1:14" x14ac:dyDescent="0.25">
      <c r="A34" s="50"/>
      <c r="B34" s="51"/>
      <c r="C34" s="51" t="s">
        <v>66</v>
      </c>
      <c r="D34" s="51"/>
      <c r="E34" s="60"/>
      <c r="F34" s="52"/>
      <c r="G34" s="43"/>
      <c r="H34" s="51"/>
      <c r="I34" s="51"/>
      <c r="J34" s="51"/>
      <c r="K34" s="53"/>
      <c r="L34" s="53"/>
      <c r="M34" s="51"/>
      <c r="N34" s="51"/>
    </row>
    <row r="35" spans="1:14" x14ac:dyDescent="0.25">
      <c r="A35" s="50"/>
      <c r="B35" s="51"/>
      <c r="C35" s="75" t="s">
        <v>2</v>
      </c>
      <c r="D35" s="51" t="s">
        <v>67</v>
      </c>
      <c r="E35" s="60"/>
      <c r="F35" s="52"/>
      <c r="G35" s="43"/>
      <c r="H35" s="43"/>
      <c r="I35" s="43"/>
      <c r="J35" s="43"/>
      <c r="K35" s="44"/>
      <c r="L35" s="44"/>
      <c r="M35" s="43"/>
      <c r="N35" s="43"/>
    </row>
    <row r="36" spans="1:14" ht="15.75" x14ac:dyDescent="0.25">
      <c r="A36" s="50"/>
      <c r="B36" s="51"/>
      <c r="C36" s="75" t="s">
        <v>2</v>
      </c>
      <c r="D36" s="51" t="s">
        <v>68</v>
      </c>
      <c r="E36" s="60"/>
      <c r="F36" s="52"/>
      <c r="G36" s="43"/>
      <c r="H36" s="70"/>
      <c r="I36" s="71" t="s">
        <v>69</v>
      </c>
      <c r="J36" s="72"/>
      <c r="K36" s="73"/>
      <c r="L36" s="73"/>
      <c r="M36" s="72"/>
      <c r="N36" s="74"/>
    </row>
    <row r="37" spans="1:14" x14ac:dyDescent="0.25">
      <c r="A37" s="50"/>
      <c r="B37" s="51"/>
      <c r="C37" s="75" t="s">
        <v>2</v>
      </c>
      <c r="D37" s="51" t="s">
        <v>49</v>
      </c>
      <c r="E37" s="60"/>
      <c r="F37" s="52"/>
      <c r="G37" s="43"/>
      <c r="H37" s="50"/>
      <c r="I37" s="51"/>
      <c r="J37" s="51"/>
      <c r="K37" s="53"/>
      <c r="L37" s="53"/>
      <c r="M37" s="51"/>
      <c r="N37" s="52"/>
    </row>
    <row r="38" spans="1:14" x14ac:dyDescent="0.25">
      <c r="A38" s="50"/>
      <c r="B38" s="51"/>
      <c r="C38" s="51"/>
      <c r="D38" s="51"/>
      <c r="E38" s="51"/>
      <c r="F38" s="52"/>
      <c r="G38" s="43"/>
      <c r="H38" s="50"/>
      <c r="I38" s="51"/>
      <c r="J38" s="51" t="s">
        <v>70</v>
      </c>
      <c r="K38" s="53"/>
      <c r="L38" s="53"/>
      <c r="M38" s="60"/>
      <c r="N38" s="52"/>
    </row>
    <row r="39" spans="1:14" ht="15.75" x14ac:dyDescent="0.25">
      <c r="A39" s="50"/>
      <c r="B39" s="54" t="s">
        <v>1</v>
      </c>
      <c r="C39" s="51"/>
      <c r="D39" s="51"/>
      <c r="E39" s="51"/>
      <c r="F39" s="52"/>
      <c r="G39" s="43"/>
      <c r="H39" s="50"/>
      <c r="I39" s="51"/>
      <c r="J39" s="51" t="s">
        <v>71</v>
      </c>
      <c r="K39" s="76" t="s">
        <v>72</v>
      </c>
      <c r="L39" s="76"/>
      <c r="M39" s="60"/>
      <c r="N39" s="52"/>
    </row>
    <row r="40" spans="1:14" x14ac:dyDescent="0.25">
      <c r="A40" s="50"/>
      <c r="B40" s="51"/>
      <c r="C40" s="51" t="s">
        <v>73</v>
      </c>
      <c r="D40" s="51"/>
      <c r="E40" s="60"/>
      <c r="F40" s="52"/>
      <c r="G40" s="43"/>
      <c r="H40" s="50"/>
      <c r="I40" s="51"/>
      <c r="J40" s="51" t="s">
        <v>74</v>
      </c>
      <c r="K40" s="75" t="s">
        <v>2</v>
      </c>
      <c r="L40" s="75"/>
      <c r="M40" s="60"/>
      <c r="N40" s="52"/>
    </row>
    <row r="41" spans="1:14" x14ac:dyDescent="0.25">
      <c r="A41" s="50"/>
      <c r="B41" s="51"/>
      <c r="C41" s="51"/>
      <c r="D41" s="51"/>
      <c r="E41" s="51"/>
      <c r="F41" s="52"/>
      <c r="G41" s="43"/>
      <c r="H41" s="50"/>
      <c r="I41" s="51"/>
      <c r="J41" s="51" t="s">
        <v>75</v>
      </c>
      <c r="K41" s="76" t="s">
        <v>72</v>
      </c>
      <c r="L41" s="76"/>
      <c r="M41" s="60"/>
      <c r="N41" s="52"/>
    </row>
    <row r="42" spans="1:14" ht="15.75" x14ac:dyDescent="0.25">
      <c r="A42" s="50"/>
      <c r="B42" s="54" t="s">
        <v>76</v>
      </c>
      <c r="C42" s="51"/>
      <c r="D42" s="51"/>
      <c r="E42" s="51"/>
      <c r="F42" s="52"/>
      <c r="G42" s="43"/>
      <c r="H42" s="50"/>
      <c r="I42" s="51"/>
      <c r="J42" s="51" t="s">
        <v>77</v>
      </c>
      <c r="K42" s="76" t="s">
        <v>72</v>
      </c>
      <c r="L42" s="76"/>
      <c r="M42" s="60"/>
      <c r="N42" s="52"/>
    </row>
    <row r="43" spans="1:14" x14ac:dyDescent="0.25">
      <c r="A43" s="50"/>
      <c r="B43" s="51"/>
      <c r="C43" s="51" t="s">
        <v>78</v>
      </c>
      <c r="D43" s="51"/>
      <c r="E43" s="60"/>
      <c r="F43" s="52"/>
      <c r="G43" s="43"/>
      <c r="H43" s="50"/>
      <c r="I43" s="51"/>
      <c r="J43" s="51" t="s">
        <v>79</v>
      </c>
      <c r="K43" s="76" t="s">
        <v>72</v>
      </c>
      <c r="L43" s="76"/>
      <c r="M43" s="60"/>
      <c r="N43" s="52"/>
    </row>
    <row r="44" spans="1:14" ht="15.75" thickBot="1" x14ac:dyDescent="0.3">
      <c r="A44" s="50"/>
      <c r="B44" s="51"/>
      <c r="C44" s="51" t="s">
        <v>80</v>
      </c>
      <c r="D44" s="51"/>
      <c r="E44" s="60"/>
      <c r="F44" s="52"/>
      <c r="G44" s="43"/>
      <c r="H44" s="50"/>
      <c r="I44" s="51"/>
      <c r="J44" s="51"/>
      <c r="K44" s="53"/>
      <c r="L44" s="53"/>
      <c r="M44" s="51"/>
      <c r="N44" s="52"/>
    </row>
    <row r="45" spans="1:14" ht="16.5" thickTop="1" thickBot="1" x14ac:dyDescent="0.3">
      <c r="A45" s="50"/>
      <c r="B45" s="51"/>
      <c r="C45" s="51" t="s">
        <v>81</v>
      </c>
      <c r="D45" s="51"/>
      <c r="E45" s="60"/>
      <c r="F45" s="52"/>
      <c r="G45" s="43"/>
      <c r="H45" s="50"/>
      <c r="I45" s="51"/>
      <c r="J45" s="61" t="s">
        <v>82</v>
      </c>
      <c r="K45" s="53"/>
      <c r="L45" s="53"/>
      <c r="M45" s="59"/>
      <c r="N45" s="52"/>
    </row>
    <row r="46" spans="1:14" ht="15.75" thickTop="1" x14ac:dyDescent="0.25">
      <c r="A46" s="50"/>
      <c r="B46" s="51"/>
      <c r="C46" s="51" t="s">
        <v>79</v>
      </c>
      <c r="D46" s="51"/>
      <c r="E46" s="60"/>
      <c r="F46" s="52"/>
      <c r="G46" s="43"/>
      <c r="H46" s="50"/>
      <c r="I46" s="51"/>
      <c r="J46" s="51"/>
      <c r="K46" s="53"/>
      <c r="L46" s="53"/>
      <c r="M46" s="51"/>
      <c r="N46" s="52"/>
    </row>
    <row r="47" spans="1:14" ht="15.75" thickBot="1" x14ac:dyDescent="0.3">
      <c r="A47" s="50"/>
      <c r="B47" s="51"/>
      <c r="C47" s="51"/>
      <c r="D47" s="51"/>
      <c r="E47" s="51"/>
      <c r="F47" s="52"/>
      <c r="G47" s="43"/>
      <c r="H47" s="65"/>
      <c r="I47" s="66"/>
      <c r="J47" s="66"/>
      <c r="K47" s="67"/>
      <c r="L47" s="67"/>
      <c r="M47" s="66"/>
      <c r="N47" s="68"/>
    </row>
    <row r="48" spans="1:14" ht="17.25" thickTop="1" thickBot="1" x14ac:dyDescent="0.3">
      <c r="A48" s="50"/>
      <c r="B48" s="55" t="s">
        <v>83</v>
      </c>
      <c r="C48" s="56"/>
      <c r="D48" s="77"/>
      <c r="E48" s="59"/>
      <c r="F48" s="52"/>
      <c r="G48" s="43"/>
      <c r="H48" s="43"/>
      <c r="I48" s="43"/>
      <c r="J48" s="43"/>
      <c r="K48" s="44"/>
      <c r="L48" s="44"/>
      <c r="M48" s="43"/>
      <c r="N48" s="43"/>
    </row>
    <row r="49" spans="1:14" ht="15.75" thickTop="1" x14ac:dyDescent="0.25">
      <c r="A49" s="65"/>
      <c r="B49" s="66"/>
      <c r="C49" s="66"/>
      <c r="D49" s="66"/>
      <c r="E49" s="66"/>
      <c r="F49" s="68"/>
      <c r="G49" s="43"/>
      <c r="H49" s="43"/>
      <c r="I49" s="43"/>
      <c r="J49" s="43"/>
      <c r="K49" s="44"/>
      <c r="L49" s="44"/>
      <c r="M49" s="43"/>
      <c r="N49" s="43"/>
    </row>
  </sheetData>
  <mergeCells count="5">
    <mergeCell ref="A1:N2"/>
    <mergeCell ref="B8:D8"/>
    <mergeCell ref="E8:F8"/>
    <mergeCell ref="I8:K8"/>
    <mergeCell ref="M8:N8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1</xdr:col>
                    <xdr:colOff>238125</xdr:colOff>
                    <xdr:row>2</xdr:row>
                    <xdr:rowOff>180975</xdr:rowOff>
                  </from>
                  <to>
                    <xdr:col>3</xdr:col>
                    <xdr:colOff>1038225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1</xdr:col>
                    <xdr:colOff>238125</xdr:colOff>
                    <xdr:row>3</xdr:row>
                    <xdr:rowOff>171450</xdr:rowOff>
                  </from>
                  <to>
                    <xdr:col>3</xdr:col>
                    <xdr:colOff>1038225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1</xdr:col>
                    <xdr:colOff>238125</xdr:colOff>
                    <xdr:row>4</xdr:row>
                    <xdr:rowOff>161925</xdr:rowOff>
                  </from>
                  <to>
                    <xdr:col>3</xdr:col>
                    <xdr:colOff>1038225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7</xdr:col>
                    <xdr:colOff>76200</xdr:colOff>
                    <xdr:row>2</xdr:row>
                    <xdr:rowOff>180975</xdr:rowOff>
                  </from>
                  <to>
                    <xdr:col>9</xdr:col>
                    <xdr:colOff>590550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7</xdr:col>
                    <xdr:colOff>76200</xdr:colOff>
                    <xdr:row>3</xdr:row>
                    <xdr:rowOff>171450</xdr:rowOff>
                  </from>
                  <to>
                    <xdr:col>9</xdr:col>
                    <xdr:colOff>590550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7</xdr:col>
                    <xdr:colOff>76200</xdr:colOff>
                    <xdr:row>4</xdr:row>
                    <xdr:rowOff>161925</xdr:rowOff>
                  </from>
                  <to>
                    <xdr:col>9</xdr:col>
                    <xdr:colOff>590550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N51"/>
  <sheetViews>
    <sheetView workbookViewId="0">
      <selection activeCell="N10" sqref="N10"/>
    </sheetView>
  </sheetViews>
  <sheetFormatPr baseColWidth="10" defaultRowHeight="15" x14ac:dyDescent="0.25"/>
  <cols>
    <col min="1" max="1" width="4.5703125" customWidth="1"/>
    <col min="2" max="2" width="7.140625" customWidth="1"/>
    <col min="5" max="5" width="10.7109375" customWidth="1"/>
    <col min="8" max="8" width="7.140625" customWidth="1"/>
    <col min="9" max="9" width="17.85546875" customWidth="1"/>
    <col min="12" max="12" width="4.28515625" customWidth="1"/>
    <col min="13" max="13" width="7.140625" customWidth="1"/>
  </cols>
  <sheetData>
    <row r="1" spans="1:1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1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1"/>
    </row>
    <row r="3" spans="1:14" ht="18.75" x14ac:dyDescent="0.25">
      <c r="A3" s="1"/>
      <c r="B3" s="6"/>
      <c r="C3" s="19"/>
      <c r="D3" s="79" t="s">
        <v>10</v>
      </c>
      <c r="E3" s="20"/>
      <c r="F3" s="20"/>
      <c r="G3" s="20"/>
      <c r="H3" s="20"/>
      <c r="I3" s="20"/>
      <c r="J3" s="20"/>
      <c r="K3" s="20"/>
      <c r="L3" s="21"/>
      <c r="M3" s="10"/>
      <c r="N3" s="1"/>
    </row>
    <row r="4" spans="1:14" x14ac:dyDescent="0.25">
      <c r="A4" s="1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10"/>
      <c r="N4" s="1"/>
    </row>
    <row r="5" spans="1:14" x14ac:dyDescent="0.25">
      <c r="A5" s="1"/>
      <c r="B5" s="6"/>
      <c r="C5" s="7"/>
      <c r="D5" s="8" t="s">
        <v>3</v>
      </c>
      <c r="E5" s="9"/>
      <c r="F5" s="7"/>
      <c r="G5" s="7"/>
      <c r="H5" s="18">
        <v>3</v>
      </c>
      <c r="I5" s="7"/>
      <c r="J5" s="7"/>
      <c r="K5" s="7"/>
      <c r="L5" s="7"/>
      <c r="M5" s="10"/>
      <c r="N5" s="1"/>
    </row>
    <row r="6" spans="1:14" x14ac:dyDescent="0.25">
      <c r="A6" s="1"/>
      <c r="B6" s="6"/>
      <c r="C6" s="7"/>
      <c r="D6" s="7"/>
      <c r="E6" s="7"/>
      <c r="F6" s="7"/>
      <c r="G6" s="7"/>
      <c r="H6" s="7"/>
      <c r="I6" s="7"/>
      <c r="J6" s="7"/>
      <c r="K6" s="7"/>
      <c r="L6" s="7"/>
      <c r="M6" s="10"/>
      <c r="N6" s="1"/>
    </row>
    <row r="7" spans="1:14" x14ac:dyDescent="0.25">
      <c r="A7" s="1"/>
      <c r="B7" s="6"/>
      <c r="C7" s="7"/>
      <c r="D7" s="8" t="s">
        <v>4</v>
      </c>
      <c r="E7" s="29">
        <f>'Plan de financement'!E11</f>
        <v>200000</v>
      </c>
      <c r="F7" s="30"/>
      <c r="G7" s="7"/>
      <c r="H7" s="7"/>
      <c r="I7" s="7"/>
      <c r="J7" s="8" t="str">
        <f>IF($H$5=1,"Logement situé en EDRLR ?  ",IF($H$5=3,"Logement dans une zone à pression immobilière ?  ","Non concerné :  "))</f>
        <v xml:space="preserve">Logement dans une zone à pression immobilière ?  </v>
      </c>
      <c r="K7" s="2" t="s">
        <v>7</v>
      </c>
      <c r="L7" s="7"/>
      <c r="M7" s="10"/>
      <c r="N7" s="1"/>
    </row>
    <row r="8" spans="1:14" x14ac:dyDescent="0.25">
      <c r="A8" s="1"/>
      <c r="B8" s="6"/>
      <c r="C8" s="7"/>
      <c r="D8" s="7"/>
      <c r="E8" s="7"/>
      <c r="F8" s="7"/>
      <c r="G8" s="7"/>
      <c r="H8" s="7"/>
      <c r="I8" s="7"/>
      <c r="J8" s="7"/>
      <c r="K8" s="7"/>
      <c r="L8" s="7"/>
      <c r="M8" s="10"/>
      <c r="N8" s="1"/>
    </row>
    <row r="9" spans="1:14" x14ac:dyDescent="0.25">
      <c r="A9" s="1"/>
      <c r="B9" s="6"/>
      <c r="C9" s="7"/>
      <c r="D9" s="8" t="s">
        <v>5</v>
      </c>
      <c r="E9" s="14">
        <v>710</v>
      </c>
      <c r="F9" s="15"/>
      <c r="G9" s="7"/>
      <c r="H9" s="7"/>
      <c r="I9" s="7"/>
      <c r="J9" s="8" t="s">
        <v>9</v>
      </c>
      <c r="K9" s="2" t="s">
        <v>7</v>
      </c>
      <c r="L9" s="7"/>
      <c r="M9" s="10"/>
      <c r="N9" s="1"/>
    </row>
    <row r="10" spans="1:14" x14ac:dyDescent="0.25">
      <c r="A10" s="1"/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10"/>
      <c r="N10" s="1"/>
    </row>
    <row r="11" spans="1:14" x14ac:dyDescent="0.25">
      <c r="A11" s="1"/>
      <c r="B11" s="6"/>
      <c r="C11" s="7"/>
      <c r="D11" s="8" t="s">
        <v>6</v>
      </c>
      <c r="E11" s="16">
        <v>5</v>
      </c>
      <c r="F11" s="17"/>
      <c r="G11" s="7"/>
      <c r="H11" s="7"/>
      <c r="I11" s="7"/>
      <c r="J11" s="7"/>
      <c r="K11" s="7"/>
      <c r="L11" s="7"/>
      <c r="M11" s="10"/>
      <c r="N11" s="1"/>
    </row>
    <row r="12" spans="1:14" x14ac:dyDescent="0.25">
      <c r="A12" s="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3"/>
      <c r="N12" s="1"/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25">
      <c r="A14" s="1"/>
      <c r="B14" s="3"/>
      <c r="C14" s="4"/>
      <c r="D14" s="4"/>
      <c r="E14" s="4"/>
      <c r="F14" s="4"/>
      <c r="G14" s="4"/>
      <c r="H14" s="4"/>
      <c r="I14" s="4"/>
      <c r="J14" s="4"/>
      <c r="K14" s="4"/>
      <c r="L14" s="4"/>
      <c r="M14" s="5"/>
      <c r="N14" s="1"/>
    </row>
    <row r="15" spans="1:14" ht="18.75" x14ac:dyDescent="0.25">
      <c r="A15" s="1"/>
      <c r="B15" s="6"/>
      <c r="C15" s="19"/>
      <c r="D15" s="79" t="s">
        <v>11</v>
      </c>
      <c r="E15" s="20"/>
      <c r="F15" s="20"/>
      <c r="G15" s="20"/>
      <c r="H15" s="20"/>
      <c r="I15" s="20"/>
      <c r="J15" s="20"/>
      <c r="K15" s="20"/>
      <c r="L15" s="21"/>
      <c r="M15" s="10"/>
      <c r="N15" s="1"/>
    </row>
    <row r="16" spans="1:14" x14ac:dyDescent="0.25">
      <c r="A16" s="1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10"/>
      <c r="N16" s="1"/>
    </row>
    <row r="17" spans="1:14" x14ac:dyDescent="0.25">
      <c r="A17" s="1"/>
      <c r="B17" s="6"/>
      <c r="C17" s="1"/>
      <c r="D17" s="22"/>
      <c r="E17" s="25" t="s">
        <v>12</v>
      </c>
      <c r="F17" s="23"/>
      <c r="G17" s="23"/>
      <c r="H17" s="23"/>
      <c r="I17" s="23"/>
      <c r="J17" s="23"/>
      <c r="K17" s="24"/>
      <c r="L17" s="1"/>
      <c r="M17" s="10"/>
      <c r="N17" s="1"/>
    </row>
    <row r="18" spans="1:14" x14ac:dyDescent="0.25">
      <c r="A18" s="1"/>
      <c r="B18" s="6"/>
      <c r="C18" s="1"/>
      <c r="D18" s="1"/>
      <c r="E18" s="1"/>
      <c r="F18" s="1"/>
      <c r="G18" s="26">
        <f>IF($J$19="","",IF($K$7="OUI",160431.53,150404.55))</f>
        <v>160431.53</v>
      </c>
      <c r="H18" s="1"/>
      <c r="I18" s="1"/>
      <c r="J18" s="1"/>
      <c r="K18" s="1"/>
      <c r="L18" s="1"/>
      <c r="M18" s="10"/>
      <c r="N18" s="1"/>
    </row>
    <row r="19" spans="1:14" x14ac:dyDescent="0.25">
      <c r="A19" s="1"/>
      <c r="B19" s="6"/>
      <c r="C19" s="1"/>
      <c r="D19" s="8" t="s">
        <v>13</v>
      </c>
      <c r="E19" s="27" t="str">
        <f>IF($H$5=1,0.125,IF(OR($E$9&lt;745,AND($E$9&lt;845,$E$11&gt;=3,$E$11&lt;=4),AND($E$9&lt;945,$E$11&gt;=5,$E$11&lt;=6),AND($E$9&lt;1045,$E$11&gt;=7)),IF($H$5=2,0.05,"Taux spécial"),IF($H$5=3,0.1,0.125)))</f>
        <v>Taux spécial</v>
      </c>
      <c r="F19" s="28"/>
      <c r="G19" s="1"/>
      <c r="H19" s="1"/>
      <c r="I19" s="8" t="s">
        <v>14</v>
      </c>
      <c r="J19" s="27">
        <f>IF(AND($H$5=3,OR($E$9&lt;745,AND($E$9&lt;845,$E$11&gt;=3,$E$11&lt;=4),AND($E$9&lt;945,$E$11&gt;=5,$E$11&lt;=6),AND($E$9&lt;1045,$E$11&gt;=7))),0.06,"")</f>
        <v>0.06</v>
      </c>
      <c r="K19" s="28"/>
      <c r="L19" s="1"/>
      <c r="M19" s="10"/>
      <c r="N19" s="1"/>
    </row>
    <row r="20" spans="1:14" x14ac:dyDescent="0.25">
      <c r="A20" s="1"/>
      <c r="B20" s="6"/>
      <c r="C20" s="1"/>
      <c r="D20" s="1"/>
      <c r="E20" s="1"/>
      <c r="F20" s="1"/>
      <c r="G20" s="1"/>
      <c r="H20" s="1"/>
      <c r="I20" s="1"/>
      <c r="J20" s="1"/>
      <c r="K20" s="1"/>
      <c r="L20" s="1"/>
      <c r="M20" s="10"/>
      <c r="N20" s="1"/>
    </row>
    <row r="21" spans="1:14" x14ac:dyDescent="0.25">
      <c r="A21" s="1"/>
      <c r="B21" s="6"/>
      <c r="C21" s="1"/>
      <c r="D21" s="8" t="s">
        <v>15</v>
      </c>
      <c r="E21" s="29">
        <f>IF(AND($H$5=1,$K$9="OUI"),IF($K$7="OUI",75000,60000),IF(AND($H$5=2,$K$9="OUI"),IF($E$19=0.1,25000,35000),0))</f>
        <v>0</v>
      </c>
      <c r="F21" s="30"/>
      <c r="G21" s="1"/>
      <c r="H21" s="1"/>
      <c r="I21" s="8" t="s">
        <v>16</v>
      </c>
      <c r="J21" s="29">
        <f>IF($J$19&lt;&gt;"",IF($E$7&gt;$G$18,$G$18*0.06+($E$7-$G$18)*0.125,$E$7*0.06),($E$7-$E$21)*$E$19)</f>
        <v>14571.95055</v>
      </c>
      <c r="K21" s="30"/>
      <c r="L21" s="1"/>
      <c r="M21" s="10"/>
      <c r="N21" s="1"/>
    </row>
    <row r="22" spans="1:14" x14ac:dyDescent="0.25">
      <c r="A22" s="1"/>
      <c r="B22" s="6"/>
      <c r="C22" s="1"/>
      <c r="D22" s="1"/>
      <c r="E22" s="1"/>
      <c r="F22" s="1"/>
      <c r="G22" s="1"/>
      <c r="H22" s="1"/>
      <c r="I22" s="1"/>
      <c r="J22" s="1"/>
      <c r="K22" s="1"/>
      <c r="L22" s="1"/>
      <c r="M22" s="10"/>
      <c r="N22" s="1"/>
    </row>
    <row r="23" spans="1:14" x14ac:dyDescent="0.25">
      <c r="A23" s="1"/>
      <c r="B23" s="6"/>
      <c r="C23" s="1"/>
      <c r="D23" s="22"/>
      <c r="E23" s="25" t="s">
        <v>17</v>
      </c>
      <c r="F23" s="23"/>
      <c r="G23" s="23"/>
      <c r="H23" s="23"/>
      <c r="I23" s="23"/>
      <c r="J23" s="23"/>
      <c r="K23" s="24"/>
      <c r="L23" s="1"/>
      <c r="M23" s="10"/>
      <c r="N23" s="1"/>
    </row>
    <row r="24" spans="1:14" x14ac:dyDescent="0.25">
      <c r="A24" s="1"/>
      <c r="B24" s="6"/>
      <c r="C24" s="1"/>
      <c r="D24" s="1"/>
      <c r="E24" s="1"/>
      <c r="F24" s="1"/>
      <c r="G24" s="1"/>
      <c r="H24" s="1"/>
      <c r="I24" s="1"/>
      <c r="J24" s="1"/>
      <c r="K24" s="1"/>
      <c r="L24" s="1"/>
      <c r="M24" s="10"/>
      <c r="N24" s="1"/>
    </row>
    <row r="25" spans="1:14" x14ac:dyDescent="0.25">
      <c r="A25" s="1"/>
      <c r="B25" s="6"/>
      <c r="C25" s="1"/>
      <c r="D25" s="8" t="s">
        <v>18</v>
      </c>
      <c r="E25" s="31">
        <f>IF($E$7&lt;=7500,$E$7*0.0456,IF($E$7&lt;=17500,7500*0.0456+($E$7-7500)*0.0285,IF($E$7&lt;=30000,7500*0.0456+(17500-7500)*0.0285+($E$7-17500)*0.0228,IF($E$7&lt;=45495,7500*0.0456+(17500-7500)*0.0285+(30000-17500)*0.0228+($E$7-30000)*0.0171,IF($E$7&lt;=64095,7500*0.0456+(17500-7500)*0.0285+(30000-17500)*0.0228+(45495-30000)*0.0171+($E$7-45495)*0.0114,IF($E$7&lt;=250095,7500*0.0456+(17500-7500)*0.0285+(30000-17500)*0.0228+(45495-30000)*0.0171+(64095-45495)*0.0114+($E$7-64095)*0.0057,IF($E$7&gt;250095,7500*0.0456+(17500-7500)*0.0285+(30000-17500)*0.0228+(45495-30000)*0.0171+(64095-45495)*0.0114+(250095-64095)*0.0057+($E$7-250095)*0.00057,"")))))))</f>
        <v>2163.663</v>
      </c>
      <c r="F25" s="32"/>
      <c r="G25" s="1"/>
      <c r="H25" s="1"/>
      <c r="I25" s="8" t="s">
        <v>8</v>
      </c>
      <c r="J25" s="14">
        <v>1000</v>
      </c>
      <c r="K25" s="15"/>
      <c r="L25" s="1"/>
      <c r="M25" s="10"/>
      <c r="N25" s="1"/>
    </row>
    <row r="26" spans="1:14" x14ac:dyDescent="0.25">
      <c r="A26" s="1"/>
      <c r="B26" s="6"/>
      <c r="C26" s="1"/>
      <c r="D26" s="1"/>
      <c r="E26" s="1"/>
      <c r="F26" s="1"/>
      <c r="G26" s="1"/>
      <c r="H26" s="1"/>
      <c r="I26" s="1"/>
      <c r="J26" s="1"/>
      <c r="K26" s="1"/>
      <c r="L26" s="1"/>
      <c r="M26" s="10"/>
      <c r="N26" s="1"/>
    </row>
    <row r="27" spans="1:14" x14ac:dyDescent="0.25">
      <c r="A27" s="1"/>
      <c r="B27" s="6"/>
      <c r="C27" s="1"/>
      <c r="D27" s="8" t="s">
        <v>19</v>
      </c>
      <c r="E27" s="31">
        <f>($E$25+$J$25)*0.21</f>
        <v>664.36923000000002</v>
      </c>
      <c r="F27" s="32"/>
      <c r="G27" s="1"/>
      <c r="H27" s="1"/>
      <c r="I27" s="1"/>
      <c r="J27" s="1"/>
      <c r="K27" s="1"/>
      <c r="L27" s="1"/>
      <c r="M27" s="10"/>
      <c r="N27" s="1"/>
    </row>
    <row r="28" spans="1:14" x14ac:dyDescent="0.25">
      <c r="A28" s="1"/>
      <c r="B28" s="6"/>
      <c r="C28" s="1"/>
      <c r="D28" s="1"/>
      <c r="E28" s="1"/>
      <c r="F28" s="1"/>
      <c r="G28" s="1"/>
      <c r="H28" s="1"/>
      <c r="I28" s="1"/>
      <c r="J28" s="1"/>
      <c r="K28" s="1"/>
      <c r="L28" s="1"/>
      <c r="M28" s="10"/>
      <c r="N28" s="1"/>
    </row>
    <row r="29" spans="1:14" x14ac:dyDescent="0.25">
      <c r="A29" s="1"/>
      <c r="B29" s="6"/>
      <c r="C29" s="1"/>
      <c r="D29" s="1"/>
      <c r="E29" s="1"/>
      <c r="F29" s="1"/>
      <c r="G29" s="1"/>
      <c r="H29" s="1"/>
      <c r="I29" s="33" t="s">
        <v>20</v>
      </c>
      <c r="J29" s="34">
        <f>$J$21+$E$25+$J$25+$E$27</f>
        <v>18399.982779999998</v>
      </c>
      <c r="K29" s="35"/>
      <c r="L29" s="1"/>
      <c r="M29" s="10"/>
      <c r="N29" s="1"/>
    </row>
    <row r="30" spans="1:14" x14ac:dyDescent="0.25">
      <c r="A30" s="1"/>
      <c r="B30" s="11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3"/>
      <c r="N30" s="1"/>
    </row>
    <row r="31" spans="1:14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x14ac:dyDescent="0.25">
      <c r="A32" s="1"/>
      <c r="B32" s="3"/>
      <c r="C32" s="4"/>
      <c r="D32" s="4"/>
      <c r="E32" s="4"/>
      <c r="F32" s="4"/>
      <c r="G32" s="4"/>
      <c r="H32" s="4"/>
      <c r="I32" s="4"/>
      <c r="J32" s="4"/>
      <c r="K32" s="4"/>
      <c r="L32" s="4"/>
      <c r="M32" s="5"/>
      <c r="N32" s="1"/>
    </row>
    <row r="33" spans="1:14" ht="18.75" x14ac:dyDescent="0.25">
      <c r="A33" s="1"/>
      <c r="B33" s="6"/>
      <c r="C33" s="19"/>
      <c r="D33" s="79" t="s">
        <v>22</v>
      </c>
      <c r="E33" s="20"/>
      <c r="F33" s="20"/>
      <c r="G33" s="20"/>
      <c r="H33" s="20"/>
      <c r="I33" s="20"/>
      <c r="J33" s="20"/>
      <c r="K33" s="20"/>
      <c r="L33" s="21"/>
      <c r="M33" s="10"/>
      <c r="N33" s="1"/>
    </row>
    <row r="34" spans="1:14" x14ac:dyDescent="0.25">
      <c r="A34" s="1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10"/>
      <c r="N34" s="1"/>
    </row>
    <row r="35" spans="1:14" x14ac:dyDescent="0.25">
      <c r="A35" s="1"/>
      <c r="B35" s="6"/>
      <c r="C35" s="1"/>
      <c r="D35" s="8" t="s">
        <v>21</v>
      </c>
      <c r="E35" s="31">
        <f>0.011*$E$7</f>
        <v>2200</v>
      </c>
      <c r="F35" s="32"/>
      <c r="G35" s="1"/>
      <c r="H35" s="1"/>
      <c r="I35" s="8" t="s">
        <v>23</v>
      </c>
      <c r="J35" s="31">
        <f>IF($E$7&lt;=7500,$E$7*0.0171,IF($E$7&lt;=17500,7500*0.0171+($E$7-7500)*0.01368,IF($E$7&lt;=30000,7500*0.0171+(17500-7500)*0.01368+($E$7-17500)*0.00912,IF($E$7&lt;=45495,7500*0.0171+(17500-7500)*0.01368+(30000-17500)*0.00912+($E$7-30000)*0.00684,IF($E$7&lt;=64095,7500*0.0171+(17500-7500)*0.01368+(30000-17500)*0.00912+(45495-30000)*0.00684+($E$7-45495)*0.00456,IF($E$7&lt;=250095,7500*0.0171+(17500-7500)*0.01368+(30000-17500)*0.00912+(45495-30000)*0.00684+(64095-45495)*0.00456+($E$7-64095)*0.00228,IF($E$7&gt;250095,7500*0.0171+(17500-7500)*0.01368+(30000-17500)*0.00912+(45495-30000)*0.00684+(64095-45495)*0.00456+(250095-64095)*0.00228+($E$7-250095)*0.000456)))))))</f>
        <v>879.71519999999987</v>
      </c>
      <c r="K35" s="32"/>
      <c r="L35" s="1"/>
      <c r="M35" s="10"/>
      <c r="N35" s="1"/>
    </row>
    <row r="36" spans="1:14" x14ac:dyDescent="0.25">
      <c r="A36" s="1"/>
      <c r="B36" s="6"/>
      <c r="C36" s="1"/>
      <c r="D36" s="1"/>
      <c r="E36" s="1"/>
      <c r="F36" s="1"/>
      <c r="G36" s="1"/>
      <c r="H36" s="1"/>
      <c r="I36" s="1"/>
      <c r="J36" s="1"/>
      <c r="K36" s="1"/>
      <c r="L36" s="1"/>
      <c r="M36" s="10"/>
      <c r="N36" s="1"/>
    </row>
    <row r="37" spans="1:14" x14ac:dyDescent="0.25">
      <c r="A37" s="1"/>
      <c r="B37" s="6"/>
      <c r="C37" s="1"/>
      <c r="D37" s="8" t="s">
        <v>8</v>
      </c>
      <c r="E37" s="14">
        <v>1000</v>
      </c>
      <c r="F37" s="15"/>
      <c r="G37" s="1"/>
      <c r="H37" s="1"/>
      <c r="I37" s="8" t="s">
        <v>24</v>
      </c>
      <c r="J37" s="31">
        <f>0.3*$E$35</f>
        <v>660</v>
      </c>
      <c r="K37" s="32"/>
      <c r="L37" s="1"/>
      <c r="M37" s="10"/>
      <c r="N37" s="1"/>
    </row>
    <row r="38" spans="1:14" x14ac:dyDescent="0.25">
      <c r="A38" s="1"/>
      <c r="B38" s="6"/>
      <c r="C38" s="1"/>
      <c r="D38" s="1"/>
      <c r="E38" s="1"/>
      <c r="F38" s="1"/>
      <c r="G38" s="1"/>
      <c r="H38" s="1"/>
      <c r="I38" s="1"/>
      <c r="J38" s="1"/>
      <c r="K38" s="1"/>
      <c r="L38" s="1"/>
      <c r="M38" s="10"/>
      <c r="N38" s="1"/>
    </row>
    <row r="39" spans="1:14" x14ac:dyDescent="0.25">
      <c r="A39" s="1"/>
      <c r="B39" s="6"/>
      <c r="C39" s="1"/>
      <c r="D39" s="8" t="s">
        <v>18</v>
      </c>
      <c r="E39" s="31">
        <f>0.001*$E$7</f>
        <v>200</v>
      </c>
      <c r="F39" s="32"/>
      <c r="G39" s="1"/>
      <c r="H39" s="1"/>
      <c r="I39" s="8" t="s">
        <v>19</v>
      </c>
      <c r="J39" s="31">
        <f>($J$37+$E$39)*0.21</f>
        <v>180.6</v>
      </c>
      <c r="K39" s="32"/>
      <c r="L39" s="1"/>
      <c r="M39" s="10"/>
      <c r="N39" s="1"/>
    </row>
    <row r="40" spans="1:14" x14ac:dyDescent="0.25">
      <c r="A40" s="1"/>
      <c r="B40" s="6"/>
      <c r="C40" s="1"/>
      <c r="D40" s="1"/>
      <c r="E40" s="1"/>
      <c r="F40" s="1"/>
      <c r="G40" s="1"/>
      <c r="H40" s="1"/>
      <c r="I40" s="1"/>
      <c r="J40" s="1"/>
      <c r="K40" s="1"/>
      <c r="L40" s="1"/>
      <c r="M40" s="10"/>
      <c r="N40" s="1"/>
    </row>
    <row r="41" spans="1:14" x14ac:dyDescent="0.25">
      <c r="A41" s="1"/>
      <c r="B41" s="6"/>
      <c r="C41" s="1"/>
      <c r="D41" s="1"/>
      <c r="E41" s="1"/>
      <c r="F41" s="1"/>
      <c r="G41" s="1"/>
      <c r="H41" s="1"/>
      <c r="I41" s="33" t="s">
        <v>20</v>
      </c>
      <c r="J41" s="34">
        <f>$E$35+$J$35+$E$37+$J$37+$E$39+$J$39</f>
        <v>5120.3152</v>
      </c>
      <c r="K41" s="35"/>
      <c r="L41" s="1"/>
      <c r="M41" s="10"/>
      <c r="N41" s="1"/>
    </row>
    <row r="42" spans="1:14" x14ac:dyDescent="0.25">
      <c r="A42" s="1"/>
      <c r="B42" s="11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3"/>
      <c r="N42" s="1"/>
    </row>
    <row r="43" spans="1:1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</sheetData>
  <mergeCells count="18">
    <mergeCell ref="E39:F39"/>
    <mergeCell ref="J39:K39"/>
    <mergeCell ref="J41:K41"/>
    <mergeCell ref="E27:F27"/>
    <mergeCell ref="J29:K29"/>
    <mergeCell ref="E35:F35"/>
    <mergeCell ref="J35:K35"/>
    <mergeCell ref="E37:F37"/>
    <mergeCell ref="J37:K37"/>
    <mergeCell ref="E19:F19"/>
    <mergeCell ref="J19:K19"/>
    <mergeCell ref="E21:F21"/>
    <mergeCell ref="J21:K21"/>
    <mergeCell ref="E25:F25"/>
    <mergeCell ref="J25:K25"/>
    <mergeCell ref="E7:F7"/>
    <mergeCell ref="E11:F11"/>
    <mergeCell ref="E9:F9"/>
  </mergeCells>
  <dataValidations count="1">
    <dataValidation type="list" showInputMessage="1" showErrorMessage="1" sqref="K7 K9">
      <formula1>"  ,OUI,NON"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4</xdr:col>
                    <xdr:colOff>19050</xdr:colOff>
                    <xdr:row>3</xdr:row>
                    <xdr:rowOff>180975</xdr:rowOff>
                  </from>
                  <to>
                    <xdr:col>5</xdr:col>
                    <xdr:colOff>295275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5</xdr:col>
                    <xdr:colOff>38100</xdr:colOff>
                    <xdr:row>4</xdr:row>
                    <xdr:rowOff>0</xdr:rowOff>
                  </from>
                  <to>
                    <xdr:col>6</xdr:col>
                    <xdr:colOff>266700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6</xdr:col>
                    <xdr:colOff>0</xdr:colOff>
                    <xdr:row>3</xdr:row>
                    <xdr:rowOff>171450</xdr:rowOff>
                  </from>
                  <to>
                    <xdr:col>6</xdr:col>
                    <xdr:colOff>714375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 de financement</vt:lpstr>
      <vt:lpstr>Calculs des frais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Xavier</cp:lastModifiedBy>
  <dcterms:created xsi:type="dcterms:W3CDTF">2014-12-27T15:47:04Z</dcterms:created>
  <dcterms:modified xsi:type="dcterms:W3CDTF">2015-02-04T20:41:31Z</dcterms:modified>
</cp:coreProperties>
</file>