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5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CF\Downloads\"/>
    </mc:Choice>
  </mc:AlternateContent>
  <bookViews>
    <workbookView xWindow="0" yWindow="0" windowWidth="28800" windowHeight="11775"/>
  </bookViews>
  <sheets>
    <sheet name="Novembre-Décembre 2019" sheetId="11" r:id="rId1"/>
    <sheet name="Expérimentation_Mars" sheetId="3" state="hidden" r:id="rId2"/>
    <sheet name="Bdd" sheetId="12" r:id="rId3"/>
  </sheets>
  <definedNames>
    <definedName name="Choix">Bdd!$B$4:$B$17</definedName>
    <definedName name="Collegues">Bdd!$I$4:$I$14</definedName>
    <definedName name="Jours">Bdd!$M$4:$M$61</definedName>
    <definedName name="Semaines">Bdd!$K$4:$K$14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4" i="11" l="1"/>
  <c r="K33" i="11"/>
  <c r="K32" i="11"/>
  <c r="L35" i="11" l="1"/>
  <c r="K35" i="11"/>
  <c r="Y28" i="11"/>
  <c r="X28" i="11"/>
  <c r="W28" i="11"/>
  <c r="V28" i="11"/>
  <c r="U28" i="11"/>
  <c r="Y27" i="11"/>
  <c r="X27" i="11"/>
  <c r="W27" i="11"/>
  <c r="V27" i="11"/>
  <c r="U27" i="11"/>
  <c r="Y26" i="11"/>
  <c r="X26" i="11"/>
  <c r="W26" i="11"/>
  <c r="V26" i="11"/>
  <c r="U26" i="11"/>
  <c r="Y25" i="11"/>
  <c r="X25" i="11"/>
  <c r="W25" i="11"/>
  <c r="V25" i="11"/>
  <c r="U25" i="11"/>
  <c r="Y24" i="11"/>
  <c r="X24" i="11"/>
  <c r="W24" i="11"/>
  <c r="V24" i="11"/>
  <c r="U24" i="11"/>
  <c r="Y23" i="11"/>
  <c r="X23" i="11"/>
  <c r="W23" i="11"/>
  <c r="V23" i="11"/>
  <c r="U23" i="11"/>
  <c r="Y22" i="11"/>
  <c r="X22" i="11"/>
  <c r="W22" i="11"/>
  <c r="V22" i="11"/>
  <c r="U22" i="11"/>
  <c r="X21" i="11"/>
  <c r="W21" i="11"/>
  <c r="V21" i="11"/>
  <c r="U21" i="11"/>
  <c r="Y20" i="11"/>
  <c r="X20" i="11"/>
  <c r="W20" i="11"/>
  <c r="V20" i="11"/>
  <c r="U20" i="11"/>
  <c r="O22" i="11" l="1"/>
  <c r="P22" i="11"/>
  <c r="P23" i="11"/>
  <c r="P24" i="11"/>
  <c r="P25" i="11"/>
  <c r="P26" i="11"/>
  <c r="P27" i="11"/>
  <c r="P28" i="11"/>
  <c r="P29" i="11"/>
  <c r="O23" i="11"/>
  <c r="O24" i="11"/>
  <c r="O25" i="11"/>
  <c r="O26" i="11"/>
  <c r="O27" i="11"/>
  <c r="O28" i="11"/>
  <c r="O29" i="11"/>
  <c r="P21" i="11"/>
  <c r="O21" i="11"/>
  <c r="P20" i="11"/>
  <c r="O20" i="11"/>
  <c r="N39" i="11"/>
  <c r="O39" i="11"/>
  <c r="P39" i="11"/>
  <c r="Q39" i="11"/>
  <c r="R39" i="11"/>
  <c r="AA39" i="11"/>
  <c r="AB39" i="11"/>
  <c r="AC39" i="11"/>
  <c r="AD39" i="11"/>
  <c r="AF39" i="11"/>
  <c r="AF2" i="11" s="1"/>
  <c r="AG39" i="11"/>
  <c r="AH39" i="11"/>
  <c r="AH2" i="11" s="1"/>
  <c r="AI39" i="11"/>
  <c r="AJ39" i="11"/>
  <c r="AJ2" i="11" s="1"/>
  <c r="AL39" i="11"/>
  <c r="AL2" i="11" s="1"/>
  <c r="AM39" i="11"/>
  <c r="AN39" i="11"/>
  <c r="AN2" i="11" s="1"/>
  <c r="AO39" i="11"/>
  <c r="AP39" i="11"/>
  <c r="AP2" i="11" s="1"/>
  <c r="AR39" i="11"/>
  <c r="AR2" i="11" s="1"/>
  <c r="AS39" i="11"/>
  <c r="AT39" i="11"/>
  <c r="AT2" i="11" s="1"/>
  <c r="AU39" i="11"/>
  <c r="AV39" i="11"/>
  <c r="AV2" i="11" s="1"/>
  <c r="AX39" i="11"/>
  <c r="AX2" i="11" s="1"/>
  <c r="AY39" i="11"/>
  <c r="AZ39" i="11"/>
  <c r="AZ2" i="11" s="1"/>
  <c r="BA39" i="11"/>
  <c r="BB39" i="11"/>
  <c r="BB2" i="11" s="1"/>
  <c r="N38" i="11"/>
  <c r="O38" i="11"/>
  <c r="P38" i="11"/>
  <c r="Q38" i="11"/>
  <c r="R38" i="11"/>
  <c r="AA38" i="11"/>
  <c r="AB38" i="11"/>
  <c r="AC38" i="11"/>
  <c r="AD38" i="11"/>
  <c r="AF38" i="11"/>
  <c r="AF3" i="11" s="1"/>
  <c r="AG38" i="11"/>
  <c r="AH38" i="11"/>
  <c r="AI38" i="11"/>
  <c r="AJ38" i="11"/>
  <c r="AL38" i="11"/>
  <c r="AM38" i="11"/>
  <c r="AN38" i="11"/>
  <c r="AO38" i="11"/>
  <c r="AP38" i="11"/>
  <c r="AR38" i="11"/>
  <c r="AS38" i="11"/>
  <c r="AT38" i="11"/>
  <c r="AU38" i="11"/>
  <c r="AV38" i="11"/>
  <c r="AX38" i="11"/>
  <c r="AY38" i="11"/>
  <c r="AZ38" i="11"/>
  <c r="AZ3" i="11" s="1"/>
  <c r="BA38" i="11"/>
  <c r="BB38" i="11"/>
  <c r="N2" i="11"/>
  <c r="O2" i="11"/>
  <c r="P2" i="11"/>
  <c r="Q2" i="11"/>
  <c r="R2" i="11"/>
  <c r="T2" i="11"/>
  <c r="U2" i="11"/>
  <c r="V2" i="11"/>
  <c r="W2" i="11"/>
  <c r="X2" i="11"/>
  <c r="Z2" i="11"/>
  <c r="AA2" i="11"/>
  <c r="AB2" i="11"/>
  <c r="AC2" i="11"/>
  <c r="AD2" i="11"/>
  <c r="AG2" i="11"/>
  <c r="AI2" i="11"/>
  <c r="AM2" i="11"/>
  <c r="AO2" i="11"/>
  <c r="AS2" i="11"/>
  <c r="AU2" i="11"/>
  <c r="AY2" i="11"/>
  <c r="BA2" i="11"/>
  <c r="N3" i="11"/>
  <c r="O3" i="11"/>
  <c r="P3" i="11"/>
  <c r="Q3" i="11"/>
  <c r="R3" i="11"/>
  <c r="T3" i="11"/>
  <c r="U3" i="11"/>
  <c r="V3" i="11"/>
  <c r="W3" i="11"/>
  <c r="X3" i="11"/>
  <c r="Z3" i="11"/>
  <c r="AA3" i="11"/>
  <c r="AB3" i="11"/>
  <c r="AC3" i="11"/>
  <c r="AD3" i="11"/>
  <c r="AG3" i="11"/>
  <c r="AH3" i="11"/>
  <c r="AI3" i="11"/>
  <c r="AJ3" i="11"/>
  <c r="AL3" i="11"/>
  <c r="AM3" i="11"/>
  <c r="AN3" i="11"/>
  <c r="AO3" i="11"/>
  <c r="AP3" i="11"/>
  <c r="AR3" i="11"/>
  <c r="AS3" i="11"/>
  <c r="AT3" i="11"/>
  <c r="AU3" i="11"/>
  <c r="AV3" i="11"/>
  <c r="AX3" i="11"/>
  <c r="AY3" i="11"/>
  <c r="BA3" i="11"/>
  <c r="BB3" i="11"/>
  <c r="J38" i="11"/>
  <c r="K38" i="11"/>
  <c r="K3" i="11" s="1"/>
  <c r="L38" i="11"/>
  <c r="L3" i="11" s="1"/>
  <c r="I38" i="11"/>
  <c r="I3" i="11" s="1"/>
  <c r="I39" i="11"/>
  <c r="I2" i="11" s="1"/>
  <c r="J39" i="11"/>
  <c r="K39" i="11"/>
  <c r="K2" i="11" s="1"/>
  <c r="L39" i="11"/>
  <c r="L2" i="11" s="1"/>
  <c r="J2" i="11"/>
  <c r="J3" i="11"/>
  <c r="E3" i="11"/>
  <c r="E2" i="11"/>
  <c r="D3" i="11"/>
  <c r="D2" i="11"/>
  <c r="C39" i="11"/>
  <c r="C2" i="11" s="1"/>
  <c r="D39" i="11"/>
  <c r="E39" i="11"/>
  <c r="F39" i="11"/>
  <c r="F2" i="11" s="1"/>
  <c r="D38" i="11"/>
  <c r="E38" i="11"/>
  <c r="F38" i="11"/>
  <c r="F3" i="11" s="1"/>
  <c r="C38" i="11"/>
  <c r="C3" i="11" s="1"/>
  <c r="B39" i="11"/>
  <c r="B2" i="11" s="1"/>
  <c r="B38" i="11"/>
  <c r="B3" i="11" s="1"/>
</calcChain>
</file>

<file path=xl/comments1.xml><?xml version="1.0" encoding="utf-8"?>
<comments xmlns="http://schemas.openxmlformats.org/spreadsheetml/2006/main">
  <authors>
    <author>tc={B5D63D5D-CB02-4BD1-B205-E89B7B05A520}</author>
    <author>tc={DE39E5E6-1BE9-4123-98C1-CB3204D23D5D}</author>
    <author>tc={8E996A63-5D36-45EA-A058-F1CD3FE5EF8B}</author>
    <author>tc={BBC67124-A2CD-49AA-8BFC-61607BBD92F6}</author>
    <author>tc={1729DE21-FE31-4A90-B9A8-1FAB49A1009E}</author>
    <author>tc={3965CD49-AB04-42BC-A767-A8563F1AA66B}</author>
    <author>tc={76F47E92-4DB3-468C-96CA-AEBA41190A63}</author>
    <author>tc={70E5C002-0586-44C8-9AB2-DAD3283E893D}</author>
    <author>tc={F54CCA98-5808-4FC5-8024-9A9B1FF2277A}</author>
    <author>tc={3A155C2C-F1E9-4208-BB7B-CB75693B1F3B}</author>
    <author>tc={F7AE7386-5182-4597-ACE8-809BA82040C2}</author>
    <author>tc={BB725AA2-01EC-41E4-8522-EA4902216CF1}</author>
    <author>tc={9A7FA504-FA5F-4671-A4DA-9E4BE99BA775}</author>
    <author>tc={ECF42164-A5B3-43AB-9EE5-E46C394C34C1}</author>
    <author>tc={04BF42E4-8B3F-4645-9E37-1483BD505874}</author>
    <author>tc={BF5F70E7-60F6-4DDB-AA80-9A8ED74EFEA3}</author>
    <author>tc={AAAD01C2-AB18-4E3A-A389-CFB9B0BE9909}</author>
    <author>tc={E09FD6B1-8EB6-417B-81CB-9C0B24131599}</author>
    <author>tc={7AD7F219-77BD-4466-A7A4-B38F03D562A7}</author>
    <author>tc={4A03507F-7CC7-49DC-8AB7-D895446795EE}</author>
    <author>tc={87C01D4E-A8C4-4949-B035-CE5DF85470E8}</author>
    <author>tc={67A655CD-A44F-4938-94A1-A24630752CD0}</author>
    <author>tc={CDEA2D9C-6441-4019-A7B4-3AC4BCF222F4}</author>
    <author>tc={A50F4B9F-F4AC-45CD-8048-31273305C9B8}</author>
    <author>tc={D3F2961B-5BB1-4313-AD90-5298AAFCF4B5}</author>
    <author>tc={BDE46A49-4C61-4512-8FBA-465D301EFED8}</author>
    <author>tc={E1434374-A031-44AE-892F-903FFF442872}</author>
    <author>tc={D6F330DE-CAE2-4303-85B2-F784884C8F42}</author>
    <author>tc={4FA4FE36-03EA-42CB-A397-CD41FBF48502}</author>
    <author>tc={F4543695-365C-49EF-813F-4DFAB5A2DBBA}</author>
    <author>tc={678F9B30-D592-47D2-95C0-827C943C8774}</author>
    <author>tc={1C799AAC-E978-4F5C-B212-08C66C3D21B4}</author>
    <author>tc={ACF49358-77AA-42C1-ABDD-A7CD0C72DBD4}</author>
    <author>tc={ECDF79EB-A60F-4086-812A-30B3F08E2565}</author>
    <author>tc={36E31B5D-DDB3-4D37-8795-6DA67406B38C}</author>
    <author>tc={9C951C3C-2CD1-4FE1-9D3D-AC8C8F7B44B2}</author>
    <author>tc={BAEF21A6-2B22-4AD4-9502-57FB6BC633F3}</author>
    <author>tc={BDD5703F-CCD8-4330-8EC2-6B7B3D14E610}</author>
    <author>tc={0805B6CB-3B12-4C49-98FD-3C35F90224B5}</author>
    <author>tc={41554CFC-8FFD-43EC-99D6-76228B01681E}</author>
    <author>tc={5A71D294-6966-452A-94E5-D3EE3712E6D2}</author>
  </authors>
  <commentList>
    <comment ref="H5" authorId="0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FORMATION
</t>
        </r>
      </text>
    </comment>
    <comment ref="I5" authorId="1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FORMATION
</t>
        </r>
      </text>
    </comment>
    <comment ref="J5" authorId="2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FORMATION
</t>
        </r>
      </text>
    </comment>
    <comment ref="K5" authorId="3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FORMATION
</t>
        </r>
      </text>
    </comment>
    <comment ref="L5" authorId="4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FORMATION
</t>
        </r>
      </text>
    </comment>
    <comment ref="N5" authorId="5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FORMATION
</t>
        </r>
      </text>
    </comment>
    <comment ref="O5" authorId="6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FORMATION
</t>
        </r>
      </text>
    </comment>
    <comment ref="P5" authorId="7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FORMATION
</t>
        </r>
      </text>
    </comment>
    <comment ref="Q5" authorId="8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FORMATION
</t>
        </r>
      </text>
    </comment>
    <comment ref="R5" authorId="9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FORMATION
</t>
        </r>
      </text>
    </comment>
    <comment ref="T5" authorId="10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FORMATION
</t>
        </r>
      </text>
    </comment>
    <comment ref="U5" authorId="11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FORMATION
</t>
        </r>
      </text>
    </comment>
    <comment ref="V5" authorId="12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FORMATION
</t>
        </r>
      </text>
    </comment>
    <comment ref="W5" authorId="13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FORMATION
</t>
        </r>
      </text>
    </comment>
    <comment ref="X5" authorId="14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FORMATION
</t>
        </r>
      </text>
    </comment>
    <comment ref="D7" authorId="15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rendez vous medical à 15h30
</t>
        </r>
      </text>
    </comment>
    <comment ref="J7" authorId="16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abs a 10h pour appareillage tention
</t>
        </r>
      </text>
    </comment>
    <comment ref="K7" authorId="17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abs 10h pour enlever appareillage
</t>
        </r>
      </text>
    </comment>
    <comment ref="P7" authorId="18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abs l 'après midi pour rendez vous hopital
</t>
        </r>
      </text>
    </comment>
    <comment ref="AJ7" authorId="19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CONGES</t>
        </r>
      </text>
    </comment>
    <comment ref="AL7" authorId="2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CONGES</t>
        </r>
      </text>
    </comment>
    <comment ref="AM7" authorId="2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CONGES</t>
        </r>
      </text>
    </comment>
    <comment ref="AN7" authorId="2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CONGES</t>
        </r>
      </text>
    </comment>
    <comment ref="AO7" authorId="2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CONGES</t>
        </r>
      </text>
    </comment>
    <comment ref="AP7" authorId="2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CONGES</t>
        </r>
      </text>
    </comment>
    <comment ref="H9" authorId="2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CONGES</t>
        </r>
      </text>
    </comment>
    <comment ref="AL11" authorId="2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CONGES</t>
        </r>
      </text>
    </comment>
    <comment ref="AM11" authorId="2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CONGES</t>
        </r>
      </text>
    </comment>
    <comment ref="AN11" authorId="2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CONGES</t>
        </r>
      </text>
    </comment>
    <comment ref="AO11" authorId="29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CONGES</t>
        </r>
      </text>
    </comment>
    <comment ref="AP11" authorId="3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CONGES</t>
        </r>
      </text>
    </comment>
    <comment ref="A24" authorId="31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BAL
</t>
        </r>
      </text>
    </comment>
    <comment ref="A25" authorId="32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BAL
</t>
        </r>
      </text>
    </comment>
    <comment ref="B26" authorId="33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COORDINATION
</t>
        </r>
      </text>
    </comment>
    <comment ref="A27" authorId="3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CONGES</t>
        </r>
      </text>
    </comment>
    <comment ref="A28" authorId="35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FORMATION
</t>
        </r>
      </text>
    </comment>
    <comment ref="A29" authorId="36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NO PERM
</t>
        </r>
      </text>
    </comment>
    <comment ref="A30" authorId="3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MALADIE</t>
        </r>
      </text>
    </comment>
    <comment ref="A31" authorId="3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FERIE</t>
        </r>
      </text>
    </comment>
    <comment ref="A32" authorId="39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BACK OFFICE
</t>
        </r>
      </text>
    </comment>
    <comment ref="A33" authorId="40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ASTREINTE SAMEDI
</t>
        </r>
      </text>
    </comment>
  </commentList>
</comments>
</file>

<file path=xl/comments2.xml><?xml version="1.0" encoding="utf-8"?>
<comments xmlns="http://schemas.openxmlformats.org/spreadsheetml/2006/main">
  <authors>
    <author>tc={5585A6A7-5625-4449-A54A-C5D6203F424B}</author>
    <author>tc={66007DB0-48A7-43BF-AC56-376C507C7556}</author>
    <author>tc={101F1DAD-A10C-47D5-9D6B-6AA655C3168F}</author>
    <author>tc={CD38280F-1121-4CEA-8C07-A268D9D03DF4}</author>
    <author>tc={695C4429-153C-41F4-AD39-2049964432E5}</author>
    <author>tc={2FDD297A-4A31-4528-BFED-21D4937C62B3}</author>
    <author>tc={AD17FEBF-43EF-4088-8544-2AFFFE76D308}</author>
    <author>tc={74A0F81E-0B84-4303-AA0B-739DD3D51334}</author>
    <author>tc={8DC44C8F-250C-482A-A648-F3D643D843B4}</author>
  </authors>
  <commentList>
    <comment ref="B8" authorId="0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NO PERM
</t>
        </r>
      </text>
    </comment>
    <comment ref="B9" authorId="1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</t>
        </r>
      </text>
    </comment>
    <comment ref="B10" authorId="2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BAL
</t>
        </r>
      </text>
    </comment>
    <comment ref="B12" authorId="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CONGES</t>
        </r>
      </text>
    </comment>
    <comment ref="B13" authorId="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CONGES</t>
        </r>
      </text>
    </comment>
    <comment ref="B14" authorId="5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FORMATION
</t>
        </r>
      </text>
    </comment>
    <comment ref="B15" authorId="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MALADIE</t>
        </r>
      </text>
    </comment>
    <comment ref="B16" authorId="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FERIE</t>
        </r>
      </text>
    </comment>
    <comment ref="B17" authorId="8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ASTREINTE SAMEDI
</t>
        </r>
      </text>
    </comment>
  </commentList>
</comments>
</file>

<file path=xl/sharedStrings.xml><?xml version="1.0" encoding="utf-8"?>
<sst xmlns="http://schemas.openxmlformats.org/spreadsheetml/2006/main" count="605" uniqueCount="111">
  <si>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</si>
  <si>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</si>
  <si>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</si>
  <si>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</si>
  <si>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</si>
  <si>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</si>
  <si>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</si>
  <si>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</si>
  <si>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</si>
  <si>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Antoine BAILLY</t>
  </si>
  <si>
    <t>P4</t>
  </si>
  <si>
    <t>Férié</t>
  </si>
  <si>
    <t>CO</t>
  </si>
  <si>
    <t>WEBM</t>
  </si>
  <si>
    <t>HL8</t>
  </si>
  <si>
    <t>Christophe COURTOIS</t>
  </si>
  <si>
    <t>P1</t>
  </si>
  <si>
    <t>Marie FAUVEAU</t>
  </si>
  <si>
    <t>Patrick LABORDE</t>
  </si>
  <si>
    <t>BO2</t>
  </si>
  <si>
    <t>FO</t>
  </si>
  <si>
    <t>Mélanie CHAUVIN</t>
  </si>
  <si>
    <t>BO1</t>
  </si>
  <si>
    <t>HL9</t>
  </si>
  <si>
    <t>Cédric GIREAUD</t>
  </si>
  <si>
    <t>Info Significatives</t>
  </si>
  <si>
    <t xml:space="preserve"> 7:30-11:45 12:45-16:00</t>
  </si>
  <si>
    <t>Front Office</t>
  </si>
  <si>
    <t>Permanence Horaires fixes</t>
  </si>
  <si>
    <t>09:30-18:00</t>
  </si>
  <si>
    <t xml:space="preserve"> 08:00</t>
  </si>
  <si>
    <t>auto positionnement</t>
  </si>
  <si>
    <t>NO PERM</t>
  </si>
  <si>
    <t>Horaires Conseillées</t>
  </si>
  <si>
    <t>08:30*16:30</t>
  </si>
  <si>
    <t>Back Office</t>
  </si>
  <si>
    <t>pré positionnement</t>
  </si>
  <si>
    <t>09:00-17:00</t>
  </si>
  <si>
    <t>08:45*17:00</t>
  </si>
  <si>
    <t>ANP</t>
  </si>
  <si>
    <t>Absence non prévue</t>
  </si>
  <si>
    <t>CONGES</t>
  </si>
  <si>
    <t>Absences</t>
  </si>
  <si>
    <t>FORMATION</t>
  </si>
  <si>
    <t>M</t>
  </si>
  <si>
    <t>MALADIE</t>
  </si>
  <si>
    <t>FE</t>
  </si>
  <si>
    <t>FERIE</t>
  </si>
  <si>
    <t>ASTR</t>
  </si>
  <si>
    <t>ASTREINTE</t>
  </si>
  <si>
    <t>Vacances  scolaires</t>
  </si>
  <si>
    <t>Kassim DIARRA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</si>
  <si>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</si>
  <si>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</si>
  <si>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</si>
  <si>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</si>
  <si>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</si>
  <si>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</si>
  <si>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</si>
  <si>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</si>
  <si>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P5</t>
  </si>
  <si>
    <t>P2</t>
  </si>
  <si>
    <t>P3</t>
  </si>
  <si>
    <t>COOR</t>
  </si>
  <si>
    <t>Sothik SAM</t>
  </si>
  <si>
    <t>Florian VERDON</t>
  </si>
  <si>
    <t>Mehdi KOROGHLI  </t>
  </si>
  <si>
    <t>BAM</t>
  </si>
  <si>
    <t xml:space="preserve"> 8:00*16:00</t>
  </si>
  <si>
    <t>BO</t>
  </si>
  <si>
    <t>BACK OFFICE</t>
  </si>
  <si>
    <t xml:space="preserve"> 7:30-11:45* 12:45-16:00</t>
  </si>
  <si>
    <t>09:00*17:15</t>
  </si>
  <si>
    <t>9:30-12:45
    13:45-18:00</t>
  </si>
  <si>
    <t>08:30-17:00</t>
  </si>
  <si>
    <t>08:15*16:30</t>
  </si>
  <si>
    <t>Permanences</t>
  </si>
  <si>
    <t>Contrôle P1</t>
  </si>
  <si>
    <t>Contrôle P4</t>
  </si>
  <si>
    <t>Recherche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</si>
  <si>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</si>
  <si>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</si>
  <si>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</si>
  <si>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</si>
  <si>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</si>
  <si>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</si>
  <si>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</si>
  <si>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</si>
  <si>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</si>
  <si>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Lundi</t>
  </si>
  <si>
    <t>Mardi</t>
  </si>
  <si>
    <t>Mercredi</t>
  </si>
  <si>
    <t>Jeudi</t>
  </si>
  <si>
    <t>Vendredi</t>
  </si>
  <si>
    <t>J</t>
  </si>
  <si>
    <t>QUI</t>
  </si>
  <si>
    <t>Semaine</t>
  </si>
  <si>
    <t>Semaine 54</t>
  </si>
  <si>
    <t>Semaine 55</t>
  </si>
  <si>
    <t>Essais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</si>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</sst>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21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Arial"/>
    </font>
    <font>
      <b/>
      <sz val="10"/>
      <color theme="1"/>
      <name val="Arial"/>
    </font>
    <font>
      <b/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0"/>
      <color theme="1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rgb="FF8EA9DB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E04D3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AC08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75717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99FF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7">
    <xf numFmtId="0" fontId="0" fillId="0" borderId="0" xfId="0"/>
    <xf numFmtId="0" fontId="3" fillId="0" borderId="0" xfId="0" applyFont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29" xfId="0" applyBorder="1"/>
    <xf numFmtId="0" fontId="0" fillId="0" borderId="4" xfId="0" applyBorder="1"/>
    <xf numFmtId="0" fontId="0" fillId="0" borderId="17" xfId="0" applyBorder="1"/>
    <xf numFmtId="0" fontId="0" fillId="17" borderId="30" xfId="0" applyFill="1" applyBorder="1"/>
    <xf numFmtId="0" fontId="0" fillId="0" borderId="3" xfId="0" applyBorder="1"/>
    <xf numFmtId="0" fontId="7" fillId="17" borderId="30" xfId="0" applyFont="1" applyFill="1" applyBorder="1" applyAlignment="1">
      <alignment horizontal="center"/>
    </xf>
    <xf numFmtId="0" fontId="9" fillId="15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" fontId="2" fillId="7" borderId="35" xfId="0" applyNumberFormat="1" applyFont="1" applyFill="1" applyBorder="1" applyAlignment="1">
      <alignment vertical="center"/>
    </xf>
    <xf numFmtId="16" fontId="2" fillId="7" borderId="11" xfId="0" applyNumberFormat="1" applyFont="1" applyFill="1" applyBorder="1" applyAlignment="1">
      <alignment vertical="center"/>
    </xf>
    <xf numFmtId="0" fontId="0" fillId="19" borderId="4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10" fillId="9" borderId="36" xfId="0" applyFont="1" applyFill="1" applyBorder="1" applyAlignment="1">
      <alignment horizontal="center" vertical="center" wrapText="1"/>
    </xf>
    <xf numFmtId="0" fontId="0" fillId="10" borderId="29" xfId="0" applyFill="1" applyBorder="1" applyAlignment="1">
      <alignment horizontal="center" vertical="center"/>
    </xf>
    <xf numFmtId="0" fontId="10" fillId="10" borderId="37" xfId="0" applyFont="1" applyFill="1" applyBorder="1" applyAlignment="1">
      <alignment horizontal="center" vertical="center"/>
    </xf>
    <xf numFmtId="0" fontId="0" fillId="14" borderId="29" xfId="0" applyFill="1" applyBorder="1" applyAlignment="1">
      <alignment horizontal="center" vertical="center"/>
    </xf>
    <xf numFmtId="0" fontId="10" fillId="14" borderId="37" xfId="0" applyFont="1" applyFill="1" applyBorder="1" applyAlignment="1">
      <alignment horizontal="center" vertical="center"/>
    </xf>
    <xf numFmtId="0" fontId="0" fillId="8" borderId="29" xfId="0" applyFill="1" applyBorder="1" applyAlignment="1">
      <alignment horizontal="center" vertical="center"/>
    </xf>
    <xf numFmtId="0" fontId="10" fillId="8" borderId="37" xfId="0" applyFont="1" applyFill="1" applyBorder="1" applyAlignment="1">
      <alignment horizontal="center" vertical="center" wrapText="1"/>
    </xf>
    <xf numFmtId="0" fontId="0" fillId="13" borderId="29" xfId="0" applyFill="1" applyBorder="1" applyAlignment="1">
      <alignment horizontal="center" vertical="center"/>
    </xf>
    <xf numFmtId="0" fontId="10" fillId="13" borderId="37" xfId="0" applyFont="1" applyFill="1" applyBorder="1" applyAlignment="1">
      <alignment horizontal="center" vertical="center" wrapText="1"/>
    </xf>
    <xf numFmtId="0" fontId="0" fillId="12" borderId="29" xfId="0" applyFill="1" applyBorder="1" applyAlignment="1">
      <alignment horizontal="center" vertical="center"/>
    </xf>
    <xf numFmtId="0" fontId="10" fillId="12" borderId="38" xfId="0" applyFont="1" applyFill="1" applyBorder="1" applyAlignment="1">
      <alignment horizontal="center" vertical="center"/>
    </xf>
    <xf numFmtId="0" fontId="0" fillId="18" borderId="29" xfId="0" applyFill="1" applyBorder="1" applyAlignment="1">
      <alignment horizontal="center" vertical="center"/>
    </xf>
    <xf numFmtId="0" fontId="10" fillId="18" borderId="38" xfId="0" applyFont="1" applyFill="1" applyBorder="1" applyAlignment="1">
      <alignment horizontal="center" vertical="center"/>
    </xf>
    <xf numFmtId="0" fontId="0" fillId="19" borderId="29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9" fillId="15" borderId="29" xfId="0" applyFont="1" applyFill="1" applyBorder="1" applyAlignment="1">
      <alignment horizontal="center" vertical="center"/>
    </xf>
    <xf numFmtId="0" fontId="6" fillId="16" borderId="29" xfId="0" applyFont="1" applyFill="1" applyBorder="1" applyAlignment="1">
      <alignment horizontal="center" vertical="center"/>
    </xf>
    <xf numFmtId="0" fontId="0" fillId="11" borderId="29" xfId="0" applyFill="1" applyBorder="1" applyAlignment="1">
      <alignment horizontal="center" vertical="center"/>
    </xf>
    <xf numFmtId="0" fontId="8" fillId="17" borderId="33" xfId="0" applyFont="1" applyFill="1" applyBorder="1" applyAlignment="1">
      <alignment horizontal="center"/>
    </xf>
    <xf numFmtId="0" fontId="0" fillId="19" borderId="17" xfId="0" applyFill="1" applyBorder="1" applyAlignment="1">
      <alignment horizontal="center" vertical="center"/>
    </xf>
    <xf numFmtId="0" fontId="7" fillId="15" borderId="4" xfId="0" applyFont="1" applyFill="1" applyBorder="1" applyAlignment="1">
      <alignment horizontal="center" vertical="center"/>
    </xf>
    <xf numFmtId="16" fontId="1" fillId="17" borderId="32" xfId="0" applyNumberFormat="1" applyFont="1" applyFill="1" applyBorder="1" applyAlignment="1">
      <alignment vertical="center"/>
    </xf>
    <xf numFmtId="0" fontId="8" fillId="17" borderId="31" xfId="0" applyFont="1" applyFill="1" applyBorder="1" applyAlignment="1">
      <alignment horizontal="center"/>
    </xf>
    <xf numFmtId="0" fontId="7" fillId="15" borderId="17" xfId="0" applyFont="1" applyFill="1" applyBorder="1" applyAlignment="1">
      <alignment horizontal="center" vertical="center"/>
    </xf>
    <xf numFmtId="0" fontId="0" fillId="19" borderId="30" xfId="0" applyFill="1" applyBorder="1" applyAlignment="1">
      <alignment horizontal="center" vertical="center"/>
    </xf>
    <xf numFmtId="0" fontId="7" fillId="15" borderId="30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10" fillId="19" borderId="29" xfId="0" applyFont="1" applyFill="1" applyBorder="1" applyAlignment="1">
      <alignment horizontal="center" vertical="center"/>
    </xf>
    <xf numFmtId="16" fontId="2" fillId="7" borderId="41" xfId="0" applyNumberFormat="1" applyFont="1" applyFill="1" applyBorder="1" applyAlignment="1">
      <alignment vertical="center"/>
    </xf>
    <xf numFmtId="0" fontId="0" fillId="19" borderId="3" xfId="0" applyFill="1" applyBorder="1" applyAlignment="1">
      <alignment horizontal="center" vertical="center"/>
    </xf>
    <xf numFmtId="0" fontId="7" fillId="15" borderId="3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0" fillId="0" borderId="42" xfId="0" applyBorder="1"/>
    <xf numFmtId="0" fontId="1" fillId="2" borderId="43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0" fillId="0" borderId="44" xfId="0" applyBorder="1"/>
    <xf numFmtId="0" fontId="11" fillId="20" borderId="17" xfId="0" applyFont="1" applyFill="1" applyBorder="1" applyAlignment="1">
      <alignment horizontal="center"/>
    </xf>
    <xf numFmtId="0" fontId="0" fillId="17" borderId="4" xfId="0" applyFill="1" applyBorder="1"/>
    <xf numFmtId="0" fontId="13" fillId="0" borderId="0" xfId="0" applyFont="1" applyAlignment="1">
      <alignment horizontal="left" vertical="top" wrapText="1"/>
    </xf>
    <xf numFmtId="0" fontId="0" fillId="0" borderId="0" xfId="0" applyFill="1"/>
    <xf numFmtId="0" fontId="14" fillId="17" borderId="4" xfId="0" applyFont="1" applyFill="1" applyBorder="1" applyAlignment="1">
      <alignment horizontal="center" vertical="center"/>
    </xf>
    <xf numFmtId="0" fontId="0" fillId="25" borderId="0" xfId="0" applyFill="1"/>
    <xf numFmtId="0" fontId="0" fillId="17" borderId="4" xfId="0" applyFill="1" applyBorder="1" applyAlignment="1">
      <alignment horizontal="center" vertical="center"/>
    </xf>
    <xf numFmtId="0" fontId="8" fillId="17" borderId="4" xfId="0" applyFont="1" applyFill="1" applyBorder="1" applyAlignment="1">
      <alignment horizontal="center" vertical="center"/>
    </xf>
    <xf numFmtId="0" fontId="7" fillId="17" borderId="4" xfId="0" applyFont="1" applyFill="1" applyBorder="1" applyAlignment="1">
      <alignment horizontal="center" vertical="center"/>
    </xf>
    <xf numFmtId="0" fontId="0" fillId="17" borderId="0" xfId="0" applyFill="1" applyBorder="1"/>
    <xf numFmtId="0" fontId="0" fillId="26" borderId="0" xfId="0" applyFill="1"/>
    <xf numFmtId="16" fontId="17" fillId="7" borderId="12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21" borderId="0" xfId="0" applyFill="1"/>
    <xf numFmtId="0" fontId="0" fillId="21" borderId="0" xfId="0" applyFill="1" applyAlignment="1">
      <alignment horizontal="center"/>
    </xf>
    <xf numFmtId="0" fontId="4" fillId="21" borderId="42" xfId="0" applyFont="1" applyFill="1" applyBorder="1" applyAlignment="1">
      <alignment horizontal="center" vertical="center"/>
    </xf>
    <xf numFmtId="0" fontId="0" fillId="21" borderId="4" xfId="0" applyFill="1" applyBorder="1"/>
    <xf numFmtId="0" fontId="0" fillId="21" borderId="0" xfId="0" applyFill="1" applyAlignment="1">
      <alignment horizontal="center" vertical="center"/>
    </xf>
    <xf numFmtId="0" fontId="13" fillId="21" borderId="0" xfId="0" applyFont="1" applyFill="1" applyAlignment="1">
      <alignment horizontal="left" vertical="top" wrapText="1"/>
    </xf>
    <xf numFmtId="0" fontId="18" fillId="21" borderId="0" xfId="0" applyFont="1" applyFill="1" applyBorder="1" applyAlignment="1">
      <alignment vertical="center"/>
    </xf>
    <xf numFmtId="0" fontId="4" fillId="21" borderId="0" xfId="0" applyFont="1" applyFill="1" applyBorder="1" applyAlignment="1">
      <alignment horizontal="center" vertical="center"/>
    </xf>
    <xf numFmtId="0" fontId="10" fillId="21" borderId="0" xfId="0" applyFont="1" applyFill="1" applyBorder="1" applyAlignment="1">
      <alignment horizontal="center"/>
    </xf>
    <xf numFmtId="16" fontId="2" fillId="7" borderId="16" xfId="0" applyNumberFormat="1" applyFont="1" applyFill="1" applyBorder="1" applyAlignment="1">
      <alignment horizontal="center" vertical="center"/>
    </xf>
    <xf numFmtId="16" fontId="2" fillId="7" borderId="9" xfId="0" applyNumberFormat="1" applyFont="1" applyFill="1" applyBorder="1" applyAlignment="1">
      <alignment horizontal="center" vertical="center"/>
    </xf>
    <xf numFmtId="16" fontId="17" fillId="7" borderId="9" xfId="0" applyNumberFormat="1" applyFont="1" applyFill="1" applyBorder="1" applyAlignment="1">
      <alignment horizontal="center" vertical="center"/>
    </xf>
    <xf numFmtId="0" fontId="0" fillId="21" borderId="8" xfId="0" applyFill="1" applyBorder="1" applyAlignment="1">
      <alignment horizontal="center" vertical="center"/>
    </xf>
    <xf numFmtId="0" fontId="3" fillId="21" borderId="0" xfId="0" applyFont="1" applyFill="1" applyBorder="1" applyAlignment="1">
      <alignment horizontal="center" vertical="center"/>
    </xf>
    <xf numFmtId="0" fontId="12" fillId="21" borderId="0" xfId="0" applyFont="1" applyFill="1" applyAlignment="1">
      <alignment vertical="center"/>
    </xf>
    <xf numFmtId="0" fontId="4" fillId="0" borderId="47" xfId="0" applyFont="1" applyBorder="1" applyAlignment="1">
      <alignment horizontal="center" vertical="center"/>
    </xf>
    <xf numFmtId="0" fontId="0" fillId="21" borderId="39" xfId="0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23" borderId="48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9" fillId="15" borderId="49" xfId="0" applyFont="1" applyFill="1" applyBorder="1" applyAlignment="1">
      <alignment horizontal="center" vertical="center"/>
    </xf>
    <xf numFmtId="0" fontId="6" fillId="16" borderId="50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0" fillId="12" borderId="4" xfId="0" applyFont="1" applyFill="1" applyBorder="1" applyAlignment="1">
      <alignment horizontal="center"/>
    </xf>
    <xf numFmtId="0" fontId="10" fillId="18" borderId="4" xfId="0" applyFont="1" applyFill="1" applyBorder="1" applyAlignment="1">
      <alignment horizontal="center"/>
    </xf>
    <xf numFmtId="0" fontId="0" fillId="18" borderId="4" xfId="0" applyFill="1" applyBorder="1" applyAlignment="1">
      <alignment horizontal="center" vertical="center"/>
    </xf>
    <xf numFmtId="0" fontId="0" fillId="22" borderId="4" xfId="0" applyFill="1" applyBorder="1" applyAlignment="1">
      <alignment horizontal="center" vertical="center"/>
    </xf>
    <xf numFmtId="0" fontId="10" fillId="10" borderId="25" xfId="0" applyFont="1" applyFill="1" applyBorder="1" applyAlignment="1">
      <alignment horizontal="center" vertical="center"/>
    </xf>
    <xf numFmtId="20" fontId="10" fillId="14" borderId="25" xfId="0" applyNumberFormat="1" applyFont="1" applyFill="1" applyBorder="1" applyAlignment="1">
      <alignment horizontal="center" vertical="center"/>
    </xf>
    <xf numFmtId="0" fontId="0" fillId="9" borderId="48" xfId="0" applyFill="1" applyBorder="1" applyAlignment="1">
      <alignment horizontal="center" vertical="center"/>
    </xf>
    <xf numFmtId="0" fontId="0" fillId="8" borderId="49" xfId="0" applyFill="1" applyBorder="1" applyAlignment="1">
      <alignment horizontal="center" vertical="center"/>
    </xf>
    <xf numFmtId="0" fontId="0" fillId="10" borderId="49" xfId="0" applyFill="1" applyBorder="1" applyAlignment="1">
      <alignment horizontal="center" vertical="center"/>
    </xf>
    <xf numFmtId="0" fontId="0" fillId="14" borderId="49" xfId="0" applyFill="1" applyBorder="1" applyAlignment="1">
      <alignment horizontal="center" vertical="center"/>
    </xf>
    <xf numFmtId="0" fontId="0" fillId="0" borderId="51" xfId="0" applyBorder="1"/>
    <xf numFmtId="0" fontId="10" fillId="8" borderId="26" xfId="0" applyFont="1" applyFill="1" applyBorder="1" applyAlignment="1">
      <alignment horizontal="center" vertical="center" wrapText="1"/>
    </xf>
    <xf numFmtId="0" fontId="10" fillId="9" borderId="4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0" fillId="0" borderId="51" xfId="0" applyBorder="1" applyAlignment="1">
      <alignment vertical="center"/>
    </xf>
    <xf numFmtId="0" fontId="8" fillId="17" borderId="46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18" borderId="4" xfId="0" applyFont="1" applyFill="1" applyBorder="1" applyAlignment="1">
      <alignment horizontal="center" vertical="center"/>
    </xf>
    <xf numFmtId="0" fontId="10" fillId="12" borderId="4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22" borderId="4" xfId="0" applyFont="1" applyFill="1" applyBorder="1" applyAlignment="1">
      <alignment horizontal="center" vertical="center"/>
    </xf>
    <xf numFmtId="0" fontId="0" fillId="16" borderId="50" xfId="0" applyFont="1" applyFill="1" applyBorder="1" applyAlignment="1">
      <alignment horizontal="center" vertical="center"/>
    </xf>
    <xf numFmtId="0" fontId="0" fillId="17" borderId="14" xfId="0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17" borderId="22" xfId="0" applyFill="1" applyBorder="1" applyAlignment="1">
      <alignment horizontal="center" vertical="center"/>
    </xf>
    <xf numFmtId="0" fontId="8" fillId="17" borderId="22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0" fillId="21" borderId="0" xfId="0" applyFont="1" applyFill="1" applyAlignment="1">
      <alignment horizontal="center" vertical="center"/>
    </xf>
    <xf numFmtId="0" fontId="9" fillId="21" borderId="0" xfId="0" applyFont="1" applyFill="1" applyAlignment="1">
      <alignment horizontal="center" vertical="center"/>
    </xf>
    <xf numFmtId="0" fontId="19" fillId="21" borderId="0" xfId="0" applyFont="1" applyFill="1"/>
    <xf numFmtId="0" fontId="20" fillId="21" borderId="0" xfId="0" applyFont="1" applyFill="1" applyBorder="1" applyAlignment="1">
      <alignment horizontal="center" vertical="center"/>
    </xf>
    <xf numFmtId="0" fontId="0" fillId="27" borderId="0" xfId="0" applyFill="1" applyAlignment="1">
      <alignment horizontal="center" vertical="center"/>
    </xf>
    <xf numFmtId="0" fontId="0" fillId="28" borderId="0" xfId="0" applyFill="1" applyAlignment="1">
      <alignment horizontal="center" vertical="center"/>
    </xf>
    <xf numFmtId="0" fontId="0" fillId="21" borderId="0" xfId="0" applyFill="1" applyBorder="1" applyAlignment="1">
      <alignment horizontal="center" vertical="center"/>
    </xf>
    <xf numFmtId="0" fontId="0" fillId="29" borderId="54" xfId="0" applyFill="1" applyBorder="1" applyAlignment="1">
      <alignment horizontal="center" vertical="center"/>
    </xf>
    <xf numFmtId="0" fontId="0" fillId="29" borderId="54" xfId="0" applyFill="1" applyBorder="1"/>
    <xf numFmtId="0" fontId="0" fillId="29" borderId="0" xfId="0" applyFill="1" applyBorder="1"/>
    <xf numFmtId="0" fontId="0" fillId="29" borderId="27" xfId="0" applyFill="1" applyBorder="1"/>
    <xf numFmtId="0" fontId="0" fillId="29" borderId="39" xfId="0" applyFill="1" applyBorder="1"/>
    <xf numFmtId="0" fontId="0" fillId="29" borderId="15" xfId="0" applyFill="1" applyBorder="1"/>
    <xf numFmtId="0" fontId="0" fillId="29" borderId="22" xfId="0" applyFill="1" applyBorder="1" applyAlignment="1">
      <alignment horizontal="center" vertical="center"/>
    </xf>
    <xf numFmtId="0" fontId="0" fillId="29" borderId="18" xfId="0" applyFill="1" applyBorder="1" applyAlignment="1">
      <alignment horizontal="center" vertical="center"/>
    </xf>
    <xf numFmtId="0" fontId="13" fillId="29" borderId="53" xfId="0" applyFont="1" applyFill="1" applyBorder="1" applyAlignment="1">
      <alignment horizontal="center" vertical="center"/>
    </xf>
    <xf numFmtId="16" fontId="2" fillId="7" borderId="0" xfId="0" applyNumberFormat="1" applyFont="1" applyFill="1" applyBorder="1" applyAlignment="1">
      <alignment horizontal="center" vertical="center"/>
    </xf>
    <xf numFmtId="0" fontId="0" fillId="28" borderId="0" xfId="0" applyFill="1" applyAlignment="1">
      <alignment horizontal="center" vertical="center"/>
    </xf>
    <xf numFmtId="0" fontId="0" fillId="24" borderId="4" xfId="0" applyFill="1" applyBorder="1" applyAlignment="1">
      <alignment horizontal="center" vertical="center"/>
    </xf>
    <xf numFmtId="0" fontId="0" fillId="24" borderId="4" xfId="0" applyFill="1" applyBorder="1" applyAlignment="1">
      <alignment horizontal="center" vertical="center" wrapText="1"/>
    </xf>
    <xf numFmtId="0" fontId="0" fillId="24" borderId="16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/>
    </xf>
    <xf numFmtId="0" fontId="16" fillId="5" borderId="5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0" fillId="21" borderId="54" xfId="0" applyFill="1" applyBorder="1" applyAlignment="1">
      <alignment horizontal="center" vertical="center"/>
    </xf>
    <xf numFmtId="0" fontId="0" fillId="21" borderId="0" xfId="0" applyFill="1" applyBorder="1" applyAlignment="1">
      <alignment horizontal="center" vertical="center"/>
    </xf>
    <xf numFmtId="0" fontId="0" fillId="29" borderId="28" xfId="0" applyFill="1" applyBorder="1" applyAlignment="1">
      <alignment horizontal="center" vertical="center"/>
    </xf>
    <xf numFmtId="0" fontId="0" fillId="29" borderId="53" xfId="0" applyFill="1" applyBorder="1" applyAlignment="1">
      <alignment horizontal="center" vertical="center"/>
    </xf>
    <xf numFmtId="164" fontId="0" fillId="29" borderId="54" xfId="0" applyNumberFormat="1" applyFill="1" applyBorder="1" applyAlignment="1">
      <alignment horizontal="center" vertical="center"/>
    </xf>
    <xf numFmtId="164" fontId="0" fillId="29" borderId="0" xfId="0" applyNumberForma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5" fillId="21" borderId="0" xfId="0" applyFont="1" applyFill="1" applyAlignment="1">
      <alignment horizont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0" fillId="30" borderId="0" xfId="0" applyFill="1"/>
    <xf numFmtId="0" fontId="0" fillId="30" borderId="0" xfId="0" applyFill="1" applyAlignment="1">
      <alignment horizontal="center" vertical="center"/>
    </xf>
  </cellXfs>
  <cellStyles count="1">
    <cellStyle name="Normal" xfId="0" builtinId="0"/>
  </cellStyles>
  <dxfs count="31">
    <dxf>
      <font>
        <color theme="0"/>
      </font>
    </dxf>
    <dxf>
      <fill>
        <patternFill>
          <bgColor theme="7" tint="0.39994506668294322"/>
        </patternFill>
      </fill>
    </dxf>
    <dxf>
      <font>
        <color theme="1"/>
      </font>
      <fill>
        <patternFill>
          <bgColor rgb="FFE04D34"/>
        </patternFill>
      </fill>
    </dxf>
    <dxf>
      <fill>
        <patternFill>
          <bgColor rgb="FF8EA9DB"/>
        </patternFill>
      </fill>
    </dxf>
    <dxf>
      <fill>
        <patternFill>
          <bgColor rgb="FF92D050"/>
        </patternFill>
      </fill>
    </dxf>
    <dxf>
      <fill>
        <patternFill>
          <bgColor rgb="FFBF8F00"/>
        </patternFill>
      </fill>
    </dxf>
    <dxf>
      <fill>
        <patternFill patternType="solid"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C099"/>
        </patternFill>
      </fill>
    </dxf>
    <dxf>
      <font>
        <color theme="0"/>
      </font>
      <fill>
        <patternFill patternType="solid">
          <bgColor rgb="FF375623"/>
        </patternFill>
      </fill>
    </dxf>
    <dxf>
      <font>
        <color theme="0"/>
      </font>
      <fill>
        <patternFill>
          <bgColor rgb="FFED7D31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2D050"/>
      </font>
    </dxf>
    <dxf>
      <font>
        <color rgb="FFFF0000"/>
      </font>
    </dxf>
    <dxf>
      <fill>
        <patternFill>
          <bgColor theme="7" tint="0.39994506668294322"/>
        </patternFill>
      </fill>
    </dxf>
    <dxf>
      <font>
        <color theme="1"/>
      </font>
      <fill>
        <patternFill>
          <bgColor rgb="FFE04D34"/>
        </patternFill>
      </fill>
    </dxf>
    <dxf>
      <fill>
        <patternFill>
          <bgColor rgb="FF8EA9DB"/>
        </patternFill>
      </fill>
    </dxf>
    <dxf>
      <fill>
        <patternFill>
          <bgColor rgb="FF92D050"/>
        </patternFill>
      </fill>
    </dxf>
    <dxf>
      <fill>
        <patternFill>
          <bgColor rgb="FFBF8F00"/>
        </patternFill>
      </fill>
    </dxf>
    <dxf>
      <fill>
        <patternFill patternType="solid"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C099"/>
        </patternFill>
      </fill>
    </dxf>
    <dxf>
      <font>
        <color theme="0"/>
      </font>
      <fill>
        <patternFill patternType="solid">
          <bgColor rgb="FF375623"/>
        </patternFill>
      </fill>
    </dxf>
    <dxf>
      <font>
        <color theme="0"/>
      </font>
      <fill>
        <patternFill>
          <bgColor rgb="FFED7D31"/>
        </patternFill>
      </fill>
    </dxf>
    <dxf>
      <font>
        <color theme="0"/>
      </font>
      <fill>
        <patternFill>
          <bgColor rgb="FF7030A0"/>
        </patternFill>
      </fill>
    </dxf>
  </dxfs>
  <tableStyles count="0" defaultTableStyle="TableStyleMedium2" defaultPivotStyle="PivotStyleMedium9"/>
  <colors>
    <mruColors>
      <color rgb="FFCC99FF"/>
      <color rgb="FFED7D31"/>
      <color rgb="FF375623"/>
      <color rgb="FFFFC099"/>
      <color rgb="FFFFFF00"/>
      <color rgb="FFBF8F00"/>
      <color rgb="FF8EA9DB"/>
      <color rgb="FFE04D34"/>
      <color rgb="FFFFCC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BAILLY Antoine" id="{16DF0C09-FCD1-4DA0-9A2A-00BB7150E2FF}" userId="BAILLY Antoine" providerId="None"/>
  <person displayName="CHAUVIN Melanie" id="{9529FC8D-40E2-4005-9813-1070BC349582}" userId="CHAUVIN Melanie" providerId="None"/>
  <person displayName="RENAUD Philippe" id="{D9F67247-A11C-4A7E-830E-2C279A47DE69}" userId="RENAUD Philippe" providerId="None"/>
  <person displayName="VRIGNAULT Romain" id="{F2EC9CB7-6CD1-485E-B89E-6485605CDA03}" userId="Romain.VRIGNAULT@maif.fr" providerId="PeoplePicker"/>
  <person displayName="DIARRA Kassim" id="{6EC399FB-D8F0-412E-BBDE-EB7EC168F653}" userId="S::kassim.diarra@maif.fr::a9b20b57-a54a-4610-b33c-2cc1276b5bfc" providerId="AD"/>
  <person displayName="BAILLY Antoine" id="{6EE4B737-ECA3-4977-B857-134E86976861}" userId="S::antoine.bailly@maif.fr::a1ec0579-375f-4a09-bfbc-ed1d901659d9" providerId="AD"/>
  <person displayName="CHAUVIN Melanie" id="{625EA69A-3388-45CD-8F01-503A8D1BDCE5}" userId="S::melanie.chauvin@maif.fr::f0209aba-fbbd-44ad-999a-d3a06308cf44" providerId="AD"/>
  <person displayName="COURTOIS Christophe" id="{2C301EBE-4355-4CD5-87F2-7CE4393A7A7B}" userId="S::christophe.courtois@maif.fr::6bf9fb81-cb3e-4264-be03-34ad353eddda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I5" personId="{9529FC8D-40E2-4005-9813-1070BC349582}" id="{680C5E68-0D27-4F13-97C6-F0233130FBA4}">
    <text>CONGES</text>
  </threadedComment>
  <threadedComment ref="J5" personId="{9529FC8D-40E2-4005-9813-1070BC349582}" id="{92EE0116-B4F9-44F4-AC88-A9469F40D43E}">
    <text>CONGES</text>
  </threadedComment>
  <threadedComment ref="K5" personId="{9529FC8D-40E2-4005-9813-1070BC349582}" id="{EF095EDD-5526-4A4C-BE70-AB5257217819}">
    <text>CONGES</text>
  </threadedComment>
  <threadedComment ref="L5" personId="{9529FC8D-40E2-4005-9813-1070BC349582}" id="{9D0FC879-4F0A-4357-8583-8CA1CB58047C}">
    <text>CONGES</text>
  </threadedComment>
  <threadedComment ref="N5" personId="{9529FC8D-40E2-4005-9813-1070BC349582}" id="{853AC22C-E703-4B8C-B377-2D0FE589BDC3}">
    <text>CONGES</text>
  </threadedComment>
  <threadedComment ref="O5" personId="{9529FC8D-40E2-4005-9813-1070BC349582}" id="{BB44F24F-0E16-408B-BF4C-543BE5C6FB65}">
    <text>CONGES</text>
  </threadedComment>
  <threadedComment ref="P5" personId="{9529FC8D-40E2-4005-9813-1070BC349582}" id="{FDE8E591-522F-4266-9BA7-17B4BEB9837B}">
    <text>CONGES</text>
  </threadedComment>
  <threadedComment ref="BF5" personId="{9529FC8D-40E2-4005-9813-1070BC349582}" id="{E6E70D46-94C2-4B13-BC38-72A1C72AC685}">
    <text xml:space="preserve">BAL
</text>
  </threadedComment>
  <threadedComment ref="BG5" personId="{9529FC8D-40E2-4005-9813-1070BC349582}" id="{3BF3D406-4483-4453-BCF1-9220E4F51F1E}">
    <text xml:space="preserve">BAL
</text>
  </threadedComment>
  <threadedComment ref="BH5" personId="{9529FC8D-40E2-4005-9813-1070BC349582}" id="{ABA8155B-5DBF-4A1A-9887-C3E42EC58C6A}">
    <text xml:space="preserve">BAL
</text>
  </threadedComment>
  <threadedComment ref="BI5" personId="{9529FC8D-40E2-4005-9813-1070BC349582}" id="{3091238C-8CE8-493E-BDFE-1BB727B6D2AE}">
    <text xml:space="preserve">BAL
</text>
  </threadedComment>
  <threadedComment ref="N7" personId="{9529FC8D-40E2-4005-9813-1070BC349582}" id="{6E2EFFFC-90DD-447A-B151-78764F7A2C81}">
    <text>CONGES</text>
  </threadedComment>
  <threadedComment ref="O7" personId="{9529FC8D-40E2-4005-9813-1070BC349582}" id="{C2619999-B189-459D-B652-BEE153336FA7}">
    <text>CONGES</text>
  </threadedComment>
  <threadedComment ref="P7" personId="{9529FC8D-40E2-4005-9813-1070BC349582}" id="{7844F61A-2360-4D52-AA69-B31DA14CEB6D}">
    <text>CONGES</text>
  </threadedComment>
  <threadedComment ref="Q7" personId="{9529FC8D-40E2-4005-9813-1070BC349582}" id="{12FC7233-AC44-4AAF-9993-0D4615687F9F}">
    <text>CONGES</text>
  </threadedComment>
  <threadedComment ref="R7" personId="{9529FC8D-40E2-4005-9813-1070BC349582}" id="{C7E2AA0D-930B-47F3-9029-2F6FE08106C3}">
    <text>CONGES</text>
  </threadedComment>
  <threadedComment ref="AG7" personId="{9529FC8D-40E2-4005-9813-1070BC349582}" id="{F7FC9FF3-13BF-42A1-9AF1-F00F422B4090}">
    <text>CONGES</text>
  </threadedComment>
  <threadedComment ref="AH7" personId="{9529FC8D-40E2-4005-9813-1070BC349582}" id="{E289D333-0ECD-4849-9568-3D676FCD53AB}">
    <text>CONGES</text>
  </threadedComment>
  <threadedComment ref="AI7" personId="{9529FC8D-40E2-4005-9813-1070BC349582}" id="{D4F28362-2A41-4A0F-BE81-C029692D3DC7}">
    <text>CONGES</text>
  </threadedComment>
  <threadedComment ref="AJ7" personId="{9529FC8D-40E2-4005-9813-1070BC349582}" id="{DDE9EAA4-A458-4484-A7BA-209887036688}">
    <text>CONGES</text>
  </threadedComment>
  <threadedComment ref="AK7" personId="{9529FC8D-40E2-4005-9813-1070BC349582}" id="{CE95F544-0F9C-405A-8FFD-68426AC14DA4}">
    <text>CONGES</text>
  </threadedComment>
  <threadedComment ref="AM7" personId="{9529FC8D-40E2-4005-9813-1070BC349582}" id="{DB4AE7F1-9108-4CBC-BF26-F665E6EF87DB}">
    <text>CONGES</text>
  </threadedComment>
  <threadedComment ref="AN7" personId="{9529FC8D-40E2-4005-9813-1070BC349582}" id="{A39C2E27-4407-4410-BA5E-DD48A663940E}">
    <text>CONGES</text>
  </threadedComment>
  <threadedComment ref="AO7" personId="{9529FC8D-40E2-4005-9813-1070BC349582}" id="{FF1669DF-7776-426D-A009-DB60EADF5441}">
    <text>CONGES</text>
  </threadedComment>
  <threadedComment ref="AP7" personId="{9529FC8D-40E2-4005-9813-1070BC349582}" id="{995AE923-CBF8-40C8-AA66-B36E94269909}">
    <text>CONGES</text>
  </threadedComment>
  <threadedComment ref="AQ7" personId="{9529FC8D-40E2-4005-9813-1070BC349582}" id="{CDD9D0EA-21A2-400A-A22B-AB5229D06EC2}">
    <text>CONGES</text>
  </threadedComment>
  <threadedComment ref="AS7" personId="{9529FC8D-40E2-4005-9813-1070BC349582}" id="{C0FE2FED-1E0D-4A83-832E-8578E7273FB9}">
    <text>CONGES</text>
  </threadedComment>
  <threadedComment ref="AT7" personId="{9529FC8D-40E2-4005-9813-1070BC349582}" id="{FE8AFCBC-543B-4EF1-AF5F-EF3D8719D714}">
    <text>CONGES</text>
  </threadedComment>
  <threadedComment ref="AV7" personId="{9529FC8D-40E2-4005-9813-1070BC349582}" id="{64B359B8-3D48-4BDE-98D1-AF0280C2D084}">
    <text>CONGES</text>
  </threadedComment>
  <threadedComment ref="AW7" personId="{9529FC8D-40E2-4005-9813-1070BC349582}" id="{4A1D83D6-C9BC-4B68-B403-5D029541F7A8}">
    <text>CONGES</text>
  </threadedComment>
  <threadedComment ref="I8" personId="{9529FC8D-40E2-4005-9813-1070BC349582}" id="{0BE3095A-8101-480C-A390-3182488C987D}">
    <text xml:space="preserve">BAL
</text>
  </threadedComment>
  <threadedComment ref="J8" personId="{9529FC8D-40E2-4005-9813-1070BC349582}" id="{BC8BC09A-B515-4687-B91B-E1AB7F4BAABD}">
    <text xml:space="preserve">BAL
</text>
  </threadedComment>
  <threadedComment ref="K8" personId="{9529FC8D-40E2-4005-9813-1070BC349582}" id="{EFD12BEE-55E3-4D7F-A00A-D09E41584CE0}">
    <text xml:space="preserve">BAL
</text>
  </threadedComment>
  <threadedComment ref="L8" personId="{9529FC8D-40E2-4005-9813-1070BC349582}" id="{C17D0C4F-4E7A-4B08-8902-0F39587244E6}">
    <text xml:space="preserve">BAL
</text>
  </threadedComment>
  <threadedComment ref="O8" personId="{9529FC8D-40E2-4005-9813-1070BC349582}" id="{1B17CE65-959C-4A5B-9A61-9BD9FA27A958}">
    <text xml:space="preserve">FORMATION
</text>
  </threadedComment>
  <threadedComment ref="Z8" personId="{9529FC8D-40E2-4005-9813-1070BC349582}" id="{C0013E04-24D7-436C-847E-448F2F5B01EE}">
    <text>MALADIE</text>
  </threadedComment>
  <threadedComment ref="AA8" personId="{9529FC8D-40E2-4005-9813-1070BC349582}" id="{3C3F77DF-B79F-4336-9F79-B356169E98D0}">
    <text>MALADIE</text>
  </threadedComment>
  <threadedComment ref="AB8" personId="{9529FC8D-40E2-4005-9813-1070BC349582}" id="{C809E6EC-7631-4D85-B85C-36592598E880}">
    <text>MALADIE</text>
  </threadedComment>
  <threadedComment ref="AD8" personId="{9529FC8D-40E2-4005-9813-1070BC349582}" id="{6D4EAA17-9E4B-4352-99BC-A4D44512A2C9}">
    <text>MALADIE</text>
  </threadedComment>
  <threadedComment ref="AE8" personId="{9529FC8D-40E2-4005-9813-1070BC349582}" id="{D01E95C3-A155-45C6-AE63-3355F06CA76A}">
    <text>MALADIE</text>
  </threadedComment>
  <threadedComment ref="AG8" personId="{9529FC8D-40E2-4005-9813-1070BC349582}" id="{D9DB8B09-32D2-45D9-B09F-D8F2D07EE0E9}">
    <text>MALADIE</text>
  </threadedComment>
  <threadedComment ref="AH8" personId="{9529FC8D-40E2-4005-9813-1070BC349582}" id="{906FB2E3-4B20-4D88-8E38-21172540B148}">
    <text>MALADIE</text>
  </threadedComment>
  <threadedComment ref="AI8" personId="{9529FC8D-40E2-4005-9813-1070BC349582}" id="{D1D46DF8-8F31-4856-9606-4207D1BF7E6A}">
    <text>MALADIE</text>
  </threadedComment>
  <threadedComment ref="AJ8" personId="{9529FC8D-40E2-4005-9813-1070BC349582}" id="{27E73C1B-71C9-4781-ACF6-A697091013C4}">
    <text>MALADIE</text>
  </threadedComment>
  <threadedComment ref="AK8" personId="{9529FC8D-40E2-4005-9813-1070BC349582}" id="{1DA34B07-F7EB-4BF5-9778-D1CE8CE9169D}">
    <text>MALADIE</text>
  </threadedComment>
  <threadedComment ref="AM8" personId="{9529FC8D-40E2-4005-9813-1070BC349582}" id="{3DF64019-59BE-4C1B-B8C4-E38F0091EB7A}">
    <text>MALADIE</text>
  </threadedComment>
  <threadedComment ref="AN8" personId="{9529FC8D-40E2-4005-9813-1070BC349582}" id="{FC85A164-7663-45BA-9495-C559E54A6B7B}">
    <text>MALADIE</text>
  </threadedComment>
  <threadedComment ref="AO8" personId="{9529FC8D-40E2-4005-9813-1070BC349582}" id="{469F2D95-8149-4136-AD4E-AAC21753CEF6}">
    <text>MALADIE</text>
  </threadedComment>
  <threadedComment ref="AP8" personId="{9529FC8D-40E2-4005-9813-1070BC349582}" id="{329B7483-6784-4E8E-A4E0-C97FBC241994}">
    <text>MALADIE</text>
  </threadedComment>
  <threadedComment ref="AQ8" personId="{9529FC8D-40E2-4005-9813-1070BC349582}" id="{C66E18DB-747D-4178-9471-8F37B4859621}">
    <text>MALADIE</text>
  </threadedComment>
  <threadedComment ref="AS8" personId="{9529FC8D-40E2-4005-9813-1070BC349582}" id="{16E71CB3-F2AB-46C5-8D9C-947D44A08330}">
    <text>MALADIE</text>
  </threadedComment>
  <threadedComment ref="AT8" personId="{9529FC8D-40E2-4005-9813-1070BC349582}" id="{70CAAA41-F520-440D-A333-7C66B5DD6CAB}">
    <text>MALADIE</text>
  </threadedComment>
  <threadedComment ref="AV8" personId="{9529FC8D-40E2-4005-9813-1070BC349582}" id="{7239FE92-86BA-448D-9A96-AD484613B355}">
    <text>MALADIE</text>
  </threadedComment>
  <threadedComment ref="AY8" personId="{9529FC8D-40E2-4005-9813-1070BC349582}" id="{3706C0CC-5419-477D-B4B7-1732EBAA2825}">
    <text>MALADIE</text>
  </threadedComment>
  <threadedComment ref="AZ8" personId="{9529FC8D-40E2-4005-9813-1070BC349582}" id="{9DC83C24-13E7-45CB-AC19-3B890321204B}">
    <text>MALADIE</text>
  </threadedComment>
  <threadedComment ref="BB8" personId="{9529FC8D-40E2-4005-9813-1070BC349582}" id="{3609089D-FD56-4256-8A7B-C275288C54AC}">
    <text>MALADIE</text>
  </threadedComment>
  <threadedComment ref="BC8" personId="{9529FC8D-40E2-4005-9813-1070BC349582}" id="{13B7FAD2-4E76-498D-A4E3-3194AEFB38B1}">
    <text>MALADIE</text>
  </threadedComment>
  <threadedComment ref="B9" personId="{9529FC8D-40E2-4005-9813-1070BC349582}" id="{664F88BC-0AC8-4628-93CB-E69D3323FAE1}">
    <text>CONGES</text>
  </threadedComment>
  <threadedComment ref="C9" personId="{9529FC8D-40E2-4005-9813-1070BC349582}" id="{95A18111-FD4C-4653-8F81-73458B574922}">
    <text>CONGES</text>
  </threadedComment>
  <threadedComment ref="D9" personId="{9529FC8D-40E2-4005-9813-1070BC349582}" id="{4955D92B-C1FB-47A2-9097-0027DAE6D47E}">
    <text>CONGES</text>
  </threadedComment>
  <threadedComment ref="E9" personId="{9529FC8D-40E2-4005-9813-1070BC349582}" id="{A38F360E-7AB5-4EBC-B140-10CF8E5FF324}">
    <text>CONGES</text>
  </threadedComment>
  <threadedComment ref="F9" personId="{9529FC8D-40E2-4005-9813-1070BC349582}" id="{AD75EB8F-5D5F-4A28-B0E5-101EFB47DBFD}">
    <text>CONGES</text>
  </threadedComment>
  <threadedComment ref="Y9" personId="{9529FC8D-40E2-4005-9813-1070BC349582}" id="{C160EC9B-4534-4021-8215-3DC00BCD291C}">
    <text xml:space="preserve">ASTREINTE SAMEDI
</text>
  </threadedComment>
  <threadedComment ref="Z9" personId="{9529FC8D-40E2-4005-9813-1070BC349582}" id="{764E1E19-89AD-4320-88ED-FA5E0D75D9A1}">
    <text xml:space="preserve">BAL
</text>
  </threadedComment>
  <threadedComment ref="AA9" personId="{9529FC8D-40E2-4005-9813-1070BC349582}" id="{DF634390-6977-4651-A0DD-6FDFDA9596B4}">
    <text xml:space="preserve">BAL
</text>
  </threadedComment>
  <threadedComment ref="AC9" personId="{9529FC8D-40E2-4005-9813-1070BC349582}" id="{A3A9AA60-FA49-4677-849F-9C8903512967}">
    <text xml:space="preserve">BAL
</text>
  </threadedComment>
  <threadedComment ref="AD9" personId="{9529FC8D-40E2-4005-9813-1070BC349582}" id="{8A6C86AB-F92C-411E-A7B5-BD274AA3BE07}">
    <text xml:space="preserve">BAL
</text>
  </threadedComment>
  <threadedComment ref="AE9" personId="{9529FC8D-40E2-4005-9813-1070BC349582}" id="{2E6AFD7C-514D-436E-8216-EF72879A823A}">
    <text>CONGES</text>
  </threadedComment>
  <threadedComment ref="AG9" personId="{9529FC8D-40E2-4005-9813-1070BC349582}" id="{071632D6-3935-4A80-AD54-F77E46E1E67C}">
    <text>MALADIE</text>
  </threadedComment>
  <threadedComment ref="AH9" personId="{9529FC8D-40E2-4005-9813-1070BC349582}" id="{6E993555-EC6E-4959-B91D-F08B388B87A8}">
    <text>MALADIE</text>
  </threadedComment>
  <threadedComment ref="AI9" personId="{9529FC8D-40E2-4005-9813-1070BC349582}" id="{C7AACE97-3E68-461D-B4CA-7F9BE296ABCB}">
    <text>CONGES</text>
  </threadedComment>
  <threadedComment ref="AK9" personId="{9529FC8D-40E2-4005-9813-1070BC349582}" id="{39DF3AFC-5FDC-42D5-8ABD-76EB22C157D7}">
    <text>MALADIE</text>
  </threadedComment>
  <threadedComment ref="AL9" personId="{9529FC8D-40E2-4005-9813-1070BC349582}" id="{104E0590-D81E-45CA-A601-A99FFE94D197}">
    <text>MALADIE</text>
  </threadedComment>
  <threadedComment ref="AM9" personId="{9529FC8D-40E2-4005-9813-1070BC349582}" id="{CF1F8FCF-49FE-4940-AA87-FE55D7218A02}">
    <text>MALADIE</text>
  </threadedComment>
  <threadedComment ref="AN9" personId="{9529FC8D-40E2-4005-9813-1070BC349582}" id="{63AE9932-A285-4744-BE2A-5A3139A96311}">
    <text>MALADIE</text>
  </threadedComment>
  <threadedComment ref="AO9" personId="{9529FC8D-40E2-4005-9813-1070BC349582}" id="{4DFF48EE-5771-49DF-8759-9ECEC19B1908}">
    <text>MALADIE</text>
  </threadedComment>
  <threadedComment ref="AP9" personId="{9529FC8D-40E2-4005-9813-1070BC349582}" id="{ECB882E0-5EF2-4543-BE79-2D67BC2CF6F5}">
    <text>MALADIE</text>
  </threadedComment>
  <threadedComment ref="AQ9" personId="{9529FC8D-40E2-4005-9813-1070BC349582}" id="{777C35D0-0BCC-44B7-8DB9-224109CF53CC}">
    <text>MALADIE</text>
  </threadedComment>
  <threadedComment ref="AT9" personId="{9529FC8D-40E2-4005-9813-1070BC349582}" id="{2C8DB37D-270A-4CAF-962E-1216D7A0124E}">
    <text>CONGES</text>
  </threadedComment>
  <threadedComment ref="AV9" personId="{9529FC8D-40E2-4005-9813-1070BC349582}" id="{9D1D926F-6EED-448F-9016-A86D66DD3904}">
    <text>CONGES</text>
  </threadedComment>
  <threadedComment ref="AW9" personId="{9529FC8D-40E2-4005-9813-1070BC349582}" id="{D8818539-A69E-4CF0-A2CC-B30ED6C96121}">
    <text>CONGES</text>
  </threadedComment>
  <threadedComment ref="N10" personId="{9529FC8D-40E2-4005-9813-1070BC349582}" id="{86ADD4CB-EEE4-466C-845A-08A76E9C76CC}">
    <text xml:space="preserve">BAL
</text>
  </threadedComment>
  <threadedComment ref="O10" personId="{9529FC8D-40E2-4005-9813-1070BC349582}" id="{4E3D8296-46FC-45B4-963E-573282228EE4}">
    <text xml:space="preserve">BAL
</text>
  </threadedComment>
  <threadedComment ref="P10" personId="{9529FC8D-40E2-4005-9813-1070BC349582}" id="{0513FEF8-A918-47BC-BABD-D17D77E0D8F0}">
    <text xml:space="preserve">BAL
</text>
  </threadedComment>
  <threadedComment ref="Q10" personId="{9529FC8D-40E2-4005-9813-1070BC349582}" id="{BE9F7B5E-1C8A-46DF-9163-9AA45EFC19C1}">
    <text xml:space="preserve">BAL
</text>
  </threadedComment>
  <threadedComment ref="R10" personId="{9529FC8D-40E2-4005-9813-1070BC349582}" id="{1C79A769-6CA0-426D-9B24-D822C920FE92}">
    <text xml:space="preserve">BAL
</text>
  </threadedComment>
  <threadedComment ref="AS10" personId="{9529FC8D-40E2-4005-9813-1070BC349582}" id="{9B60424D-DD7D-4FC6-8EAE-7AD1507D41CD}">
    <text>CONGES</text>
  </threadedComment>
  <threadedComment ref="AT10" personId="{9529FC8D-40E2-4005-9813-1070BC349582}" id="{26969228-741B-4555-95DE-029191D09E05}">
    <text>CONGES</text>
  </threadedComment>
  <threadedComment ref="AV10" personId="{9529FC8D-40E2-4005-9813-1070BC349582}" id="{2910E23A-D4DB-4BAE-8178-66BA32CB8AAA}">
    <text>CONGES</text>
  </threadedComment>
  <threadedComment ref="AW10" personId="{9529FC8D-40E2-4005-9813-1070BC349582}" id="{3B6C5C26-E399-484D-AFFA-6083586A0C5D}">
    <text>CONGES</text>
  </threadedComment>
  <threadedComment ref="AY10" personId="{9529FC8D-40E2-4005-9813-1070BC349582}" id="{72263706-07BC-4DB1-A209-8830037B8A4B}">
    <text>CONGES</text>
  </threadedComment>
  <threadedComment ref="AZ10" personId="{9529FC8D-40E2-4005-9813-1070BC349582}" id="{5CE41025-1E78-4DC0-AB30-015DD0269FFD}">
    <text>CONGES</text>
  </threadedComment>
  <threadedComment ref="T11" personId="{9529FC8D-40E2-4005-9813-1070BC349582}" id="{CEBB6F88-B6FE-496F-92B1-3EEC857F9D84}">
    <text xml:space="preserve">BAL
</text>
  </threadedComment>
  <threadedComment ref="U11" personId="{9529FC8D-40E2-4005-9813-1070BC349582}" id="{1F821B03-5461-448C-A39F-C7C948A13FC8}">
    <text xml:space="preserve">BAL
</text>
  </threadedComment>
  <threadedComment ref="V11" personId="{9529FC8D-40E2-4005-9813-1070BC349582}" id="{61EB7664-1A9F-496E-8B15-13B25958B07E}">
    <text xml:space="preserve">BAL
</text>
  </threadedComment>
  <threadedComment ref="W11" personId="{9529FC8D-40E2-4005-9813-1070BC349582}" id="{2245BD04-8611-4C3F-92FA-C98C90D9D11C}">
    <text xml:space="preserve">BAL
</text>
  </threadedComment>
  <threadedComment ref="X11" personId="{9529FC8D-40E2-4005-9813-1070BC349582}" id="{4E0C60FD-DAF8-4FB6-B0A0-13A4ADA593C3}">
    <text xml:space="preserve">BAL
</text>
  </threadedComment>
  <threadedComment ref="AM11" personId="{9529FC8D-40E2-4005-9813-1070BC349582}" id="{E3AF2584-0279-468F-A335-B27ABD25F7CB}">
    <text>CONGES</text>
  </threadedComment>
  <threadedComment ref="AN11" personId="{9529FC8D-40E2-4005-9813-1070BC349582}" id="{7CB98B19-D153-446F-9B5F-EC41CBFBA543}">
    <text>CONGES</text>
  </threadedComment>
  <threadedComment ref="AO11" personId="{9529FC8D-40E2-4005-9813-1070BC349582}" id="{80B95F68-CC00-4965-A657-02725F3BCC4D}">
    <text>CONGES</text>
  </threadedComment>
  <threadedComment ref="AP11" personId="{9529FC8D-40E2-4005-9813-1070BC349582}" id="{6E6555A0-FC3B-4B80-8B30-5F47FC454727}">
    <text>CONGES</text>
  </threadedComment>
  <threadedComment ref="AQ11" personId="{9529FC8D-40E2-4005-9813-1070BC349582}" id="{88B1535A-C380-411B-8DA2-17EC7BDB12C8}">
    <text>CONGES</text>
  </threadedComment>
  <threadedComment ref="AS11" personId="{9529FC8D-40E2-4005-9813-1070BC349582}" id="{3B15C225-9983-4D9A-BA94-37E5E7F197DC}">
    <text xml:space="preserve">BAL
</text>
  </threadedComment>
  <threadedComment ref="AT11" personId="{9529FC8D-40E2-4005-9813-1070BC349582}" id="{D932C4D0-D639-45B0-A001-F43E7FC190D2}">
    <text xml:space="preserve">BAL
</text>
  </threadedComment>
  <threadedComment ref="AV11" personId="{9529FC8D-40E2-4005-9813-1070BC349582}" id="{9D5B2CB4-FCB7-48DC-BB2B-8364529E7716}">
    <text xml:space="preserve">BAL
</text>
  </threadedComment>
  <threadedComment ref="B12" personId="{9529FC8D-40E2-4005-9813-1070BC349582}" id="{B69A60C4-77FB-4D9A-8D06-50D023615DCC}">
    <text xml:space="preserve">BAL
</text>
  </threadedComment>
  <threadedComment ref="C12" personId="{9529FC8D-40E2-4005-9813-1070BC349582}" id="{8FE3EE9F-523B-4BC5-AE3B-4D968EB4A45A}">
    <text xml:space="preserve">BAL
</text>
  </threadedComment>
  <threadedComment ref="D12" personId="{9529FC8D-40E2-4005-9813-1070BC349582}" id="{11AE03B1-BE68-4820-B00A-F115DF3DADBD}">
    <text xml:space="preserve">BAL
</text>
  </threadedComment>
  <threadedComment ref="E12" personId="{9529FC8D-40E2-4005-9813-1070BC349582}" id="{9EA6F578-038C-422D-9093-429D55ED5013}">
    <text xml:space="preserve">BAL
</text>
  </threadedComment>
  <threadedComment ref="F12" personId="{9529FC8D-40E2-4005-9813-1070BC349582}" id="{083D713C-F704-416E-930A-8C7595A727B4}">
    <text xml:space="preserve">BAL
</text>
  </threadedComment>
  <threadedComment ref="AS12" personId="{9529FC8D-40E2-4005-9813-1070BC349582}" id="{FD6123AE-A78D-459F-989A-30CEACF31BBD}">
    <text>CONGES</text>
  </threadedComment>
  <threadedComment ref="AT12" personId="{9529FC8D-40E2-4005-9813-1070BC349582}" id="{2F534A01-7AD9-4DBF-A0AD-1E8D0E670435}">
    <text>CONGES</text>
  </threadedComment>
  <threadedComment ref="AV12" personId="{9529FC8D-40E2-4005-9813-1070BC349582}" id="{30A0A5F9-2CA5-4D90-9A41-02FC1B09D63A}">
    <text>CONGES</text>
  </threadedComment>
  <threadedComment ref="AW12" personId="{9529FC8D-40E2-4005-9813-1070BC349582}" id="{3A703572-69A4-452B-8223-800AA27D35A0}">
    <text>CONGES</text>
  </threadedComment>
  <threadedComment ref="AY12" personId="{9529FC8D-40E2-4005-9813-1070BC349582}" id="{0EE827BA-1B4E-4084-8C6E-0E543F4DEFAA}">
    <text>CONGES</text>
  </threadedComment>
  <threadedComment ref="AZ12" personId="{9529FC8D-40E2-4005-9813-1070BC349582}" id="{13B9BC48-06A9-4CC2-87ED-68E9E7A6A201}">
    <text>CONGES</text>
  </threadedComment>
  <threadedComment ref="BB12" personId="{9529FC8D-40E2-4005-9813-1070BC349582}" id="{6FBA43AB-6732-4620-9F45-9DD907BB1640}">
    <text xml:space="preserve">BAL
</text>
  </threadedComment>
  <threadedComment ref="BC12" personId="{9529FC8D-40E2-4005-9813-1070BC349582}" id="{6DD55648-57C4-4C5F-A7DE-1617A0441E3D}">
    <text xml:space="preserve">BAL
</text>
  </threadedComment>
  <threadedComment ref="AG13" personId="{9529FC8D-40E2-4005-9813-1070BC349582}" id="{66DC9305-90A4-4426-ADD2-3722B7C103C1}">
    <text xml:space="preserve">BAL
</text>
  </threadedComment>
  <threadedComment ref="AH13" personId="{9529FC8D-40E2-4005-9813-1070BC349582}" id="{AA061997-57CD-4F71-8526-1C77800225B0}">
    <text xml:space="preserve">BAL
</text>
  </threadedComment>
  <threadedComment ref="AI13" personId="{9529FC8D-40E2-4005-9813-1070BC349582}" id="{7B397403-1817-40A9-8440-46E8B7441972}">
    <text xml:space="preserve">BAL
</text>
  </threadedComment>
  <threadedComment ref="AJ13" personId="{9529FC8D-40E2-4005-9813-1070BC349582}" id="{DCE6E7AC-5E8B-4879-ACB9-ACA49E846A2C}">
    <text xml:space="preserve">BAL
</text>
  </threadedComment>
  <threadedComment ref="AK13" personId="{9529FC8D-40E2-4005-9813-1070BC349582}" id="{F6A8B5D7-2EA8-41F3-B753-1D3E1371C50E}">
    <text xml:space="preserve">BAL
</text>
  </threadedComment>
  <threadedComment ref="AS13" personId="{9529FC8D-40E2-4005-9813-1070BC349582}" id="{1780A307-7C46-4812-8589-5FDA331CD7B4}">
    <text/>
  </threadedComment>
  <threadedComment ref="AT13" personId="{9529FC8D-40E2-4005-9813-1070BC349582}" id="{DD5227F5-8D9C-4216-9FE4-45F313AA1C4D}">
    <text>CONGES</text>
  </threadedComment>
  <threadedComment ref="I14" personId="{9529FC8D-40E2-4005-9813-1070BC349582}" id="{60A9C3A4-D5A1-42EA-9A88-1F3D7DF5725A}">
    <text>CONGES</text>
  </threadedComment>
  <threadedComment ref="J14" personId="{9529FC8D-40E2-4005-9813-1070BC349582}" id="{C63DDE81-0736-4791-84F2-5E86E2BDE3AD}">
    <text>CONGES</text>
  </threadedComment>
  <threadedComment ref="K14" personId="{9529FC8D-40E2-4005-9813-1070BC349582}" id="{AC462FD7-B533-46CB-AC34-0C687D4731D4}">
    <text>CONGES</text>
  </threadedComment>
  <threadedComment ref="L14" personId="{9529FC8D-40E2-4005-9813-1070BC349582}" id="{2A599F47-2985-4798-AB0E-97C349AB42F3}">
    <text>CONGES</text>
  </threadedComment>
  <threadedComment ref="AM14" personId="{9529FC8D-40E2-4005-9813-1070BC349582}" id="{07AAAD7A-0F86-4AB4-8542-F0DCB0D880A6}">
    <text>CONGES</text>
  </threadedComment>
  <threadedComment ref="AN14" personId="{9529FC8D-40E2-4005-9813-1070BC349582}" id="{0F3926D6-6CE7-4992-B16B-AA4C6E4DDC4E}">
    <text>CONGES</text>
  </threadedComment>
  <threadedComment ref="AO14" personId="{9529FC8D-40E2-4005-9813-1070BC349582}" id="{EDE3E2FD-76F1-4B6F-9BBF-0D36656A9D8A}">
    <text>CONGES</text>
  </threadedComment>
  <threadedComment ref="AP14" personId="{9529FC8D-40E2-4005-9813-1070BC349582}" id="{19E07EF5-234B-4B5A-88A6-BB650DACEDD3}">
    <text>CONGES</text>
  </threadedComment>
  <threadedComment ref="AQ14" personId="{9529FC8D-40E2-4005-9813-1070BC349582}" id="{CCCEF986-58FE-4EA7-9CAF-5D64D815444A}">
    <text>CONGES</text>
  </threadedComment>
  <threadedComment ref="AS14" personId="{9529FC8D-40E2-4005-9813-1070BC349582}" id="{8C397C9B-58FB-4A8A-8686-098653129B38}">
    <text>CONGES</text>
  </threadedComment>
  <threadedComment ref="AT14" personId="{9529FC8D-40E2-4005-9813-1070BC349582}" id="{3FA44933-09CC-4DD5-B133-A989A7F47CD9}">
    <text>CONGES</text>
  </threadedComment>
  <threadedComment ref="AV14" personId="{9529FC8D-40E2-4005-9813-1070BC349582}" id="{B0B2E4A1-6C8E-4E70-9F66-310353F3C875}">
    <text>CONGES</text>
  </threadedComment>
  <threadedComment ref="AW14" personId="{9529FC8D-40E2-4005-9813-1070BC349582}" id="{205FA3C0-A167-4A55-9A89-9CE99A2668AB}">
    <text>CONGES</text>
  </threadedComment>
  <threadedComment ref="BF14" personId="{9529FC8D-40E2-4005-9813-1070BC349582}" id="{27457DEC-6F08-4C7F-AA14-D53348105071}">
    <text>CONGES</text>
  </threadedComment>
  <threadedComment ref="BG14" personId="{9529FC8D-40E2-4005-9813-1070BC349582}" id="{1A856DDA-B8EC-410F-94E4-7FC9790C2288}">
    <text>CONGES</text>
  </threadedComment>
  <threadedComment ref="BH14" personId="{9529FC8D-40E2-4005-9813-1070BC349582}" id="{47CAA221-6986-43B8-8557-76C58392C0EC}">
    <text>CONGES</text>
  </threadedComment>
  <threadedComment ref="BI14" personId="{9529FC8D-40E2-4005-9813-1070BC349582}" id="{4CFCED25-DB8C-4048-A4A8-5426DD0A2150}">
    <text>CONGES</text>
  </threadedComment>
  <threadedComment ref="C15" personId="{9529FC8D-40E2-4005-9813-1070BC349582}" id="{C7EF2CE6-F328-486B-AC7E-762CB55B4981}">
    <text xml:space="preserve">FORMATION
</text>
  </threadedComment>
  <threadedComment ref="D15" personId="{9529FC8D-40E2-4005-9813-1070BC349582}" id="{D575AFD8-9B54-4614-BD86-F3B7D2AE9D80}">
    <text xml:space="preserve">FORMATION
</text>
  </threadedComment>
  <threadedComment ref="E15" personId="{9529FC8D-40E2-4005-9813-1070BC349582}" id="{FEBC0C58-B6A5-4988-9C68-81A30B3380BE}">
    <text xml:space="preserve">FORMATION
</text>
  </threadedComment>
  <threadedComment ref="F15" personId="{9529FC8D-40E2-4005-9813-1070BC349582}" id="{798BC3D4-E631-4836-9E2E-D653FB88F64E}">
    <text xml:space="preserve">FORMATION
</text>
  </threadedComment>
  <threadedComment ref="I15" personId="{9529FC8D-40E2-4005-9813-1070BC349582}" id="{C69E4970-751A-4DE7-9BF3-01EEC36D1E2A}">
    <text xml:space="preserve">FORMATION
</text>
  </threadedComment>
  <threadedComment ref="J15" personId="{9529FC8D-40E2-4005-9813-1070BC349582}" id="{50347FF9-A9A3-4539-BAD5-819BF1B1ACC0}">
    <text xml:space="preserve">FORMATION
</text>
  </threadedComment>
  <threadedComment ref="K15" personId="{9529FC8D-40E2-4005-9813-1070BC349582}" id="{7B3C69C7-AFFF-47EA-A5B7-879A59D0FF41}">
    <text xml:space="preserve">FORMATION
</text>
  </threadedComment>
  <threadedComment ref="L15" personId="{9529FC8D-40E2-4005-9813-1070BC349582}" id="{5A68C23D-7422-4154-B6CC-523A4A4D1C40}">
    <text xml:space="preserve">FORMATION
</text>
  </threadedComment>
  <threadedComment ref="N15" personId="{9529FC8D-40E2-4005-9813-1070BC349582}" id="{60881925-E12B-4EAF-B3D1-0FD2C77A84EE}">
    <text xml:space="preserve">FORMATION
</text>
  </threadedComment>
  <threadedComment ref="O15" personId="{9529FC8D-40E2-4005-9813-1070BC349582}" id="{8BB57517-1385-4070-86EA-C0D9560B9A54}">
    <text xml:space="preserve">FORMATION
</text>
  </threadedComment>
  <threadedComment ref="P15" personId="{9529FC8D-40E2-4005-9813-1070BC349582}" id="{3291C0C0-9276-49D4-8665-8150BE911B8C}">
    <text xml:space="preserve">FORMATION
</text>
  </threadedComment>
  <threadedComment ref="Q15" personId="{9529FC8D-40E2-4005-9813-1070BC349582}" id="{CAF76D19-3677-4006-8F56-9DC448AB9142}">
    <text xml:space="preserve">FORMATION
</text>
  </threadedComment>
  <threadedComment ref="T15" personId="{9529FC8D-40E2-4005-9813-1070BC349582}" id="{C6EEA201-DF55-4F29-89E9-5B1B09FD24A6}">
    <text xml:space="preserve">FORMATION
</text>
  </threadedComment>
  <threadedComment ref="U15" personId="{9529FC8D-40E2-4005-9813-1070BC349582}" id="{0C23C30D-C4C2-4B41-9C36-B68ADF6978FE}">
    <text xml:space="preserve">FORMATION
</text>
  </threadedComment>
  <threadedComment ref="V15" personId="{9529FC8D-40E2-4005-9813-1070BC349582}" id="{46EE6D61-7CAD-4509-9149-8B778E58A010}">
    <text xml:space="preserve">FORMATION
</text>
  </threadedComment>
  <threadedComment ref="W15" personId="{9529FC8D-40E2-4005-9813-1070BC349582}" id="{440D1596-C23B-48FD-AF56-355EECAA89D5}">
    <text xml:space="preserve">FORMATION
</text>
  </threadedComment>
  <threadedComment ref="Z15" personId="{9529FC8D-40E2-4005-9813-1070BC349582}" id="{B8E1CBCD-309D-4EEF-920E-57A3BFD4631D}">
    <text xml:space="preserve">FORMATION
</text>
  </threadedComment>
  <threadedComment ref="AA15" personId="{9529FC8D-40E2-4005-9813-1070BC349582}" id="{12A1E81F-C5BA-436E-9A60-84C85FFACD01}">
    <text xml:space="preserve">FORMATION
</text>
  </threadedComment>
  <threadedComment ref="AB15" personId="{9529FC8D-40E2-4005-9813-1070BC349582}" id="{A5EE480E-2827-4AE9-8231-E03D562DB529}">
    <text xml:space="preserve">FORMATION
</text>
  </threadedComment>
  <threadedComment ref="AC15" personId="{9529FC8D-40E2-4005-9813-1070BC349582}" id="{B47B5F38-CC56-4BEC-B7EF-6A48A212D619}">
    <text xml:space="preserve">FORMATION
</text>
  </threadedComment>
  <threadedComment ref="AG15" personId="{9529FC8D-40E2-4005-9813-1070BC349582}" id="{835C1DA6-CA45-4C83-A0CD-99661D1D75F7}">
    <text xml:space="preserve">FORMATION
</text>
  </threadedComment>
  <threadedComment ref="AH15" personId="{9529FC8D-40E2-4005-9813-1070BC349582}" id="{6F288F42-C070-431F-B52F-995608187337}">
    <text xml:space="preserve">FORMATION
</text>
  </threadedComment>
  <threadedComment ref="AI15" personId="{9529FC8D-40E2-4005-9813-1070BC349582}" id="{9E0EDB1A-03FC-4F15-892D-08DD8D508A20}">
    <text xml:space="preserve">FORMATION
</text>
  </threadedComment>
  <threadedComment ref="AJ15" personId="{9529FC8D-40E2-4005-9813-1070BC349582}" id="{23BD667B-94C0-4D94-8587-AD001694356F}">
    <text xml:space="preserve">FORMATION
</text>
  </threadedComment>
  <threadedComment ref="AS15" personId="{9529FC8D-40E2-4005-9813-1070BC349582}" id="{33B231DF-EB74-47C8-9468-0C7EC2728BF2}">
    <text>CONGES</text>
  </threadedComment>
  <threadedComment ref="AT15" personId="{9529FC8D-40E2-4005-9813-1070BC349582}" id="{083DC348-9607-4F3D-82F9-0FCB83D9A205}">
    <text>CONGES</text>
  </threadedComment>
  <threadedComment ref="AV15" personId="{9529FC8D-40E2-4005-9813-1070BC349582}" id="{8244CD9C-5B31-4ED2-8892-8F698294174A}">
    <text>CONGES</text>
  </threadedComment>
  <threadedComment ref="AW15" personId="{9529FC8D-40E2-4005-9813-1070BC349582}" id="{296C6815-5058-43F6-B8E8-C4BB7539C6F5}">
    <text>CONGES</text>
  </threadedComment>
  <threadedComment ref="A23" personId="{9529FC8D-40E2-4005-9813-1070BC349582}" id="{5585A6A7-5625-4449-A54A-C5D6203F424B}">
    <text xml:space="preserve">NO PERM
</text>
  </threadedComment>
  <threadedComment ref="A26" personId="{9529FC8D-40E2-4005-9813-1070BC349582}" id="{66007DB0-48A7-43BF-AC56-376C507C7556}">
    <text/>
  </threadedComment>
  <threadedComment ref="A27" personId="{9529FC8D-40E2-4005-9813-1070BC349582}" id="{101F1DAD-A10C-47D5-9D6B-6AA655C3168F}">
    <text xml:space="preserve">BAL
</text>
  </threadedComment>
  <threadedComment ref="A30" personId="{9529FC8D-40E2-4005-9813-1070BC349582}" id="{CD38280F-1121-4CEA-8C07-A268D9D03DF4}">
    <text>CONGES</text>
  </threadedComment>
  <threadedComment ref="A31" personId="{9529FC8D-40E2-4005-9813-1070BC349582}" id="{695C4429-153C-41F4-AD39-2049964432E5}">
    <text>CONGES</text>
  </threadedComment>
  <threadedComment ref="A32" personId="{9529FC8D-40E2-4005-9813-1070BC349582}" id="{2FDD297A-4A31-4528-BFED-21D4937C62B3}">
    <text xml:space="preserve">FORMATION
</text>
  </threadedComment>
  <threadedComment ref="A33" personId="{9529FC8D-40E2-4005-9813-1070BC349582}" id="{AD17FEBF-43EF-4088-8544-2AFFFE76D308}">
    <text>MALADIE</text>
  </threadedComment>
  <threadedComment ref="A34" personId="{9529FC8D-40E2-4005-9813-1070BC349582}" id="{74A0F81E-0B84-4303-AA0B-739DD3D51334}">
    <text>FERIE</text>
  </threadedComment>
  <threadedComment ref="A36" personId="{9529FC8D-40E2-4005-9813-1070BC349582}" id="{8DC44C8F-250C-482A-A648-F3D643D843B4}">
    <text xml:space="preserve">ASTREINTE SAMEDI
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H5" personId="{9529FC8D-40E2-4005-9813-1070BC349582}" id="{B5D63D5D-CB02-4BD1-B205-E89B7B05A520}">
    <text xml:space="preserve">FORMATION
</text>
  </threadedComment>
  <threadedComment ref="I5" personId="{9529FC8D-40E2-4005-9813-1070BC349582}" id="{DE39E5E6-1BE9-4123-98C1-CB3204D23D5D}">
    <text xml:space="preserve">FORMATION
</text>
  </threadedComment>
  <threadedComment ref="J5" personId="{9529FC8D-40E2-4005-9813-1070BC349582}" id="{8E996A63-5D36-45EA-A058-F1CD3FE5EF8B}">
    <text xml:space="preserve">FORMATION
</text>
  </threadedComment>
  <threadedComment ref="K5" personId="{9529FC8D-40E2-4005-9813-1070BC349582}" id="{BBC67124-A2CD-49AA-8BFC-61607BBD92F6}">
    <text xml:space="preserve">FORMATION
</text>
  </threadedComment>
  <threadedComment ref="L5" personId="{9529FC8D-40E2-4005-9813-1070BC349582}" id="{1729DE21-FE31-4A90-B9A8-1FAB49A1009E}">
    <text xml:space="preserve">FORMATION
</text>
  </threadedComment>
  <threadedComment ref="N5" personId="{9529FC8D-40E2-4005-9813-1070BC349582}" id="{3965CD49-AB04-42BC-A767-A8563F1AA66B}">
    <text xml:space="preserve">FORMATION
</text>
  </threadedComment>
  <threadedComment ref="O5" personId="{9529FC8D-40E2-4005-9813-1070BC349582}" id="{76F47E92-4DB3-468C-96CA-AEBA41190A63}">
    <text xml:space="preserve">FORMATION
</text>
  </threadedComment>
  <threadedComment ref="P5" personId="{9529FC8D-40E2-4005-9813-1070BC349582}" id="{70E5C002-0586-44C8-9AB2-DAD3283E893D}">
    <text xml:space="preserve">FORMATION
</text>
  </threadedComment>
  <threadedComment ref="Q5" personId="{9529FC8D-40E2-4005-9813-1070BC349582}" id="{F54CCA98-5808-4FC5-8024-9A9B1FF2277A}">
    <text xml:space="preserve">FORMATION
</text>
  </threadedComment>
  <threadedComment ref="R5" personId="{9529FC8D-40E2-4005-9813-1070BC349582}" id="{3A155C2C-F1E9-4208-BB7B-CB75693B1F3B}">
    <text xml:space="preserve">FORMATION
</text>
  </threadedComment>
  <threadedComment ref="T5" personId="{9529FC8D-40E2-4005-9813-1070BC349582}" id="{F7AE7386-5182-4597-ACE8-809BA82040C2}">
    <text xml:space="preserve">FORMATION
</text>
  </threadedComment>
  <threadedComment ref="U5" personId="{9529FC8D-40E2-4005-9813-1070BC349582}" id="{BB725AA2-01EC-41E4-8522-EA4902216CF1}">
    <text xml:space="preserve">FORMATION
</text>
  </threadedComment>
  <threadedComment ref="V5" personId="{9529FC8D-40E2-4005-9813-1070BC349582}" id="{9A7FA504-FA5F-4671-A4DA-9E4BE99BA775}">
    <text xml:space="preserve">FORMATION
</text>
  </threadedComment>
  <threadedComment ref="W5" personId="{9529FC8D-40E2-4005-9813-1070BC349582}" id="{ECF42164-A5B3-43AB-9EE5-E46C394C34C1}">
    <text xml:space="preserve">FORMATION
</text>
  </threadedComment>
  <threadedComment ref="X5" personId="{9529FC8D-40E2-4005-9813-1070BC349582}" id="{04BF42E4-8B3F-4645-9E37-1483BD505874}">
    <text xml:space="preserve">FORMATION
</text>
  </threadedComment>
  <threadedComment ref="D7" dT="2019-02-18T08:09:14.53" personId="{2C301EBE-4355-4CD5-87F2-7CE4393A7A7B}" id="{BF5F70E7-60F6-4DDB-AA80-9A8ED74EFEA3}">
    <text xml:space="preserve">rendez vous medical à 15h30
</text>
  </threadedComment>
  <threadedComment ref="J7" dT="2019-02-15T08:34:55.79" personId="{2C301EBE-4355-4CD5-87F2-7CE4393A7A7B}" id="{AAAD01C2-AB18-4E3A-A389-CFB9B0BE9909}">
    <text xml:space="preserve">abs a 10h pour appareillage tention
</text>
  </threadedComment>
  <threadedComment ref="K7" dT="2019-02-15T08:35:17.44" personId="{2C301EBE-4355-4CD5-87F2-7CE4393A7A7B}" id="{E09FD6B1-8EB6-417B-81CB-9C0B24131599}">
    <text xml:space="preserve">abs 10h pour enlever appareillage
</text>
  </threadedComment>
  <threadedComment ref="P7" dT="2019-02-15T08:28:33.26" personId="{2C301EBE-4355-4CD5-87F2-7CE4393A7A7B}" id="{7AD7F219-77BD-4466-A7A4-B38F03D562A7}">
    <text xml:space="preserve">abs l 'après midi pour rendez vous hopital
</text>
  </threadedComment>
  <threadedComment ref="AJ7" personId="{9529FC8D-40E2-4005-9813-1070BC349582}" id="{4A03507F-7CC7-49DC-8AB7-D895446795EE}">
    <text>CONGES</text>
  </threadedComment>
  <threadedComment ref="AL7" personId="{9529FC8D-40E2-4005-9813-1070BC349582}" id="{87C01D4E-A8C4-4949-B035-CE5DF85470E8}">
    <text>CONGES</text>
  </threadedComment>
  <threadedComment ref="AM7" personId="{9529FC8D-40E2-4005-9813-1070BC349582}" id="{67A655CD-A44F-4938-94A1-A24630752CD0}">
    <text>CONGES</text>
  </threadedComment>
  <threadedComment ref="AN7" personId="{9529FC8D-40E2-4005-9813-1070BC349582}" id="{CDEA2D9C-6441-4019-A7B4-3AC4BCF222F4}">
    <text>CONGES</text>
  </threadedComment>
  <threadedComment ref="AO7" personId="{9529FC8D-40E2-4005-9813-1070BC349582}" id="{A50F4B9F-F4AC-45CD-8048-31273305C9B8}">
    <text>CONGES</text>
  </threadedComment>
  <threadedComment ref="AP7" personId="{9529FC8D-40E2-4005-9813-1070BC349582}" id="{D3F2961B-5BB1-4313-AD90-5298AAFCF4B5}">
    <text>CONGES</text>
  </threadedComment>
  <threadedComment ref="H9" personId="{9529FC8D-40E2-4005-9813-1070BC349582}" id="{BDE46A49-4C61-4512-8FBA-465D301EFED8}">
    <text>CONGES</text>
  </threadedComment>
  <threadedComment ref="AL11" personId="{9529FC8D-40E2-4005-9813-1070BC349582}" id="{E1434374-A031-44AE-892F-903FFF442872}">
    <text>CONGES</text>
  </threadedComment>
  <threadedComment ref="AM11" personId="{9529FC8D-40E2-4005-9813-1070BC349582}" id="{D6F330DE-CAE2-4303-85B2-F784884C8F42}">
    <text>CONGES</text>
  </threadedComment>
  <threadedComment ref="AN11" personId="{9529FC8D-40E2-4005-9813-1070BC349582}" id="{4FA4FE36-03EA-42CB-A397-CD41FBF48502}">
    <text>CONGES</text>
  </threadedComment>
  <threadedComment ref="AO11" personId="{9529FC8D-40E2-4005-9813-1070BC349582}" id="{F4543695-365C-49EF-813F-4DFAB5A2DBBA}">
    <text>CONGES</text>
  </threadedComment>
  <threadedComment ref="AP11" personId="{9529FC8D-40E2-4005-9813-1070BC349582}" id="{678F9B30-D592-47D2-95C0-827C943C8774}">
    <text>CONGES</text>
  </threadedComment>
  <threadedComment ref="A24" personId="{9529FC8D-40E2-4005-9813-1070BC349582}" id="{1C799AAC-E978-4F5C-B212-08C66C3D21B4}">
    <text xml:space="preserve">BAL
</text>
  </threadedComment>
  <threadedComment ref="A25" personId="{9529FC8D-40E2-4005-9813-1070BC349582}" id="{ACF49358-77AA-42C1-ABDD-A7CD0C72DBD4}">
    <text xml:space="preserve">BAL
</text>
  </threadedComment>
  <threadedComment ref="B26" personId="{9529FC8D-40E2-4005-9813-1070BC349582}" id="{ECDF79EB-A60F-4086-812A-30B3F08E2565}">
    <text xml:space="preserve">COORDINATION
</text>
  </threadedComment>
  <threadedComment ref="A27" personId="{9529FC8D-40E2-4005-9813-1070BC349582}" id="{36E31B5D-DDB3-4D37-8795-6DA67406B38C}">
    <text>CONGES</text>
  </threadedComment>
  <threadedComment ref="A28" personId="{9529FC8D-40E2-4005-9813-1070BC349582}" id="{9C951C3C-2CD1-4FE1-9D3D-AC8C8F7B44B2}">
    <text xml:space="preserve">FORMATION
</text>
  </threadedComment>
  <threadedComment ref="A29" personId="{9529FC8D-40E2-4005-9813-1070BC349582}" id="{BAEF21A6-2B22-4AD4-9502-57FB6BC633F3}">
    <text xml:space="preserve">NO PERM
</text>
  </threadedComment>
  <threadedComment ref="A30" personId="{9529FC8D-40E2-4005-9813-1070BC349582}" id="{BDD5703F-CCD8-4330-8EC2-6B7B3D14E610}">
    <text>MALADIE</text>
  </threadedComment>
  <threadedComment ref="A31" personId="{9529FC8D-40E2-4005-9813-1070BC349582}" id="{0805B6CB-3B12-4C49-98FD-3C35F90224B5}">
    <text>FERIE</text>
  </threadedComment>
  <threadedComment ref="A32" personId="{9529FC8D-40E2-4005-9813-1070BC349582}" id="{41554CFC-8FFD-43EC-99D6-76228B01681E}">
    <text xml:space="preserve">BACK OFFICE
</text>
  </threadedComment>
  <threadedComment ref="A33" personId="{9529FC8D-40E2-4005-9813-1070BC349582}" id="{5A71D294-6966-452A-94E5-D3EE3712E6D2}">
    <text xml:space="preserve">ASTREINTE SAMEDI
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V120"/>
  <sheetViews>
    <sheetView tabSelected="1" zoomScale="80" zoomScaleNormal="80" workbookViewId="0">
      <pane xSplit="1" ySplit="5" topLeftCell="B6" activePane="bottomRight" state="frozenSplit"/>
      <selection pane="topRight" activeCell="K1" sqref="K1"/>
      <selection pane="bottomLeft" activeCell="A17" sqref="A17"/>
      <selection pane="bottomRight" activeCell="S20" sqref="S20:T20"/>
    </sheetView>
  </sheetViews>
  <sheetFormatPr baseColWidth="10" defaultColWidth="11.42578125" defaultRowHeight="15" x14ac:dyDescent="0.25"/>
  <cols>
    <col min="1" max="1" width="33.28515625" customWidth="1"/>
    <col min="2" max="3" width="11.42578125" customWidth="1"/>
    <col min="4" max="4" width="11.28515625" customWidth="1"/>
    <col min="5" max="5" width="11.42578125" customWidth="1"/>
    <col min="7" max="7" width="13.5703125" customWidth="1"/>
    <col min="8" max="16" width="11.42578125" customWidth="1"/>
    <col min="17" max="17" width="10" customWidth="1"/>
    <col min="18" max="18" width="11.42578125" customWidth="1"/>
    <col min="19" max="19" width="13.7109375" customWidth="1"/>
    <col min="27" max="30" width="11.42578125" customWidth="1"/>
    <col min="34" max="34" width="11.42578125" customWidth="1"/>
    <col min="62" max="62" width="5.140625" customWidth="1"/>
    <col min="63" max="63" width="5.5703125" customWidth="1"/>
  </cols>
  <sheetData>
    <row r="1" spans="1:87" ht="18.75" x14ac:dyDescent="0.3">
      <c r="A1" s="84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162"/>
      <c r="O1" s="162"/>
      <c r="P1" s="162"/>
      <c r="Q1" s="162"/>
      <c r="R1" s="162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2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1"/>
      <c r="BO1" s="71"/>
      <c r="BP1" s="71"/>
      <c r="BQ1" s="71"/>
      <c r="BR1" s="71"/>
      <c r="BS1" s="71"/>
      <c r="BT1" s="71"/>
      <c r="BU1" s="71"/>
      <c r="BV1" s="71"/>
      <c r="BW1" s="71"/>
      <c r="BX1" s="71"/>
      <c r="BY1" s="71"/>
      <c r="BZ1" s="71"/>
      <c r="CA1" s="71"/>
      <c r="CB1" s="71"/>
      <c r="CC1" s="71"/>
      <c r="CD1" s="71"/>
      <c r="CE1" s="71"/>
      <c r="CF1" s="71"/>
      <c r="CG1" s="71"/>
      <c r="CH1" s="71"/>
      <c r="CI1" s="71"/>
    </row>
    <row r="2" spans="1:87" x14ac:dyDescent="0.25">
      <c r="A2" s="126" t="s">
        <v>77</v>
      </c>
      <c r="B2" s="123" t="str">
        <f>IF(B39&gt;=1,"√","INSUFFISANT")</f>
        <v>√</v>
      </c>
      <c r="C2" s="123" t="str">
        <f>IF(C39&gt;=1,"√","INSUFFISANT")</f>
        <v>√</v>
      </c>
      <c r="D2" s="123" t="str">
        <f>IF(D39&gt;=1,"√","INSUFFISANT")</f>
        <v>√</v>
      </c>
      <c r="E2" s="123" t="str">
        <f>IF(E39&gt;=1,"√","INSUFFISANT")</f>
        <v>√</v>
      </c>
      <c r="F2" s="123" t="str">
        <f>IF(F39&gt;=1,"√","INSUFFISANT")</f>
        <v>√</v>
      </c>
      <c r="G2" s="123"/>
      <c r="H2" s="123"/>
      <c r="I2" s="123" t="str">
        <f t="shared" ref="I2:BB2" si="0">IF(I39&gt;=1,"√","INSUFFISANT")</f>
        <v>√</v>
      </c>
      <c r="J2" s="123" t="str">
        <f t="shared" si="0"/>
        <v>√</v>
      </c>
      <c r="K2" s="123" t="str">
        <f t="shared" si="0"/>
        <v>√</v>
      </c>
      <c r="L2" s="123" t="str">
        <f t="shared" si="0"/>
        <v>√</v>
      </c>
      <c r="M2" s="123"/>
      <c r="N2" s="123" t="str">
        <f t="shared" si="0"/>
        <v>√</v>
      </c>
      <c r="O2" s="123" t="str">
        <f t="shared" si="0"/>
        <v>INSUFFISANT</v>
      </c>
      <c r="P2" s="123" t="str">
        <f t="shared" si="0"/>
        <v>√</v>
      </c>
      <c r="Q2" s="123" t="str">
        <f t="shared" si="0"/>
        <v>√</v>
      </c>
      <c r="R2" s="123" t="str">
        <f t="shared" si="0"/>
        <v>√</v>
      </c>
      <c r="S2" s="123"/>
      <c r="T2" s="123" t="str">
        <f t="shared" si="0"/>
        <v>INSUFFISANT</v>
      </c>
      <c r="U2" s="123" t="str">
        <f t="shared" si="0"/>
        <v>INSUFFISANT</v>
      </c>
      <c r="V2" s="123" t="str">
        <f t="shared" si="0"/>
        <v>INSUFFISANT</v>
      </c>
      <c r="W2" s="123" t="str">
        <f t="shared" si="0"/>
        <v>INSUFFISANT</v>
      </c>
      <c r="X2" s="123" t="str">
        <f t="shared" si="0"/>
        <v>INSUFFISANT</v>
      </c>
      <c r="Y2" s="123"/>
      <c r="Z2" s="123" t="str">
        <f t="shared" si="0"/>
        <v>INSUFFISANT</v>
      </c>
      <c r="AA2" s="123" t="str">
        <f t="shared" si="0"/>
        <v>√</v>
      </c>
      <c r="AB2" s="123" t="str">
        <f t="shared" si="0"/>
        <v>√</v>
      </c>
      <c r="AC2" s="123" t="str">
        <f t="shared" si="0"/>
        <v>√</v>
      </c>
      <c r="AD2" s="123" t="str">
        <f t="shared" si="0"/>
        <v>√</v>
      </c>
      <c r="AE2" s="123"/>
      <c r="AF2" s="123" t="str">
        <f t="shared" si="0"/>
        <v>INSUFFISANT</v>
      </c>
      <c r="AG2" s="123" t="str">
        <f t="shared" si="0"/>
        <v>INSUFFISANT</v>
      </c>
      <c r="AH2" s="123" t="str">
        <f t="shared" si="0"/>
        <v>INSUFFISANT</v>
      </c>
      <c r="AI2" s="123" t="str">
        <f t="shared" si="0"/>
        <v>INSUFFISANT</v>
      </c>
      <c r="AJ2" s="123" t="str">
        <f t="shared" si="0"/>
        <v>INSUFFISANT</v>
      </c>
      <c r="AK2" s="123"/>
      <c r="AL2" s="123" t="str">
        <f t="shared" si="0"/>
        <v>INSUFFISANT</v>
      </c>
      <c r="AM2" s="123" t="str">
        <f t="shared" si="0"/>
        <v>INSUFFISANT</v>
      </c>
      <c r="AN2" s="123" t="str">
        <f t="shared" si="0"/>
        <v>INSUFFISANT</v>
      </c>
      <c r="AO2" s="123" t="str">
        <f t="shared" si="0"/>
        <v>INSUFFISANT</v>
      </c>
      <c r="AP2" s="123" t="str">
        <f t="shared" si="0"/>
        <v>INSUFFISANT</v>
      </c>
      <c r="AQ2" s="123"/>
      <c r="AR2" s="123" t="str">
        <f t="shared" si="0"/>
        <v>INSUFFISANT</v>
      </c>
      <c r="AS2" s="123" t="str">
        <f t="shared" si="0"/>
        <v>INSUFFISANT</v>
      </c>
      <c r="AT2" s="123" t="str">
        <f t="shared" si="0"/>
        <v>INSUFFISANT</v>
      </c>
      <c r="AU2" s="123" t="str">
        <f t="shared" si="0"/>
        <v>INSUFFISANT</v>
      </c>
      <c r="AV2" s="123" t="str">
        <f t="shared" si="0"/>
        <v>INSUFFISANT</v>
      </c>
      <c r="AW2" s="123"/>
      <c r="AX2" s="123" t="str">
        <f t="shared" si="0"/>
        <v>INSUFFISANT</v>
      </c>
      <c r="AY2" s="123" t="str">
        <f t="shared" si="0"/>
        <v>INSUFFISANT</v>
      </c>
      <c r="AZ2" s="123" t="str">
        <f t="shared" si="0"/>
        <v>INSUFFISANT</v>
      </c>
      <c r="BA2" s="123" t="str">
        <f t="shared" si="0"/>
        <v>INSUFFISANT</v>
      </c>
      <c r="BB2" s="123" t="str">
        <f t="shared" si="0"/>
        <v>INSUFFISANT</v>
      </c>
      <c r="BC2" s="123"/>
      <c r="BD2" s="71"/>
      <c r="BE2" s="71"/>
      <c r="BF2" s="71"/>
      <c r="BG2" s="71"/>
      <c r="BH2" s="71"/>
      <c r="BI2" s="71"/>
      <c r="BJ2" s="71"/>
      <c r="BK2" s="71"/>
      <c r="BL2" s="71"/>
      <c r="BM2" s="71"/>
      <c r="BN2" s="71"/>
      <c r="BO2" s="71"/>
      <c r="BP2" s="71"/>
      <c r="BQ2" s="71"/>
      <c r="BR2" s="71"/>
      <c r="BS2" s="71"/>
      <c r="BT2" s="71"/>
      <c r="BU2" s="71"/>
      <c r="BV2" s="71"/>
      <c r="BW2" s="71"/>
      <c r="BX2" s="71"/>
      <c r="BY2" s="71"/>
      <c r="BZ2" s="71"/>
      <c r="CA2" s="71"/>
      <c r="CB2" s="71"/>
      <c r="CC2" s="71"/>
      <c r="CD2" s="71"/>
      <c r="CE2" s="71"/>
      <c r="CF2" s="71"/>
      <c r="CG2" s="71"/>
      <c r="CH2" s="71"/>
      <c r="CI2" s="71"/>
    </row>
    <row r="3" spans="1:87" ht="15.75" thickBot="1" x14ac:dyDescent="0.3">
      <c r="A3" s="126" t="s">
        <v>78</v>
      </c>
      <c r="B3" s="123" t="str">
        <f>IF(B38&gt;=1,"√","INSUFFISANT")</f>
        <v>√</v>
      </c>
      <c r="C3" s="123" t="str">
        <f>IF(C38&gt;=1,"√","INSUFFISANT")</f>
        <v>√</v>
      </c>
      <c r="D3" s="123" t="str">
        <f>IF(D38&gt;=1,"√","INSUFFISANT")</f>
        <v>√</v>
      </c>
      <c r="E3" s="123" t="str">
        <f>IF(E38&gt;=1,"√","INSUFFISANT")</f>
        <v>√</v>
      </c>
      <c r="F3" s="123" t="str">
        <f>IF(F38&gt;=1,"√","INSUFFISANT")</f>
        <v>√</v>
      </c>
      <c r="G3" s="123"/>
      <c r="H3" s="123"/>
      <c r="I3" s="123" t="str">
        <f t="shared" ref="I3:BB3" si="1">IF(I38&gt;=1,"√","INSUFFISANT")</f>
        <v>√</v>
      </c>
      <c r="J3" s="123" t="str">
        <f t="shared" si="1"/>
        <v>√</v>
      </c>
      <c r="K3" s="123" t="str">
        <f t="shared" si="1"/>
        <v>√</v>
      </c>
      <c r="L3" s="123" t="str">
        <f t="shared" si="1"/>
        <v>√</v>
      </c>
      <c r="M3" s="123"/>
      <c r="N3" s="123" t="str">
        <f t="shared" si="1"/>
        <v>√</v>
      </c>
      <c r="O3" s="123" t="str">
        <f t="shared" si="1"/>
        <v>√</v>
      </c>
      <c r="P3" s="123" t="str">
        <f t="shared" si="1"/>
        <v>√</v>
      </c>
      <c r="Q3" s="123" t="str">
        <f t="shared" si="1"/>
        <v>√</v>
      </c>
      <c r="R3" s="123" t="str">
        <f t="shared" si="1"/>
        <v>√</v>
      </c>
      <c r="S3" s="123"/>
      <c r="T3" s="123" t="str">
        <f t="shared" si="1"/>
        <v>INSUFFISANT</v>
      </c>
      <c r="U3" s="123" t="str">
        <f t="shared" si="1"/>
        <v>INSUFFISANT</v>
      </c>
      <c r="V3" s="123" t="str">
        <f t="shared" si="1"/>
        <v>INSUFFISANT</v>
      </c>
      <c r="W3" s="123" t="str">
        <f t="shared" si="1"/>
        <v>INSUFFISANT</v>
      </c>
      <c r="X3" s="123" t="str">
        <f t="shared" si="1"/>
        <v>INSUFFISANT</v>
      </c>
      <c r="Y3" s="123"/>
      <c r="Z3" s="123" t="str">
        <f t="shared" si="1"/>
        <v>INSUFFISANT</v>
      </c>
      <c r="AA3" s="123" t="str">
        <f t="shared" si="1"/>
        <v>√</v>
      </c>
      <c r="AB3" s="123" t="str">
        <f t="shared" si="1"/>
        <v>√</v>
      </c>
      <c r="AC3" s="123" t="str">
        <f t="shared" si="1"/>
        <v>√</v>
      </c>
      <c r="AD3" s="123" t="str">
        <f t="shared" si="1"/>
        <v>√</v>
      </c>
      <c r="AE3" s="123"/>
      <c r="AF3" s="123" t="str">
        <f t="shared" si="1"/>
        <v>√</v>
      </c>
      <c r="AG3" s="123" t="str">
        <f t="shared" si="1"/>
        <v>√</v>
      </c>
      <c r="AH3" s="123" t="str">
        <f t="shared" si="1"/>
        <v>√</v>
      </c>
      <c r="AI3" s="123" t="str">
        <f t="shared" si="1"/>
        <v>√</v>
      </c>
      <c r="AJ3" s="123" t="str">
        <f t="shared" si="1"/>
        <v>√</v>
      </c>
      <c r="AK3" s="123"/>
      <c r="AL3" s="123" t="str">
        <f t="shared" si="1"/>
        <v>INSUFFISANT</v>
      </c>
      <c r="AM3" s="123" t="str">
        <f t="shared" si="1"/>
        <v>INSUFFISANT</v>
      </c>
      <c r="AN3" s="123" t="str">
        <f t="shared" si="1"/>
        <v>INSUFFISANT</v>
      </c>
      <c r="AO3" s="123" t="str">
        <f t="shared" si="1"/>
        <v>INSUFFISANT</v>
      </c>
      <c r="AP3" s="123" t="str">
        <f t="shared" si="1"/>
        <v>INSUFFISANT</v>
      </c>
      <c r="AQ3" s="123"/>
      <c r="AR3" s="123" t="str">
        <f t="shared" si="1"/>
        <v>INSUFFISANT</v>
      </c>
      <c r="AS3" s="123" t="str">
        <f t="shared" si="1"/>
        <v>INSUFFISANT</v>
      </c>
      <c r="AT3" s="123" t="str">
        <f t="shared" si="1"/>
        <v>INSUFFISANT</v>
      </c>
      <c r="AU3" s="123" t="str">
        <f t="shared" si="1"/>
        <v>INSUFFISANT</v>
      </c>
      <c r="AV3" s="123" t="str">
        <f t="shared" si="1"/>
        <v>INSUFFISANT</v>
      </c>
      <c r="AW3" s="123"/>
      <c r="AX3" s="123" t="str">
        <f t="shared" si="1"/>
        <v>INSUFFISANT</v>
      </c>
      <c r="AY3" s="123" t="str">
        <f t="shared" si="1"/>
        <v>INSUFFISANT</v>
      </c>
      <c r="AZ3" s="123" t="str">
        <f t="shared" si="1"/>
        <v>INSUFFISANT</v>
      </c>
      <c r="BA3" s="123" t="str">
        <f t="shared" si="1"/>
        <v>INSUFFISANT</v>
      </c>
      <c r="BB3" s="123" t="str">
        <f t="shared" si="1"/>
        <v>INSUFFISANT</v>
      </c>
      <c r="BC3" s="123"/>
      <c r="BD3" s="71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  <c r="BP3" s="71"/>
      <c r="BQ3" s="71"/>
      <c r="BR3" s="71"/>
      <c r="BS3" s="71"/>
      <c r="BT3" s="71"/>
      <c r="BU3" s="71"/>
      <c r="BV3" s="71"/>
      <c r="BW3" s="71"/>
      <c r="BX3" s="71"/>
      <c r="BY3" s="71"/>
      <c r="BZ3" s="71"/>
      <c r="CA3" s="71"/>
      <c r="CB3" s="71"/>
      <c r="CC3" s="71"/>
      <c r="CD3" s="71"/>
      <c r="CE3" s="71"/>
      <c r="CF3" s="71"/>
      <c r="CG3" s="71"/>
      <c r="CH3" s="71"/>
      <c r="CI3" s="71"/>
    </row>
    <row r="4" spans="1:87" ht="15.75" thickBot="1" x14ac:dyDescent="0.3">
      <c r="A4" s="73"/>
      <c r="B4" s="152" t="s">
        <v>0</v>
      </c>
      <c r="C4" s="153"/>
      <c r="D4" s="153"/>
      <c r="E4" s="153"/>
      <c r="F4" s="153"/>
      <c r="G4" s="153"/>
      <c r="H4" s="149" t="s">
        <v>1</v>
      </c>
      <c r="I4" s="150"/>
      <c r="J4" s="150"/>
      <c r="K4" s="150"/>
      <c r="L4" s="150"/>
      <c r="M4" s="151"/>
      <c r="N4" s="153" t="s">
        <v>2</v>
      </c>
      <c r="O4" s="153"/>
      <c r="P4" s="153"/>
      <c r="Q4" s="153"/>
      <c r="R4" s="153"/>
      <c r="S4" s="166"/>
      <c r="T4" s="149" t="s">
        <v>3</v>
      </c>
      <c r="U4" s="150"/>
      <c r="V4" s="150"/>
      <c r="W4" s="150"/>
      <c r="X4" s="150"/>
      <c r="Y4" s="151"/>
      <c r="Z4" s="152" t="s">
        <v>4</v>
      </c>
      <c r="AA4" s="153"/>
      <c r="AB4" s="153"/>
      <c r="AC4" s="153"/>
      <c r="AD4" s="153"/>
      <c r="AE4" s="166"/>
      <c r="AF4" s="149" t="s">
        <v>5</v>
      </c>
      <c r="AG4" s="150"/>
      <c r="AH4" s="150"/>
      <c r="AI4" s="150"/>
      <c r="AJ4" s="150"/>
      <c r="AK4" s="151"/>
      <c r="AL4" s="152" t="s">
        <v>6</v>
      </c>
      <c r="AM4" s="153"/>
      <c r="AN4" s="153"/>
      <c r="AO4" s="153"/>
      <c r="AP4" s="153"/>
      <c r="AQ4" s="166"/>
      <c r="AR4" s="149" t="s">
        <v>7</v>
      </c>
      <c r="AS4" s="150"/>
      <c r="AT4" s="150"/>
      <c r="AU4" s="150"/>
      <c r="AV4" s="150"/>
      <c r="AW4" s="151"/>
      <c r="AX4" s="146" t="s">
        <v>8</v>
      </c>
      <c r="AY4" s="147"/>
      <c r="AZ4" s="147"/>
      <c r="BA4" s="147"/>
      <c r="BB4" s="147"/>
      <c r="BC4" s="148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1"/>
      <c r="BX4" s="71"/>
      <c r="BY4" s="71"/>
      <c r="BZ4" s="71"/>
      <c r="CA4" s="71"/>
      <c r="CB4" s="71"/>
      <c r="CC4" s="71"/>
      <c r="CD4" s="71"/>
      <c r="CE4" s="71"/>
      <c r="CF4" s="71"/>
      <c r="CG4" s="71"/>
      <c r="CH4" s="71"/>
      <c r="CI4" s="71"/>
    </row>
    <row r="5" spans="1:87" s="14" customFormat="1" ht="15.75" thickBot="1" x14ac:dyDescent="0.3">
      <c r="A5" s="83"/>
      <c r="B5" s="80">
        <v>43773</v>
      </c>
      <c r="C5" s="80">
        <v>43774</v>
      </c>
      <c r="D5" s="80">
        <v>43775</v>
      </c>
      <c r="E5" s="80">
        <v>43776</v>
      </c>
      <c r="F5" s="80">
        <v>43777</v>
      </c>
      <c r="G5" s="80">
        <v>43778</v>
      </c>
      <c r="H5" s="80">
        <v>43780</v>
      </c>
      <c r="I5" s="80">
        <v>43781</v>
      </c>
      <c r="J5" s="80">
        <v>43782</v>
      </c>
      <c r="K5" s="80">
        <v>43783</v>
      </c>
      <c r="L5" s="80">
        <v>43784</v>
      </c>
      <c r="M5" s="80">
        <v>43785</v>
      </c>
      <c r="N5" s="81">
        <v>43787</v>
      </c>
      <c r="O5" s="81">
        <v>43788</v>
      </c>
      <c r="P5" s="81">
        <v>43789</v>
      </c>
      <c r="Q5" s="81">
        <v>43790</v>
      </c>
      <c r="R5" s="81">
        <v>43791</v>
      </c>
      <c r="S5" s="81">
        <v>43792</v>
      </c>
      <c r="T5" s="81">
        <v>43794</v>
      </c>
      <c r="U5" s="81">
        <v>43795</v>
      </c>
      <c r="V5" s="81">
        <v>43796</v>
      </c>
      <c r="W5" s="81">
        <v>43797</v>
      </c>
      <c r="X5" s="81">
        <v>43798</v>
      </c>
      <c r="Y5" s="81">
        <v>43799</v>
      </c>
      <c r="Z5" s="81">
        <v>43801</v>
      </c>
      <c r="AA5" s="81">
        <v>43802</v>
      </c>
      <c r="AB5" s="69">
        <v>43803</v>
      </c>
      <c r="AC5" s="81">
        <v>43804</v>
      </c>
      <c r="AD5" s="81">
        <v>43805</v>
      </c>
      <c r="AE5" s="81">
        <v>43806</v>
      </c>
      <c r="AF5" s="81">
        <v>43808</v>
      </c>
      <c r="AG5" s="81">
        <v>43809</v>
      </c>
      <c r="AH5" s="81">
        <v>43810</v>
      </c>
      <c r="AI5" s="81">
        <v>43811</v>
      </c>
      <c r="AJ5" s="81">
        <v>43812</v>
      </c>
      <c r="AK5" s="81">
        <v>43813</v>
      </c>
      <c r="AL5" s="81">
        <v>43815</v>
      </c>
      <c r="AM5" s="81">
        <v>43816</v>
      </c>
      <c r="AN5" s="81">
        <v>43817</v>
      </c>
      <c r="AO5" s="81">
        <v>43818</v>
      </c>
      <c r="AP5" s="81">
        <v>43819</v>
      </c>
      <c r="AQ5" s="81">
        <v>43820</v>
      </c>
      <c r="AR5" s="81">
        <v>43822</v>
      </c>
      <c r="AS5" s="81">
        <v>43823</v>
      </c>
      <c r="AT5" s="81">
        <v>43824</v>
      </c>
      <c r="AU5" s="81">
        <v>43825</v>
      </c>
      <c r="AV5" s="81">
        <v>43826</v>
      </c>
      <c r="AW5" s="81">
        <v>43827</v>
      </c>
      <c r="AX5" s="82">
        <v>43829</v>
      </c>
      <c r="AY5" s="82">
        <v>43830</v>
      </c>
      <c r="AZ5" s="82">
        <v>43831</v>
      </c>
      <c r="BA5" s="82">
        <v>43832</v>
      </c>
      <c r="BB5" s="82">
        <v>43833</v>
      </c>
      <c r="BC5" s="82">
        <v>43834</v>
      </c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75"/>
      <c r="BX5" s="75"/>
      <c r="BY5" s="75"/>
      <c r="BZ5" s="75"/>
      <c r="CA5" s="75"/>
      <c r="CB5" s="75"/>
      <c r="CC5" s="75"/>
      <c r="CD5" s="75"/>
      <c r="CE5" s="75"/>
      <c r="CF5" s="75"/>
      <c r="CG5" s="75"/>
      <c r="CH5" s="75"/>
      <c r="CI5" s="75"/>
    </row>
    <row r="6" spans="1:87" ht="20.45" customHeight="1" thickBot="1" x14ac:dyDescent="0.3">
      <c r="A6" s="2" t="s">
        <v>100</v>
      </c>
      <c r="B6" s="115" t="s">
        <v>10</v>
      </c>
      <c r="C6" s="115" t="s">
        <v>10</v>
      </c>
      <c r="D6" s="115" t="s">
        <v>10</v>
      </c>
      <c r="E6" s="115" t="s">
        <v>10</v>
      </c>
      <c r="F6" s="115" t="s">
        <v>10</v>
      </c>
      <c r="G6" s="59"/>
      <c r="H6" s="64" t="s">
        <v>11</v>
      </c>
      <c r="I6" s="115" t="s">
        <v>12</v>
      </c>
      <c r="J6" s="115" t="s">
        <v>12</v>
      </c>
      <c r="K6" s="115" t="s">
        <v>12</v>
      </c>
      <c r="L6" s="115" t="s">
        <v>12</v>
      </c>
      <c r="M6" s="59"/>
      <c r="N6" s="115" t="s">
        <v>12</v>
      </c>
      <c r="O6" s="115" t="s">
        <v>12</v>
      </c>
      <c r="P6" s="115" t="s">
        <v>12</v>
      </c>
      <c r="Q6" s="115" t="s">
        <v>13</v>
      </c>
      <c r="R6" s="115" t="s">
        <v>13</v>
      </c>
      <c r="S6" s="64"/>
      <c r="T6" s="119" t="s">
        <v>14</v>
      </c>
      <c r="U6" s="119" t="s">
        <v>14</v>
      </c>
      <c r="V6" s="119" t="s">
        <v>14</v>
      </c>
      <c r="W6" s="119"/>
      <c r="X6" s="119"/>
      <c r="Y6" s="64"/>
      <c r="Z6" s="119"/>
      <c r="AA6" s="119" t="s">
        <v>10</v>
      </c>
      <c r="AB6" s="119" t="s">
        <v>10</v>
      </c>
      <c r="AC6" s="119" t="s">
        <v>10</v>
      </c>
      <c r="AD6" s="119" t="s">
        <v>10</v>
      </c>
      <c r="AE6" s="64"/>
      <c r="AF6" s="119" t="s">
        <v>13</v>
      </c>
      <c r="AG6" s="119" t="s">
        <v>13</v>
      </c>
      <c r="AH6" s="119" t="s">
        <v>13</v>
      </c>
      <c r="AI6" s="119" t="s">
        <v>13</v>
      </c>
      <c r="AJ6" s="119" t="s">
        <v>13</v>
      </c>
      <c r="AK6" s="64"/>
      <c r="AL6" s="119" t="s">
        <v>13</v>
      </c>
      <c r="AM6" s="119" t="s">
        <v>13</v>
      </c>
      <c r="AN6" s="119" t="s">
        <v>13</v>
      </c>
      <c r="AO6" s="119" t="s">
        <v>13</v>
      </c>
      <c r="AP6" s="119" t="s">
        <v>13</v>
      </c>
      <c r="AQ6" s="64"/>
      <c r="AR6" s="119" t="s">
        <v>13</v>
      </c>
      <c r="AS6" s="119" t="s">
        <v>13</v>
      </c>
      <c r="AT6" s="64" t="s">
        <v>11</v>
      </c>
      <c r="AU6" s="119" t="s">
        <v>13</v>
      </c>
      <c r="AV6" s="119" t="s">
        <v>13</v>
      </c>
      <c r="AW6" s="64"/>
      <c r="AX6" s="119"/>
      <c r="AY6" s="119"/>
      <c r="AZ6" s="64" t="s">
        <v>11</v>
      </c>
      <c r="BA6" s="119"/>
      <c r="BB6" s="119"/>
      <c r="BC6" s="64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</row>
    <row r="7" spans="1:87" ht="20.45" customHeight="1" thickBot="1" x14ac:dyDescent="0.3">
      <c r="A7" s="2" t="s">
        <v>101</v>
      </c>
      <c r="B7" s="115" t="s">
        <v>16</v>
      </c>
      <c r="C7" s="115" t="s">
        <v>16</v>
      </c>
      <c r="D7" s="63"/>
      <c r="E7" s="63"/>
      <c r="F7" s="63"/>
      <c r="G7" s="59"/>
      <c r="H7" s="64" t="s">
        <v>11</v>
      </c>
      <c r="I7" s="63"/>
      <c r="J7" s="63"/>
      <c r="K7" s="63"/>
      <c r="L7" s="63"/>
      <c r="M7" s="59"/>
      <c r="N7" s="63"/>
      <c r="O7" s="63"/>
      <c r="P7" s="63"/>
      <c r="Q7" s="63"/>
      <c r="R7" s="63"/>
      <c r="S7" s="64"/>
      <c r="T7" s="63"/>
      <c r="U7" s="63"/>
      <c r="V7" s="63"/>
      <c r="W7" s="63"/>
      <c r="X7" s="63"/>
      <c r="Y7" s="64"/>
      <c r="Z7" s="63"/>
      <c r="AA7" s="63"/>
      <c r="AB7" s="63"/>
      <c r="AC7" s="63"/>
      <c r="AD7" s="63"/>
      <c r="AE7" s="64"/>
      <c r="AF7" s="63"/>
      <c r="AG7" s="63"/>
      <c r="AH7" s="63"/>
      <c r="AI7" s="63"/>
      <c r="AJ7" s="63"/>
      <c r="AK7" s="64"/>
      <c r="AL7" s="63"/>
      <c r="AM7" s="63"/>
      <c r="AN7" s="63"/>
      <c r="AO7" s="63"/>
      <c r="AP7" s="63"/>
      <c r="AQ7" s="64"/>
      <c r="AR7" s="63"/>
      <c r="AS7" s="63"/>
      <c r="AT7" s="64" t="s">
        <v>11</v>
      </c>
      <c r="AU7" s="63"/>
      <c r="AV7" s="63"/>
      <c r="AW7" s="64"/>
      <c r="AX7" s="63"/>
      <c r="AY7" s="63"/>
      <c r="AZ7" s="64" t="s">
        <v>11</v>
      </c>
      <c r="BA7" s="63"/>
      <c r="BB7" s="63"/>
      <c r="BC7" s="64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  <c r="CG7" s="71"/>
      <c r="CH7" s="71"/>
      <c r="CI7" s="71"/>
    </row>
    <row r="8" spans="1:87" ht="20.45" customHeight="1" thickBot="1" x14ac:dyDescent="0.3">
      <c r="A8" s="2" t="s">
        <v>102</v>
      </c>
      <c r="B8" s="115" t="s">
        <v>13</v>
      </c>
      <c r="C8" s="115" t="s">
        <v>13</v>
      </c>
      <c r="D8" s="115" t="s">
        <v>13</v>
      </c>
      <c r="E8" s="115" t="s">
        <v>13</v>
      </c>
      <c r="F8" s="115" t="s">
        <v>13</v>
      </c>
      <c r="G8" s="59"/>
      <c r="H8" s="64" t="s">
        <v>11</v>
      </c>
      <c r="I8" s="115" t="s">
        <v>13</v>
      </c>
      <c r="J8" s="115" t="s">
        <v>13</v>
      </c>
      <c r="K8" s="115" t="s">
        <v>13</v>
      </c>
      <c r="L8" s="115" t="s">
        <v>13</v>
      </c>
      <c r="M8" s="59"/>
      <c r="N8" s="115" t="s">
        <v>12</v>
      </c>
      <c r="O8" s="115" t="s">
        <v>12</v>
      </c>
      <c r="P8" s="115" t="s">
        <v>12</v>
      </c>
      <c r="Q8" s="115" t="s">
        <v>12</v>
      </c>
      <c r="R8" s="115" t="s">
        <v>12</v>
      </c>
      <c r="S8" s="64"/>
      <c r="T8" s="119" t="s">
        <v>13</v>
      </c>
      <c r="U8" s="119" t="s">
        <v>13</v>
      </c>
      <c r="V8" s="119" t="s">
        <v>13</v>
      </c>
      <c r="W8" s="119" t="s">
        <v>13</v>
      </c>
      <c r="X8" s="119" t="s">
        <v>13</v>
      </c>
      <c r="Y8" s="64"/>
      <c r="Z8" s="119" t="s">
        <v>13</v>
      </c>
      <c r="AA8" s="119" t="s">
        <v>13</v>
      </c>
      <c r="AB8" s="119" t="s">
        <v>13</v>
      </c>
      <c r="AC8" s="119" t="s">
        <v>13</v>
      </c>
      <c r="AD8" s="119" t="s">
        <v>13</v>
      </c>
      <c r="AE8" s="64"/>
      <c r="AF8" s="119" t="s">
        <v>12</v>
      </c>
      <c r="AG8" s="119" t="s">
        <v>12</v>
      </c>
      <c r="AH8" s="119" t="s">
        <v>12</v>
      </c>
      <c r="AI8" s="119" t="s">
        <v>12</v>
      </c>
      <c r="AJ8" s="119" t="s">
        <v>12</v>
      </c>
      <c r="AK8" s="64"/>
      <c r="AL8" s="119" t="s">
        <v>12</v>
      </c>
      <c r="AM8" s="119" t="s">
        <v>12</v>
      </c>
      <c r="AN8" s="119" t="s">
        <v>12</v>
      </c>
      <c r="AO8" s="119" t="s">
        <v>12</v>
      </c>
      <c r="AP8" s="119" t="s">
        <v>12</v>
      </c>
      <c r="AQ8" s="64"/>
      <c r="AR8" s="119" t="s">
        <v>12</v>
      </c>
      <c r="AS8" s="119" t="s">
        <v>12</v>
      </c>
      <c r="AT8" s="64" t="s">
        <v>11</v>
      </c>
      <c r="AU8" s="119" t="s">
        <v>12</v>
      </c>
      <c r="AV8" s="119" t="s">
        <v>12</v>
      </c>
      <c r="AW8" s="64"/>
      <c r="AX8" s="119"/>
      <c r="AY8" s="119"/>
      <c r="AZ8" s="64" t="s">
        <v>11</v>
      </c>
      <c r="BA8" s="119"/>
      <c r="BB8" s="119"/>
      <c r="BC8" s="64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  <c r="CA8" s="71"/>
      <c r="CB8" s="71"/>
      <c r="CC8" s="71"/>
      <c r="CD8" s="71"/>
      <c r="CE8" s="71"/>
      <c r="CF8" s="71"/>
      <c r="CG8" s="71"/>
      <c r="CH8" s="71"/>
      <c r="CI8" s="71"/>
    </row>
    <row r="9" spans="1:87" ht="20.45" customHeight="1" thickBot="1" x14ac:dyDescent="0.3">
      <c r="A9" s="2" t="s">
        <v>103</v>
      </c>
      <c r="B9" s="115"/>
      <c r="C9" s="115"/>
      <c r="D9" s="115"/>
      <c r="E9" s="115"/>
      <c r="F9" s="115"/>
      <c r="G9" s="59"/>
      <c r="H9" s="64" t="s">
        <v>11</v>
      </c>
      <c r="I9" s="115" t="s">
        <v>19</v>
      </c>
      <c r="J9" s="115" t="s">
        <v>19</v>
      </c>
      <c r="K9" s="115" t="s">
        <v>19</v>
      </c>
      <c r="L9" s="115" t="s">
        <v>19</v>
      </c>
      <c r="M9" s="59"/>
      <c r="N9" s="115" t="s">
        <v>16</v>
      </c>
      <c r="O9" s="115" t="s">
        <v>20</v>
      </c>
      <c r="P9" s="115" t="s">
        <v>16</v>
      </c>
      <c r="Q9" s="115" t="s">
        <v>16</v>
      </c>
      <c r="R9" s="115" t="s">
        <v>16</v>
      </c>
      <c r="S9" s="64"/>
      <c r="T9" s="119"/>
      <c r="U9" s="119"/>
      <c r="V9" s="119"/>
      <c r="W9" s="119" t="s">
        <v>14</v>
      </c>
      <c r="X9" s="119" t="s">
        <v>14</v>
      </c>
      <c r="Y9" s="64"/>
      <c r="Z9" s="119"/>
      <c r="AA9" s="119"/>
      <c r="AB9" s="119"/>
      <c r="AC9" s="119"/>
      <c r="AD9" s="119"/>
      <c r="AE9" s="64"/>
      <c r="AF9" s="119"/>
      <c r="AG9" s="119"/>
      <c r="AH9" s="119"/>
      <c r="AI9" s="119"/>
      <c r="AJ9" s="119"/>
      <c r="AK9" s="64"/>
      <c r="AL9" s="119"/>
      <c r="AM9" s="119"/>
      <c r="AN9" s="119"/>
      <c r="AO9" s="119"/>
      <c r="AP9" s="119"/>
      <c r="AQ9" s="64"/>
      <c r="AR9" s="119"/>
      <c r="AS9" s="119"/>
      <c r="AT9" s="64" t="s">
        <v>11</v>
      </c>
      <c r="AU9" s="119"/>
      <c r="AV9" s="119"/>
      <c r="AW9" s="64"/>
      <c r="AX9" s="119"/>
      <c r="AY9" s="119"/>
      <c r="AZ9" s="64" t="s">
        <v>11</v>
      </c>
      <c r="BA9" s="119"/>
      <c r="BB9" s="119"/>
      <c r="BC9" s="64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/>
      <c r="BZ9" s="71"/>
      <c r="CA9" s="71"/>
      <c r="CB9" s="71"/>
      <c r="CC9" s="71"/>
      <c r="CD9" s="71"/>
      <c r="CE9" s="71"/>
      <c r="CF9" s="71"/>
      <c r="CG9" s="71"/>
      <c r="CH9" s="71"/>
      <c r="CI9" s="71"/>
    </row>
    <row r="10" spans="1:87" ht="20.45" customHeight="1" thickBot="1" x14ac:dyDescent="0.3">
      <c r="A10" s="2" t="s">
        <v>104</v>
      </c>
      <c r="B10" s="115" t="s">
        <v>12</v>
      </c>
      <c r="C10" s="115" t="s">
        <v>12</v>
      </c>
      <c r="D10" s="115" t="s">
        <v>12</v>
      </c>
      <c r="E10" s="115" t="s">
        <v>12</v>
      </c>
      <c r="F10" s="115" t="s">
        <v>12</v>
      </c>
      <c r="G10" s="59"/>
      <c r="H10" s="64" t="s">
        <v>11</v>
      </c>
      <c r="I10" s="115" t="s">
        <v>16</v>
      </c>
      <c r="J10" s="115" t="s">
        <v>16</v>
      </c>
      <c r="K10" s="115" t="s">
        <v>16</v>
      </c>
      <c r="L10" s="115" t="s">
        <v>16</v>
      </c>
      <c r="M10" s="59"/>
      <c r="N10" s="115" t="s">
        <v>14</v>
      </c>
      <c r="O10" s="115" t="s">
        <v>14</v>
      </c>
      <c r="P10" s="115" t="s">
        <v>14</v>
      </c>
      <c r="Q10" s="115" t="s">
        <v>14</v>
      </c>
      <c r="R10" s="115" t="s">
        <v>14</v>
      </c>
      <c r="S10" s="65"/>
      <c r="T10" s="119" t="s">
        <v>16</v>
      </c>
      <c r="U10" s="119" t="s">
        <v>16</v>
      </c>
      <c r="V10" s="119" t="s">
        <v>16</v>
      </c>
      <c r="W10" s="119" t="s">
        <v>16</v>
      </c>
      <c r="X10" s="119" t="s">
        <v>16</v>
      </c>
      <c r="Y10" s="65"/>
      <c r="Z10" s="119"/>
      <c r="AA10" s="119"/>
      <c r="AB10" s="119"/>
      <c r="AC10" s="119"/>
      <c r="AD10" s="119"/>
      <c r="AE10" s="65"/>
      <c r="AF10" s="119"/>
      <c r="AG10" s="119"/>
      <c r="AH10" s="119" t="s">
        <v>12</v>
      </c>
      <c r="AI10" s="119"/>
      <c r="AJ10" s="119"/>
      <c r="AK10" s="64"/>
      <c r="AL10" s="119"/>
      <c r="AM10" s="119"/>
      <c r="AN10" s="119"/>
      <c r="AO10" s="119"/>
      <c r="AP10" s="119"/>
      <c r="AQ10" s="64"/>
      <c r="AR10" s="119"/>
      <c r="AS10" s="119" t="s">
        <v>12</v>
      </c>
      <c r="AT10" s="64" t="s">
        <v>11</v>
      </c>
      <c r="AU10" s="119" t="s">
        <v>12</v>
      </c>
      <c r="AV10" s="119" t="s">
        <v>12</v>
      </c>
      <c r="AW10" s="64"/>
      <c r="AX10" s="119"/>
      <c r="AY10" s="119"/>
      <c r="AZ10" s="64" t="s">
        <v>11</v>
      </c>
      <c r="BA10" s="119"/>
      <c r="BB10" s="119"/>
      <c r="BC10" s="64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1"/>
      <c r="BZ10" s="71"/>
      <c r="CA10" s="71"/>
      <c r="CB10" s="71"/>
      <c r="CC10" s="71"/>
      <c r="CD10" s="71"/>
      <c r="CE10" s="71"/>
      <c r="CF10" s="71"/>
      <c r="CG10" s="71"/>
      <c r="CH10" s="71"/>
      <c r="CI10" s="71"/>
    </row>
    <row r="11" spans="1:87" ht="20.45" customHeight="1" thickBot="1" x14ac:dyDescent="0.3">
      <c r="A11" s="2" t="s">
        <v>105</v>
      </c>
      <c r="B11" s="115" t="s">
        <v>22</v>
      </c>
      <c r="C11" s="115" t="s">
        <v>22</v>
      </c>
      <c r="D11" s="115" t="s">
        <v>22</v>
      </c>
      <c r="E11" s="115" t="s">
        <v>22</v>
      </c>
      <c r="F11" s="115" t="s">
        <v>22</v>
      </c>
      <c r="G11" s="59"/>
      <c r="H11" s="64" t="s">
        <v>11</v>
      </c>
      <c r="I11" s="115"/>
      <c r="J11" s="115"/>
      <c r="K11" s="115"/>
      <c r="L11" s="115"/>
      <c r="M11" s="59"/>
      <c r="N11" s="115" t="s">
        <v>19</v>
      </c>
      <c r="O11" s="115" t="s">
        <v>19</v>
      </c>
      <c r="P11" s="115" t="s">
        <v>19</v>
      </c>
      <c r="Q11" s="115" t="s">
        <v>19</v>
      </c>
      <c r="R11" s="115" t="s">
        <v>19</v>
      </c>
      <c r="S11" s="62"/>
      <c r="T11" s="119" t="s">
        <v>10</v>
      </c>
      <c r="U11" s="119" t="s">
        <v>10</v>
      </c>
      <c r="V11" s="119" t="s">
        <v>22</v>
      </c>
      <c r="W11" s="119" t="s">
        <v>10</v>
      </c>
      <c r="X11" s="119" t="s">
        <v>10</v>
      </c>
      <c r="Y11" s="62"/>
      <c r="Z11" s="119" t="s">
        <v>10</v>
      </c>
      <c r="AA11" s="119"/>
      <c r="AB11" s="119"/>
      <c r="AC11" s="119"/>
      <c r="AD11" s="119"/>
      <c r="AE11" s="64"/>
      <c r="AF11" s="119"/>
      <c r="AG11" s="119"/>
      <c r="AH11" s="119"/>
      <c r="AI11" s="119"/>
      <c r="AJ11" s="119"/>
      <c r="AK11" s="64"/>
      <c r="AL11" s="119"/>
      <c r="AM11" s="119"/>
      <c r="AN11" s="119"/>
      <c r="AO11" s="119"/>
      <c r="AP11" s="119"/>
      <c r="AQ11" s="64"/>
      <c r="AR11" s="119" t="s">
        <v>12</v>
      </c>
      <c r="AS11" s="119" t="s">
        <v>12</v>
      </c>
      <c r="AT11" s="64" t="s">
        <v>11</v>
      </c>
      <c r="AU11" s="119" t="s">
        <v>12</v>
      </c>
      <c r="AV11" s="119" t="s">
        <v>12</v>
      </c>
      <c r="AW11" s="64"/>
      <c r="AX11" s="119" t="s">
        <v>12</v>
      </c>
      <c r="AY11" s="119" t="s">
        <v>12</v>
      </c>
      <c r="AZ11" s="64" t="s">
        <v>11</v>
      </c>
      <c r="BA11" s="119"/>
      <c r="BB11" s="119"/>
      <c r="BC11" s="64"/>
      <c r="BD11" s="71"/>
      <c r="BE11" s="71"/>
      <c r="BF11" s="71"/>
      <c r="BG11" s="71"/>
      <c r="BH11" s="71"/>
      <c r="BI11" s="71"/>
      <c r="BJ11" s="71"/>
      <c r="BK11" s="71"/>
      <c r="BL11" s="71"/>
      <c r="BM11" s="71"/>
      <c r="BN11" s="71"/>
      <c r="BO11" s="71"/>
      <c r="BP11" s="71"/>
      <c r="BQ11" s="71"/>
      <c r="BR11" s="71"/>
      <c r="BS11" s="71"/>
      <c r="BT11" s="71"/>
      <c r="BU11" s="71"/>
      <c r="BV11" s="71"/>
      <c r="BW11" s="71"/>
      <c r="BX11" s="71"/>
      <c r="BY11" s="71"/>
      <c r="BZ11" s="71"/>
      <c r="CA11" s="71"/>
      <c r="CB11" s="71"/>
      <c r="CC11" s="71"/>
      <c r="CD11" s="71"/>
      <c r="CE11" s="71"/>
      <c r="CF11" s="71"/>
      <c r="CG11" s="71"/>
      <c r="CH11" s="71"/>
      <c r="CI11" s="71"/>
    </row>
    <row r="12" spans="1:87" ht="20.45" customHeight="1" thickBot="1" x14ac:dyDescent="0.3">
      <c r="A12" s="2" t="s">
        <v>106</v>
      </c>
      <c r="B12" s="115" t="s">
        <v>23</v>
      </c>
      <c r="C12" s="115" t="s">
        <v>23</v>
      </c>
      <c r="D12" s="115" t="s">
        <v>16</v>
      </c>
      <c r="E12" s="115" t="s">
        <v>23</v>
      </c>
      <c r="F12" s="115" t="s">
        <v>23</v>
      </c>
      <c r="G12" s="59"/>
      <c r="H12" s="64" t="s">
        <v>11</v>
      </c>
      <c r="I12" s="115" t="s">
        <v>10</v>
      </c>
      <c r="J12" s="115" t="s">
        <v>10</v>
      </c>
      <c r="K12" s="115" t="s">
        <v>10</v>
      </c>
      <c r="L12" s="115" t="s">
        <v>10</v>
      </c>
      <c r="M12" s="59"/>
      <c r="N12" s="115" t="s">
        <v>23</v>
      </c>
      <c r="O12" s="115" t="s">
        <v>23</v>
      </c>
      <c r="P12" s="115" t="s">
        <v>23</v>
      </c>
      <c r="Q12" s="115" t="s">
        <v>23</v>
      </c>
      <c r="R12" s="115" t="s">
        <v>23</v>
      </c>
      <c r="S12" s="64"/>
      <c r="T12" s="119" t="s">
        <v>19</v>
      </c>
      <c r="U12" s="119" t="s">
        <v>19</v>
      </c>
      <c r="V12" s="119" t="s">
        <v>19</v>
      </c>
      <c r="W12" s="119" t="s">
        <v>19</v>
      </c>
      <c r="X12" s="119" t="s">
        <v>19</v>
      </c>
      <c r="Y12" s="64"/>
      <c r="Z12" s="119"/>
      <c r="AA12" s="119"/>
      <c r="AB12" s="119"/>
      <c r="AC12" s="119"/>
      <c r="AD12" s="119"/>
      <c r="AE12" s="64"/>
      <c r="AF12" s="119"/>
      <c r="AG12" s="119"/>
      <c r="AH12" s="119"/>
      <c r="AI12" s="119"/>
      <c r="AJ12" s="119"/>
      <c r="AK12" s="64"/>
      <c r="AL12" s="119"/>
      <c r="AM12" s="119"/>
      <c r="AN12" s="119"/>
      <c r="AO12" s="119"/>
      <c r="AP12" s="119"/>
      <c r="AQ12" s="64"/>
      <c r="AR12" s="119"/>
      <c r="AS12" s="119"/>
      <c r="AT12" s="64" t="s">
        <v>11</v>
      </c>
      <c r="AU12" s="119"/>
      <c r="AV12" s="119"/>
      <c r="AW12" s="64"/>
      <c r="AX12" s="119"/>
      <c r="AY12" s="119"/>
      <c r="AZ12" s="64" t="s">
        <v>11</v>
      </c>
      <c r="BA12" s="119"/>
      <c r="BB12" s="119"/>
      <c r="BC12" s="64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71"/>
      <c r="CA12" s="71"/>
      <c r="CB12" s="71"/>
      <c r="CC12" s="71"/>
      <c r="CD12" s="71"/>
      <c r="CE12" s="71"/>
      <c r="CF12" s="71"/>
      <c r="CG12" s="71"/>
      <c r="CH12" s="71"/>
      <c r="CI12" s="71"/>
    </row>
    <row r="13" spans="1:87" ht="20.45" customHeight="1" thickBot="1" x14ac:dyDescent="0.3">
      <c r="A13" s="2" t="s">
        <v>107</v>
      </c>
      <c r="B13" s="115" t="s">
        <v>19</v>
      </c>
      <c r="C13" s="115" t="s">
        <v>19</v>
      </c>
      <c r="D13" s="115" t="s">
        <v>19</v>
      </c>
      <c r="E13" s="115" t="s">
        <v>19</v>
      </c>
      <c r="F13" s="115" t="s">
        <v>19</v>
      </c>
      <c r="G13" s="59"/>
      <c r="H13" s="64" t="s">
        <v>11</v>
      </c>
      <c r="I13" s="115" t="s">
        <v>22</v>
      </c>
      <c r="J13" s="115" t="s">
        <v>22</v>
      </c>
      <c r="K13" s="115" t="s">
        <v>22</v>
      </c>
      <c r="L13" s="115" t="s">
        <v>22</v>
      </c>
      <c r="M13" s="59"/>
      <c r="N13" s="115" t="s">
        <v>10</v>
      </c>
      <c r="O13" s="115" t="s">
        <v>10</v>
      </c>
      <c r="P13" s="115" t="s">
        <v>10</v>
      </c>
      <c r="Q13" s="115" t="s">
        <v>10</v>
      </c>
      <c r="R13" s="115" t="s">
        <v>10</v>
      </c>
      <c r="S13" s="64"/>
      <c r="T13" s="119" t="s">
        <v>22</v>
      </c>
      <c r="U13" s="119" t="s">
        <v>22</v>
      </c>
      <c r="V13" s="119" t="s">
        <v>10</v>
      </c>
      <c r="W13" s="119" t="s">
        <v>22</v>
      </c>
      <c r="X13" s="119" t="s">
        <v>22</v>
      </c>
      <c r="Y13" s="64"/>
      <c r="Z13" s="119"/>
      <c r="AA13" s="119"/>
      <c r="AB13" s="119"/>
      <c r="AC13" s="119"/>
      <c r="AD13" s="119"/>
      <c r="AE13" s="65"/>
      <c r="AF13" s="119"/>
      <c r="AG13" s="119"/>
      <c r="AH13" s="119"/>
      <c r="AI13" s="119"/>
      <c r="AJ13" s="119"/>
      <c r="AK13" s="66"/>
      <c r="AL13" s="119"/>
      <c r="AM13" s="119"/>
      <c r="AN13" s="119"/>
      <c r="AO13" s="119"/>
      <c r="AP13" s="119"/>
      <c r="AQ13" s="64"/>
      <c r="AR13" s="119" t="s">
        <v>12</v>
      </c>
      <c r="AS13" s="119" t="s">
        <v>12</v>
      </c>
      <c r="AT13" s="64" t="s">
        <v>11</v>
      </c>
      <c r="AU13" s="119" t="s">
        <v>12</v>
      </c>
      <c r="AV13" s="119" t="s">
        <v>12</v>
      </c>
      <c r="AW13" s="64"/>
      <c r="AX13" s="119" t="s">
        <v>12</v>
      </c>
      <c r="AY13" s="119" t="s">
        <v>12</v>
      </c>
      <c r="AZ13" s="64" t="s">
        <v>11</v>
      </c>
      <c r="BA13" s="119"/>
      <c r="BB13" s="119"/>
      <c r="BC13" s="64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1"/>
      <c r="CH13" s="71"/>
      <c r="CI13" s="71"/>
    </row>
    <row r="14" spans="1:87" ht="20.45" customHeight="1" thickBot="1" x14ac:dyDescent="0.3">
      <c r="A14" s="2" t="s">
        <v>108</v>
      </c>
      <c r="B14" s="115" t="s">
        <v>14</v>
      </c>
      <c r="C14" s="115" t="s">
        <v>14</v>
      </c>
      <c r="D14" s="115" t="s">
        <v>14</v>
      </c>
      <c r="E14" s="115" t="s">
        <v>16</v>
      </c>
      <c r="F14" s="115" t="s">
        <v>16</v>
      </c>
      <c r="G14" s="59"/>
      <c r="H14" s="64" t="s">
        <v>11</v>
      </c>
      <c r="I14" s="115" t="s">
        <v>14</v>
      </c>
      <c r="J14" s="115" t="s">
        <v>14</v>
      </c>
      <c r="K14" s="115" t="s">
        <v>14</v>
      </c>
      <c r="L14" s="115" t="s">
        <v>14</v>
      </c>
      <c r="M14" s="59"/>
      <c r="N14" s="115" t="s">
        <v>22</v>
      </c>
      <c r="O14" s="115" t="s">
        <v>22</v>
      </c>
      <c r="P14" s="115" t="s">
        <v>22</v>
      </c>
      <c r="Q14" s="115" t="s">
        <v>22</v>
      </c>
      <c r="R14" s="115" t="s">
        <v>22</v>
      </c>
      <c r="S14" s="64"/>
      <c r="T14" s="119" t="s">
        <v>23</v>
      </c>
      <c r="U14" s="119" t="s">
        <v>23</v>
      </c>
      <c r="V14" s="119" t="s">
        <v>23</v>
      </c>
      <c r="W14" s="119" t="s">
        <v>23</v>
      </c>
      <c r="X14" s="119" t="s">
        <v>23</v>
      </c>
      <c r="Y14" s="62"/>
      <c r="Z14" s="119" t="s">
        <v>16</v>
      </c>
      <c r="AA14" s="119" t="s">
        <v>16</v>
      </c>
      <c r="AB14" s="119" t="s">
        <v>16</v>
      </c>
      <c r="AC14" s="119" t="s">
        <v>16</v>
      </c>
      <c r="AD14" s="119" t="s">
        <v>16</v>
      </c>
      <c r="AE14" s="65"/>
      <c r="AF14" s="119" t="s">
        <v>10</v>
      </c>
      <c r="AG14" s="119" t="s">
        <v>10</v>
      </c>
      <c r="AH14" s="119" t="s">
        <v>10</v>
      </c>
      <c r="AI14" s="119" t="s">
        <v>10</v>
      </c>
      <c r="AJ14" s="119" t="s">
        <v>10</v>
      </c>
      <c r="AK14" s="66"/>
      <c r="AL14" s="119"/>
      <c r="AM14" s="119"/>
      <c r="AN14" s="119"/>
      <c r="AO14" s="119"/>
      <c r="AP14" s="119"/>
      <c r="AQ14" s="64"/>
      <c r="AR14" s="119"/>
      <c r="AS14" s="119" t="s">
        <v>12</v>
      </c>
      <c r="AT14" s="64" t="s">
        <v>11</v>
      </c>
      <c r="AU14" s="119"/>
      <c r="AV14" s="119"/>
      <c r="AW14" s="64"/>
      <c r="AX14" s="119"/>
      <c r="AY14" s="119"/>
      <c r="AZ14" s="64" t="s">
        <v>11</v>
      </c>
      <c r="BA14" s="119"/>
      <c r="BB14" s="119"/>
      <c r="BC14" s="64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</row>
    <row r="15" spans="1:87" ht="20.45" customHeight="1" thickBot="1" x14ac:dyDescent="0.3">
      <c r="A15" s="2" t="s">
        <v>109</v>
      </c>
      <c r="B15" s="115"/>
      <c r="C15" s="115"/>
      <c r="D15" s="115" t="s">
        <v>23</v>
      </c>
      <c r="E15" s="115"/>
      <c r="F15" s="115"/>
      <c r="G15" s="59"/>
      <c r="H15" s="118" t="s">
        <v>11</v>
      </c>
      <c r="I15" s="115" t="s">
        <v>12</v>
      </c>
      <c r="J15" s="115" t="s">
        <v>12</v>
      </c>
      <c r="K15" s="115" t="s">
        <v>12</v>
      </c>
      <c r="L15" s="115" t="s">
        <v>12</v>
      </c>
      <c r="M15" s="59"/>
      <c r="N15" s="115" t="s">
        <v>14</v>
      </c>
      <c r="O15" s="115" t="s">
        <v>14</v>
      </c>
      <c r="P15" s="115" t="s">
        <v>14</v>
      </c>
      <c r="Q15" s="115" t="s">
        <v>14</v>
      </c>
      <c r="R15" s="115" t="s">
        <v>14</v>
      </c>
      <c r="S15" s="64"/>
      <c r="T15" s="119" t="s">
        <v>14</v>
      </c>
      <c r="U15" s="119" t="s">
        <v>14</v>
      </c>
      <c r="V15" s="119" t="s">
        <v>14</v>
      </c>
      <c r="W15" s="119"/>
      <c r="X15" s="119"/>
      <c r="Y15" s="64"/>
      <c r="Z15" s="119"/>
      <c r="AA15" s="119"/>
      <c r="AB15" s="119"/>
      <c r="AC15" s="119"/>
      <c r="AD15" s="119"/>
      <c r="AE15" s="65"/>
      <c r="AF15" s="119"/>
      <c r="AG15" s="119"/>
      <c r="AH15" s="119"/>
      <c r="AI15" s="119"/>
      <c r="AJ15" s="119"/>
      <c r="AK15" s="66"/>
      <c r="AL15" s="119" t="s">
        <v>12</v>
      </c>
      <c r="AM15" s="119" t="s">
        <v>12</v>
      </c>
      <c r="AN15" s="119" t="s">
        <v>12</v>
      </c>
      <c r="AO15" s="119" t="s">
        <v>12</v>
      </c>
      <c r="AP15" s="119" t="s">
        <v>12</v>
      </c>
      <c r="AQ15" s="64"/>
      <c r="AR15" s="119" t="s">
        <v>12</v>
      </c>
      <c r="AS15" s="119" t="s">
        <v>12</v>
      </c>
      <c r="AT15" s="64" t="s">
        <v>11</v>
      </c>
      <c r="AU15" s="119" t="s">
        <v>12</v>
      </c>
      <c r="AV15" s="119" t="s">
        <v>12</v>
      </c>
      <c r="AW15" s="64"/>
      <c r="AX15" s="119"/>
      <c r="AY15" s="119"/>
      <c r="AZ15" s="64" t="s">
        <v>11</v>
      </c>
      <c r="BA15" s="119"/>
      <c r="BB15" s="119"/>
      <c r="BC15" s="64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</row>
    <row r="16" spans="1:87" ht="20.45" customHeight="1" x14ac:dyDescent="0.25">
      <c r="A16" s="2" t="s">
        <v>110</v>
      </c>
      <c r="B16" s="68"/>
      <c r="C16" s="115" t="s">
        <v>20</v>
      </c>
      <c r="D16" s="115" t="s">
        <v>20</v>
      </c>
      <c r="E16" s="115" t="s">
        <v>20</v>
      </c>
      <c r="F16" s="115" t="s">
        <v>20</v>
      </c>
      <c r="G16" s="67"/>
      <c r="H16" s="118" t="s">
        <v>11</v>
      </c>
      <c r="I16" s="115" t="s">
        <v>20</v>
      </c>
      <c r="J16" s="115" t="s">
        <v>20</v>
      </c>
      <c r="K16" s="115" t="s">
        <v>20</v>
      </c>
      <c r="L16" s="115" t="s">
        <v>20</v>
      </c>
      <c r="M16" s="6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20"/>
      <c r="T16" s="119" t="s">
        <v>20</v>
      </c>
      <c r="U16" s="115" t="s">
        <v>20</v>
      </c>
      <c r="V16" s="115" t="s">
        <v>20</v>
      </c>
      <c r="W16" s="115" t="s">
        <v>20</v>
      </c>
      <c r="X16" s="115" t="s">
        <v>20</v>
      </c>
      <c r="Y16" s="120"/>
      <c r="Z16" s="119" t="s">
        <v>20</v>
      </c>
      <c r="AA16" s="115" t="s">
        <v>20</v>
      </c>
      <c r="AB16" s="115" t="s">
        <v>20</v>
      </c>
      <c r="AC16" s="115" t="s">
        <v>20</v>
      </c>
      <c r="AD16" s="115" t="s">
        <v>20</v>
      </c>
      <c r="AE16" s="121"/>
      <c r="AF16" s="119" t="s">
        <v>20</v>
      </c>
      <c r="AG16" s="115" t="s">
        <v>20</v>
      </c>
      <c r="AH16" s="115" t="s">
        <v>20</v>
      </c>
      <c r="AI16" s="115" t="s">
        <v>20</v>
      </c>
      <c r="AJ16" s="115" t="s">
        <v>20</v>
      </c>
      <c r="AK16" s="66"/>
      <c r="AL16" s="119"/>
      <c r="AM16" s="119"/>
      <c r="AN16" s="119"/>
      <c r="AO16" s="119"/>
      <c r="AP16" s="119"/>
      <c r="AQ16" s="120"/>
      <c r="AR16" s="119"/>
      <c r="AS16" s="119"/>
      <c r="AT16" s="64" t="s">
        <v>11</v>
      </c>
      <c r="AU16" s="119"/>
      <c r="AV16" s="119"/>
      <c r="AW16" s="120"/>
      <c r="AX16" s="119" t="s">
        <v>12</v>
      </c>
      <c r="AY16" s="119" t="s">
        <v>12</v>
      </c>
      <c r="AZ16" s="64" t="s">
        <v>11</v>
      </c>
      <c r="BA16" s="119" t="s">
        <v>12</v>
      </c>
      <c r="BB16" s="122" t="s">
        <v>12</v>
      </c>
      <c r="BC16" s="64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  <c r="CA16" s="71"/>
      <c r="CB16" s="71"/>
      <c r="CC16" s="71"/>
      <c r="CD16" s="71"/>
      <c r="CE16" s="71"/>
      <c r="CF16" s="71"/>
      <c r="CG16" s="71"/>
      <c r="CH16" s="71"/>
      <c r="CI16" s="71"/>
    </row>
    <row r="17" spans="1:100" s="60" customFormat="1" ht="130.9" customHeight="1" thickBot="1" x14ac:dyDescent="0.3">
      <c r="A17" s="70" t="s">
        <v>25</v>
      </c>
      <c r="B17" s="76"/>
      <c r="C17" s="76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7"/>
      <c r="AG17" s="77"/>
      <c r="AH17" s="77"/>
      <c r="AI17" s="77"/>
      <c r="AJ17" s="77"/>
      <c r="AK17" s="163"/>
      <c r="AL17" s="164"/>
      <c r="AM17" s="164"/>
      <c r="AN17" s="164"/>
      <c r="AO17" s="164"/>
      <c r="AP17" s="164"/>
      <c r="AQ17" s="164"/>
      <c r="AR17" s="164"/>
      <c r="AS17" s="164"/>
      <c r="AT17" s="164"/>
      <c r="AU17" s="164"/>
      <c r="AV17" s="164"/>
      <c r="AW17" s="165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  <c r="BR17" s="71"/>
      <c r="BS17" s="71"/>
      <c r="BT17" s="71"/>
      <c r="BU17" s="71"/>
      <c r="BV17" s="71"/>
      <c r="BW17" s="71"/>
      <c r="BX17" s="71"/>
      <c r="BY17" s="71"/>
      <c r="BZ17" s="71"/>
      <c r="CA17" s="71"/>
      <c r="CB17" s="71"/>
      <c r="CC17" s="71"/>
      <c r="CD17" s="71"/>
      <c r="CE17" s="71"/>
      <c r="CF17" s="71"/>
      <c r="CG17" s="71"/>
      <c r="CH17" s="71"/>
      <c r="CI17" s="71"/>
      <c r="CJ17"/>
      <c r="CK17"/>
      <c r="CL17"/>
      <c r="CM17"/>
      <c r="CN17"/>
      <c r="CO17"/>
      <c r="CP17"/>
      <c r="CQ17"/>
      <c r="CR17"/>
      <c r="CS17"/>
      <c r="CT17"/>
      <c r="CU17"/>
      <c r="CV17"/>
    </row>
    <row r="18" spans="1:100" ht="15" customHeight="1" x14ac:dyDescent="0.25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</row>
    <row r="19" spans="1:100" ht="21.95" customHeight="1" x14ac:dyDescent="0.25">
      <c r="A19" s="71"/>
      <c r="B19" s="160" t="s">
        <v>76</v>
      </c>
      <c r="C19" s="160"/>
      <c r="D19" s="71"/>
      <c r="E19" s="71"/>
      <c r="F19" s="71"/>
      <c r="G19" s="71"/>
      <c r="H19" s="71"/>
      <c r="I19" s="75"/>
      <c r="J19" s="71"/>
      <c r="K19" s="71"/>
      <c r="L19" s="71"/>
      <c r="M19" s="71"/>
      <c r="N19" s="71"/>
      <c r="O19" s="75" t="s">
        <v>16</v>
      </c>
      <c r="P19" s="75" t="s">
        <v>10</v>
      </c>
      <c r="Q19" s="71"/>
      <c r="R19" s="71"/>
      <c r="S19" s="156" t="s">
        <v>79</v>
      </c>
      <c r="T19" s="157"/>
      <c r="U19" s="138" t="s">
        <v>89</v>
      </c>
      <c r="V19" s="138" t="s">
        <v>90</v>
      </c>
      <c r="W19" s="138" t="s">
        <v>91</v>
      </c>
      <c r="X19" s="138" t="s">
        <v>92</v>
      </c>
      <c r="Y19" s="138" t="s">
        <v>93</v>
      </c>
      <c r="Z19" s="135"/>
      <c r="AA19" s="75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  <c r="BO19" s="71"/>
      <c r="BP19" s="71"/>
      <c r="BQ19" s="71"/>
      <c r="BR19" s="71"/>
      <c r="BS19" s="71"/>
      <c r="BT19" s="71"/>
      <c r="BU19" s="71"/>
      <c r="BV19" s="71"/>
      <c r="BW19" s="71"/>
      <c r="BX19" s="71"/>
      <c r="BY19" s="71"/>
      <c r="BZ19" s="71"/>
      <c r="CA19" s="71"/>
      <c r="CB19" s="71"/>
      <c r="CC19" s="71"/>
      <c r="CD19" s="71"/>
      <c r="CE19" s="71"/>
      <c r="CF19" s="71"/>
      <c r="CG19" s="71"/>
      <c r="CH19" s="71"/>
      <c r="CI19" s="71"/>
    </row>
    <row r="20" spans="1:100" ht="21.95" customHeight="1" x14ac:dyDescent="0.25">
      <c r="A20" s="71"/>
      <c r="B20" s="102" t="s">
        <v>16</v>
      </c>
      <c r="C20" s="108" t="s">
        <v>26</v>
      </c>
      <c r="D20" s="141" t="s">
        <v>27</v>
      </c>
      <c r="E20" s="142" t="s">
        <v>28</v>
      </c>
      <c r="F20" s="142"/>
      <c r="G20" s="142"/>
      <c r="H20" s="71"/>
      <c r="I20" s="71"/>
      <c r="J20" s="71"/>
      <c r="K20" s="71"/>
      <c r="L20" s="71"/>
      <c r="M20" s="140" t="s">
        <v>100</v>
      </c>
      <c r="N20" s="140"/>
      <c r="O20" s="128">
        <f>COUNTIF(B6:BC6,"P1")</f>
        <v>0</v>
      </c>
      <c r="P20" s="128">
        <f>COUNTIF(B6:BC6,"P4")</f>
        <v>9</v>
      </c>
      <c r="Q20" s="71"/>
      <c r="R20" s="75"/>
      <c r="S20" s="154" t="s">
        <v>100</v>
      </c>
      <c r="T20" s="155"/>
      <c r="U20" s="129" t="str">
        <f>IF($S$20&lt;&gt;"",VLOOKUP($S$20,$A$6:$BB$16,2,0),"")</f>
        <v>P4</v>
      </c>
      <c r="V20" s="129" t="str">
        <f>IF($S$20&lt;&gt;"",VLOOKUP($S$20,$A$6:$BB$16,3,0),"")</f>
        <v>P4</v>
      </c>
      <c r="W20" s="129" t="str">
        <f>IF($S$20&lt;&gt;"",VLOOKUP($S$20,$A$6:$BB$16,4,0),"")</f>
        <v>P4</v>
      </c>
      <c r="X20" s="129" t="str">
        <f>IF($S$20&lt;&gt;"",VLOOKUP($S$20,$A$6:$BB$16,5,0),"")</f>
        <v>P4</v>
      </c>
      <c r="Y20" s="129" t="str">
        <f>IF($S$20&lt;&gt;"",VLOOKUP($S$20,$A$6:$BB$16,6,0),"")</f>
        <v>P4</v>
      </c>
      <c r="Z20" s="136" t="s">
        <v>80</v>
      </c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71"/>
      <c r="BW20" s="71"/>
      <c r="BX20" s="71"/>
      <c r="BY20" s="71"/>
      <c r="BZ20" s="71"/>
      <c r="CA20" s="71"/>
      <c r="CB20" s="71"/>
      <c r="CC20" s="71"/>
      <c r="CD20" s="71"/>
      <c r="CE20" s="71"/>
      <c r="CF20" s="71"/>
      <c r="CG20" s="71"/>
      <c r="CH20" s="71"/>
      <c r="CI20" s="71"/>
    </row>
    <row r="21" spans="1:100" ht="21.95" customHeight="1" x14ac:dyDescent="0.25">
      <c r="A21" s="71"/>
      <c r="B21" s="103" t="s">
        <v>10</v>
      </c>
      <c r="C21" s="107" t="s">
        <v>29</v>
      </c>
      <c r="D21" s="141"/>
      <c r="E21" s="142"/>
      <c r="F21" s="142"/>
      <c r="G21" s="142"/>
      <c r="H21" s="71"/>
      <c r="I21" s="71"/>
      <c r="J21" s="71"/>
      <c r="K21" s="71"/>
      <c r="L21" s="71"/>
      <c r="M21" s="140" t="s">
        <v>101</v>
      </c>
      <c r="N21" s="140"/>
      <c r="O21" s="127">
        <f>COUNTIF(B8:BC8,"P1")</f>
        <v>0</v>
      </c>
      <c r="P21" s="127">
        <f>COUNTIF(B8:BC8,"P4")</f>
        <v>0</v>
      </c>
      <c r="Q21" s="71"/>
      <c r="R21" s="75"/>
      <c r="S21" s="158">
        <v>43787</v>
      </c>
      <c r="T21" s="159"/>
      <c r="U21" s="129" t="str">
        <f>IF($S$20&lt;&gt;"",VLOOKUP($S$20,$A$6:$BB$16,9,0),"")</f>
        <v>CO</v>
      </c>
      <c r="V21" s="129" t="str">
        <f>IF($S$20&lt;&gt;"",VLOOKUP($S$20,$A$6:$BB$16,10,0),"")</f>
        <v>CO</v>
      </c>
      <c r="W21" s="129" t="str">
        <f>IF($S$20&lt;&gt;"",VLOOKUP($S$20,$A$6:$BB$16,11,0),"")</f>
        <v>CO</v>
      </c>
      <c r="X21" s="129" t="str">
        <f>IF($S$20&lt;&gt;"",VLOOKUP($S$20,$A$6:$BB$16,12,0),"")</f>
        <v>CO</v>
      </c>
      <c r="Y21" s="129"/>
      <c r="Z21" s="136" t="s">
        <v>81</v>
      </c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  <c r="BR21" s="71"/>
      <c r="BS21" s="71"/>
      <c r="BT21" s="71"/>
      <c r="BU21" s="71"/>
      <c r="BV21" s="71"/>
      <c r="BW21" s="71"/>
      <c r="BX21" s="71"/>
      <c r="BY21" s="71"/>
      <c r="BZ21" s="71"/>
      <c r="CA21" s="71"/>
      <c r="CB21" s="71"/>
      <c r="CC21" s="71"/>
      <c r="CD21" s="71"/>
      <c r="CE21" s="71"/>
      <c r="CF21" s="71"/>
      <c r="CG21" s="71"/>
      <c r="CH21" s="71"/>
      <c r="CI21" s="71"/>
    </row>
    <row r="22" spans="1:100" ht="21.95" customHeight="1" x14ac:dyDescent="0.25">
      <c r="A22" s="71"/>
      <c r="B22" s="104" t="s">
        <v>14</v>
      </c>
      <c r="C22" s="100" t="s">
        <v>30</v>
      </c>
      <c r="D22" s="141"/>
      <c r="E22" s="142" t="s">
        <v>31</v>
      </c>
      <c r="F22" s="142"/>
      <c r="G22" s="142"/>
      <c r="H22" s="71"/>
      <c r="I22" s="71"/>
      <c r="J22" s="71"/>
      <c r="K22" s="71"/>
      <c r="L22" s="71"/>
      <c r="M22" s="140" t="s">
        <v>102</v>
      </c>
      <c r="N22" s="140"/>
      <c r="O22" s="128">
        <f>COUNTIF(B9:BC9,"P1")</f>
        <v>4</v>
      </c>
      <c r="P22" s="128">
        <f t="shared" ref="P22:P29" si="2">COUNTIF(B9:BC9,"P4")</f>
        <v>0</v>
      </c>
      <c r="Q22" s="71"/>
      <c r="R22" s="75"/>
      <c r="S22" s="130" t="s">
        <v>1</v>
      </c>
      <c r="T22" s="132"/>
      <c r="U22" s="129" t="str">
        <f>IF($S$20&lt;&gt;"",VLOOKUP($S$20,$A$6:$BB$16,14,0),"")</f>
        <v>CO</v>
      </c>
      <c r="V22" s="129" t="str">
        <f>IF($S$20&lt;&gt;"",VLOOKUP($S$20,$A$6:$BB$16,15,0),"")</f>
        <v>CO</v>
      </c>
      <c r="W22" s="129" t="str">
        <f>IF($S$20&lt;&gt;"",VLOOKUP($S$20,$A$6:$BB$16,16,0),"")</f>
        <v>CO</v>
      </c>
      <c r="X22" s="129" t="str">
        <f>IF($S$20&lt;&gt;"",VLOOKUP($S$20,$A$6:$BB$16,17,0),"")</f>
        <v>WEBM</v>
      </c>
      <c r="Y22" s="129" t="str">
        <f>IF($S$20&lt;&gt;"",VLOOKUP($S$20,$A$6:$BB$16,18,0),"")</f>
        <v>WEBM</v>
      </c>
      <c r="Z22" s="136" t="s">
        <v>82</v>
      </c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  <c r="CA22" s="71"/>
      <c r="CB22" s="71"/>
      <c r="CC22" s="71"/>
      <c r="CD22" s="71"/>
      <c r="CE22" s="71"/>
      <c r="CF22" s="71"/>
      <c r="CG22" s="71"/>
      <c r="CH22" s="71"/>
      <c r="CI22" s="71"/>
    </row>
    <row r="23" spans="1:100" ht="21.95" customHeight="1" x14ac:dyDescent="0.25">
      <c r="A23" s="71"/>
      <c r="B23" s="105" t="s">
        <v>23</v>
      </c>
      <c r="C23" s="101">
        <v>0.375</v>
      </c>
      <c r="D23" s="141"/>
      <c r="E23" s="142"/>
      <c r="F23" s="142"/>
      <c r="G23" s="142"/>
      <c r="H23" s="71"/>
      <c r="I23" s="71"/>
      <c r="J23" s="71"/>
      <c r="K23" s="71"/>
      <c r="L23" s="71"/>
      <c r="M23" s="140" t="s">
        <v>103</v>
      </c>
      <c r="N23" s="140"/>
      <c r="O23" s="127">
        <f t="shared" ref="O23:O29" si="3">COUNTIF(B10:BC10,"P1")</f>
        <v>9</v>
      </c>
      <c r="P23" s="127">
        <f t="shared" si="2"/>
        <v>0</v>
      </c>
      <c r="Q23" s="71"/>
      <c r="R23" s="75"/>
      <c r="S23" s="131"/>
      <c r="T23" s="132"/>
      <c r="U23" s="129" t="str">
        <f>IF($S$20&lt;&gt;"",VLOOKUP($S$20,$A$6:$BB$16,20,0),"")</f>
        <v>HL8</v>
      </c>
      <c r="V23" s="129" t="str">
        <f>IF($S$20&lt;&gt;"",VLOOKUP($S$20,$A$6:$BB$16,21,0),"")</f>
        <v>HL8</v>
      </c>
      <c r="W23" s="129" t="str">
        <f>IF($S$20&lt;&gt;"",VLOOKUP($S$20,$A$6:$BB$16,22,0),"")</f>
        <v>HL8</v>
      </c>
      <c r="X23" s="129">
        <f>IF($S$20&lt;&gt;"",VLOOKUP($S$20,$A$6:$BB$16,23,0),"")</f>
        <v>0</v>
      </c>
      <c r="Y23" s="129">
        <f>IF($S$20&lt;&gt;"",VLOOKUP($S$20,$A$6:$BB$16,24,0),"")</f>
        <v>0</v>
      </c>
      <c r="Z23" s="136" t="s">
        <v>83</v>
      </c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  <c r="CA23" s="71"/>
      <c r="CB23" s="71"/>
      <c r="CC23" s="71"/>
      <c r="CD23" s="71"/>
      <c r="CE23" s="71"/>
      <c r="CF23" s="71"/>
      <c r="CG23" s="71"/>
      <c r="CH23" s="71"/>
      <c r="CI23" s="71"/>
    </row>
    <row r="24" spans="1:100" ht="21.95" customHeight="1" x14ac:dyDescent="0.25">
      <c r="A24" s="71"/>
      <c r="B24" s="106"/>
      <c r="C24" s="88" t="s">
        <v>32</v>
      </c>
      <c r="D24" s="141"/>
      <c r="E24" s="142"/>
      <c r="F24" s="142"/>
      <c r="G24" s="142"/>
      <c r="H24" s="71"/>
      <c r="I24" s="71"/>
      <c r="J24" s="71"/>
      <c r="K24" s="71"/>
      <c r="L24" s="71"/>
      <c r="M24" s="140" t="s">
        <v>104</v>
      </c>
      <c r="N24" s="140"/>
      <c r="O24" s="128">
        <f t="shared" si="3"/>
        <v>0</v>
      </c>
      <c r="P24" s="128">
        <f t="shared" si="2"/>
        <v>5</v>
      </c>
      <c r="Q24" s="71"/>
      <c r="R24" s="75"/>
      <c r="S24" s="131"/>
      <c r="T24" s="132"/>
      <c r="U24" s="129">
        <f>IF($S$20&lt;&gt;"",VLOOKUP($S$20,$A$6:$BB$16,26,0),"")</f>
        <v>0</v>
      </c>
      <c r="V24" s="129" t="str">
        <f>IF($S$20&lt;&gt;"",VLOOKUP($S$20,$A$6:$BB$16,27,0),"")</f>
        <v>P4</v>
      </c>
      <c r="W24" s="129" t="str">
        <f>IF($S$20&lt;&gt;"",VLOOKUP($S$20,$A$6:$BB$16,28,0),"")</f>
        <v>P4</v>
      </c>
      <c r="X24" s="129" t="str">
        <f>IF($S$20&lt;&gt;"",VLOOKUP($S$20,$A$6:$BB$16,29,0),"")</f>
        <v>P4</v>
      </c>
      <c r="Y24" s="129" t="str">
        <f>IF($S$20&lt;&gt;"",VLOOKUP($S$20,$A$6:$BB$16,30,0),"")</f>
        <v>P4</v>
      </c>
      <c r="Z24" s="136" t="s">
        <v>84</v>
      </c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  <c r="CA24" s="71"/>
      <c r="CB24" s="71"/>
      <c r="CC24" s="71"/>
      <c r="CD24" s="71"/>
      <c r="CE24" s="71"/>
      <c r="CF24" s="71"/>
      <c r="CG24" s="71"/>
      <c r="CH24" s="71"/>
      <c r="CI24" s="71"/>
    </row>
    <row r="25" spans="1:100" ht="21.95" customHeight="1" x14ac:dyDescent="0.25">
      <c r="A25" s="71"/>
      <c r="B25" s="71"/>
      <c r="C25" s="78"/>
      <c r="D25" s="71"/>
      <c r="E25" s="71"/>
      <c r="F25" s="71"/>
      <c r="G25" s="71"/>
      <c r="H25" s="71"/>
      <c r="I25" s="71"/>
      <c r="J25" s="71"/>
      <c r="K25" s="71"/>
      <c r="L25" s="71"/>
      <c r="M25" s="140" t="s">
        <v>105</v>
      </c>
      <c r="N25" s="140"/>
      <c r="O25" s="127">
        <f t="shared" si="3"/>
        <v>1</v>
      </c>
      <c r="P25" s="127">
        <f t="shared" si="2"/>
        <v>4</v>
      </c>
      <c r="Q25" s="71"/>
      <c r="R25" s="75"/>
      <c r="S25" s="131"/>
      <c r="T25" s="132"/>
      <c r="U25" s="129" t="str">
        <f>IF($S$20&lt;&gt;"",VLOOKUP($S$20,$A$6:$BB$16,32,0),"")</f>
        <v>WEBM</v>
      </c>
      <c r="V25" s="129" t="str">
        <f>IF($S$20&lt;&gt;"",VLOOKUP($S$20,$A$6:$BB$16,33,0),"")</f>
        <v>WEBM</v>
      </c>
      <c r="W25" s="129" t="str">
        <f>IF($S$20&lt;&gt;"",VLOOKUP($S$20,$A$6:$BB$16,34,0),"")</f>
        <v>WEBM</v>
      </c>
      <c r="X25" s="129" t="str">
        <f>IF($S$20&lt;&gt;"",VLOOKUP($S$20,$A$6:$BB$16,35,0),"")</f>
        <v>WEBM</v>
      </c>
      <c r="Y25" s="129" t="str">
        <f>IF($S$20&lt;&gt;"",VLOOKUP($S$20,$A$6:$BB$16,36,0),"")</f>
        <v>WEBM</v>
      </c>
      <c r="Z25" s="136" t="s">
        <v>85</v>
      </c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  <c r="BO25" s="71"/>
      <c r="BP25" s="71"/>
      <c r="BQ25" s="71"/>
      <c r="BR25" s="71"/>
      <c r="BS25" s="71"/>
      <c r="BT25" s="71"/>
      <c r="BU25" s="71"/>
      <c r="BV25" s="71"/>
      <c r="BW25" s="71"/>
      <c r="BX25" s="71"/>
      <c r="BY25" s="71"/>
      <c r="BZ25" s="71"/>
      <c r="CA25" s="71"/>
      <c r="CB25" s="71"/>
      <c r="CC25" s="71"/>
      <c r="CD25" s="71"/>
      <c r="CE25" s="71"/>
      <c r="CF25" s="71"/>
      <c r="CG25" s="71"/>
      <c r="CH25" s="71"/>
      <c r="CI25" s="71"/>
    </row>
    <row r="26" spans="1:100" ht="21.95" customHeight="1" x14ac:dyDescent="0.25">
      <c r="A26" s="71"/>
      <c r="B26" s="161" t="s">
        <v>33</v>
      </c>
      <c r="C26" s="161"/>
      <c r="D26" s="85"/>
      <c r="E26" s="71"/>
      <c r="F26" s="71"/>
      <c r="G26" s="71"/>
      <c r="H26" s="71"/>
      <c r="I26" s="71"/>
      <c r="J26" s="71"/>
      <c r="K26" s="71"/>
      <c r="L26" s="71"/>
      <c r="M26" s="140" t="s">
        <v>106</v>
      </c>
      <c r="N26" s="140"/>
      <c r="O26" s="128">
        <f t="shared" si="3"/>
        <v>0</v>
      </c>
      <c r="P26" s="128">
        <f t="shared" si="2"/>
        <v>6</v>
      </c>
      <c r="Q26" s="71"/>
      <c r="R26" s="75"/>
      <c r="S26" s="131"/>
      <c r="T26" s="132"/>
      <c r="U26" s="129" t="str">
        <f>IF($S$20&lt;&gt;"",VLOOKUP($S$20,$A$6:$BB$16,38,0),"")</f>
        <v>WEBM</v>
      </c>
      <c r="V26" s="129" t="str">
        <f>IF($S$20&lt;&gt;"",VLOOKUP($S$20,$A$6:$BB$16,39,0),"")</f>
        <v>WEBM</v>
      </c>
      <c r="W26" s="129" t="str">
        <f>IF($S$20&lt;&gt;"",VLOOKUP($S$20,$A$6:$BB$16,40,0),"")</f>
        <v>WEBM</v>
      </c>
      <c r="X26" s="129" t="str">
        <f>IF($S$20&lt;&gt;"",VLOOKUP($S$20,$A$6:$BB$16,41,0),"")</f>
        <v>WEBM</v>
      </c>
      <c r="Y26" s="129" t="str">
        <f>IF($S$20&lt;&gt;"",VLOOKUP($S$20,$A$6:$BB$16,42,0),"")</f>
        <v>WEBM</v>
      </c>
      <c r="Z26" s="136" t="s">
        <v>86</v>
      </c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1"/>
      <c r="BN26" s="71"/>
      <c r="BO26" s="71"/>
      <c r="BP26" s="71"/>
      <c r="BQ26" s="71"/>
      <c r="BR26" s="71"/>
      <c r="BS26" s="71"/>
      <c r="BT26" s="71"/>
      <c r="BU26" s="71"/>
      <c r="BV26" s="71"/>
      <c r="BW26" s="71"/>
      <c r="BX26" s="71"/>
      <c r="BY26" s="71"/>
      <c r="BZ26" s="71"/>
      <c r="CA26" s="71"/>
      <c r="CB26" s="71"/>
      <c r="CC26" s="71"/>
      <c r="CD26" s="71"/>
      <c r="CE26" s="71"/>
      <c r="CF26" s="71"/>
      <c r="CG26" s="71"/>
      <c r="CH26" s="71"/>
      <c r="CI26" s="71"/>
    </row>
    <row r="27" spans="1:100" ht="21.95" customHeight="1" x14ac:dyDescent="0.25">
      <c r="A27" s="71"/>
      <c r="B27" s="98" t="s">
        <v>22</v>
      </c>
      <c r="C27" s="113" t="s">
        <v>34</v>
      </c>
      <c r="D27" s="141" t="s">
        <v>35</v>
      </c>
      <c r="E27" s="142" t="s">
        <v>36</v>
      </c>
      <c r="F27" s="142"/>
      <c r="G27" s="142"/>
      <c r="H27" s="71"/>
      <c r="I27" s="71"/>
      <c r="J27" s="71"/>
      <c r="K27" s="71"/>
      <c r="L27" s="71"/>
      <c r="M27" s="140" t="s">
        <v>107</v>
      </c>
      <c r="N27" s="140"/>
      <c r="O27" s="127">
        <f t="shared" si="3"/>
        <v>7</v>
      </c>
      <c r="P27" s="127">
        <f t="shared" si="2"/>
        <v>5</v>
      </c>
      <c r="Q27" s="71"/>
      <c r="R27" s="75"/>
      <c r="S27" s="131"/>
      <c r="T27" s="132"/>
      <c r="U27" s="129" t="str">
        <f>IF($S$20&lt;&gt;"",VLOOKUP($S$20,$A$6:$BB$16,44,0),"")</f>
        <v>WEBM</v>
      </c>
      <c r="V27" s="129" t="str">
        <f>IF($S$20&lt;&gt;"",VLOOKUP($S$20,$A$6:$BB$16,45,0),"")</f>
        <v>WEBM</v>
      </c>
      <c r="W27" s="129" t="str">
        <f>IF($S$20&lt;&gt;"",VLOOKUP($S$20,$A$6:$BB$16,46,0),"")</f>
        <v>Férié</v>
      </c>
      <c r="X27" s="129" t="str">
        <f>IF($S$20&lt;&gt;"",VLOOKUP($S$20,$A$6:$BB$16,47,0),"")</f>
        <v>WEBM</v>
      </c>
      <c r="Y27" s="129" t="str">
        <f>IF($S$20&lt;&gt;"",VLOOKUP($S$20,$A$6:$BB$16,48,0),"")</f>
        <v>WEBM</v>
      </c>
      <c r="Z27" s="136" t="s">
        <v>87</v>
      </c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  <c r="BM27" s="71"/>
      <c r="BN27" s="71"/>
      <c r="BO27" s="71"/>
      <c r="BP27" s="71"/>
      <c r="BQ27" s="71"/>
      <c r="BR27" s="71"/>
      <c r="BS27" s="71"/>
      <c r="BT27" s="71"/>
      <c r="BU27" s="71"/>
      <c r="BV27" s="71"/>
      <c r="BW27" s="71"/>
      <c r="BX27" s="71"/>
      <c r="BY27" s="71"/>
      <c r="BZ27" s="71"/>
      <c r="CA27" s="71"/>
      <c r="CB27" s="71"/>
      <c r="CC27" s="71"/>
      <c r="CD27" s="71"/>
      <c r="CE27" s="71"/>
      <c r="CF27" s="71"/>
      <c r="CG27" s="71"/>
      <c r="CH27" s="71"/>
      <c r="CI27" s="71"/>
    </row>
    <row r="28" spans="1:100" ht="21.95" customHeight="1" x14ac:dyDescent="0.25">
      <c r="A28" s="71"/>
      <c r="B28" s="5" t="s">
        <v>19</v>
      </c>
      <c r="C28" s="114" t="s">
        <v>37</v>
      </c>
      <c r="D28" s="141"/>
      <c r="E28" s="142"/>
      <c r="F28" s="142"/>
      <c r="G28" s="142"/>
      <c r="H28" s="71"/>
      <c r="I28" s="71"/>
      <c r="J28" s="71"/>
      <c r="K28" s="71"/>
      <c r="L28" s="71"/>
      <c r="M28" s="140" t="s">
        <v>108</v>
      </c>
      <c r="N28" s="140"/>
      <c r="O28" s="128">
        <f t="shared" si="3"/>
        <v>0</v>
      </c>
      <c r="P28" s="128">
        <f t="shared" si="2"/>
        <v>0</v>
      </c>
      <c r="Q28" s="71"/>
      <c r="R28" s="75"/>
      <c r="S28" s="133"/>
      <c r="T28" s="134"/>
      <c r="U28" s="87">
        <f>IF($S$20&lt;&gt;"",VLOOKUP($S$20,$A$6:$BB$16,50,0),"")</f>
        <v>0</v>
      </c>
      <c r="V28" s="87">
        <f>IF($S$20&lt;&gt;"",VLOOKUP($S$20,$A$6:$BB$16,51,0),"")</f>
        <v>0</v>
      </c>
      <c r="W28" s="87" t="str">
        <f>IF($S$20&lt;&gt;"",VLOOKUP($S$20,$A$6:$BB$16,52,0),"")</f>
        <v>Férié</v>
      </c>
      <c r="X28" s="87">
        <f>IF($S$20&lt;&gt;"",VLOOKUP($S$20,$A$6:$BB$16,53,0),"")</f>
        <v>0</v>
      </c>
      <c r="Y28" s="87">
        <f>IF($S$20&lt;&gt;"",VLOOKUP($S$20,$A$6:$BB$16,54,0),"")</f>
        <v>0</v>
      </c>
      <c r="Z28" s="137" t="s">
        <v>88</v>
      </c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71"/>
      <c r="BW28" s="71"/>
      <c r="BX28" s="71"/>
      <c r="BY28" s="71"/>
      <c r="BZ28" s="71"/>
      <c r="CA28" s="71"/>
      <c r="CB28" s="71"/>
      <c r="CC28" s="71"/>
      <c r="CD28" s="71"/>
      <c r="CE28" s="71"/>
      <c r="CF28" s="71"/>
      <c r="CG28" s="71"/>
      <c r="CH28" s="71"/>
      <c r="CI28" s="71"/>
    </row>
    <row r="29" spans="1:100" s="61" customFormat="1" ht="21.95" customHeight="1" x14ac:dyDescent="0.25">
      <c r="A29" s="71"/>
      <c r="B29" s="116" t="s">
        <v>13</v>
      </c>
      <c r="C29" s="112" t="s">
        <v>38</v>
      </c>
      <c r="D29" s="141"/>
      <c r="E29" s="142"/>
      <c r="F29" s="142"/>
      <c r="G29" s="142"/>
      <c r="H29" s="71"/>
      <c r="I29" s="71"/>
      <c r="J29" s="71"/>
      <c r="K29" s="71"/>
      <c r="L29" s="71"/>
      <c r="M29" s="140" t="s">
        <v>109</v>
      </c>
      <c r="N29" s="140"/>
      <c r="O29" s="127">
        <f t="shared" si="3"/>
        <v>0</v>
      </c>
      <c r="P29" s="127">
        <f t="shared" si="2"/>
        <v>0</v>
      </c>
      <c r="Q29" s="71"/>
      <c r="R29" s="71"/>
      <c r="S29" s="75"/>
      <c r="T29" s="71"/>
      <c r="U29" s="75"/>
      <c r="V29" s="75"/>
      <c r="W29" s="75"/>
      <c r="X29" s="75"/>
      <c r="Y29" s="75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71"/>
      <c r="BW29" s="71"/>
      <c r="BX29" s="71"/>
      <c r="BY29" s="71"/>
      <c r="BZ29" s="71"/>
      <c r="CA29" s="71"/>
      <c r="CB29" s="71"/>
      <c r="CC29" s="71"/>
      <c r="CD29" s="71"/>
      <c r="CE29" s="71"/>
      <c r="CF29" s="71"/>
      <c r="CG29" s="71"/>
      <c r="CH29" s="71"/>
      <c r="CI29" s="71"/>
    </row>
    <row r="30" spans="1:100" ht="21.95" customHeight="1" x14ac:dyDescent="0.25">
      <c r="A30" s="71"/>
      <c r="B30" s="71"/>
      <c r="C30" s="79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5"/>
      <c r="T30" s="75"/>
      <c r="U30" s="75"/>
      <c r="V30" s="75"/>
      <c r="W30" s="75"/>
      <c r="X30" s="75"/>
      <c r="Y30" s="75"/>
      <c r="Z30" s="75"/>
      <c r="AA30" s="75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  <c r="BM30" s="71"/>
      <c r="BN30" s="71"/>
      <c r="BO30" s="71"/>
      <c r="BP30" s="71"/>
      <c r="BQ30" s="71"/>
      <c r="BR30" s="71"/>
      <c r="BS30" s="71"/>
      <c r="BT30" s="71"/>
      <c r="BU30" s="71"/>
      <c r="BV30" s="71"/>
      <c r="BW30" s="71"/>
      <c r="BX30" s="71"/>
      <c r="BY30" s="71"/>
      <c r="BZ30" s="71"/>
      <c r="CA30" s="71"/>
      <c r="CB30" s="71"/>
      <c r="CC30" s="71"/>
      <c r="CD30" s="71"/>
      <c r="CE30" s="71"/>
      <c r="CF30" s="71"/>
      <c r="CG30" s="71"/>
      <c r="CH30" s="71"/>
      <c r="CI30" s="71"/>
    </row>
    <row r="31" spans="1:100" ht="21.95" customHeight="1" x14ac:dyDescent="0.25">
      <c r="A31" s="71"/>
      <c r="B31" s="91" t="s">
        <v>39</v>
      </c>
      <c r="C31" s="144" t="s">
        <v>40</v>
      </c>
      <c r="D31" s="145"/>
      <c r="E31" s="71"/>
      <c r="F31" s="71"/>
      <c r="G31" s="71"/>
      <c r="H31" s="71"/>
      <c r="I31" s="175" t="s">
        <v>99</v>
      </c>
      <c r="J31" s="175"/>
      <c r="K31" s="175"/>
      <c r="L31" s="176"/>
      <c r="M31" s="75"/>
      <c r="N31" s="71"/>
      <c r="O31" s="71"/>
      <c r="P31" s="71"/>
      <c r="Q31" s="71"/>
      <c r="R31" s="71"/>
      <c r="S31" s="71"/>
      <c r="T31" s="75"/>
      <c r="U31" s="75"/>
      <c r="V31" s="75"/>
      <c r="W31" s="75"/>
      <c r="X31" s="75"/>
      <c r="Y31" s="75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  <c r="BR31" s="71"/>
      <c r="BS31" s="71"/>
      <c r="BT31" s="71"/>
      <c r="BU31" s="71"/>
      <c r="BV31" s="71"/>
      <c r="BW31" s="71"/>
      <c r="BX31" s="71"/>
      <c r="BY31" s="71"/>
      <c r="BZ31" s="71"/>
      <c r="CA31" s="71"/>
      <c r="CB31" s="71"/>
      <c r="CC31" s="71"/>
      <c r="CD31" s="71"/>
      <c r="CE31" s="71"/>
      <c r="CF31" s="71"/>
      <c r="CG31" s="71"/>
      <c r="CH31" s="71"/>
      <c r="CI31" s="71"/>
    </row>
    <row r="32" spans="1:100" ht="21.95" customHeight="1" x14ac:dyDescent="0.25">
      <c r="A32" s="71"/>
      <c r="B32" s="92" t="s">
        <v>12</v>
      </c>
      <c r="C32" s="95" t="s">
        <v>41</v>
      </c>
      <c r="D32" s="143" t="s">
        <v>42</v>
      </c>
      <c r="E32" s="71"/>
      <c r="F32" s="71"/>
      <c r="G32" s="71"/>
      <c r="H32" s="71"/>
      <c r="I32" s="175"/>
      <c r="J32" s="176" t="s">
        <v>95</v>
      </c>
      <c r="K32" s="176">
        <f>MATCH($S20,$A:$A,0)</f>
        <v>6</v>
      </c>
      <c r="L32" s="175"/>
      <c r="M32" s="71"/>
      <c r="N32" s="71"/>
      <c r="O32" s="71"/>
      <c r="P32" s="71"/>
      <c r="Q32" s="71"/>
      <c r="R32" s="71"/>
      <c r="S32" s="71"/>
      <c r="T32" s="75"/>
      <c r="U32" s="75"/>
      <c r="V32" s="75"/>
      <c r="W32" s="75"/>
      <c r="X32" s="75"/>
      <c r="Y32" s="75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</row>
    <row r="33" spans="1:87" ht="21.95" customHeight="1" x14ac:dyDescent="0.25">
      <c r="A33" s="71"/>
      <c r="B33" s="93" t="s">
        <v>20</v>
      </c>
      <c r="C33" s="88" t="s">
        <v>43</v>
      </c>
      <c r="D33" s="141"/>
      <c r="E33" s="71"/>
      <c r="F33" s="71"/>
      <c r="G33" s="71"/>
      <c r="H33" s="71"/>
      <c r="I33" s="175"/>
      <c r="J33" s="176" t="s">
        <v>94</v>
      </c>
      <c r="K33" s="176">
        <f>MATCH($S21,$5:$5,0)</f>
        <v>14</v>
      </c>
      <c r="L33" s="175"/>
      <c r="M33" s="71"/>
      <c r="N33" s="71"/>
      <c r="O33" s="71"/>
      <c r="P33" s="71"/>
      <c r="Q33" s="71"/>
      <c r="R33" s="71"/>
      <c r="S33" s="71"/>
      <c r="T33" s="75"/>
      <c r="U33" s="75"/>
      <c r="V33" s="75"/>
      <c r="W33" s="75"/>
      <c r="X33" s="75"/>
      <c r="Y33" s="75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  <c r="BM33" s="71"/>
      <c r="BN33" s="71"/>
      <c r="BO33" s="71"/>
      <c r="BP33" s="71"/>
      <c r="BQ33" s="71"/>
      <c r="BR33" s="71"/>
      <c r="BS33" s="71"/>
      <c r="BT33" s="71"/>
      <c r="BU33" s="71"/>
      <c r="BV33" s="71"/>
      <c r="BW33" s="71"/>
      <c r="BX33" s="71"/>
      <c r="BY33" s="71"/>
      <c r="BZ33" s="71"/>
      <c r="CA33" s="71"/>
      <c r="CB33" s="71"/>
      <c r="CC33" s="71"/>
      <c r="CD33" s="71"/>
      <c r="CE33" s="71"/>
      <c r="CF33" s="71"/>
      <c r="CG33" s="71"/>
      <c r="CH33" s="71"/>
      <c r="CI33" s="71"/>
    </row>
    <row r="34" spans="1:87" ht="21.95" customHeight="1" x14ac:dyDescent="0.25">
      <c r="A34" s="71"/>
      <c r="B34" s="117" t="s">
        <v>44</v>
      </c>
      <c r="C34" s="89" t="s">
        <v>45</v>
      </c>
      <c r="D34" s="141"/>
      <c r="E34" s="71"/>
      <c r="F34" s="71"/>
      <c r="G34" s="71"/>
      <c r="H34" s="71"/>
      <c r="I34" s="175"/>
      <c r="J34" s="176" t="s">
        <v>96</v>
      </c>
      <c r="K34" s="176">
        <f>MATCH($S22,$4:$4,0)</f>
        <v>8</v>
      </c>
      <c r="L34" s="175"/>
      <c r="M34" s="71"/>
      <c r="N34" s="71"/>
      <c r="O34" s="71"/>
      <c r="P34" s="71"/>
      <c r="Q34" s="71"/>
      <c r="R34" s="71"/>
      <c r="S34" s="71"/>
      <c r="T34" s="75"/>
      <c r="U34" s="75"/>
      <c r="V34" s="75"/>
      <c r="W34" s="75"/>
      <c r="X34" s="75"/>
      <c r="Y34" s="75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71"/>
      <c r="BA34" s="71"/>
      <c r="BB34" s="71"/>
      <c r="BC34" s="71"/>
      <c r="BD34" s="71"/>
      <c r="BE34" s="71"/>
      <c r="BF34" s="71"/>
      <c r="BG34" s="71"/>
      <c r="BH34" s="71"/>
      <c r="BI34" s="71"/>
      <c r="BJ34" s="71"/>
      <c r="BK34" s="71"/>
      <c r="BL34" s="71"/>
      <c r="BM34" s="71"/>
      <c r="BN34" s="71"/>
      <c r="BO34" s="71"/>
      <c r="BP34" s="71"/>
      <c r="BQ34" s="71"/>
      <c r="BR34" s="71"/>
      <c r="BS34" s="71"/>
      <c r="BT34" s="71"/>
      <c r="BU34" s="71"/>
      <c r="BV34" s="71"/>
      <c r="BW34" s="71"/>
      <c r="BX34" s="71"/>
      <c r="BY34" s="71"/>
      <c r="BZ34" s="71"/>
      <c r="CA34" s="71"/>
      <c r="CB34" s="71"/>
      <c r="CC34" s="71"/>
      <c r="CD34" s="71"/>
      <c r="CE34" s="71"/>
      <c r="CF34" s="71"/>
      <c r="CG34" s="71"/>
      <c r="CH34" s="71"/>
      <c r="CI34" s="71"/>
    </row>
    <row r="35" spans="1:87" s="61" customFormat="1" ht="21.95" customHeight="1" x14ac:dyDescent="0.25">
      <c r="A35" s="71"/>
      <c r="B35" s="6" t="s">
        <v>46</v>
      </c>
      <c r="C35" s="90" t="s">
        <v>47</v>
      </c>
      <c r="D35" s="141"/>
      <c r="E35" s="71"/>
      <c r="F35" s="71"/>
      <c r="G35" s="71"/>
      <c r="H35" s="71"/>
      <c r="I35" s="175"/>
      <c r="J35" s="175"/>
      <c r="K35" s="176" t="str">
        <f>INDEX($A1:$BC16,$K32,$K34)</f>
        <v>Férié</v>
      </c>
      <c r="L35" s="176" t="str">
        <f>INDEX($A1:$BC16,$K32,$K33)</f>
        <v>CO</v>
      </c>
      <c r="M35" s="75"/>
      <c r="N35" s="75"/>
      <c r="O35" s="75"/>
      <c r="P35" s="71"/>
      <c r="Q35" s="71"/>
      <c r="R35" s="71"/>
      <c r="S35" s="71"/>
      <c r="T35" s="75"/>
      <c r="U35" s="75"/>
      <c r="V35" s="75"/>
      <c r="W35" s="75"/>
      <c r="X35" s="75"/>
      <c r="Y35" s="75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  <c r="BM35" s="71"/>
      <c r="BN35" s="71"/>
      <c r="BO35" s="71"/>
      <c r="BP35" s="71"/>
      <c r="BQ35" s="71"/>
      <c r="BR35" s="71"/>
      <c r="BS35" s="71"/>
      <c r="BT35" s="71"/>
      <c r="BU35" s="71"/>
      <c r="BV35" s="71"/>
      <c r="BW35" s="71"/>
      <c r="BX35" s="71"/>
      <c r="BY35" s="71"/>
      <c r="BZ35" s="71"/>
      <c r="CA35" s="71"/>
      <c r="CB35" s="71"/>
      <c r="CC35" s="71"/>
      <c r="CD35" s="71"/>
      <c r="CE35" s="71"/>
      <c r="CF35" s="71"/>
      <c r="CG35" s="71"/>
      <c r="CH35" s="71"/>
      <c r="CI35" s="71"/>
    </row>
    <row r="36" spans="1:87" ht="21.95" customHeight="1" x14ac:dyDescent="0.25">
      <c r="A36" s="71"/>
      <c r="B36" s="87"/>
      <c r="C36" s="78"/>
      <c r="D36" s="71"/>
      <c r="E36" s="71"/>
      <c r="F36" s="71"/>
      <c r="G36" s="71"/>
      <c r="H36" s="71"/>
      <c r="I36" s="175"/>
      <c r="J36" s="175"/>
      <c r="K36" s="175"/>
      <c r="L36" s="175"/>
      <c r="M36" s="71"/>
      <c r="N36" s="71"/>
      <c r="O36" s="71"/>
      <c r="P36" s="71"/>
      <c r="Q36" s="71"/>
      <c r="R36" s="71"/>
      <c r="S36" s="71"/>
      <c r="T36" s="75"/>
      <c r="U36" s="75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/>
      <c r="BN36" s="71"/>
      <c r="BO36" s="71"/>
      <c r="BP36" s="71"/>
      <c r="BQ36" s="71"/>
      <c r="BR36" s="71"/>
      <c r="BS36" s="71"/>
      <c r="BT36" s="71"/>
      <c r="BU36" s="71"/>
      <c r="BV36" s="71"/>
      <c r="BW36" s="71"/>
      <c r="BX36" s="71"/>
      <c r="BY36" s="71"/>
      <c r="BZ36" s="71"/>
      <c r="CA36" s="71"/>
      <c r="CB36" s="71"/>
      <c r="CC36" s="71"/>
      <c r="CD36" s="71"/>
      <c r="CE36" s="71"/>
      <c r="CF36" s="71"/>
      <c r="CG36" s="71"/>
      <c r="CH36" s="71"/>
      <c r="CI36" s="71"/>
    </row>
    <row r="37" spans="1:87" ht="21.95" customHeight="1" x14ac:dyDescent="0.25">
      <c r="A37" s="71"/>
      <c r="B37" s="111" t="s">
        <v>48</v>
      </c>
      <c r="C37" s="86" t="s">
        <v>49</v>
      </c>
      <c r="E37" s="71"/>
      <c r="F37" s="71"/>
      <c r="G37" s="71"/>
      <c r="H37" s="71"/>
      <c r="I37" s="175"/>
      <c r="J37" s="175"/>
      <c r="K37" s="175"/>
      <c r="L37" s="175"/>
      <c r="M37" s="71"/>
      <c r="N37" s="71"/>
      <c r="O37" s="71"/>
      <c r="P37" s="71"/>
      <c r="Q37" s="71"/>
      <c r="R37" s="71"/>
      <c r="S37" s="71"/>
      <c r="T37" s="75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  <c r="CA37" s="71"/>
      <c r="CB37" s="71"/>
      <c r="CC37" s="71"/>
      <c r="CD37" s="71"/>
      <c r="CE37" s="71"/>
      <c r="CF37" s="71"/>
      <c r="CG37" s="71"/>
      <c r="CH37" s="71"/>
      <c r="CI37" s="71"/>
    </row>
    <row r="38" spans="1:87" ht="15" customHeight="1" x14ac:dyDescent="0.25">
      <c r="A38" s="71"/>
      <c r="B38" s="124">
        <f>COUNTIF(B6:B16,"P4")</f>
        <v>1</v>
      </c>
      <c r="C38" s="124">
        <f>COUNTIF(C6:C16,"P4")</f>
        <v>1</v>
      </c>
      <c r="D38" s="124">
        <f t="shared" ref="D38:F38" si="4">COUNTIF(D6:D16,"P4")</f>
        <v>1</v>
      </c>
      <c r="E38" s="124">
        <f t="shared" si="4"/>
        <v>1</v>
      </c>
      <c r="F38" s="124">
        <f t="shared" si="4"/>
        <v>1</v>
      </c>
      <c r="G38" s="125"/>
      <c r="H38" s="71"/>
      <c r="I38" s="124">
        <f>COUNTIF(I5:I15,"P4")</f>
        <v>1</v>
      </c>
      <c r="J38" s="124">
        <f t="shared" ref="J38:BB38" si="5">COUNTIF(J5:J15,"P4")</f>
        <v>1</v>
      </c>
      <c r="K38" s="124">
        <f t="shared" si="5"/>
        <v>1</v>
      </c>
      <c r="L38" s="124">
        <f t="shared" si="5"/>
        <v>1</v>
      </c>
      <c r="M38" s="124"/>
      <c r="N38" s="124">
        <f t="shared" si="5"/>
        <v>1</v>
      </c>
      <c r="O38" s="124">
        <f t="shared" si="5"/>
        <v>1</v>
      </c>
      <c r="P38" s="124">
        <f t="shared" si="5"/>
        <v>1</v>
      </c>
      <c r="Q38" s="124">
        <f t="shared" si="5"/>
        <v>1</v>
      </c>
      <c r="R38" s="124">
        <f t="shared" si="5"/>
        <v>1</v>
      </c>
      <c r="S38" s="124"/>
      <c r="T38" s="75"/>
      <c r="U38" s="124"/>
      <c r="V38" s="124"/>
      <c r="W38" s="124"/>
      <c r="X38" s="124"/>
      <c r="Y38" s="124"/>
      <c r="Z38" s="124"/>
      <c r="AA38" s="124">
        <f t="shared" si="5"/>
        <v>1</v>
      </c>
      <c r="AB38" s="124">
        <f t="shared" si="5"/>
        <v>1</v>
      </c>
      <c r="AC38" s="124">
        <f t="shared" si="5"/>
        <v>1</v>
      </c>
      <c r="AD38" s="124">
        <f t="shared" si="5"/>
        <v>1</v>
      </c>
      <c r="AE38" s="124"/>
      <c r="AF38" s="124">
        <f t="shared" si="5"/>
        <v>1</v>
      </c>
      <c r="AG38" s="124">
        <f t="shared" si="5"/>
        <v>1</v>
      </c>
      <c r="AH38" s="124">
        <f t="shared" si="5"/>
        <v>1</v>
      </c>
      <c r="AI38" s="124">
        <f t="shared" si="5"/>
        <v>1</v>
      </c>
      <c r="AJ38" s="124">
        <f t="shared" si="5"/>
        <v>1</v>
      </c>
      <c r="AK38" s="124"/>
      <c r="AL38" s="124">
        <f t="shared" si="5"/>
        <v>0</v>
      </c>
      <c r="AM38" s="124">
        <f t="shared" si="5"/>
        <v>0</v>
      </c>
      <c r="AN38" s="124">
        <f t="shared" si="5"/>
        <v>0</v>
      </c>
      <c r="AO38" s="124">
        <f t="shared" si="5"/>
        <v>0</v>
      </c>
      <c r="AP38" s="124">
        <f t="shared" si="5"/>
        <v>0</v>
      </c>
      <c r="AQ38" s="124"/>
      <c r="AR38" s="124">
        <f t="shared" si="5"/>
        <v>0</v>
      </c>
      <c r="AS38" s="124">
        <f t="shared" si="5"/>
        <v>0</v>
      </c>
      <c r="AT38" s="124">
        <f t="shared" si="5"/>
        <v>0</v>
      </c>
      <c r="AU38" s="124">
        <f t="shared" si="5"/>
        <v>0</v>
      </c>
      <c r="AV38" s="124">
        <f t="shared" si="5"/>
        <v>0</v>
      </c>
      <c r="AW38" s="124"/>
      <c r="AX38" s="124">
        <f t="shared" si="5"/>
        <v>0</v>
      </c>
      <c r="AY38" s="124">
        <f t="shared" si="5"/>
        <v>0</v>
      </c>
      <c r="AZ38" s="124">
        <f t="shared" si="5"/>
        <v>0</v>
      </c>
      <c r="BA38" s="124">
        <f t="shared" si="5"/>
        <v>0</v>
      </c>
      <c r="BB38" s="124">
        <f t="shared" si="5"/>
        <v>0</v>
      </c>
      <c r="BC38" s="124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  <c r="BR38" s="71"/>
      <c r="BS38" s="71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1"/>
      <c r="CI38" s="71"/>
    </row>
    <row r="39" spans="1:87" ht="15" customHeight="1" x14ac:dyDescent="0.25">
      <c r="A39" s="71"/>
      <c r="B39" s="124">
        <f>COUNTIF(B6:B16,"P1")</f>
        <v>1</v>
      </c>
      <c r="C39" s="124">
        <f t="shared" ref="C39:R39" si="6">COUNTIF(C6:C16,"P1")</f>
        <v>1</v>
      </c>
      <c r="D39" s="124">
        <f t="shared" si="6"/>
        <v>1</v>
      </c>
      <c r="E39" s="124">
        <f t="shared" si="6"/>
        <v>1</v>
      </c>
      <c r="F39" s="124">
        <f t="shared" si="6"/>
        <v>1</v>
      </c>
      <c r="G39" s="124"/>
      <c r="H39" s="124"/>
      <c r="I39" s="124">
        <f t="shared" si="6"/>
        <v>1</v>
      </c>
      <c r="J39" s="124">
        <f t="shared" si="6"/>
        <v>1</v>
      </c>
      <c r="K39" s="124">
        <f t="shared" si="6"/>
        <v>1</v>
      </c>
      <c r="L39" s="124">
        <f t="shared" si="6"/>
        <v>1</v>
      </c>
      <c r="M39" s="124"/>
      <c r="N39" s="124">
        <f t="shared" si="6"/>
        <v>1</v>
      </c>
      <c r="O39" s="124">
        <f t="shared" si="6"/>
        <v>0</v>
      </c>
      <c r="P39" s="124">
        <f t="shared" si="6"/>
        <v>1</v>
      </c>
      <c r="Q39" s="124">
        <f t="shared" si="6"/>
        <v>1</v>
      </c>
      <c r="R39" s="124">
        <f t="shared" si="6"/>
        <v>1</v>
      </c>
      <c r="S39" s="124"/>
      <c r="T39" s="75"/>
      <c r="U39" s="124"/>
      <c r="V39" s="124"/>
      <c r="W39" s="124"/>
      <c r="X39" s="124"/>
      <c r="Y39" s="124"/>
      <c r="Z39" s="124"/>
      <c r="AA39" s="124">
        <f t="shared" ref="U39:BB39" si="7">COUNTIF(AA6:AA16,"P1")</f>
        <v>1</v>
      </c>
      <c r="AB39" s="124">
        <f t="shared" si="7"/>
        <v>1</v>
      </c>
      <c r="AC39" s="124">
        <f t="shared" si="7"/>
        <v>1</v>
      </c>
      <c r="AD39" s="124">
        <f t="shared" si="7"/>
        <v>1</v>
      </c>
      <c r="AE39" s="124"/>
      <c r="AF39" s="124">
        <f t="shared" si="7"/>
        <v>0</v>
      </c>
      <c r="AG39" s="124">
        <f t="shared" si="7"/>
        <v>0</v>
      </c>
      <c r="AH39" s="124">
        <f t="shared" si="7"/>
        <v>0</v>
      </c>
      <c r="AI39" s="124">
        <f t="shared" si="7"/>
        <v>0</v>
      </c>
      <c r="AJ39" s="124">
        <f t="shared" si="7"/>
        <v>0</v>
      </c>
      <c r="AK39" s="124"/>
      <c r="AL39" s="124">
        <f t="shared" si="7"/>
        <v>0</v>
      </c>
      <c r="AM39" s="124">
        <f t="shared" si="7"/>
        <v>0</v>
      </c>
      <c r="AN39" s="124">
        <f t="shared" si="7"/>
        <v>0</v>
      </c>
      <c r="AO39" s="124">
        <f t="shared" si="7"/>
        <v>0</v>
      </c>
      <c r="AP39" s="124">
        <f t="shared" si="7"/>
        <v>0</v>
      </c>
      <c r="AQ39" s="124"/>
      <c r="AR39" s="124">
        <f t="shared" si="7"/>
        <v>0</v>
      </c>
      <c r="AS39" s="124">
        <f t="shared" si="7"/>
        <v>0</v>
      </c>
      <c r="AT39" s="124">
        <f t="shared" si="7"/>
        <v>0</v>
      </c>
      <c r="AU39" s="124">
        <f t="shared" si="7"/>
        <v>0</v>
      </c>
      <c r="AV39" s="124">
        <f t="shared" si="7"/>
        <v>0</v>
      </c>
      <c r="AW39" s="124"/>
      <c r="AX39" s="124">
        <f t="shared" si="7"/>
        <v>0</v>
      </c>
      <c r="AY39" s="124">
        <f t="shared" si="7"/>
        <v>0</v>
      </c>
      <c r="AZ39" s="124">
        <f t="shared" si="7"/>
        <v>0</v>
      </c>
      <c r="BA39" s="124">
        <f t="shared" si="7"/>
        <v>0</v>
      </c>
      <c r="BB39" s="124">
        <f t="shared" si="7"/>
        <v>0</v>
      </c>
      <c r="BC39" s="124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  <c r="BR39" s="71"/>
      <c r="BS39" s="71"/>
      <c r="BT39" s="71"/>
      <c r="BU39" s="71"/>
      <c r="BV39" s="71"/>
      <c r="BW39" s="71"/>
      <c r="BX39" s="71"/>
      <c r="BY39" s="71"/>
      <c r="BZ39" s="71"/>
      <c r="CA39" s="71"/>
      <c r="CB39" s="71"/>
      <c r="CC39" s="71"/>
      <c r="CD39" s="71"/>
      <c r="CE39" s="71"/>
      <c r="CF39" s="71"/>
      <c r="CG39" s="71"/>
      <c r="CH39" s="71"/>
      <c r="CI39" s="71"/>
    </row>
    <row r="40" spans="1:87" ht="15" customHeight="1" x14ac:dyDescent="0.25"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5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1"/>
      <c r="BM40" s="71"/>
      <c r="BN40" s="71"/>
      <c r="BO40" s="71"/>
      <c r="BP40" s="71"/>
      <c r="BQ40" s="71"/>
      <c r="BR40" s="71"/>
      <c r="BS40" s="71"/>
      <c r="BT40" s="71"/>
      <c r="BU40" s="71"/>
      <c r="BV40" s="71"/>
      <c r="BW40" s="71"/>
      <c r="BX40" s="71"/>
      <c r="BY40" s="71"/>
      <c r="BZ40" s="71"/>
      <c r="CA40" s="71"/>
      <c r="CB40" s="71"/>
      <c r="CC40" s="71"/>
      <c r="CD40" s="71"/>
      <c r="CE40" s="71"/>
      <c r="CF40" s="71"/>
      <c r="CG40" s="71"/>
      <c r="CH40" s="71"/>
      <c r="CI40" s="71"/>
    </row>
    <row r="41" spans="1:87" ht="15" customHeight="1" x14ac:dyDescent="0.25">
      <c r="A41" s="71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5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  <c r="BD41" s="71"/>
      <c r="BE41" s="71"/>
      <c r="BF41" s="71"/>
      <c r="BG41" s="71"/>
      <c r="BH41" s="71"/>
      <c r="BI41" s="71"/>
      <c r="BJ41" s="71"/>
      <c r="BK41" s="71"/>
      <c r="BL41" s="71"/>
      <c r="BM41" s="71"/>
      <c r="BN41" s="71"/>
      <c r="BO41" s="71"/>
      <c r="BP41" s="71"/>
      <c r="BQ41" s="71"/>
      <c r="BR41" s="71"/>
      <c r="BS41" s="71"/>
      <c r="BT41" s="71"/>
      <c r="BU41" s="71"/>
      <c r="BV41" s="71"/>
      <c r="BW41" s="71"/>
      <c r="BX41" s="71"/>
      <c r="BY41" s="71"/>
      <c r="BZ41" s="71"/>
      <c r="CA41" s="71"/>
      <c r="CB41" s="71"/>
      <c r="CC41" s="71"/>
      <c r="CD41" s="71"/>
      <c r="CE41" s="71"/>
      <c r="CF41" s="71"/>
      <c r="CG41" s="71"/>
      <c r="CH41" s="71"/>
      <c r="CI41" s="71"/>
    </row>
    <row r="42" spans="1:87" ht="15" customHeight="1" x14ac:dyDescent="0.25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  <c r="AV42" s="71"/>
      <c r="AW42" s="71"/>
      <c r="AX42" s="71"/>
      <c r="AY42" s="71"/>
      <c r="AZ42" s="71"/>
      <c r="BA42" s="71"/>
      <c r="BB42" s="71"/>
      <c r="BC42" s="71"/>
      <c r="BD42" s="71"/>
      <c r="BE42" s="71"/>
      <c r="BF42" s="71"/>
      <c r="BG42" s="71"/>
      <c r="BH42" s="71"/>
      <c r="BI42" s="71"/>
      <c r="BJ42" s="71"/>
      <c r="BK42" s="71"/>
      <c r="BL42" s="71"/>
      <c r="BM42" s="71"/>
      <c r="BN42" s="71"/>
      <c r="BO42" s="71"/>
      <c r="BP42" s="71"/>
      <c r="BQ42" s="71"/>
      <c r="BR42" s="71"/>
      <c r="BS42" s="71"/>
      <c r="BT42" s="71"/>
      <c r="BU42" s="71"/>
      <c r="BV42" s="71"/>
      <c r="BW42" s="71"/>
      <c r="BX42" s="71"/>
      <c r="BY42" s="71"/>
      <c r="BZ42" s="71"/>
      <c r="CA42" s="71"/>
      <c r="CB42" s="71"/>
      <c r="CC42" s="71"/>
      <c r="CD42" s="71"/>
      <c r="CE42" s="71"/>
      <c r="CF42" s="71"/>
      <c r="CG42" s="71"/>
      <c r="CH42" s="71"/>
      <c r="CI42" s="71"/>
    </row>
    <row r="43" spans="1:87" ht="15" customHeight="1" x14ac:dyDescent="0.25">
      <c r="A43" s="71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1"/>
      <c r="BZ43" s="71"/>
      <c r="CA43" s="71"/>
      <c r="CB43" s="71"/>
      <c r="CC43" s="71"/>
      <c r="CD43" s="71"/>
      <c r="CE43" s="71"/>
      <c r="CF43" s="71"/>
      <c r="CG43" s="71"/>
      <c r="CH43" s="71"/>
      <c r="CI43" s="71"/>
    </row>
    <row r="44" spans="1:87" ht="15" customHeight="1" x14ac:dyDescent="0.25">
      <c r="A44" s="71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71"/>
      <c r="BF44" s="71"/>
      <c r="BG44" s="71"/>
      <c r="BH44" s="71"/>
      <c r="BI44" s="71"/>
      <c r="BJ44" s="71"/>
      <c r="BK44" s="71"/>
      <c r="BL44" s="71"/>
      <c r="BM44" s="71"/>
      <c r="BN44" s="71"/>
      <c r="BO44" s="71"/>
      <c r="BP44" s="71"/>
      <c r="BQ44" s="71"/>
      <c r="BR44" s="71"/>
      <c r="BS44" s="71"/>
      <c r="BT44" s="71"/>
      <c r="BU44" s="71"/>
      <c r="BV44" s="71"/>
      <c r="BW44" s="71"/>
      <c r="BX44" s="71"/>
      <c r="BY44" s="71"/>
      <c r="BZ44" s="71"/>
      <c r="CA44" s="71"/>
      <c r="CB44" s="71"/>
      <c r="CC44" s="71"/>
      <c r="CD44" s="71"/>
      <c r="CE44" s="71"/>
      <c r="CF44" s="71"/>
      <c r="CG44" s="71"/>
      <c r="CH44" s="71"/>
      <c r="CI44" s="71"/>
    </row>
    <row r="45" spans="1:87" ht="15" customHeight="1" x14ac:dyDescent="0.25">
      <c r="A45" s="71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  <c r="BD45" s="71"/>
      <c r="BE45" s="71"/>
      <c r="BF45" s="71"/>
      <c r="BG45" s="71"/>
      <c r="BH45" s="71"/>
      <c r="BI45" s="71"/>
      <c r="BJ45" s="71"/>
      <c r="BK45" s="71"/>
      <c r="BL45" s="71"/>
      <c r="BM45" s="71"/>
      <c r="BN45" s="71"/>
      <c r="BO45" s="71"/>
      <c r="BP45" s="71"/>
      <c r="BQ45" s="71"/>
      <c r="BR45" s="71"/>
      <c r="BS45" s="71"/>
      <c r="BT45" s="71"/>
      <c r="BU45" s="71"/>
      <c r="BV45" s="71"/>
      <c r="BW45" s="71"/>
      <c r="BX45" s="71"/>
      <c r="BY45" s="71"/>
      <c r="BZ45" s="71"/>
      <c r="CA45" s="71"/>
      <c r="CB45" s="71"/>
      <c r="CC45" s="71"/>
      <c r="CD45" s="71"/>
      <c r="CE45" s="71"/>
      <c r="CF45" s="71"/>
      <c r="CG45" s="71"/>
      <c r="CH45" s="71"/>
      <c r="CI45" s="71"/>
    </row>
    <row r="46" spans="1:87" ht="15" customHeight="1" x14ac:dyDescent="0.25">
      <c r="A46" s="71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71"/>
      <c r="AU46" s="71"/>
      <c r="AV46" s="71"/>
      <c r="AW46" s="71"/>
      <c r="AX46" s="71"/>
      <c r="AY46" s="71"/>
      <c r="AZ46" s="71"/>
      <c r="BA46" s="71"/>
      <c r="BB46" s="71"/>
      <c r="BC46" s="71"/>
      <c r="BD46" s="71"/>
      <c r="BE46" s="71"/>
      <c r="BF46" s="71"/>
      <c r="BG46" s="71"/>
      <c r="BH46" s="71"/>
      <c r="BI46" s="71"/>
      <c r="BJ46" s="71"/>
      <c r="BK46" s="71"/>
      <c r="BL46" s="71"/>
      <c r="BM46" s="71"/>
      <c r="BN46" s="71"/>
      <c r="BO46" s="71"/>
      <c r="BP46" s="71"/>
      <c r="BQ46" s="71"/>
      <c r="BR46" s="71"/>
      <c r="BS46" s="71"/>
      <c r="BT46" s="71"/>
      <c r="BU46" s="71"/>
      <c r="BV46" s="71"/>
      <c r="BW46" s="71"/>
      <c r="BX46" s="71"/>
      <c r="BY46" s="71"/>
      <c r="BZ46" s="71"/>
      <c r="CA46" s="71"/>
      <c r="CB46" s="71"/>
      <c r="CC46" s="71"/>
      <c r="CD46" s="71"/>
      <c r="CE46" s="71"/>
      <c r="CF46" s="71"/>
      <c r="CG46" s="71"/>
      <c r="CH46" s="71"/>
      <c r="CI46" s="71"/>
    </row>
    <row r="47" spans="1:87" ht="15" customHeight="1" x14ac:dyDescent="0.25">
      <c r="A47" s="71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1"/>
      <c r="AR47" s="71"/>
      <c r="AS47" s="71"/>
      <c r="AT47" s="71"/>
      <c r="AU47" s="71"/>
      <c r="AV47" s="71"/>
      <c r="AW47" s="71"/>
      <c r="AX47" s="71"/>
      <c r="AY47" s="71"/>
      <c r="AZ47" s="71"/>
      <c r="BA47" s="71"/>
      <c r="BB47" s="71"/>
      <c r="BC47" s="71"/>
      <c r="BD47" s="71"/>
      <c r="BE47" s="71"/>
      <c r="BF47" s="71"/>
      <c r="BG47" s="71"/>
      <c r="BH47" s="71"/>
      <c r="BI47" s="71"/>
      <c r="BJ47" s="71"/>
      <c r="BK47" s="71"/>
      <c r="BL47" s="71"/>
      <c r="BM47" s="71"/>
      <c r="BN47" s="71"/>
      <c r="BO47" s="71"/>
      <c r="BP47" s="71"/>
      <c r="BQ47" s="71"/>
      <c r="BR47" s="71"/>
      <c r="BS47" s="71"/>
      <c r="BT47" s="71"/>
      <c r="BU47" s="71"/>
      <c r="BV47" s="71"/>
      <c r="BW47" s="71"/>
      <c r="BX47" s="71"/>
      <c r="BY47" s="71"/>
      <c r="BZ47" s="71"/>
      <c r="CA47" s="71"/>
      <c r="CB47" s="71"/>
      <c r="CC47" s="71"/>
      <c r="CD47" s="71"/>
      <c r="CE47" s="71"/>
      <c r="CF47" s="71"/>
      <c r="CG47" s="71"/>
      <c r="CH47" s="71"/>
      <c r="CI47" s="71"/>
    </row>
    <row r="48" spans="1:87" ht="15" customHeight="1" x14ac:dyDescent="0.25">
      <c r="A48" s="71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  <c r="BH48" s="71"/>
      <c r="BI48" s="71"/>
      <c r="BJ48" s="71"/>
      <c r="BK48" s="71"/>
      <c r="BL48" s="71"/>
      <c r="BM48" s="71"/>
      <c r="BN48" s="71"/>
      <c r="BO48" s="71"/>
      <c r="BP48" s="71"/>
      <c r="BQ48" s="71"/>
      <c r="BR48" s="71"/>
      <c r="BS48" s="71"/>
      <c r="BT48" s="71"/>
      <c r="BU48" s="71"/>
      <c r="BV48" s="71"/>
      <c r="BW48" s="71"/>
      <c r="BX48" s="71"/>
      <c r="BY48" s="71"/>
      <c r="BZ48" s="71"/>
      <c r="CA48" s="71"/>
      <c r="CB48" s="71"/>
      <c r="CC48" s="71"/>
      <c r="CD48" s="71"/>
      <c r="CE48" s="71"/>
      <c r="CF48" s="71"/>
      <c r="CG48" s="71"/>
      <c r="CH48" s="71"/>
      <c r="CI48" s="71"/>
    </row>
    <row r="49" spans="1:87" ht="15" customHeight="1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</row>
    <row r="50" spans="1:87" ht="15" customHeight="1" x14ac:dyDescent="0.25">
      <c r="A50" s="71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71"/>
      <c r="BW50" s="71"/>
      <c r="BX50" s="71"/>
      <c r="BY50" s="71"/>
      <c r="BZ50" s="71"/>
      <c r="CA50" s="71"/>
      <c r="CB50" s="71"/>
      <c r="CC50" s="71"/>
      <c r="CD50" s="71"/>
      <c r="CE50" s="71"/>
      <c r="CF50" s="71"/>
      <c r="CG50" s="71"/>
      <c r="CH50" s="71"/>
      <c r="CI50" s="71"/>
    </row>
    <row r="51" spans="1:87" ht="15" customHeight="1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  <c r="BY51" s="71"/>
      <c r="BZ51" s="71"/>
      <c r="CA51" s="71"/>
      <c r="CB51" s="71"/>
      <c r="CC51" s="71"/>
      <c r="CD51" s="71"/>
      <c r="CE51" s="71"/>
      <c r="CF51" s="71"/>
      <c r="CG51" s="71"/>
      <c r="CH51" s="71"/>
      <c r="CI51" s="71"/>
    </row>
    <row r="52" spans="1:87" ht="15" customHeight="1" x14ac:dyDescent="0.25">
      <c r="A52" s="71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71"/>
      <c r="BQ52" s="71"/>
      <c r="BR52" s="71"/>
      <c r="BS52" s="71"/>
      <c r="BT52" s="71"/>
      <c r="BU52" s="71"/>
      <c r="BV52" s="71"/>
      <c r="BW52" s="71"/>
      <c r="BX52" s="71"/>
      <c r="BY52" s="71"/>
      <c r="BZ52" s="71"/>
      <c r="CA52" s="71"/>
      <c r="CB52" s="71"/>
      <c r="CC52" s="71"/>
      <c r="CD52" s="71"/>
      <c r="CE52" s="71"/>
      <c r="CF52" s="71"/>
      <c r="CG52" s="71"/>
      <c r="CH52" s="71"/>
      <c r="CI52" s="71"/>
    </row>
    <row r="53" spans="1:87" ht="15" customHeight="1" x14ac:dyDescent="0.25">
      <c r="A53" s="71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71"/>
      <c r="BX53" s="71"/>
      <c r="BY53" s="71"/>
      <c r="BZ53" s="71"/>
      <c r="CA53" s="71"/>
      <c r="CB53" s="71"/>
      <c r="CC53" s="71"/>
      <c r="CD53" s="71"/>
      <c r="CE53" s="71"/>
      <c r="CF53" s="71"/>
      <c r="CG53" s="71"/>
      <c r="CH53" s="71"/>
      <c r="CI53" s="71"/>
    </row>
    <row r="54" spans="1:87" ht="15" customHeight="1" x14ac:dyDescent="0.25">
      <c r="A54" s="71"/>
      <c r="B54" s="71"/>
      <c r="C54" s="74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1"/>
      <c r="BP54" s="71"/>
      <c r="BQ54" s="71"/>
      <c r="BR54" s="71"/>
      <c r="BS54" s="71"/>
      <c r="BT54" s="71"/>
      <c r="BU54" s="71"/>
      <c r="BV54" s="71"/>
      <c r="BW54" s="71"/>
      <c r="BX54" s="71"/>
      <c r="BY54" s="71"/>
      <c r="BZ54" s="71"/>
      <c r="CA54" s="71"/>
      <c r="CB54" s="71"/>
      <c r="CC54" s="71"/>
      <c r="CD54" s="71"/>
      <c r="CE54" s="71"/>
      <c r="CF54" s="71"/>
      <c r="CG54" s="71"/>
      <c r="CH54" s="71"/>
      <c r="CI54" s="71"/>
    </row>
    <row r="55" spans="1:87" ht="15" customHeight="1" x14ac:dyDescent="0.25">
      <c r="A55" s="71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  <c r="BO55" s="71"/>
      <c r="BP55" s="71"/>
      <c r="BQ55" s="71"/>
      <c r="BR55" s="71"/>
      <c r="BS55" s="71"/>
      <c r="BT55" s="71"/>
      <c r="BU55" s="71"/>
      <c r="BV55" s="71"/>
      <c r="BW55" s="71"/>
      <c r="BX55" s="71"/>
      <c r="BY55" s="71"/>
      <c r="BZ55" s="71"/>
      <c r="CA55" s="71"/>
      <c r="CB55" s="71"/>
      <c r="CC55" s="71"/>
      <c r="CD55" s="71"/>
      <c r="CE55" s="71"/>
      <c r="CF55" s="71"/>
      <c r="CG55" s="71"/>
      <c r="CH55" s="71"/>
      <c r="CI55" s="71"/>
    </row>
    <row r="56" spans="1:87" ht="15" customHeight="1" x14ac:dyDescent="0.25">
      <c r="A56" s="71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  <c r="AO56" s="71"/>
      <c r="AP56" s="71"/>
      <c r="AQ56" s="71"/>
      <c r="AR56" s="71"/>
      <c r="AS56" s="71"/>
      <c r="AT56" s="71"/>
      <c r="AU56" s="71"/>
      <c r="AV56" s="71"/>
      <c r="AW56" s="71"/>
      <c r="AX56" s="71"/>
      <c r="AY56" s="71"/>
      <c r="AZ56" s="71"/>
      <c r="BA56" s="71"/>
      <c r="BB56" s="71"/>
      <c r="BC56" s="71"/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71"/>
      <c r="BQ56" s="71"/>
      <c r="BR56" s="71"/>
      <c r="BS56" s="71"/>
      <c r="BT56" s="71"/>
      <c r="BU56" s="71"/>
      <c r="BV56" s="71"/>
      <c r="BW56" s="71"/>
      <c r="BX56" s="71"/>
      <c r="BY56" s="71"/>
      <c r="BZ56" s="71"/>
      <c r="CA56" s="71"/>
      <c r="CB56" s="71"/>
      <c r="CC56" s="71"/>
      <c r="CD56" s="71"/>
      <c r="CE56" s="71"/>
      <c r="CF56" s="71"/>
      <c r="CG56" s="71"/>
      <c r="CH56" s="71"/>
      <c r="CI56" s="71"/>
    </row>
    <row r="57" spans="1:87" ht="15" customHeight="1" x14ac:dyDescent="0.25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71"/>
      <c r="AU57" s="71"/>
      <c r="AV57" s="71"/>
      <c r="AW57" s="71"/>
      <c r="AX57" s="71"/>
      <c r="AY57" s="71"/>
      <c r="AZ57" s="71"/>
      <c r="BA57" s="71"/>
      <c r="BB57" s="71"/>
      <c r="BC57" s="71"/>
      <c r="BD57" s="71"/>
      <c r="BE57" s="71"/>
      <c r="BF57" s="71"/>
      <c r="BG57" s="71"/>
      <c r="BH57" s="71"/>
      <c r="BI57" s="71"/>
      <c r="BJ57" s="71"/>
      <c r="BK57" s="71"/>
      <c r="BL57" s="71"/>
      <c r="BM57" s="71"/>
      <c r="BN57" s="71"/>
      <c r="BO57" s="71"/>
      <c r="BP57" s="71"/>
      <c r="BQ57" s="71"/>
      <c r="BR57" s="71"/>
      <c r="BS57" s="71"/>
      <c r="BT57" s="71"/>
      <c r="BU57" s="71"/>
      <c r="BV57" s="71"/>
      <c r="BW57" s="71"/>
      <c r="BX57" s="71"/>
      <c r="BY57" s="71"/>
      <c r="BZ57" s="71"/>
      <c r="CA57" s="71"/>
      <c r="CB57" s="71"/>
      <c r="CC57" s="71"/>
      <c r="CD57" s="71"/>
      <c r="CE57" s="71"/>
      <c r="CF57" s="71"/>
      <c r="CG57" s="71"/>
      <c r="CH57" s="71"/>
      <c r="CI57" s="71"/>
    </row>
    <row r="58" spans="1:87" ht="15" customHeight="1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  <c r="BD58" s="71"/>
      <c r="BE58" s="71"/>
      <c r="BF58" s="71"/>
      <c r="BG58" s="71"/>
      <c r="BH58" s="71"/>
      <c r="BI58" s="71"/>
      <c r="BJ58" s="71"/>
      <c r="BK58" s="71"/>
      <c r="BL58" s="71"/>
      <c r="BM58" s="71"/>
      <c r="BN58" s="71"/>
      <c r="BO58" s="71"/>
      <c r="BP58" s="71"/>
      <c r="BQ58" s="71"/>
      <c r="BR58" s="71"/>
      <c r="BS58" s="71"/>
      <c r="BT58" s="71"/>
      <c r="BU58" s="71"/>
      <c r="BV58" s="71"/>
      <c r="BW58" s="71"/>
      <c r="BX58" s="71"/>
      <c r="BY58" s="71"/>
      <c r="BZ58" s="71"/>
      <c r="CA58" s="71"/>
      <c r="CB58" s="71"/>
      <c r="CC58" s="71"/>
      <c r="CD58" s="71"/>
      <c r="CE58" s="71"/>
      <c r="CF58" s="71"/>
      <c r="CG58" s="71"/>
      <c r="CH58" s="71"/>
      <c r="CI58" s="71"/>
    </row>
    <row r="59" spans="1:87" ht="15" customHeight="1" x14ac:dyDescent="0.25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71"/>
      <c r="AU59" s="71"/>
      <c r="AV59" s="71"/>
      <c r="AW59" s="71"/>
      <c r="AX59" s="71"/>
      <c r="AY59" s="71"/>
      <c r="AZ59" s="71"/>
      <c r="BA59" s="71"/>
      <c r="BB59" s="71"/>
      <c r="BC59" s="71"/>
      <c r="BD59" s="71"/>
      <c r="BE59" s="71"/>
      <c r="BF59" s="71"/>
      <c r="BG59" s="71"/>
      <c r="BH59" s="71"/>
      <c r="BI59" s="71"/>
      <c r="BJ59" s="71"/>
      <c r="BK59" s="71"/>
      <c r="BL59" s="71"/>
      <c r="BM59" s="71"/>
      <c r="BN59" s="71"/>
      <c r="BO59" s="71"/>
      <c r="BP59" s="71"/>
      <c r="BQ59" s="71"/>
      <c r="BR59" s="71"/>
      <c r="BS59" s="71"/>
      <c r="BT59" s="71"/>
      <c r="BU59" s="71"/>
      <c r="BV59" s="71"/>
      <c r="BW59" s="71"/>
      <c r="BX59" s="71"/>
      <c r="BY59" s="71"/>
      <c r="BZ59" s="71"/>
      <c r="CA59" s="71"/>
      <c r="CB59" s="71"/>
      <c r="CC59" s="71"/>
      <c r="CD59" s="71"/>
      <c r="CE59" s="71"/>
      <c r="CF59" s="71"/>
      <c r="CG59" s="71"/>
      <c r="CH59" s="71"/>
      <c r="CI59" s="71"/>
    </row>
    <row r="60" spans="1:87" ht="15" customHeight="1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  <c r="AO60" s="71"/>
      <c r="AP60" s="71"/>
      <c r="AQ60" s="71"/>
      <c r="AR60" s="71"/>
      <c r="AS60" s="71"/>
      <c r="AT60" s="71"/>
      <c r="AU60" s="71"/>
      <c r="AV60" s="71"/>
      <c r="AW60" s="71"/>
      <c r="AX60" s="71"/>
      <c r="AY60" s="71"/>
      <c r="AZ60" s="71"/>
      <c r="BA60" s="71"/>
      <c r="BB60" s="71"/>
      <c r="BC60" s="71"/>
      <c r="BD60" s="71"/>
      <c r="BE60" s="71"/>
      <c r="BF60" s="71"/>
      <c r="BG60" s="71"/>
      <c r="BH60" s="71"/>
      <c r="BI60" s="71"/>
      <c r="BJ60" s="71"/>
      <c r="BK60" s="71"/>
      <c r="BL60" s="71"/>
      <c r="BM60" s="71"/>
      <c r="BN60" s="71"/>
      <c r="BO60" s="71"/>
      <c r="BP60" s="71"/>
      <c r="BQ60" s="71"/>
      <c r="BR60" s="71"/>
      <c r="BS60" s="71"/>
      <c r="BT60" s="71"/>
      <c r="BU60" s="71"/>
      <c r="BV60" s="71"/>
      <c r="BW60" s="71"/>
      <c r="BX60" s="71"/>
      <c r="BY60" s="71"/>
      <c r="BZ60" s="71"/>
      <c r="CA60" s="71"/>
      <c r="CB60" s="71"/>
      <c r="CC60" s="71"/>
      <c r="CD60" s="71"/>
      <c r="CE60" s="71"/>
      <c r="CF60" s="71"/>
      <c r="CG60" s="71"/>
      <c r="CH60" s="71"/>
      <c r="CI60" s="71"/>
    </row>
    <row r="61" spans="1:87" ht="15" customHeight="1" x14ac:dyDescent="0.25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71"/>
      <c r="AZ61" s="71"/>
      <c r="BA61" s="71"/>
      <c r="BB61" s="71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</row>
    <row r="62" spans="1:87" ht="15" customHeight="1" x14ac:dyDescent="0.25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71"/>
      <c r="AU62" s="71"/>
      <c r="AV62" s="71"/>
      <c r="AW62" s="71"/>
      <c r="AX62" s="71"/>
      <c r="AY62" s="71"/>
      <c r="AZ62" s="71"/>
      <c r="BA62" s="71"/>
      <c r="BB62" s="71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</row>
    <row r="63" spans="1:87" ht="15" customHeight="1" x14ac:dyDescent="0.25">
      <c r="A63" s="71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</row>
    <row r="64" spans="1:87" ht="15" customHeight="1" x14ac:dyDescent="0.25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  <c r="AF64" s="71"/>
      <c r="AG64" s="71"/>
      <c r="AH64" s="71"/>
      <c r="AI64" s="71"/>
      <c r="AJ64" s="71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  <c r="AV64" s="71"/>
      <c r="AW64" s="71"/>
      <c r="AX64" s="71"/>
      <c r="AY64" s="71"/>
      <c r="AZ64" s="71"/>
      <c r="BA64" s="71"/>
      <c r="BB64" s="71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</row>
    <row r="65" spans="1:87" ht="15" customHeight="1" x14ac:dyDescent="0.25">
      <c r="A65" s="71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  <c r="AO65" s="71"/>
      <c r="AP65" s="71"/>
      <c r="AQ65" s="71"/>
      <c r="AR65" s="71"/>
      <c r="AS65" s="71"/>
      <c r="AT65" s="71"/>
      <c r="AU65" s="71"/>
      <c r="AV65" s="71"/>
      <c r="AW65" s="71"/>
      <c r="AX65" s="71"/>
      <c r="AY65" s="71"/>
      <c r="AZ65" s="71"/>
      <c r="BA65" s="71"/>
      <c r="BB65" s="71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</row>
    <row r="66" spans="1:87" ht="15" customHeight="1" x14ac:dyDescent="0.25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  <c r="AV66" s="71"/>
      <c r="AW66" s="71"/>
      <c r="AX66" s="71"/>
      <c r="AY66" s="71"/>
      <c r="AZ66" s="71"/>
      <c r="BA66" s="71"/>
      <c r="BB66" s="71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</row>
    <row r="67" spans="1:87" ht="15" customHeight="1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71"/>
      <c r="BB67" s="71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</row>
    <row r="68" spans="1:87" ht="15" customHeight="1" x14ac:dyDescent="0.25">
      <c r="A68" s="71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71"/>
      <c r="BB68" s="71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</row>
    <row r="69" spans="1:87" ht="15" customHeight="1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71"/>
      <c r="BB69" s="71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</row>
    <row r="70" spans="1:87" ht="15" customHeight="1" x14ac:dyDescent="0.25">
      <c r="A70" s="71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71"/>
      <c r="BB70" s="71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</row>
    <row r="71" spans="1:87" ht="15" customHeight="1" x14ac:dyDescent="0.25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</row>
    <row r="72" spans="1:87" ht="15" customHeight="1" x14ac:dyDescent="0.25">
      <c r="A72" s="71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1"/>
      <c r="AZ72" s="71"/>
      <c r="BA72" s="71"/>
      <c r="BB72" s="71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</row>
    <row r="73" spans="1:87" ht="15" customHeight="1" x14ac:dyDescent="0.25">
      <c r="A73" s="71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  <c r="AV73" s="71"/>
      <c r="AW73" s="71"/>
      <c r="AX73" s="71"/>
      <c r="AY73" s="71"/>
      <c r="AZ73" s="71"/>
      <c r="BA73" s="71"/>
      <c r="BB73" s="71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</row>
    <row r="74" spans="1:87" ht="15" customHeight="1" x14ac:dyDescent="0.25">
      <c r="A74" s="71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</row>
    <row r="75" spans="1:87" ht="15" customHeight="1" x14ac:dyDescent="0.25">
      <c r="A75" s="71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71"/>
      <c r="AV75" s="71"/>
      <c r="AW75" s="71"/>
      <c r="AX75" s="71"/>
      <c r="AY75" s="71"/>
      <c r="AZ75" s="71"/>
      <c r="BA75" s="71"/>
      <c r="BB75" s="71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</row>
    <row r="76" spans="1:87" ht="15" customHeight="1" x14ac:dyDescent="0.25">
      <c r="A76" s="71"/>
      <c r="B76" s="71"/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</row>
    <row r="77" spans="1:87" ht="15" customHeight="1" x14ac:dyDescent="0.25">
      <c r="A77" s="71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</row>
    <row r="78" spans="1:87" ht="15" customHeight="1" x14ac:dyDescent="0.25">
      <c r="A78" s="71"/>
      <c r="B78" s="71"/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1"/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</row>
    <row r="79" spans="1:87" ht="15" customHeight="1" x14ac:dyDescent="0.25">
      <c r="A79" s="71"/>
      <c r="B79" s="71"/>
      <c r="C79" s="71"/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1"/>
      <c r="BB79" s="71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</row>
    <row r="80" spans="1:87" ht="15" customHeight="1" x14ac:dyDescent="0.25">
      <c r="A80" s="71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1"/>
      <c r="AN80" s="71"/>
      <c r="AO80" s="71"/>
      <c r="AP80" s="71"/>
      <c r="AQ80" s="71"/>
      <c r="AR80" s="71"/>
      <c r="AS80" s="71"/>
      <c r="AT80" s="71"/>
      <c r="AU80" s="71"/>
      <c r="AV80" s="71"/>
      <c r="AW80" s="71"/>
      <c r="AX80" s="71"/>
      <c r="AY80" s="71"/>
      <c r="AZ80" s="71"/>
      <c r="BA80" s="71"/>
      <c r="BB80" s="71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</row>
    <row r="81" spans="1:87" ht="15" customHeight="1" x14ac:dyDescent="0.25">
      <c r="A81" s="71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  <c r="AV81" s="71"/>
      <c r="AW81" s="71"/>
      <c r="AX81" s="71"/>
      <c r="AY81" s="71"/>
      <c r="AZ81" s="71"/>
      <c r="BA81" s="71"/>
      <c r="BB81" s="71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</row>
    <row r="82" spans="1:87" ht="15" customHeight="1" x14ac:dyDescent="0.25">
      <c r="A82" s="71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</row>
    <row r="83" spans="1:87" ht="15" customHeight="1" x14ac:dyDescent="0.25">
      <c r="A83" s="71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71"/>
      <c r="AU83" s="71"/>
      <c r="AV83" s="71"/>
      <c r="AW83" s="71"/>
      <c r="AX83" s="71"/>
      <c r="AY83" s="71"/>
      <c r="AZ83" s="71"/>
      <c r="BA83" s="71"/>
      <c r="BB83" s="71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</row>
    <row r="84" spans="1:87" ht="15" customHeight="1" x14ac:dyDescent="0.25">
      <c r="A84" s="71"/>
      <c r="B84" s="71"/>
      <c r="C84" s="71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71"/>
      <c r="AT84" s="71"/>
      <c r="AU84" s="71"/>
      <c r="AV84" s="71"/>
      <c r="AW84" s="71"/>
      <c r="AX84" s="71"/>
      <c r="AY84" s="71"/>
      <c r="AZ84" s="71"/>
      <c r="BA84" s="71"/>
      <c r="BB84" s="71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</row>
    <row r="85" spans="1:87" ht="15" customHeight="1" x14ac:dyDescent="0.25">
      <c r="A85" s="71"/>
      <c r="B85" s="71"/>
      <c r="C85" s="71"/>
      <c r="D85" s="71"/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1"/>
      <c r="AS85" s="71"/>
      <c r="AT85" s="71"/>
      <c r="AU85" s="71"/>
      <c r="AV85" s="71"/>
      <c r="AW85" s="71"/>
      <c r="AX85" s="71"/>
      <c r="AY85" s="71"/>
      <c r="AZ85" s="71"/>
      <c r="BA85" s="71"/>
      <c r="BB85" s="71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</row>
    <row r="86" spans="1:87" ht="15" customHeight="1" x14ac:dyDescent="0.25">
      <c r="A86" s="71"/>
      <c r="B86" s="71"/>
      <c r="C86" s="71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71"/>
      <c r="AU86" s="71"/>
      <c r="AV86" s="71"/>
      <c r="AW86" s="71"/>
      <c r="AX86" s="71"/>
      <c r="AY86" s="71"/>
      <c r="AZ86" s="71"/>
      <c r="BA86" s="71"/>
      <c r="BB86" s="71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</row>
    <row r="87" spans="1:87" ht="15" customHeight="1" x14ac:dyDescent="0.25">
      <c r="A87" s="71"/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71"/>
      <c r="AU87" s="71"/>
      <c r="AV87" s="71"/>
      <c r="AW87" s="71"/>
      <c r="AX87" s="71"/>
      <c r="AY87" s="71"/>
      <c r="AZ87" s="71"/>
      <c r="BA87" s="71"/>
      <c r="BB87" s="71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</row>
    <row r="88" spans="1:87" ht="15" customHeight="1" x14ac:dyDescent="0.25">
      <c r="A88" s="71"/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</row>
    <row r="89" spans="1:87" ht="15" customHeight="1" x14ac:dyDescent="0.25">
      <c r="A89" s="71"/>
      <c r="B89" s="71"/>
      <c r="C89" s="71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1"/>
      <c r="AN89" s="71"/>
      <c r="AO89" s="71"/>
      <c r="AP89" s="71"/>
      <c r="AQ89" s="71"/>
      <c r="AR89" s="71"/>
      <c r="AS89" s="71"/>
      <c r="AT89" s="71"/>
      <c r="AU89" s="71"/>
      <c r="AV89" s="71"/>
      <c r="AW89" s="71"/>
      <c r="AX89" s="71"/>
      <c r="AY89" s="71"/>
      <c r="AZ89" s="71"/>
      <c r="BA89" s="71"/>
      <c r="BB89" s="71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</row>
    <row r="90" spans="1:87" ht="15" customHeight="1" x14ac:dyDescent="0.25">
      <c r="A90" s="71"/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</row>
    <row r="91" spans="1:87" ht="15" customHeight="1" x14ac:dyDescent="0.25">
      <c r="A91" s="71"/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1"/>
      <c r="AN91" s="71"/>
      <c r="AO91" s="71"/>
      <c r="AP91" s="71"/>
      <c r="AQ91" s="71"/>
      <c r="AR91" s="71"/>
      <c r="AS91" s="71"/>
      <c r="AT91" s="71"/>
      <c r="AU91" s="71"/>
      <c r="AV91" s="71"/>
      <c r="AW91" s="71"/>
      <c r="AX91" s="71"/>
      <c r="AY91" s="71"/>
      <c r="AZ91" s="71"/>
      <c r="BA91" s="71"/>
      <c r="BB91" s="71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</row>
    <row r="92" spans="1:87" ht="15" customHeight="1" x14ac:dyDescent="0.25">
      <c r="A92" s="71"/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71"/>
      <c r="AV92" s="71"/>
      <c r="AW92" s="71"/>
      <c r="AX92" s="71"/>
      <c r="AY92" s="71"/>
      <c r="AZ92" s="71"/>
      <c r="BA92" s="71"/>
      <c r="BB92" s="71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</row>
    <row r="93" spans="1:87" ht="15" customHeight="1" x14ac:dyDescent="0.25">
      <c r="A93" s="71"/>
      <c r="B93" s="71"/>
      <c r="C93" s="71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71"/>
      <c r="AU93" s="71"/>
      <c r="AV93" s="71"/>
      <c r="AW93" s="71"/>
      <c r="AX93" s="71"/>
      <c r="AY93" s="71"/>
      <c r="AZ93" s="71"/>
      <c r="BA93" s="71"/>
      <c r="BB93" s="71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</row>
    <row r="94" spans="1:87" ht="15" customHeight="1" x14ac:dyDescent="0.25">
      <c r="A94" s="71"/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</row>
    <row r="95" spans="1:87" ht="15" customHeight="1" x14ac:dyDescent="0.25">
      <c r="A95" s="71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  <c r="AJ95" s="71"/>
      <c r="AK95" s="71"/>
      <c r="AL95" s="71"/>
      <c r="AM95" s="71"/>
      <c r="AN95" s="71"/>
      <c r="AO95" s="71"/>
      <c r="AP95" s="71"/>
      <c r="AQ95" s="71"/>
      <c r="AR95" s="71"/>
      <c r="AS95" s="71"/>
      <c r="AT95" s="71"/>
      <c r="AU95" s="71"/>
      <c r="AV95" s="71"/>
      <c r="AW95" s="71"/>
      <c r="AX95" s="71"/>
      <c r="AY95" s="71"/>
      <c r="AZ95" s="71"/>
      <c r="BA95" s="71"/>
      <c r="BB95" s="71"/>
      <c r="BC95" s="71"/>
      <c r="BD95" s="71"/>
      <c r="BE95" s="71"/>
      <c r="BF95" s="71"/>
      <c r="BG95" s="71"/>
      <c r="BH95" s="71"/>
      <c r="BI95" s="71"/>
      <c r="BJ95" s="71"/>
      <c r="BK95" s="71"/>
      <c r="BL95" s="71"/>
      <c r="BM95" s="71"/>
      <c r="BN95" s="71"/>
      <c r="BO95" s="71"/>
      <c r="BP95" s="71"/>
      <c r="BQ95" s="71"/>
      <c r="BR95" s="71"/>
      <c r="BS95" s="71"/>
      <c r="BT95" s="71"/>
      <c r="BU95" s="71"/>
      <c r="BV95" s="71"/>
      <c r="BW95" s="71"/>
      <c r="BX95" s="71"/>
      <c r="BY95" s="71"/>
      <c r="BZ95" s="71"/>
      <c r="CA95" s="71"/>
      <c r="CB95" s="71"/>
      <c r="CC95" s="71"/>
      <c r="CD95" s="71"/>
      <c r="CE95" s="71"/>
      <c r="CF95" s="71"/>
      <c r="CG95" s="71"/>
      <c r="CH95" s="71"/>
      <c r="CI95" s="71"/>
    </row>
    <row r="96" spans="1:87" ht="15" customHeight="1" x14ac:dyDescent="0.25">
      <c r="A96" s="71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71"/>
      <c r="BC96" s="71"/>
      <c r="BD96" s="71"/>
      <c r="BE96" s="71"/>
      <c r="BF96" s="71"/>
      <c r="BG96" s="71"/>
      <c r="BH96" s="71"/>
      <c r="BI96" s="71"/>
      <c r="BJ96" s="71"/>
      <c r="BK96" s="71"/>
      <c r="BL96" s="71"/>
      <c r="BM96" s="71"/>
      <c r="BN96" s="71"/>
      <c r="BO96" s="71"/>
      <c r="BP96" s="71"/>
      <c r="BQ96" s="71"/>
      <c r="BR96" s="71"/>
      <c r="BS96" s="71"/>
      <c r="BT96" s="71"/>
      <c r="BU96" s="71"/>
      <c r="BV96" s="71"/>
      <c r="BW96" s="71"/>
      <c r="BX96" s="71"/>
      <c r="BY96" s="71"/>
      <c r="BZ96" s="71"/>
      <c r="CA96" s="71"/>
      <c r="CB96" s="71"/>
      <c r="CC96" s="71"/>
      <c r="CD96" s="71"/>
      <c r="CE96" s="71"/>
      <c r="CF96" s="71"/>
      <c r="CG96" s="71"/>
      <c r="CH96" s="71"/>
      <c r="CI96" s="71"/>
    </row>
    <row r="97" spans="1:87" ht="15" customHeight="1" x14ac:dyDescent="0.25">
      <c r="A97" s="71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71"/>
      <c r="AU97" s="71"/>
      <c r="AV97" s="71"/>
      <c r="AW97" s="71"/>
      <c r="AX97" s="71"/>
      <c r="AY97" s="71"/>
      <c r="AZ97" s="71"/>
      <c r="BA97" s="71"/>
      <c r="BB97" s="71"/>
      <c r="BC97" s="71"/>
      <c r="BD97" s="71"/>
      <c r="BE97" s="71"/>
      <c r="BF97" s="71"/>
      <c r="BG97" s="71"/>
      <c r="BH97" s="71"/>
      <c r="BI97" s="71"/>
      <c r="BJ97" s="71"/>
      <c r="BK97" s="71"/>
      <c r="BL97" s="71"/>
      <c r="BM97" s="71"/>
      <c r="BN97" s="71"/>
      <c r="BO97" s="71"/>
      <c r="BP97" s="71"/>
      <c r="BQ97" s="71"/>
      <c r="BR97" s="71"/>
      <c r="BS97" s="71"/>
      <c r="BT97" s="71"/>
      <c r="BU97" s="71"/>
      <c r="BV97" s="71"/>
      <c r="BW97" s="71"/>
      <c r="BX97" s="71"/>
      <c r="BY97" s="71"/>
      <c r="BZ97" s="71"/>
      <c r="CA97" s="71"/>
      <c r="CB97" s="71"/>
      <c r="CC97" s="71"/>
      <c r="CD97" s="71"/>
      <c r="CE97" s="71"/>
      <c r="CF97" s="71"/>
      <c r="CG97" s="71"/>
      <c r="CH97" s="71"/>
      <c r="CI97" s="71"/>
    </row>
    <row r="98" spans="1:87" ht="15" customHeight="1" x14ac:dyDescent="0.25">
      <c r="A98" s="71"/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1"/>
      <c r="AP98" s="71"/>
      <c r="AQ98" s="71"/>
      <c r="AR98" s="71"/>
      <c r="AS98" s="71"/>
      <c r="AT98" s="71"/>
      <c r="AU98" s="71"/>
      <c r="AV98" s="71"/>
      <c r="AW98" s="71"/>
      <c r="AX98" s="71"/>
      <c r="AY98" s="71"/>
      <c r="AZ98" s="71"/>
      <c r="BA98" s="71"/>
      <c r="BB98" s="71"/>
      <c r="BC98" s="71"/>
      <c r="BD98" s="71"/>
      <c r="BE98" s="71"/>
      <c r="BF98" s="71"/>
      <c r="BG98" s="71"/>
      <c r="BH98" s="71"/>
      <c r="BI98" s="71"/>
      <c r="BJ98" s="71"/>
      <c r="BK98" s="71"/>
      <c r="BL98" s="71"/>
      <c r="BM98" s="71"/>
      <c r="BN98" s="71"/>
      <c r="BO98" s="71"/>
      <c r="BP98" s="71"/>
      <c r="BQ98" s="71"/>
      <c r="BR98" s="71"/>
      <c r="BS98" s="71"/>
      <c r="BT98" s="71"/>
      <c r="BU98" s="71"/>
      <c r="BV98" s="71"/>
      <c r="BW98" s="71"/>
      <c r="BX98" s="71"/>
      <c r="BY98" s="71"/>
      <c r="BZ98" s="71"/>
      <c r="CA98" s="71"/>
      <c r="CB98" s="71"/>
      <c r="CC98" s="71"/>
      <c r="CD98" s="71"/>
      <c r="CE98" s="71"/>
      <c r="CF98" s="71"/>
      <c r="CG98" s="71"/>
      <c r="CH98" s="71"/>
      <c r="CI98" s="71"/>
    </row>
    <row r="99" spans="1:87" ht="15" customHeight="1" x14ac:dyDescent="0.25">
      <c r="A99" s="71"/>
      <c r="B99" s="71"/>
      <c r="C99" s="71"/>
      <c r="D99" s="71"/>
      <c r="E99" s="71"/>
      <c r="F99" s="71"/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71"/>
      <c r="AU99" s="71"/>
      <c r="AV99" s="71"/>
      <c r="AW99" s="71"/>
      <c r="AX99" s="71"/>
      <c r="AY99" s="71"/>
      <c r="AZ99" s="71"/>
      <c r="BA99" s="71"/>
      <c r="BB99" s="71"/>
      <c r="BC99" s="71"/>
      <c r="BD99" s="71"/>
      <c r="BE99" s="71"/>
      <c r="BF99" s="71"/>
      <c r="BG99" s="71"/>
      <c r="BH99" s="71"/>
      <c r="BI99" s="71"/>
      <c r="BJ99" s="71"/>
      <c r="BK99" s="71"/>
      <c r="BL99" s="71"/>
      <c r="BM99" s="71"/>
      <c r="BN99" s="71"/>
      <c r="BO99" s="71"/>
      <c r="BP99" s="71"/>
      <c r="BQ99" s="71"/>
      <c r="BR99" s="71"/>
      <c r="BS99" s="71"/>
      <c r="BT99" s="71"/>
      <c r="BU99" s="71"/>
      <c r="BV99" s="71"/>
      <c r="BW99" s="71"/>
      <c r="BX99" s="71"/>
      <c r="BY99" s="71"/>
      <c r="BZ99" s="71"/>
      <c r="CA99" s="71"/>
      <c r="CB99" s="71"/>
      <c r="CC99" s="71"/>
      <c r="CD99" s="71"/>
      <c r="CE99" s="71"/>
      <c r="CF99" s="71"/>
      <c r="CG99" s="71"/>
      <c r="CH99" s="71"/>
      <c r="CI99" s="71"/>
    </row>
    <row r="100" spans="1:87" ht="15" customHeight="1" x14ac:dyDescent="0.25">
      <c r="A100" s="71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</row>
    <row r="101" spans="1:87" ht="15" customHeight="1" x14ac:dyDescent="0.25">
      <c r="A101" s="71"/>
      <c r="B101" s="71"/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  <c r="AN101" s="71"/>
      <c r="AO101" s="71"/>
      <c r="AP101" s="71"/>
      <c r="AQ101" s="71"/>
      <c r="AR101" s="71"/>
      <c r="AS101" s="71"/>
      <c r="AT101" s="71"/>
      <c r="AU101" s="71"/>
      <c r="AV101" s="71"/>
      <c r="AW101" s="71"/>
      <c r="AX101" s="71"/>
      <c r="AY101" s="71"/>
      <c r="AZ101" s="71"/>
      <c r="BA101" s="71"/>
      <c r="BB101" s="71"/>
      <c r="BC101" s="71"/>
      <c r="BD101" s="71"/>
      <c r="BE101" s="71"/>
      <c r="BF101" s="71"/>
      <c r="BG101" s="71"/>
      <c r="BH101" s="71"/>
      <c r="BI101" s="71"/>
      <c r="BJ101" s="71"/>
      <c r="BK101" s="71"/>
      <c r="BL101" s="71"/>
      <c r="BM101" s="71"/>
      <c r="BN101" s="71"/>
      <c r="BO101" s="71"/>
      <c r="BP101" s="71"/>
      <c r="BQ101" s="71"/>
      <c r="BR101" s="71"/>
      <c r="BS101" s="71"/>
      <c r="BT101" s="71"/>
      <c r="BU101" s="71"/>
      <c r="BV101" s="71"/>
      <c r="BW101" s="71"/>
      <c r="BX101" s="71"/>
      <c r="BY101" s="71"/>
      <c r="BZ101" s="71"/>
      <c r="CA101" s="71"/>
      <c r="CB101" s="71"/>
      <c r="CC101" s="71"/>
      <c r="CD101" s="71"/>
      <c r="CE101" s="71"/>
      <c r="CF101" s="71"/>
      <c r="CG101" s="71"/>
      <c r="CH101" s="71"/>
      <c r="CI101" s="71"/>
    </row>
    <row r="102" spans="1:87" ht="15" customHeight="1" x14ac:dyDescent="0.25">
      <c r="A102" s="71"/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1"/>
      <c r="AI102" s="71"/>
      <c r="AJ102" s="71"/>
      <c r="AK102" s="71"/>
      <c r="AL102" s="71"/>
      <c r="AM102" s="71"/>
      <c r="AN102" s="71"/>
      <c r="AO102" s="71"/>
      <c r="AP102" s="71"/>
      <c r="AQ102" s="71"/>
      <c r="AR102" s="71"/>
      <c r="AS102" s="71"/>
      <c r="AT102" s="71"/>
      <c r="AU102" s="71"/>
      <c r="AV102" s="71"/>
      <c r="AW102" s="71"/>
      <c r="AX102" s="71"/>
      <c r="AY102" s="71"/>
      <c r="AZ102" s="71"/>
      <c r="BA102" s="71"/>
      <c r="BB102" s="71"/>
      <c r="BC102" s="71"/>
      <c r="BD102" s="71"/>
      <c r="BE102" s="71"/>
      <c r="BF102" s="71"/>
      <c r="BG102" s="71"/>
      <c r="BH102" s="71"/>
      <c r="BI102" s="71"/>
      <c r="BJ102" s="71"/>
      <c r="BK102" s="71"/>
      <c r="BL102" s="71"/>
      <c r="BM102" s="71"/>
      <c r="BN102" s="71"/>
      <c r="BO102" s="71"/>
      <c r="BP102" s="71"/>
      <c r="BQ102" s="71"/>
      <c r="BR102" s="71"/>
      <c r="BS102" s="71"/>
      <c r="BT102" s="71"/>
      <c r="BU102" s="71"/>
      <c r="BV102" s="71"/>
      <c r="BW102" s="71"/>
      <c r="BX102" s="71"/>
      <c r="BY102" s="71"/>
      <c r="BZ102" s="71"/>
      <c r="CA102" s="71"/>
      <c r="CB102" s="71"/>
      <c r="CC102" s="71"/>
      <c r="CD102" s="71"/>
      <c r="CE102" s="71"/>
      <c r="CF102" s="71"/>
      <c r="CG102" s="71"/>
      <c r="CH102" s="71"/>
      <c r="CI102" s="71"/>
    </row>
    <row r="103" spans="1:87" ht="15" customHeight="1" x14ac:dyDescent="0.25">
      <c r="A103" s="71"/>
      <c r="B103" s="71"/>
      <c r="C103" s="71"/>
      <c r="D103" s="71"/>
      <c r="E103" s="71"/>
      <c r="F103" s="71"/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  <c r="X103" s="71"/>
      <c r="Y103" s="71"/>
      <c r="Z103" s="71"/>
      <c r="AA103" s="71"/>
      <c r="AB103" s="71"/>
      <c r="AC103" s="71"/>
      <c r="AD103" s="71"/>
      <c r="AE103" s="71"/>
      <c r="AF103" s="71"/>
      <c r="AG103" s="71"/>
      <c r="AH103" s="71"/>
      <c r="AI103" s="71"/>
      <c r="AJ103" s="71"/>
      <c r="AK103" s="71"/>
      <c r="AL103" s="71"/>
      <c r="AM103" s="71"/>
      <c r="AN103" s="71"/>
      <c r="AO103" s="71"/>
      <c r="AP103" s="71"/>
      <c r="AQ103" s="71"/>
      <c r="AR103" s="71"/>
      <c r="AS103" s="71"/>
      <c r="AT103" s="71"/>
      <c r="AU103" s="71"/>
      <c r="AV103" s="71"/>
      <c r="AW103" s="71"/>
      <c r="AX103" s="71"/>
      <c r="AY103" s="71"/>
      <c r="AZ103" s="71"/>
      <c r="BA103" s="71"/>
      <c r="BB103" s="71"/>
      <c r="BC103" s="71"/>
      <c r="BD103" s="71"/>
      <c r="BE103" s="71"/>
      <c r="BF103" s="71"/>
      <c r="BG103" s="71"/>
      <c r="BH103" s="71"/>
      <c r="BI103" s="71"/>
      <c r="BJ103" s="71"/>
      <c r="BK103" s="71"/>
      <c r="BL103" s="71"/>
      <c r="BM103" s="71"/>
      <c r="BN103" s="71"/>
      <c r="BO103" s="71"/>
      <c r="BP103" s="71"/>
      <c r="BQ103" s="71"/>
      <c r="BR103" s="71"/>
      <c r="BS103" s="71"/>
      <c r="BT103" s="71"/>
      <c r="BU103" s="71"/>
      <c r="BV103" s="71"/>
      <c r="BW103" s="71"/>
      <c r="BX103" s="71"/>
      <c r="BY103" s="71"/>
      <c r="BZ103" s="71"/>
      <c r="CA103" s="71"/>
      <c r="CB103" s="71"/>
      <c r="CC103" s="71"/>
      <c r="CD103" s="71"/>
      <c r="CE103" s="71"/>
      <c r="CF103" s="71"/>
      <c r="CG103" s="71"/>
      <c r="CH103" s="71"/>
      <c r="CI103" s="71"/>
    </row>
    <row r="104" spans="1:87" ht="15" customHeight="1" x14ac:dyDescent="0.25">
      <c r="A104" s="71"/>
      <c r="B104" s="71"/>
      <c r="C104" s="71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1"/>
      <c r="AD104" s="71"/>
      <c r="AE104" s="71"/>
      <c r="AF104" s="71"/>
      <c r="AG104" s="71"/>
      <c r="AH104" s="71"/>
      <c r="AI104" s="71"/>
      <c r="AJ104" s="71"/>
      <c r="AK104" s="71"/>
      <c r="AL104" s="71"/>
      <c r="AM104" s="71"/>
      <c r="AN104" s="71"/>
      <c r="AO104" s="71"/>
      <c r="AP104" s="71"/>
      <c r="AQ104" s="71"/>
      <c r="AR104" s="71"/>
      <c r="AS104" s="71"/>
      <c r="AT104" s="71"/>
      <c r="AU104" s="71"/>
      <c r="AV104" s="71"/>
      <c r="AW104" s="71"/>
      <c r="AX104" s="71"/>
      <c r="AY104" s="71"/>
      <c r="AZ104" s="71"/>
      <c r="BA104" s="71"/>
      <c r="BB104" s="71"/>
      <c r="BC104" s="71"/>
      <c r="BD104" s="71"/>
      <c r="BE104" s="71"/>
      <c r="BF104" s="71"/>
      <c r="BG104" s="71"/>
      <c r="BH104" s="71"/>
      <c r="BI104" s="71"/>
      <c r="BJ104" s="71"/>
      <c r="BK104" s="71"/>
      <c r="BL104" s="71"/>
      <c r="BM104" s="71"/>
      <c r="BN104" s="71"/>
      <c r="BO104" s="71"/>
      <c r="BP104" s="71"/>
      <c r="BQ104" s="71"/>
      <c r="BR104" s="71"/>
      <c r="BS104" s="71"/>
      <c r="BT104" s="71"/>
      <c r="BU104" s="71"/>
      <c r="BV104" s="71"/>
      <c r="BW104" s="71"/>
      <c r="BX104" s="71"/>
      <c r="BY104" s="71"/>
      <c r="BZ104" s="71"/>
      <c r="CA104" s="71"/>
      <c r="CB104" s="71"/>
      <c r="CC104" s="71"/>
      <c r="CD104" s="71"/>
      <c r="CE104" s="71"/>
      <c r="CF104" s="71"/>
      <c r="CG104" s="71"/>
      <c r="CH104" s="71"/>
      <c r="CI104" s="71"/>
    </row>
    <row r="105" spans="1:87" ht="15" customHeight="1" x14ac:dyDescent="0.25">
      <c r="A105" s="71"/>
      <c r="B105" s="71"/>
      <c r="C105" s="71"/>
      <c r="D105" s="71"/>
      <c r="E105" s="71"/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1"/>
      <c r="AD105" s="71"/>
      <c r="AE105" s="71"/>
      <c r="AF105" s="71"/>
      <c r="AG105" s="71"/>
      <c r="AH105" s="71"/>
      <c r="AI105" s="71"/>
      <c r="AJ105" s="71"/>
      <c r="AK105" s="71"/>
      <c r="AL105" s="71"/>
      <c r="AM105" s="71"/>
      <c r="AN105" s="71"/>
      <c r="AO105" s="71"/>
      <c r="AP105" s="71"/>
      <c r="AQ105" s="71"/>
      <c r="AR105" s="71"/>
      <c r="AS105" s="71"/>
      <c r="AT105" s="71"/>
      <c r="AU105" s="71"/>
      <c r="AV105" s="71"/>
      <c r="AW105" s="71"/>
      <c r="AX105" s="71"/>
      <c r="AY105" s="71"/>
      <c r="AZ105" s="71"/>
      <c r="BA105" s="71"/>
      <c r="BB105" s="71"/>
      <c r="BC105" s="71"/>
      <c r="BD105" s="71"/>
      <c r="BE105" s="71"/>
      <c r="BF105" s="71"/>
      <c r="BG105" s="71"/>
      <c r="BH105" s="71"/>
      <c r="BI105" s="71"/>
      <c r="BJ105" s="71"/>
      <c r="BK105" s="71"/>
      <c r="BL105" s="71"/>
      <c r="BM105" s="71"/>
      <c r="BN105" s="71"/>
      <c r="BO105" s="71"/>
      <c r="BP105" s="71"/>
      <c r="BQ105" s="71"/>
      <c r="BR105" s="71"/>
      <c r="BS105" s="71"/>
      <c r="BT105" s="71"/>
      <c r="BU105" s="71"/>
      <c r="BV105" s="71"/>
      <c r="BW105" s="71"/>
      <c r="BX105" s="71"/>
      <c r="BY105" s="71"/>
      <c r="BZ105" s="71"/>
      <c r="CA105" s="71"/>
      <c r="CB105" s="71"/>
      <c r="CC105" s="71"/>
      <c r="CD105" s="71"/>
      <c r="CE105" s="71"/>
      <c r="CF105" s="71"/>
      <c r="CG105" s="71"/>
      <c r="CH105" s="71"/>
      <c r="CI105" s="71"/>
    </row>
    <row r="106" spans="1:87" ht="15" customHeight="1" x14ac:dyDescent="0.25">
      <c r="A106" s="71"/>
      <c r="B106" s="71"/>
      <c r="C106" s="71"/>
      <c r="D106" s="71"/>
      <c r="E106" s="71"/>
      <c r="F106" s="71"/>
      <c r="G106" s="71"/>
      <c r="H106" s="71"/>
      <c r="I106" s="71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1"/>
      <c r="AD106" s="71"/>
      <c r="AE106" s="71"/>
      <c r="AF106" s="71"/>
      <c r="AG106" s="71"/>
      <c r="AH106" s="71"/>
      <c r="AI106" s="71"/>
      <c r="AJ106" s="71"/>
      <c r="AK106" s="71"/>
      <c r="AL106" s="71"/>
      <c r="AM106" s="71"/>
      <c r="AN106" s="71"/>
      <c r="AO106" s="71"/>
      <c r="AP106" s="71"/>
      <c r="AQ106" s="71"/>
      <c r="AR106" s="71"/>
      <c r="AS106" s="71"/>
      <c r="AT106" s="71"/>
      <c r="AU106" s="71"/>
      <c r="AV106" s="71"/>
      <c r="AW106" s="71"/>
      <c r="AX106" s="71"/>
      <c r="AY106" s="71"/>
      <c r="AZ106" s="71"/>
      <c r="BA106" s="71"/>
      <c r="BB106" s="71"/>
      <c r="BC106" s="71"/>
      <c r="BD106" s="71"/>
      <c r="BE106" s="71"/>
      <c r="BF106" s="71"/>
      <c r="BG106" s="71"/>
      <c r="BH106" s="71"/>
      <c r="BI106" s="71"/>
      <c r="BJ106" s="71"/>
      <c r="BK106" s="71"/>
      <c r="BL106" s="71"/>
      <c r="BM106" s="71"/>
      <c r="BN106" s="71"/>
      <c r="BO106" s="71"/>
      <c r="BP106" s="71"/>
      <c r="BQ106" s="71"/>
      <c r="BR106" s="71"/>
      <c r="BS106" s="71"/>
      <c r="BT106" s="71"/>
      <c r="BU106" s="71"/>
      <c r="BV106" s="71"/>
      <c r="BW106" s="71"/>
      <c r="BX106" s="71"/>
      <c r="BY106" s="71"/>
      <c r="BZ106" s="71"/>
      <c r="CA106" s="71"/>
      <c r="CB106" s="71"/>
      <c r="CC106" s="71"/>
      <c r="CD106" s="71"/>
      <c r="CE106" s="71"/>
      <c r="CF106" s="71"/>
      <c r="CG106" s="71"/>
      <c r="CH106" s="71"/>
      <c r="CI106" s="71"/>
    </row>
    <row r="107" spans="1:87" x14ac:dyDescent="0.25">
      <c r="A107" s="71"/>
      <c r="B107" s="71"/>
      <c r="C107" s="71"/>
      <c r="D107" s="71"/>
      <c r="E107" s="71"/>
      <c r="F107" s="71"/>
      <c r="G107" s="71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1"/>
      <c r="AD107" s="71"/>
      <c r="AE107" s="71"/>
      <c r="AF107" s="71"/>
      <c r="AG107" s="71"/>
      <c r="AH107" s="71"/>
      <c r="AI107" s="71"/>
      <c r="AJ107" s="71"/>
      <c r="AK107" s="71"/>
      <c r="AL107" s="71"/>
      <c r="AM107" s="71"/>
      <c r="AN107" s="71"/>
      <c r="AO107" s="71"/>
      <c r="AP107" s="71"/>
      <c r="AQ107" s="71"/>
      <c r="AR107" s="71"/>
      <c r="AS107" s="71"/>
      <c r="AT107" s="71"/>
      <c r="AU107" s="71"/>
      <c r="AV107" s="71"/>
      <c r="AW107" s="71"/>
      <c r="AX107" s="71"/>
      <c r="AY107" s="71"/>
      <c r="AZ107" s="71"/>
      <c r="BA107" s="71"/>
      <c r="BB107" s="71"/>
      <c r="BC107" s="71"/>
      <c r="BD107" s="71"/>
      <c r="BE107" s="71"/>
      <c r="BF107" s="71"/>
      <c r="BG107" s="71"/>
      <c r="BH107" s="71"/>
      <c r="BI107" s="71"/>
      <c r="BJ107" s="71"/>
      <c r="BK107" s="71"/>
      <c r="BL107" s="71"/>
      <c r="BM107" s="71"/>
      <c r="BN107" s="71"/>
      <c r="BO107" s="71"/>
      <c r="BP107" s="71"/>
      <c r="BQ107" s="71"/>
      <c r="BR107" s="71"/>
      <c r="BS107" s="71"/>
      <c r="BT107" s="71"/>
      <c r="BU107" s="71"/>
      <c r="BV107" s="71"/>
      <c r="BW107" s="71"/>
      <c r="BX107" s="71"/>
      <c r="BY107" s="71"/>
      <c r="BZ107" s="71"/>
      <c r="CA107" s="71"/>
      <c r="CB107" s="71"/>
      <c r="CC107" s="71"/>
      <c r="CD107" s="71"/>
      <c r="CE107" s="71"/>
      <c r="CF107" s="71"/>
      <c r="CG107" s="71"/>
      <c r="CH107" s="71"/>
      <c r="CI107" s="71"/>
    </row>
    <row r="108" spans="1:87" x14ac:dyDescent="0.25">
      <c r="A108" s="71"/>
      <c r="B108" s="71"/>
      <c r="C108" s="71"/>
      <c r="D108" s="71"/>
      <c r="E108" s="71"/>
      <c r="F108" s="71"/>
      <c r="G108" s="71"/>
      <c r="H108" s="71"/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1"/>
      <c r="AD108" s="71"/>
      <c r="AE108" s="71"/>
      <c r="AF108" s="71"/>
      <c r="AG108" s="71"/>
      <c r="AH108" s="71"/>
      <c r="AI108" s="71"/>
      <c r="AJ108" s="71"/>
      <c r="AK108" s="71"/>
      <c r="AL108" s="71"/>
      <c r="AM108" s="71"/>
      <c r="AN108" s="71"/>
      <c r="AO108" s="71"/>
      <c r="AP108" s="71"/>
      <c r="AQ108" s="71"/>
      <c r="AR108" s="71"/>
      <c r="AS108" s="71"/>
      <c r="AT108" s="71"/>
      <c r="AU108" s="71"/>
      <c r="AV108" s="71"/>
      <c r="AW108" s="71"/>
      <c r="AX108" s="71"/>
      <c r="AY108" s="71"/>
      <c r="AZ108" s="71"/>
      <c r="BA108" s="71"/>
      <c r="BB108" s="71"/>
      <c r="BC108" s="71"/>
      <c r="BD108" s="71"/>
      <c r="BE108" s="71"/>
      <c r="BF108" s="71"/>
      <c r="BG108" s="71"/>
      <c r="BH108" s="71"/>
      <c r="BI108" s="71"/>
      <c r="BJ108" s="71"/>
      <c r="BK108" s="71"/>
      <c r="BL108" s="71"/>
      <c r="BM108" s="71"/>
      <c r="BN108" s="71"/>
      <c r="BO108" s="71"/>
      <c r="BP108" s="71"/>
      <c r="BQ108" s="71"/>
      <c r="BR108" s="71"/>
      <c r="BS108" s="71"/>
      <c r="BT108" s="71"/>
      <c r="BU108" s="71"/>
      <c r="BV108" s="71"/>
      <c r="BW108" s="71"/>
      <c r="BX108" s="71"/>
      <c r="BY108" s="71"/>
      <c r="BZ108" s="71"/>
      <c r="CA108" s="71"/>
      <c r="CB108" s="71"/>
      <c r="CC108" s="71"/>
      <c r="CD108" s="71"/>
      <c r="CE108" s="71"/>
      <c r="CF108" s="71"/>
      <c r="CG108" s="71"/>
      <c r="CH108" s="71"/>
      <c r="CI108" s="71"/>
    </row>
    <row r="109" spans="1:87" x14ac:dyDescent="0.25">
      <c r="A109" s="71"/>
      <c r="B109" s="71"/>
      <c r="C109" s="71"/>
      <c r="D109" s="71"/>
      <c r="E109" s="71"/>
      <c r="F109" s="71"/>
      <c r="G109" s="71"/>
      <c r="H109" s="71"/>
      <c r="I109" s="71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1"/>
      <c r="Z109" s="71"/>
      <c r="AA109" s="71"/>
      <c r="AB109" s="71"/>
      <c r="AC109" s="71"/>
      <c r="AD109" s="71"/>
      <c r="AE109" s="71"/>
      <c r="AF109" s="71"/>
      <c r="AG109" s="71"/>
      <c r="AH109" s="71"/>
      <c r="AI109" s="71"/>
      <c r="AJ109" s="71"/>
      <c r="AK109" s="71"/>
      <c r="AL109" s="71"/>
      <c r="AM109" s="71"/>
      <c r="AN109" s="71"/>
      <c r="AO109" s="71"/>
      <c r="AP109" s="71"/>
      <c r="AQ109" s="71"/>
      <c r="AR109" s="71"/>
      <c r="AS109" s="71"/>
      <c r="AT109" s="71"/>
      <c r="AU109" s="71"/>
      <c r="AV109" s="71"/>
      <c r="AW109" s="71"/>
      <c r="AX109" s="71"/>
      <c r="AY109" s="71"/>
      <c r="AZ109" s="71"/>
      <c r="BA109" s="71"/>
      <c r="BB109" s="71"/>
      <c r="BC109" s="71"/>
      <c r="BD109" s="71"/>
      <c r="BE109" s="71"/>
      <c r="BF109" s="71"/>
      <c r="BG109" s="71"/>
      <c r="BH109" s="71"/>
      <c r="BI109" s="71"/>
      <c r="BJ109" s="71"/>
      <c r="BK109" s="71"/>
      <c r="BL109" s="71"/>
      <c r="BM109" s="71"/>
      <c r="BN109" s="71"/>
      <c r="BO109" s="71"/>
      <c r="BP109" s="71"/>
      <c r="BQ109" s="71"/>
      <c r="BR109" s="71"/>
      <c r="BS109" s="71"/>
      <c r="BT109" s="71"/>
      <c r="BU109" s="71"/>
      <c r="BV109" s="71"/>
      <c r="BW109" s="71"/>
      <c r="BX109" s="71"/>
      <c r="BY109" s="71"/>
      <c r="BZ109" s="71"/>
      <c r="CA109" s="71"/>
      <c r="CB109" s="71"/>
      <c r="CC109" s="71"/>
      <c r="CD109" s="71"/>
      <c r="CE109" s="71"/>
      <c r="CF109" s="71"/>
      <c r="CG109" s="71"/>
      <c r="CH109" s="71"/>
      <c r="CI109" s="71"/>
    </row>
    <row r="110" spans="1:87" x14ac:dyDescent="0.25">
      <c r="A110" s="71"/>
      <c r="B110" s="71"/>
      <c r="C110" s="71"/>
      <c r="D110" s="71"/>
      <c r="E110" s="71"/>
      <c r="F110" s="71"/>
      <c r="G110" s="71"/>
      <c r="H110" s="71"/>
      <c r="I110" s="71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1"/>
      <c r="AD110" s="71"/>
      <c r="AE110" s="71"/>
      <c r="AF110" s="71"/>
      <c r="AG110" s="71"/>
      <c r="AH110" s="71"/>
      <c r="AI110" s="71"/>
      <c r="AJ110" s="71"/>
      <c r="AK110" s="71"/>
      <c r="AL110" s="71"/>
      <c r="AM110" s="71"/>
      <c r="AN110" s="71"/>
      <c r="AO110" s="71"/>
      <c r="AP110" s="71"/>
      <c r="AQ110" s="71"/>
      <c r="AR110" s="71"/>
      <c r="AS110" s="71"/>
      <c r="AT110" s="71"/>
      <c r="AU110" s="71"/>
      <c r="AV110" s="71"/>
      <c r="AW110" s="71"/>
      <c r="AX110" s="71"/>
      <c r="AY110" s="71"/>
      <c r="AZ110" s="71"/>
      <c r="BA110" s="71"/>
      <c r="BB110" s="71"/>
      <c r="BC110" s="71"/>
      <c r="BD110" s="71"/>
      <c r="BE110" s="71"/>
      <c r="BF110" s="71"/>
      <c r="BG110" s="71"/>
      <c r="BH110" s="71"/>
      <c r="BI110" s="71"/>
      <c r="BJ110" s="71"/>
      <c r="BK110" s="71"/>
      <c r="BL110" s="71"/>
      <c r="BM110" s="71"/>
      <c r="BN110" s="71"/>
      <c r="BO110" s="71"/>
      <c r="BP110" s="71"/>
      <c r="BQ110" s="71"/>
      <c r="BR110" s="71"/>
      <c r="BS110" s="71"/>
      <c r="BT110" s="71"/>
      <c r="BU110" s="71"/>
      <c r="BV110" s="71"/>
      <c r="BW110" s="71"/>
      <c r="BX110" s="71"/>
      <c r="BY110" s="71"/>
      <c r="BZ110" s="71"/>
      <c r="CA110" s="71"/>
      <c r="CB110" s="71"/>
      <c r="CC110" s="71"/>
      <c r="CD110" s="71"/>
      <c r="CE110" s="71"/>
      <c r="CF110" s="71"/>
      <c r="CG110" s="71"/>
      <c r="CH110" s="71"/>
      <c r="CI110" s="71"/>
    </row>
    <row r="111" spans="1:87" x14ac:dyDescent="0.25">
      <c r="A111" s="71"/>
      <c r="B111" s="71"/>
      <c r="C111" s="71"/>
      <c r="D111" s="71"/>
      <c r="E111" s="71"/>
      <c r="F111" s="71"/>
      <c r="G111" s="71"/>
      <c r="H111" s="71"/>
      <c r="I111" s="71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  <c r="AM111" s="71"/>
      <c r="AN111" s="71"/>
      <c r="AO111" s="71"/>
      <c r="AP111" s="71"/>
      <c r="AQ111" s="71"/>
      <c r="AR111" s="71"/>
      <c r="AS111" s="71"/>
      <c r="AT111" s="71"/>
      <c r="AU111" s="71"/>
      <c r="AV111" s="71"/>
      <c r="AW111" s="71"/>
      <c r="AX111" s="71"/>
      <c r="AY111" s="71"/>
      <c r="AZ111" s="71"/>
      <c r="BA111" s="71"/>
      <c r="BB111" s="71"/>
      <c r="BC111" s="71"/>
      <c r="BD111" s="71"/>
      <c r="BE111" s="71"/>
      <c r="BF111" s="71"/>
      <c r="BG111" s="71"/>
      <c r="BH111" s="71"/>
      <c r="BI111" s="71"/>
      <c r="BJ111" s="71"/>
      <c r="BK111" s="71"/>
      <c r="BL111" s="71"/>
      <c r="BM111" s="71"/>
      <c r="BN111" s="71"/>
      <c r="BO111" s="71"/>
      <c r="BP111" s="71"/>
      <c r="BQ111" s="71"/>
      <c r="BR111" s="71"/>
      <c r="BS111" s="71"/>
      <c r="BT111" s="71"/>
      <c r="BU111" s="71"/>
      <c r="BV111" s="71"/>
      <c r="BW111" s="71"/>
      <c r="BX111" s="71"/>
      <c r="BY111" s="71"/>
      <c r="BZ111" s="71"/>
      <c r="CA111" s="71"/>
      <c r="CB111" s="71"/>
      <c r="CC111" s="71"/>
      <c r="CD111" s="71"/>
      <c r="CE111" s="71"/>
      <c r="CF111" s="71"/>
      <c r="CG111" s="71"/>
      <c r="CH111" s="71"/>
      <c r="CI111" s="71"/>
    </row>
    <row r="112" spans="1:87" x14ac:dyDescent="0.25">
      <c r="A112" s="71"/>
      <c r="B112" s="71"/>
      <c r="C112" s="71"/>
      <c r="D112" s="71"/>
      <c r="E112" s="71"/>
      <c r="F112" s="71"/>
      <c r="G112" s="71"/>
      <c r="H112" s="71"/>
      <c r="I112" s="71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1"/>
      <c r="AD112" s="71"/>
      <c r="AE112" s="71"/>
      <c r="AF112" s="71"/>
      <c r="AG112" s="71"/>
      <c r="AH112" s="71"/>
      <c r="AI112" s="71"/>
      <c r="AJ112" s="71"/>
      <c r="AK112" s="71"/>
      <c r="AL112" s="71"/>
      <c r="AM112" s="71"/>
      <c r="AN112" s="71"/>
      <c r="AO112" s="71"/>
      <c r="AP112" s="71"/>
      <c r="AQ112" s="71"/>
      <c r="AR112" s="71"/>
      <c r="AS112" s="71"/>
      <c r="AT112" s="71"/>
      <c r="AU112" s="71"/>
      <c r="AV112" s="71"/>
      <c r="AW112" s="71"/>
      <c r="AX112" s="71"/>
      <c r="AY112" s="71"/>
      <c r="AZ112" s="71"/>
      <c r="BA112" s="71"/>
      <c r="BB112" s="71"/>
      <c r="BC112" s="71"/>
      <c r="BD112" s="71"/>
      <c r="BE112" s="71"/>
      <c r="BF112" s="71"/>
      <c r="BG112" s="71"/>
      <c r="BH112" s="71"/>
      <c r="BI112" s="71"/>
      <c r="BJ112" s="71"/>
      <c r="BK112" s="71"/>
      <c r="BL112" s="71"/>
      <c r="BM112" s="71"/>
      <c r="BN112" s="71"/>
      <c r="BO112" s="71"/>
      <c r="BP112" s="71"/>
      <c r="BQ112" s="71"/>
      <c r="BR112" s="71"/>
      <c r="BS112" s="71"/>
      <c r="BT112" s="71"/>
      <c r="BU112" s="71"/>
      <c r="BV112" s="71"/>
      <c r="BW112" s="71"/>
      <c r="BX112" s="71"/>
      <c r="BY112" s="71"/>
      <c r="BZ112" s="71"/>
      <c r="CA112" s="71"/>
      <c r="CB112" s="71"/>
      <c r="CC112" s="71"/>
      <c r="CD112" s="71"/>
      <c r="CE112" s="71"/>
      <c r="CF112" s="71"/>
      <c r="CG112" s="71"/>
      <c r="CH112" s="71"/>
      <c r="CI112" s="71"/>
    </row>
    <row r="113" spans="1:87" x14ac:dyDescent="0.25">
      <c r="A113" s="71"/>
      <c r="B113" s="71"/>
      <c r="C113" s="71"/>
      <c r="D113" s="71"/>
      <c r="E113" s="71"/>
      <c r="F113" s="71"/>
      <c r="G113" s="71"/>
      <c r="H113" s="71"/>
      <c r="I113" s="71"/>
      <c r="J113" s="71"/>
      <c r="K113" s="71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1"/>
      <c r="AD113" s="71"/>
      <c r="AE113" s="71"/>
      <c r="AF113" s="71"/>
      <c r="AG113" s="71"/>
      <c r="AH113" s="71"/>
      <c r="AI113" s="71"/>
      <c r="AJ113" s="71"/>
      <c r="AK113" s="71"/>
      <c r="AL113" s="71"/>
      <c r="AM113" s="71"/>
      <c r="AN113" s="71"/>
      <c r="AO113" s="71"/>
      <c r="AP113" s="71"/>
      <c r="AQ113" s="71"/>
      <c r="AR113" s="71"/>
      <c r="AS113" s="71"/>
      <c r="AT113" s="71"/>
      <c r="AU113" s="71"/>
      <c r="AV113" s="71"/>
      <c r="AW113" s="71"/>
      <c r="AX113" s="71"/>
      <c r="AY113" s="71"/>
      <c r="AZ113" s="71"/>
      <c r="BA113" s="71"/>
      <c r="BB113" s="71"/>
      <c r="BC113" s="71"/>
      <c r="BD113" s="71"/>
      <c r="BE113" s="71"/>
      <c r="BF113" s="71"/>
      <c r="BG113" s="71"/>
      <c r="BH113" s="71"/>
      <c r="BI113" s="71"/>
      <c r="BJ113" s="71"/>
      <c r="BK113" s="71"/>
      <c r="BL113" s="71"/>
      <c r="BM113" s="71"/>
      <c r="BN113" s="71"/>
      <c r="BO113" s="71"/>
      <c r="BP113" s="71"/>
      <c r="BQ113" s="71"/>
      <c r="BR113" s="71"/>
      <c r="BS113" s="71"/>
      <c r="BT113" s="71"/>
      <c r="BU113" s="71"/>
      <c r="BV113" s="71"/>
      <c r="BW113" s="71"/>
      <c r="BX113" s="71"/>
      <c r="BY113" s="71"/>
      <c r="BZ113" s="71"/>
      <c r="CA113" s="71"/>
      <c r="CB113" s="71"/>
      <c r="CC113" s="71"/>
      <c r="CD113" s="71"/>
      <c r="CE113" s="71"/>
      <c r="CF113" s="71"/>
      <c r="CG113" s="71"/>
      <c r="CH113" s="71"/>
      <c r="CI113" s="71"/>
    </row>
    <row r="114" spans="1:87" x14ac:dyDescent="0.25">
      <c r="A114" s="71"/>
      <c r="B114" s="71"/>
      <c r="C114" s="71"/>
      <c r="D114" s="71"/>
      <c r="E114" s="71"/>
      <c r="F114" s="71"/>
      <c r="G114" s="71"/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1"/>
      <c r="AD114" s="71"/>
      <c r="AE114" s="71"/>
      <c r="AF114" s="71"/>
      <c r="AG114" s="71"/>
      <c r="AH114" s="71"/>
      <c r="AI114" s="71"/>
      <c r="AJ114" s="71"/>
      <c r="AK114" s="71"/>
      <c r="AL114" s="71"/>
      <c r="AM114" s="71"/>
      <c r="AN114" s="71"/>
      <c r="AO114" s="71"/>
      <c r="AP114" s="71"/>
      <c r="AQ114" s="71"/>
      <c r="AR114" s="71"/>
      <c r="AS114" s="71"/>
      <c r="AT114" s="71"/>
      <c r="AU114" s="71"/>
      <c r="AV114" s="71"/>
      <c r="AW114" s="71"/>
      <c r="AX114" s="71"/>
      <c r="AY114" s="71"/>
      <c r="AZ114" s="71"/>
      <c r="BA114" s="71"/>
      <c r="BB114" s="71"/>
      <c r="BC114" s="71"/>
      <c r="BD114" s="71"/>
      <c r="BE114" s="71"/>
      <c r="BF114" s="71"/>
      <c r="BG114" s="71"/>
      <c r="BH114" s="71"/>
      <c r="BI114" s="71"/>
      <c r="BJ114" s="71"/>
      <c r="BK114" s="71"/>
      <c r="BL114" s="71"/>
      <c r="BM114" s="71"/>
      <c r="BN114" s="71"/>
      <c r="BO114" s="71"/>
      <c r="BP114" s="71"/>
      <c r="BQ114" s="71"/>
      <c r="BR114" s="71"/>
      <c r="BS114" s="71"/>
      <c r="BT114" s="71"/>
      <c r="BU114" s="71"/>
      <c r="BV114" s="71"/>
      <c r="BW114" s="71"/>
      <c r="BX114" s="71"/>
      <c r="BY114" s="71"/>
      <c r="BZ114" s="71"/>
      <c r="CA114" s="71"/>
      <c r="CB114" s="71"/>
      <c r="CC114" s="71"/>
      <c r="CD114" s="71"/>
      <c r="CE114" s="71"/>
      <c r="CF114" s="71"/>
      <c r="CG114" s="71"/>
      <c r="CH114" s="71"/>
      <c r="CI114" s="71"/>
    </row>
    <row r="115" spans="1:87" x14ac:dyDescent="0.25">
      <c r="A115" s="71"/>
      <c r="B115" s="71"/>
      <c r="C115" s="71"/>
      <c r="D115" s="71"/>
      <c r="E115" s="71"/>
      <c r="F115" s="71"/>
      <c r="G115" s="71"/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1"/>
      <c r="AD115" s="71"/>
      <c r="AE115" s="71"/>
      <c r="AF115" s="71"/>
      <c r="AG115" s="71"/>
      <c r="AH115" s="71"/>
      <c r="AI115" s="71"/>
      <c r="AJ115" s="71"/>
      <c r="AK115" s="71"/>
      <c r="AL115" s="71"/>
      <c r="AM115" s="71"/>
      <c r="AN115" s="71"/>
      <c r="AO115" s="71"/>
      <c r="AP115" s="71"/>
      <c r="AQ115" s="71"/>
      <c r="AR115" s="71"/>
      <c r="AS115" s="71"/>
      <c r="AT115" s="71"/>
      <c r="AU115" s="71"/>
      <c r="AV115" s="71"/>
      <c r="AW115" s="71"/>
      <c r="AX115" s="71"/>
      <c r="AY115" s="71"/>
      <c r="AZ115" s="71"/>
      <c r="BA115" s="71"/>
      <c r="BB115" s="71"/>
      <c r="BC115" s="71"/>
      <c r="BD115" s="71"/>
      <c r="BE115" s="71"/>
      <c r="BF115" s="71"/>
      <c r="BG115" s="71"/>
      <c r="BH115" s="71"/>
      <c r="BI115" s="71"/>
      <c r="BJ115" s="71"/>
      <c r="BK115" s="71"/>
      <c r="BL115" s="71"/>
      <c r="BM115" s="71"/>
      <c r="BN115" s="71"/>
      <c r="BO115" s="71"/>
      <c r="BP115" s="71"/>
      <c r="BQ115" s="71"/>
      <c r="BR115" s="71"/>
      <c r="BS115" s="71"/>
      <c r="BT115" s="71"/>
      <c r="BU115" s="71"/>
      <c r="BV115" s="71"/>
      <c r="BW115" s="71"/>
      <c r="BX115" s="71"/>
      <c r="BY115" s="71"/>
      <c r="BZ115" s="71"/>
      <c r="CA115" s="71"/>
      <c r="CB115" s="71"/>
      <c r="CC115" s="71"/>
      <c r="CD115" s="71"/>
      <c r="CE115" s="71"/>
      <c r="CF115" s="71"/>
      <c r="CG115" s="71"/>
      <c r="CH115" s="71"/>
      <c r="CI115" s="71"/>
    </row>
    <row r="116" spans="1:87" x14ac:dyDescent="0.25">
      <c r="A116" s="71"/>
      <c r="B116" s="71"/>
      <c r="C116" s="71"/>
      <c r="D116" s="71"/>
      <c r="E116" s="71"/>
      <c r="F116" s="71"/>
      <c r="G116" s="71"/>
      <c r="H116" s="71"/>
      <c r="I116" s="71"/>
      <c r="J116" s="71"/>
      <c r="K116" s="71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1"/>
      <c r="AD116" s="71"/>
      <c r="AE116" s="71"/>
      <c r="AF116" s="71"/>
      <c r="AG116" s="71"/>
      <c r="AH116" s="71"/>
      <c r="AI116" s="71"/>
      <c r="AJ116" s="71"/>
      <c r="AK116" s="71"/>
      <c r="AL116" s="71"/>
      <c r="AM116" s="71"/>
      <c r="AN116" s="71"/>
      <c r="AO116" s="71"/>
      <c r="AP116" s="71"/>
      <c r="AQ116" s="71"/>
      <c r="AR116" s="71"/>
      <c r="AS116" s="71"/>
      <c r="AT116" s="71"/>
      <c r="AU116" s="71"/>
      <c r="AV116" s="71"/>
      <c r="AW116" s="71"/>
      <c r="AX116" s="71"/>
      <c r="AY116" s="71"/>
      <c r="AZ116" s="71"/>
      <c r="BA116" s="71"/>
      <c r="BB116" s="71"/>
      <c r="BC116" s="71"/>
      <c r="BD116" s="71"/>
      <c r="BE116" s="71"/>
      <c r="BF116" s="71"/>
      <c r="BG116" s="71"/>
      <c r="BH116" s="71"/>
      <c r="BI116" s="71"/>
      <c r="BJ116" s="71"/>
      <c r="BK116" s="71"/>
      <c r="BL116" s="71"/>
      <c r="BM116" s="71"/>
      <c r="BN116" s="71"/>
      <c r="BO116" s="71"/>
      <c r="BP116" s="71"/>
      <c r="BQ116" s="71"/>
      <c r="BR116" s="71"/>
      <c r="BS116" s="71"/>
      <c r="BT116" s="71"/>
      <c r="BU116" s="71"/>
      <c r="BV116" s="71"/>
      <c r="BW116" s="71"/>
      <c r="BX116" s="71"/>
      <c r="BY116" s="71"/>
      <c r="BZ116" s="71"/>
      <c r="CA116" s="71"/>
      <c r="CB116" s="71"/>
      <c r="CC116" s="71"/>
      <c r="CD116" s="71"/>
      <c r="CE116" s="71"/>
      <c r="CF116" s="71"/>
      <c r="CG116" s="71"/>
      <c r="CH116" s="71"/>
      <c r="CI116" s="71"/>
    </row>
    <row r="117" spans="1:87" x14ac:dyDescent="0.25">
      <c r="A117" s="71"/>
      <c r="B117" s="71"/>
      <c r="C117" s="71"/>
      <c r="D117" s="71"/>
      <c r="E117" s="71"/>
      <c r="F117" s="71"/>
      <c r="G117" s="71"/>
      <c r="H117" s="71"/>
      <c r="I117" s="71"/>
      <c r="J117" s="71"/>
      <c r="K117" s="71"/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  <c r="AB117" s="71"/>
      <c r="AC117" s="71"/>
      <c r="AD117" s="71"/>
      <c r="AE117" s="71"/>
      <c r="AF117" s="71"/>
      <c r="AG117" s="71"/>
      <c r="AH117" s="71"/>
      <c r="AI117" s="71"/>
      <c r="AJ117" s="71"/>
      <c r="AK117" s="71"/>
      <c r="AL117" s="71"/>
      <c r="AM117" s="71"/>
      <c r="AN117" s="71"/>
      <c r="AO117" s="71"/>
      <c r="AP117" s="71"/>
      <c r="AQ117" s="71"/>
      <c r="AR117" s="71"/>
      <c r="AS117" s="71"/>
      <c r="AT117" s="71"/>
      <c r="AU117" s="71"/>
      <c r="AV117" s="71"/>
      <c r="AW117" s="71"/>
      <c r="AX117" s="71"/>
      <c r="AY117" s="71"/>
      <c r="AZ117" s="71"/>
      <c r="BA117" s="71"/>
      <c r="BB117" s="71"/>
      <c r="BC117" s="71"/>
      <c r="BD117" s="71"/>
      <c r="BE117" s="71"/>
      <c r="BF117" s="71"/>
      <c r="BG117" s="71"/>
      <c r="BH117" s="71"/>
      <c r="BI117" s="71"/>
      <c r="BJ117" s="71"/>
      <c r="BK117" s="71"/>
      <c r="BL117" s="71"/>
      <c r="BM117" s="71"/>
      <c r="BN117" s="71"/>
      <c r="BO117" s="71"/>
      <c r="BP117" s="71"/>
      <c r="BQ117" s="71"/>
      <c r="BR117" s="71"/>
      <c r="BS117" s="71"/>
      <c r="BT117" s="71"/>
      <c r="BU117" s="71"/>
      <c r="BV117" s="71"/>
      <c r="BW117" s="71"/>
      <c r="BX117" s="71"/>
      <c r="BY117" s="71"/>
      <c r="BZ117" s="71"/>
      <c r="CA117" s="71"/>
      <c r="CB117" s="71"/>
      <c r="CC117" s="71"/>
      <c r="CD117" s="71"/>
      <c r="CE117" s="71"/>
      <c r="CF117" s="71"/>
      <c r="CG117" s="71"/>
      <c r="CH117" s="71"/>
      <c r="CI117" s="71"/>
    </row>
    <row r="118" spans="1:87" x14ac:dyDescent="0.25">
      <c r="A118" s="71"/>
      <c r="B118" s="71"/>
      <c r="C118" s="71"/>
      <c r="D118" s="71"/>
      <c r="E118" s="71"/>
      <c r="F118" s="71"/>
      <c r="G118" s="71"/>
      <c r="H118" s="71"/>
      <c r="I118" s="71"/>
      <c r="J118" s="71"/>
      <c r="K118" s="71"/>
      <c r="L118" s="71"/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  <c r="X118" s="71"/>
      <c r="Y118" s="71"/>
      <c r="Z118" s="71"/>
      <c r="AA118" s="71"/>
      <c r="AB118" s="71"/>
      <c r="AC118" s="71"/>
      <c r="AD118" s="71"/>
      <c r="AE118" s="71"/>
      <c r="AF118" s="71"/>
      <c r="AG118" s="71"/>
      <c r="AH118" s="71"/>
      <c r="AI118" s="71"/>
      <c r="AJ118" s="71"/>
      <c r="AK118" s="71"/>
      <c r="AL118" s="71"/>
      <c r="AM118" s="71"/>
      <c r="AN118" s="71"/>
      <c r="AO118" s="71"/>
      <c r="AP118" s="71"/>
      <c r="AQ118" s="71"/>
      <c r="AR118" s="71"/>
      <c r="AS118" s="71"/>
      <c r="AT118" s="71"/>
      <c r="AU118" s="71"/>
      <c r="AV118" s="71"/>
      <c r="AW118" s="71"/>
      <c r="AX118" s="71"/>
      <c r="AY118" s="71"/>
      <c r="AZ118" s="71"/>
      <c r="BA118" s="71"/>
      <c r="BB118" s="71"/>
      <c r="BC118" s="71"/>
      <c r="BD118" s="71"/>
      <c r="BE118" s="71"/>
      <c r="BF118" s="71"/>
      <c r="BG118" s="71"/>
      <c r="BH118" s="71"/>
      <c r="BI118" s="71"/>
      <c r="BJ118" s="71"/>
      <c r="BK118" s="71"/>
      <c r="BL118" s="71"/>
      <c r="BM118" s="71"/>
      <c r="BN118" s="71"/>
      <c r="BO118" s="71"/>
      <c r="BP118" s="71"/>
      <c r="BQ118" s="71"/>
      <c r="BR118" s="71"/>
      <c r="BS118" s="71"/>
      <c r="BT118" s="71"/>
      <c r="BU118" s="71"/>
      <c r="BV118" s="71"/>
      <c r="BW118" s="71"/>
      <c r="BX118" s="71"/>
      <c r="BY118" s="71"/>
      <c r="BZ118" s="71"/>
      <c r="CA118" s="71"/>
      <c r="CB118" s="71"/>
      <c r="CC118" s="71"/>
      <c r="CD118" s="71"/>
      <c r="CE118" s="71"/>
      <c r="CF118" s="71"/>
      <c r="CG118" s="71"/>
      <c r="CH118" s="71"/>
      <c r="CI118" s="71"/>
    </row>
    <row r="119" spans="1:87" x14ac:dyDescent="0.25">
      <c r="A119" s="71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1"/>
      <c r="AA119" s="71"/>
      <c r="AB119" s="71"/>
      <c r="AC119" s="71"/>
      <c r="AD119" s="71"/>
      <c r="AE119" s="71"/>
      <c r="AF119" s="71"/>
      <c r="AG119" s="71"/>
      <c r="AH119" s="71"/>
      <c r="AI119" s="71"/>
      <c r="AJ119" s="71"/>
      <c r="AK119" s="71"/>
      <c r="AL119" s="71"/>
      <c r="AM119" s="71"/>
      <c r="AN119" s="71"/>
      <c r="AO119" s="71"/>
      <c r="AP119" s="71"/>
      <c r="AQ119" s="71"/>
      <c r="AR119" s="71"/>
      <c r="AS119" s="71"/>
      <c r="AT119" s="71"/>
      <c r="AU119" s="71"/>
      <c r="AV119" s="71"/>
      <c r="AW119" s="71"/>
      <c r="AX119" s="71"/>
      <c r="AY119" s="71"/>
      <c r="AZ119" s="71"/>
      <c r="BA119" s="71"/>
      <c r="BB119" s="71"/>
      <c r="BC119" s="71"/>
      <c r="BD119" s="71"/>
      <c r="BE119" s="71"/>
      <c r="BF119" s="71"/>
      <c r="BG119" s="71"/>
      <c r="BH119" s="71"/>
      <c r="BI119" s="71"/>
      <c r="BJ119" s="71"/>
      <c r="BK119" s="71"/>
      <c r="BL119" s="71"/>
      <c r="BM119" s="71"/>
      <c r="BN119" s="71"/>
      <c r="BO119" s="71"/>
      <c r="BP119" s="71"/>
      <c r="BQ119" s="71"/>
      <c r="BR119" s="71"/>
      <c r="BS119" s="71"/>
      <c r="BT119" s="71"/>
      <c r="BU119" s="71"/>
      <c r="BV119" s="71"/>
      <c r="BW119" s="71"/>
      <c r="BX119" s="71"/>
      <c r="BY119" s="71"/>
      <c r="BZ119" s="71"/>
      <c r="CA119" s="71"/>
      <c r="CB119" s="71"/>
      <c r="CC119" s="71"/>
      <c r="CD119" s="71"/>
      <c r="CE119" s="71"/>
      <c r="CF119" s="71"/>
      <c r="CG119" s="71"/>
      <c r="CH119" s="71"/>
      <c r="CI119" s="71"/>
    </row>
    <row r="120" spans="1:87" x14ac:dyDescent="0.25">
      <c r="A120" s="71"/>
      <c r="B120" s="71"/>
      <c r="C120" s="71"/>
      <c r="D120" s="71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1"/>
      <c r="S120" s="71"/>
      <c r="T120" s="71"/>
      <c r="U120" s="71"/>
      <c r="V120" s="71"/>
      <c r="W120" s="71"/>
      <c r="X120" s="71"/>
      <c r="Y120" s="71"/>
      <c r="Z120" s="71"/>
      <c r="AA120" s="71"/>
      <c r="AB120" s="71"/>
      <c r="AC120" s="71"/>
      <c r="AD120" s="71"/>
      <c r="AE120" s="71"/>
      <c r="AF120" s="71"/>
      <c r="AG120" s="71"/>
      <c r="AH120" s="71"/>
      <c r="AI120" s="71"/>
      <c r="AJ120" s="71"/>
      <c r="AK120" s="71"/>
      <c r="AL120" s="71"/>
      <c r="AM120" s="71"/>
      <c r="AN120" s="71"/>
      <c r="AO120" s="71"/>
      <c r="AP120" s="71"/>
      <c r="AQ120" s="71"/>
      <c r="AR120" s="71"/>
      <c r="AS120" s="71"/>
      <c r="AT120" s="71"/>
      <c r="AU120" s="71"/>
      <c r="AV120" s="71"/>
      <c r="AW120" s="71"/>
      <c r="AX120" s="71"/>
      <c r="AY120" s="71"/>
      <c r="AZ120" s="71"/>
      <c r="BA120" s="71"/>
      <c r="BB120" s="71"/>
      <c r="BC120" s="71"/>
      <c r="BD120" s="71"/>
      <c r="BE120" s="71"/>
      <c r="BF120" s="71"/>
      <c r="BG120" s="71"/>
      <c r="BH120" s="71"/>
      <c r="BI120" s="71"/>
      <c r="BJ120" s="71"/>
      <c r="BK120" s="71"/>
      <c r="BL120" s="71"/>
      <c r="BM120" s="71"/>
      <c r="BN120" s="71"/>
      <c r="BO120" s="71"/>
      <c r="BP120" s="71"/>
      <c r="BQ120" s="71"/>
      <c r="BR120" s="71"/>
      <c r="BS120" s="71"/>
      <c r="BT120" s="71"/>
      <c r="BU120" s="71"/>
      <c r="BV120" s="71"/>
      <c r="BW120" s="71"/>
      <c r="BX120" s="71"/>
      <c r="BY120" s="71"/>
      <c r="BZ120" s="71"/>
      <c r="CA120" s="71"/>
      <c r="CB120" s="71"/>
      <c r="CC120" s="71"/>
      <c r="CD120" s="71"/>
      <c r="CE120" s="71"/>
      <c r="CF120" s="71"/>
      <c r="CG120" s="71"/>
      <c r="CH120" s="71"/>
      <c r="CI120" s="71"/>
    </row>
  </sheetData>
  <mergeCells count="33">
    <mergeCell ref="N1:R1"/>
    <mergeCell ref="AK17:AW17"/>
    <mergeCell ref="Z4:AE4"/>
    <mergeCell ref="AF4:AK4"/>
    <mergeCell ref="N4:S4"/>
    <mergeCell ref="T4:Y4"/>
    <mergeCell ref="AL4:AQ4"/>
    <mergeCell ref="D27:D29"/>
    <mergeCell ref="E27:G29"/>
    <mergeCell ref="D32:D35"/>
    <mergeCell ref="C31:D31"/>
    <mergeCell ref="AX4:BC4"/>
    <mergeCell ref="AR4:AW4"/>
    <mergeCell ref="B4:G4"/>
    <mergeCell ref="H4:M4"/>
    <mergeCell ref="S20:T20"/>
    <mergeCell ref="S19:T19"/>
    <mergeCell ref="S21:T21"/>
    <mergeCell ref="B19:C19"/>
    <mergeCell ref="D20:D24"/>
    <mergeCell ref="E20:G21"/>
    <mergeCell ref="E22:G24"/>
    <mergeCell ref="B26:C26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</mergeCells>
  <conditionalFormatting sqref="B6:BC18 B19:S19 O20:S20 U19 Z19:BC19 S21 O21:R25 U20:Y21 S22:Y25 O26:Y28 AA20:BC28 B31:S31 T31:T41 O29:BC29 B30:BC30 U32:U36 U31:BC31 V32:Y35 B20:M29">
    <cfRule type="cellIs" dxfId="30" priority="52" operator="equal">
      <formula>"WEBM"</formula>
    </cfRule>
    <cfRule type="cellIs" dxfId="29" priority="53" operator="equal">
      <formula>"ASTR"</formula>
    </cfRule>
    <cfRule type="cellIs" dxfId="28" priority="54" operator="equal">
      <formula>"FE"</formula>
    </cfRule>
    <cfRule type="cellIs" dxfId="27" priority="55" operator="equal">
      <formula>"M"</formula>
    </cfRule>
    <cfRule type="cellIs" dxfId="26" priority="56" operator="equal">
      <formula>"FO"</formula>
    </cfRule>
    <cfRule type="cellIs" dxfId="25" priority="57" operator="equal">
      <formula>"CO"</formula>
    </cfRule>
    <cfRule type="cellIs" dxfId="24" priority="58" operator="equal">
      <formula>"ANP"</formula>
    </cfRule>
    <cfRule type="cellIs" dxfId="23" priority="60" operator="equal">
      <formula>"WEBM"</formula>
    </cfRule>
    <cfRule type="cellIs" dxfId="22" priority="61" operator="equal">
      <formula>"BO2"</formula>
    </cfRule>
    <cfRule type="cellIs" dxfId="21" priority="62" operator="equal">
      <formula>"BO1"</formula>
    </cfRule>
    <cfRule type="cellIs" dxfId="20" priority="63" operator="equal">
      <formula>"HL9"</formula>
    </cfRule>
    <cfRule type="cellIs" dxfId="19" priority="64" operator="equal">
      <formula>"HL8"</formula>
    </cfRule>
    <cfRule type="cellIs" dxfId="18" priority="65" operator="equal">
      <formula>"P4"</formula>
    </cfRule>
    <cfRule type="cellIs" dxfId="17" priority="66" operator="equal">
      <formula>"P1"</formula>
    </cfRule>
  </conditionalFormatting>
  <conditionalFormatting sqref="B2:BC3">
    <cfRule type="cellIs" dxfId="16" priority="16" operator="equal">
      <formula>"INSUFFISANT"</formula>
    </cfRule>
    <cfRule type="cellIs" dxfId="15" priority="17" operator="equal">
      <formula>"√"</formula>
    </cfRule>
  </conditionalFormatting>
  <conditionalFormatting sqref="Z20:Z28">
    <cfRule type="cellIs" dxfId="14" priority="2" operator="equal">
      <formula>"WEBM"</formula>
    </cfRule>
    <cfRule type="cellIs" dxfId="13" priority="3" operator="equal">
      <formula>"ASTR"</formula>
    </cfRule>
    <cfRule type="cellIs" dxfId="12" priority="4" operator="equal">
      <formula>"FE"</formula>
    </cfRule>
    <cfRule type="cellIs" dxfId="11" priority="5" operator="equal">
      <formula>"M"</formula>
    </cfRule>
    <cfRule type="cellIs" dxfId="10" priority="6" operator="equal">
      <formula>"FO"</formula>
    </cfRule>
    <cfRule type="cellIs" dxfId="9" priority="7" operator="equal">
      <formula>"CO"</formula>
    </cfRule>
    <cfRule type="cellIs" dxfId="8" priority="8" operator="equal">
      <formula>"ANP"</formula>
    </cfRule>
    <cfRule type="cellIs" dxfId="7" priority="9" operator="equal">
      <formula>"WEBM"</formula>
    </cfRule>
    <cfRule type="cellIs" dxfId="6" priority="10" operator="equal">
      <formula>"BO2"</formula>
    </cfRule>
    <cfRule type="cellIs" dxfId="5" priority="11" operator="equal">
      <formula>"BO1"</formula>
    </cfRule>
    <cfRule type="cellIs" dxfId="4" priority="12" operator="equal">
      <formula>"HL9"</formula>
    </cfRule>
    <cfRule type="cellIs" dxfId="3" priority="13" operator="equal">
      <formula>"HL8"</formula>
    </cfRule>
    <cfRule type="cellIs" dxfId="2" priority="14" operator="equal">
      <formula>"P4"</formula>
    </cfRule>
    <cfRule type="cellIs" dxfId="1" priority="15" operator="equal">
      <formula>"P1"</formula>
    </cfRule>
  </conditionalFormatting>
  <conditionalFormatting sqref="U20:Y28">
    <cfRule type="cellIs" dxfId="0" priority="1" operator="equal">
      <formula>0</formula>
    </cfRule>
  </conditionalFormatting>
  <dataValidations count="4">
    <dataValidation type="list" allowBlank="1" showInputMessage="1" showErrorMessage="1" sqref="B8:F15 B6:C7 D6:F6 C16:F16 I8:L16 I6:L6 N8:R16 N6:R6 T8:X16 T6:X6 Z8:AD16 Z6:AD6 AF8:AJ16 AF6:AJ6 AL8:AP16 AL6:AP6 AR8:AS16 AU8:AV16 AR6:AS6 AU6:AV6 BA8:BB16 AX6:AY6 BA6:BB6 AX8:AY16">
      <formula1>Choix</formula1>
    </dataValidation>
    <dataValidation type="list" allowBlank="1" showInputMessage="1" showErrorMessage="1" sqref="S20:T20">
      <formula1>Collegues</formula1>
    </dataValidation>
    <dataValidation type="list" allowBlank="1" showInputMessage="1" showErrorMessage="1" sqref="S21:T21">
      <formula1>Jours</formula1>
    </dataValidation>
    <dataValidation type="list" allowBlank="1" showInputMessage="1" showErrorMessage="1" sqref="S22">
      <formula1>Semaines</formula1>
    </dataValidation>
  </dataValidations>
  <pageMargins left="0.7" right="0.7" top="0.75" bottom="0.75" header="0.3" footer="0.3"/>
  <pageSetup paperSize="9" scale="2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W33"/>
  <sheetViews>
    <sheetView workbookViewId="0">
      <selection activeCell="Q10" sqref="Q10"/>
    </sheetView>
  </sheetViews>
  <sheetFormatPr baseColWidth="10" defaultColWidth="11.42578125" defaultRowHeight="15" x14ac:dyDescent="0.25"/>
  <cols>
    <col min="1" max="1" width="21.28515625" bestFit="1" customWidth="1"/>
  </cols>
  <sheetData>
    <row r="1" spans="1:49" ht="15.75" thickBot="1" x14ac:dyDescent="0.3">
      <c r="A1" s="1"/>
    </row>
    <row r="2" spans="1:49" ht="15.75" thickBot="1" x14ac:dyDescent="0.3">
      <c r="A2" s="51" t="s">
        <v>50</v>
      </c>
      <c r="AL2" s="173" t="s">
        <v>50</v>
      </c>
      <c r="AM2" s="174"/>
      <c r="AN2" s="174"/>
      <c r="AO2" s="174"/>
      <c r="AP2" s="174"/>
      <c r="AQ2" s="174"/>
      <c r="AR2" s="174"/>
      <c r="AS2" s="174"/>
      <c r="AT2" s="174"/>
      <c r="AU2" s="174"/>
      <c r="AV2" s="174"/>
      <c r="AW2" s="174"/>
    </row>
    <row r="3" spans="1:49" ht="15.75" thickBot="1" x14ac:dyDescent="0.3">
      <c r="A3" s="52"/>
      <c r="B3" s="153" t="s">
        <v>52</v>
      </c>
      <c r="C3" s="153"/>
      <c r="D3" s="153"/>
      <c r="E3" s="153"/>
      <c r="F3" s="153"/>
      <c r="G3" s="153"/>
      <c r="H3" s="167" t="s">
        <v>53</v>
      </c>
      <c r="I3" s="168"/>
      <c r="J3" s="168"/>
      <c r="K3" s="168"/>
      <c r="L3" s="168"/>
      <c r="M3" s="169"/>
      <c r="N3" s="152" t="s">
        <v>54</v>
      </c>
      <c r="O3" s="153"/>
      <c r="P3" s="153"/>
      <c r="Q3" s="153"/>
      <c r="R3" s="153"/>
      <c r="S3" s="153"/>
      <c r="T3" s="167" t="s">
        <v>55</v>
      </c>
      <c r="U3" s="168"/>
      <c r="V3" s="168"/>
      <c r="W3" s="168"/>
      <c r="X3" s="168"/>
      <c r="Y3" s="169"/>
      <c r="Z3" s="170" t="s">
        <v>56</v>
      </c>
      <c r="AA3" s="171"/>
      <c r="AB3" s="171"/>
      <c r="AC3" s="171"/>
      <c r="AD3" s="171"/>
      <c r="AE3" s="172"/>
      <c r="AF3" s="167" t="s">
        <v>57</v>
      </c>
      <c r="AG3" s="168"/>
      <c r="AH3" s="168"/>
      <c r="AI3" s="168"/>
      <c r="AJ3" s="168"/>
      <c r="AK3" s="169"/>
      <c r="AL3" s="170" t="s">
        <v>58</v>
      </c>
      <c r="AM3" s="171"/>
      <c r="AN3" s="171"/>
      <c r="AO3" s="171"/>
      <c r="AP3" s="171"/>
      <c r="AQ3" s="172"/>
      <c r="AR3" s="170" t="s">
        <v>59</v>
      </c>
      <c r="AS3" s="171"/>
      <c r="AT3" s="171"/>
      <c r="AU3" s="171"/>
      <c r="AV3" s="171"/>
      <c r="AW3" s="172"/>
    </row>
    <row r="4" spans="1:49" ht="15.75" thickBot="1" x14ac:dyDescent="0.3">
      <c r="A4" s="53"/>
      <c r="B4" s="48">
        <v>43528</v>
      </c>
      <c r="C4" s="16">
        <v>43529</v>
      </c>
      <c r="D4" s="15">
        <v>43530</v>
      </c>
      <c r="E4" s="16">
        <v>43531</v>
      </c>
      <c r="F4" s="15">
        <v>43532</v>
      </c>
      <c r="G4" s="41">
        <v>43533</v>
      </c>
      <c r="H4" s="15">
        <v>43535</v>
      </c>
      <c r="I4" s="16">
        <v>43536</v>
      </c>
      <c r="J4" s="15">
        <v>43537</v>
      </c>
      <c r="K4" s="16">
        <v>43538</v>
      </c>
      <c r="L4" s="15">
        <v>43539</v>
      </c>
      <c r="M4" s="41">
        <v>43540</v>
      </c>
      <c r="N4" s="15">
        <v>43542</v>
      </c>
      <c r="O4" s="16">
        <v>43543</v>
      </c>
      <c r="P4" s="15">
        <v>43544</v>
      </c>
      <c r="Q4" s="16">
        <v>43545</v>
      </c>
      <c r="R4" s="15">
        <v>43546</v>
      </c>
      <c r="S4" s="41">
        <v>43547</v>
      </c>
      <c r="T4" s="15">
        <v>43549</v>
      </c>
      <c r="U4" s="16">
        <v>43550</v>
      </c>
      <c r="V4" s="15">
        <v>43551</v>
      </c>
      <c r="W4" s="16">
        <v>43552</v>
      </c>
      <c r="X4" s="15">
        <v>43553</v>
      </c>
      <c r="Y4" s="41">
        <v>43554</v>
      </c>
      <c r="Z4" s="15">
        <v>43556</v>
      </c>
      <c r="AA4" s="15">
        <v>43557</v>
      </c>
      <c r="AB4" s="15">
        <v>43558</v>
      </c>
      <c r="AC4" s="15">
        <v>43559</v>
      </c>
      <c r="AD4" s="15">
        <v>43560</v>
      </c>
      <c r="AE4" s="41">
        <v>43561</v>
      </c>
      <c r="AF4" s="15">
        <v>43563</v>
      </c>
      <c r="AG4" s="15">
        <v>43564</v>
      </c>
      <c r="AH4" s="15">
        <v>43565</v>
      </c>
      <c r="AI4" s="15">
        <v>43566</v>
      </c>
      <c r="AJ4" s="15">
        <v>43567</v>
      </c>
      <c r="AK4" s="41">
        <v>43568</v>
      </c>
      <c r="AL4" s="15">
        <v>43570</v>
      </c>
      <c r="AM4" s="15">
        <v>43571</v>
      </c>
      <c r="AN4" s="15">
        <v>43572</v>
      </c>
      <c r="AO4" s="15">
        <v>43573</v>
      </c>
      <c r="AP4" s="15">
        <v>43574</v>
      </c>
      <c r="AQ4" s="41">
        <v>43575</v>
      </c>
      <c r="AR4" s="15">
        <v>43577</v>
      </c>
      <c r="AS4" s="15">
        <v>43578</v>
      </c>
      <c r="AT4" s="15">
        <v>43579</v>
      </c>
      <c r="AU4" s="15">
        <v>43580</v>
      </c>
      <c r="AV4" s="15">
        <v>43581</v>
      </c>
      <c r="AW4" s="41">
        <v>43582</v>
      </c>
    </row>
    <row r="5" spans="1:49" x14ac:dyDescent="0.25">
      <c r="A5" s="54" t="s">
        <v>9</v>
      </c>
      <c r="B5" s="11"/>
      <c r="C5" s="8"/>
      <c r="D5" s="11"/>
      <c r="E5" s="11"/>
      <c r="F5" s="11"/>
      <c r="G5" s="10"/>
      <c r="H5" s="35" t="s">
        <v>20</v>
      </c>
      <c r="I5" s="35" t="s">
        <v>20</v>
      </c>
      <c r="J5" s="35" t="s">
        <v>20</v>
      </c>
      <c r="K5" s="35" t="s">
        <v>20</v>
      </c>
      <c r="L5" s="35" t="s">
        <v>20</v>
      </c>
      <c r="M5" s="10"/>
      <c r="N5" s="35" t="s">
        <v>20</v>
      </c>
      <c r="O5" s="35" t="s">
        <v>20</v>
      </c>
      <c r="P5" s="35" t="s">
        <v>20</v>
      </c>
      <c r="Q5" s="35" t="s">
        <v>20</v>
      </c>
      <c r="R5" s="35" t="s">
        <v>20</v>
      </c>
      <c r="S5" s="10"/>
      <c r="T5" s="35" t="s">
        <v>20</v>
      </c>
      <c r="U5" s="35" t="s">
        <v>20</v>
      </c>
      <c r="V5" s="35" t="s">
        <v>20</v>
      </c>
      <c r="W5" s="35" t="s">
        <v>20</v>
      </c>
      <c r="X5" s="35" t="s">
        <v>20</v>
      </c>
      <c r="Y5" s="10"/>
      <c r="Z5" s="9"/>
      <c r="AA5" s="8"/>
      <c r="AB5" s="11"/>
      <c r="AC5" s="11"/>
      <c r="AD5" s="11"/>
      <c r="AE5" s="10"/>
      <c r="AF5" s="9"/>
      <c r="AG5" s="8"/>
      <c r="AH5" s="11"/>
      <c r="AI5" s="11"/>
      <c r="AJ5" s="11"/>
      <c r="AK5" s="10"/>
      <c r="AL5" s="9"/>
      <c r="AM5" s="8"/>
      <c r="AN5" s="11"/>
      <c r="AO5" s="11"/>
      <c r="AP5" s="11"/>
      <c r="AQ5" s="10"/>
      <c r="AR5" s="9"/>
      <c r="AS5" s="8"/>
      <c r="AT5" s="11"/>
      <c r="AU5" s="11"/>
      <c r="AV5" s="11"/>
      <c r="AW5" s="10"/>
    </row>
    <row r="6" spans="1:49" x14ac:dyDescent="0.25">
      <c r="A6" s="55" t="s">
        <v>21</v>
      </c>
      <c r="B6" s="49" t="s">
        <v>63</v>
      </c>
      <c r="C6" s="17" t="s">
        <v>63</v>
      </c>
      <c r="D6" s="17" t="s">
        <v>63</v>
      </c>
      <c r="E6" s="17" t="s">
        <v>63</v>
      </c>
      <c r="F6" s="44" t="s">
        <v>63</v>
      </c>
      <c r="G6" s="10"/>
      <c r="H6" s="39" t="s">
        <v>63</v>
      </c>
      <c r="I6" s="17" t="s">
        <v>63</v>
      </c>
      <c r="J6" s="17" t="s">
        <v>63</v>
      </c>
      <c r="K6" s="17" t="s">
        <v>63</v>
      </c>
      <c r="L6" s="44" t="s">
        <v>63</v>
      </c>
      <c r="M6" s="10"/>
      <c r="N6" s="39" t="s">
        <v>63</v>
      </c>
      <c r="O6" s="17" t="s">
        <v>63</v>
      </c>
      <c r="P6" s="17" t="s">
        <v>63</v>
      </c>
      <c r="Q6" s="17" t="s">
        <v>63</v>
      </c>
      <c r="R6" s="44" t="s">
        <v>63</v>
      </c>
      <c r="S6" s="10"/>
      <c r="T6" s="39" t="s">
        <v>63</v>
      </c>
      <c r="U6" s="17" t="s">
        <v>63</v>
      </c>
      <c r="V6" s="17" t="s">
        <v>63</v>
      </c>
      <c r="W6" s="17" t="s">
        <v>63</v>
      </c>
      <c r="X6" s="44" t="s">
        <v>63</v>
      </c>
      <c r="Y6" s="10"/>
      <c r="Z6" s="39" t="s">
        <v>63</v>
      </c>
      <c r="AA6" s="17" t="s">
        <v>63</v>
      </c>
      <c r="AB6" s="17" t="s">
        <v>63</v>
      </c>
      <c r="AC6" s="17" t="s">
        <v>63</v>
      </c>
      <c r="AD6" s="44" t="s">
        <v>63</v>
      </c>
      <c r="AE6" s="10"/>
      <c r="AF6" s="39" t="s">
        <v>63</v>
      </c>
      <c r="AG6" s="17" t="s">
        <v>63</v>
      </c>
      <c r="AH6" s="17" t="s">
        <v>63</v>
      </c>
      <c r="AI6" s="17" t="s">
        <v>63</v>
      </c>
      <c r="AJ6" s="44" t="s">
        <v>63</v>
      </c>
      <c r="AK6" s="10"/>
      <c r="AL6" s="39" t="s">
        <v>63</v>
      </c>
      <c r="AM6" s="17" t="s">
        <v>63</v>
      </c>
      <c r="AN6" s="17" t="s">
        <v>63</v>
      </c>
      <c r="AO6" s="17" t="s">
        <v>63</v>
      </c>
      <c r="AP6" s="44" t="s">
        <v>63</v>
      </c>
      <c r="AQ6" s="10"/>
      <c r="AR6" s="39" t="s">
        <v>63</v>
      </c>
      <c r="AS6" s="17" t="s">
        <v>63</v>
      </c>
      <c r="AT6" s="17" t="s">
        <v>63</v>
      </c>
      <c r="AU6" s="17" t="s">
        <v>63</v>
      </c>
      <c r="AV6" s="44" t="s">
        <v>63</v>
      </c>
      <c r="AW6" s="10"/>
    </row>
    <row r="7" spans="1:49" x14ac:dyDescent="0.25">
      <c r="A7" s="55" t="s">
        <v>15</v>
      </c>
      <c r="B7" s="3" t="s">
        <v>61</v>
      </c>
      <c r="C7" s="4" t="s">
        <v>61</v>
      </c>
      <c r="D7" s="4" t="s">
        <v>61</v>
      </c>
      <c r="E7" s="4" t="s">
        <v>61</v>
      </c>
      <c r="F7" s="4" t="s">
        <v>61</v>
      </c>
      <c r="G7" s="10"/>
      <c r="H7" s="9"/>
      <c r="I7" s="8"/>
      <c r="J7" s="11"/>
      <c r="K7" s="11"/>
      <c r="L7" s="11"/>
      <c r="M7" s="10"/>
      <c r="N7" s="9"/>
      <c r="O7" s="8"/>
      <c r="P7" s="11"/>
      <c r="Q7" s="11"/>
      <c r="R7" s="11"/>
      <c r="S7" s="10"/>
      <c r="T7" s="9"/>
      <c r="U7" s="8"/>
      <c r="V7" s="11"/>
      <c r="W7" s="11"/>
      <c r="X7" s="11"/>
      <c r="Y7" s="10"/>
      <c r="Z7" s="9"/>
      <c r="AA7" s="8"/>
      <c r="AB7" s="11"/>
      <c r="AC7" s="11"/>
      <c r="AD7" s="11"/>
      <c r="AE7" s="10"/>
      <c r="AF7" s="9"/>
      <c r="AG7" s="8"/>
      <c r="AH7" s="11"/>
      <c r="AI7" s="11"/>
      <c r="AJ7" s="33" t="s">
        <v>12</v>
      </c>
      <c r="AK7" s="10"/>
      <c r="AL7" s="33" t="s">
        <v>12</v>
      </c>
      <c r="AM7" s="33" t="s">
        <v>12</v>
      </c>
      <c r="AN7" s="33" t="s">
        <v>12</v>
      </c>
      <c r="AO7" s="33" t="s">
        <v>12</v>
      </c>
      <c r="AP7" s="33" t="s">
        <v>12</v>
      </c>
      <c r="AQ7" s="10"/>
      <c r="AR7" s="9"/>
      <c r="AS7" s="8"/>
      <c r="AT7" s="11"/>
      <c r="AU7" s="11"/>
      <c r="AV7" s="11"/>
      <c r="AW7" s="10"/>
    </row>
    <row r="8" spans="1:49" x14ac:dyDescent="0.25">
      <c r="A8" s="55" t="s">
        <v>51</v>
      </c>
      <c r="B8" s="11"/>
      <c r="C8" s="8"/>
      <c r="D8" s="11"/>
      <c r="E8" s="11"/>
      <c r="F8" s="11"/>
      <c r="G8" s="10"/>
      <c r="H8" s="9"/>
      <c r="I8" s="8"/>
      <c r="J8" s="11"/>
      <c r="K8" s="11"/>
      <c r="L8" s="11"/>
      <c r="M8" s="10"/>
      <c r="N8" s="9"/>
      <c r="O8" s="8"/>
      <c r="P8" s="11"/>
      <c r="Q8" s="11"/>
      <c r="R8" s="11"/>
      <c r="S8" s="10"/>
      <c r="T8" s="9"/>
      <c r="U8" s="8"/>
      <c r="V8" s="11"/>
      <c r="W8" s="11"/>
      <c r="X8" s="11"/>
      <c r="Y8" s="10"/>
      <c r="Z8" s="9"/>
      <c r="AA8" s="8"/>
      <c r="AB8" s="11"/>
      <c r="AC8" s="11"/>
      <c r="AD8" s="11"/>
      <c r="AE8" s="10"/>
      <c r="AF8" s="9"/>
      <c r="AG8" s="8"/>
      <c r="AH8" s="11"/>
      <c r="AI8" s="11"/>
      <c r="AJ8" s="11"/>
      <c r="AK8" s="10"/>
      <c r="AL8" s="9"/>
      <c r="AM8" s="8"/>
      <c r="AN8" s="11"/>
      <c r="AO8" s="11"/>
      <c r="AP8" s="11"/>
      <c r="AQ8" s="10"/>
      <c r="AR8" s="9"/>
      <c r="AS8" s="8"/>
      <c r="AT8" s="11"/>
      <c r="AU8" s="11"/>
      <c r="AV8" s="11"/>
      <c r="AW8" s="10"/>
    </row>
    <row r="9" spans="1:49" x14ac:dyDescent="0.25">
      <c r="A9" s="55" t="s">
        <v>17</v>
      </c>
      <c r="B9" s="11"/>
      <c r="C9" s="8"/>
      <c r="D9" s="11"/>
      <c r="E9" s="11"/>
      <c r="F9" s="11"/>
      <c r="G9" s="10"/>
      <c r="H9" s="33" t="s">
        <v>12</v>
      </c>
      <c r="I9" s="8"/>
      <c r="J9" s="11"/>
      <c r="K9" s="11"/>
      <c r="L9" s="11"/>
      <c r="M9" s="10"/>
      <c r="N9" s="9"/>
      <c r="O9" s="13" t="s">
        <v>20</v>
      </c>
      <c r="P9" s="11"/>
      <c r="Q9" s="58" t="s">
        <v>12</v>
      </c>
      <c r="R9" s="58" t="s">
        <v>12</v>
      </c>
      <c r="S9" s="10"/>
      <c r="T9" s="58" t="s">
        <v>12</v>
      </c>
      <c r="U9" s="58" t="s">
        <v>12</v>
      </c>
      <c r="V9" s="58" t="s">
        <v>12</v>
      </c>
      <c r="W9" s="58" t="s">
        <v>12</v>
      </c>
      <c r="X9" s="58" t="s">
        <v>12</v>
      </c>
      <c r="Y9" s="10"/>
      <c r="Z9" s="58" t="s">
        <v>12</v>
      </c>
      <c r="AA9" s="58" t="s">
        <v>12</v>
      </c>
      <c r="AB9" s="58" t="s">
        <v>12</v>
      </c>
      <c r="AC9" s="58" t="s">
        <v>12</v>
      </c>
      <c r="AD9" s="58" t="s">
        <v>12</v>
      </c>
      <c r="AE9" s="10"/>
      <c r="AF9" s="58" t="s">
        <v>12</v>
      </c>
      <c r="AG9" s="8"/>
      <c r="AH9" s="11"/>
      <c r="AI9" s="11"/>
      <c r="AJ9" s="11"/>
      <c r="AK9" s="10"/>
      <c r="AL9" s="9"/>
      <c r="AM9" s="8"/>
      <c r="AN9" s="11"/>
      <c r="AO9" s="11"/>
      <c r="AP9" s="11"/>
      <c r="AQ9" s="10"/>
      <c r="AR9" s="9"/>
      <c r="AS9" s="8"/>
      <c r="AT9" s="11"/>
      <c r="AU9" s="11"/>
      <c r="AV9" s="11"/>
      <c r="AW9" s="10"/>
    </row>
    <row r="10" spans="1:49" x14ac:dyDescent="0.25">
      <c r="A10" s="55" t="s">
        <v>24</v>
      </c>
      <c r="B10" s="11"/>
      <c r="C10" s="8"/>
      <c r="D10" s="11"/>
      <c r="E10" s="11"/>
      <c r="F10" s="11"/>
      <c r="G10" s="10"/>
      <c r="H10" s="9"/>
      <c r="I10" s="8"/>
      <c r="J10" s="11"/>
      <c r="K10" s="11"/>
      <c r="L10" s="11"/>
      <c r="M10" s="10"/>
      <c r="N10" s="9"/>
      <c r="O10" s="8"/>
      <c r="P10" s="11"/>
      <c r="Q10" s="11"/>
      <c r="R10" s="11"/>
      <c r="S10" s="10"/>
      <c r="T10" s="9"/>
      <c r="U10" s="8"/>
      <c r="V10" s="11"/>
      <c r="W10" s="11"/>
      <c r="X10" s="11"/>
      <c r="Y10" s="10"/>
      <c r="Z10" s="9"/>
      <c r="AA10" s="8"/>
      <c r="AB10" s="11"/>
      <c r="AC10" s="11"/>
      <c r="AD10" s="11"/>
      <c r="AE10" s="10"/>
      <c r="AF10" s="9"/>
      <c r="AG10" s="8"/>
      <c r="AH10" s="11"/>
      <c r="AI10" s="11"/>
      <c r="AJ10" s="11"/>
      <c r="AK10" s="10"/>
      <c r="AL10" s="9"/>
      <c r="AM10" s="8"/>
      <c r="AN10" s="11"/>
      <c r="AO10" s="11"/>
      <c r="AP10" s="11"/>
      <c r="AQ10" s="10"/>
      <c r="AR10" s="9"/>
      <c r="AS10" s="8"/>
      <c r="AT10" s="11"/>
      <c r="AU10" s="11"/>
      <c r="AV10" s="11"/>
      <c r="AW10" s="10"/>
    </row>
    <row r="11" spans="1:49" x14ac:dyDescent="0.25">
      <c r="A11" s="55" t="s">
        <v>66</v>
      </c>
      <c r="B11" s="50" t="s">
        <v>67</v>
      </c>
      <c r="C11" s="40" t="s">
        <v>67</v>
      </c>
      <c r="D11" s="40" t="s">
        <v>67</v>
      </c>
      <c r="E11" s="40" t="s">
        <v>67</v>
      </c>
      <c r="F11" s="45" t="s">
        <v>67</v>
      </c>
      <c r="G11" s="12"/>
      <c r="H11" s="43" t="s">
        <v>67</v>
      </c>
      <c r="I11" s="40" t="s">
        <v>67</v>
      </c>
      <c r="J11" s="40" t="s">
        <v>67</v>
      </c>
      <c r="K11" s="40" t="s">
        <v>67</v>
      </c>
      <c r="L11" s="45" t="s">
        <v>67</v>
      </c>
      <c r="M11" s="12"/>
      <c r="N11" s="43" t="s">
        <v>67</v>
      </c>
      <c r="O11" s="40" t="s">
        <v>67</v>
      </c>
      <c r="P11" s="40" t="s">
        <v>67</v>
      </c>
      <c r="Q11" s="40" t="s">
        <v>67</v>
      </c>
      <c r="R11" s="45" t="s">
        <v>67</v>
      </c>
      <c r="S11" s="12"/>
      <c r="T11" s="43" t="s">
        <v>67</v>
      </c>
      <c r="U11" s="40" t="s">
        <v>67</v>
      </c>
      <c r="V11" s="40" t="s">
        <v>67</v>
      </c>
      <c r="W11" s="40" t="s">
        <v>67</v>
      </c>
      <c r="X11" s="45" t="s">
        <v>67</v>
      </c>
      <c r="Y11" s="12"/>
      <c r="Z11" s="43" t="s">
        <v>67</v>
      </c>
      <c r="AA11" s="40" t="s">
        <v>67</v>
      </c>
      <c r="AB11" s="40" t="s">
        <v>67</v>
      </c>
      <c r="AC11" s="40" t="s">
        <v>67</v>
      </c>
      <c r="AD11" s="45" t="s">
        <v>67</v>
      </c>
      <c r="AE11" s="12"/>
      <c r="AF11" s="43" t="s">
        <v>67</v>
      </c>
      <c r="AG11" s="40" t="s">
        <v>67</v>
      </c>
      <c r="AH11" s="40" t="s">
        <v>67</v>
      </c>
      <c r="AI11" s="40" t="s">
        <v>67</v>
      </c>
      <c r="AJ11" s="45" t="s">
        <v>67</v>
      </c>
      <c r="AK11" s="12"/>
      <c r="AL11" s="33" t="s">
        <v>12</v>
      </c>
      <c r="AM11" s="33" t="s">
        <v>12</v>
      </c>
      <c r="AN11" s="33" t="s">
        <v>12</v>
      </c>
      <c r="AO11" s="33" t="s">
        <v>12</v>
      </c>
      <c r="AP11" s="33" t="s">
        <v>12</v>
      </c>
      <c r="AQ11" s="12"/>
      <c r="AR11" s="43" t="s">
        <v>67</v>
      </c>
      <c r="AS11" s="40" t="s">
        <v>67</v>
      </c>
      <c r="AT11" s="40" t="s">
        <v>67</v>
      </c>
      <c r="AU11" s="40" t="s">
        <v>67</v>
      </c>
      <c r="AV11" s="45" t="s">
        <v>67</v>
      </c>
      <c r="AW11" s="12"/>
    </row>
    <row r="12" spans="1:49" x14ac:dyDescent="0.25">
      <c r="A12" s="55" t="s">
        <v>18</v>
      </c>
      <c r="B12" s="11"/>
      <c r="C12" s="8"/>
      <c r="D12" s="11"/>
      <c r="E12" s="11"/>
      <c r="F12" s="11"/>
      <c r="G12" s="10"/>
      <c r="H12" s="9"/>
      <c r="I12" s="8"/>
      <c r="J12" s="11"/>
      <c r="K12" s="11"/>
      <c r="L12" s="11"/>
      <c r="M12" s="10"/>
      <c r="N12" s="9"/>
      <c r="O12" s="8"/>
      <c r="P12" s="11"/>
      <c r="Q12" s="11"/>
      <c r="R12" s="11"/>
      <c r="S12" s="10"/>
      <c r="T12" s="9"/>
      <c r="U12" s="8"/>
      <c r="V12" s="11"/>
      <c r="W12" s="11"/>
      <c r="X12" s="11"/>
      <c r="Y12" s="10"/>
      <c r="Z12" s="9"/>
      <c r="AA12" s="8"/>
      <c r="AB12" s="11"/>
      <c r="AC12" s="11"/>
      <c r="AD12" s="11"/>
      <c r="AE12" s="10"/>
      <c r="AF12" s="9"/>
      <c r="AG12" s="8"/>
      <c r="AH12" s="11"/>
      <c r="AI12" s="11"/>
      <c r="AJ12" s="11"/>
      <c r="AK12" s="10"/>
      <c r="AL12" s="9"/>
      <c r="AM12" s="8"/>
      <c r="AN12" s="11"/>
      <c r="AO12" s="11"/>
      <c r="AP12" s="11"/>
      <c r="AQ12" s="10"/>
      <c r="AR12" s="9"/>
      <c r="AS12" s="8"/>
      <c r="AT12" s="11"/>
      <c r="AU12" s="11"/>
      <c r="AV12" s="11"/>
      <c r="AW12" s="10"/>
    </row>
    <row r="13" spans="1:49" x14ac:dyDescent="0.25">
      <c r="A13" s="55" t="s">
        <v>64</v>
      </c>
      <c r="B13" s="11"/>
      <c r="C13" s="8"/>
      <c r="D13" s="11"/>
      <c r="E13" s="11"/>
      <c r="F13" s="11"/>
      <c r="G13" s="10"/>
      <c r="H13" s="9"/>
      <c r="I13" s="8"/>
      <c r="J13" s="11"/>
      <c r="K13" s="11"/>
      <c r="L13" s="11"/>
      <c r="M13" s="10"/>
      <c r="N13" s="9"/>
      <c r="O13" s="8"/>
      <c r="P13" s="11"/>
      <c r="Q13" s="11"/>
      <c r="R13" s="11"/>
      <c r="S13" s="10"/>
      <c r="T13" s="9"/>
      <c r="U13" s="8"/>
      <c r="V13" s="11"/>
      <c r="W13" s="11"/>
      <c r="X13" s="11"/>
      <c r="Y13" s="10"/>
      <c r="Z13" s="9"/>
      <c r="AA13" s="8"/>
      <c r="AB13" s="11"/>
      <c r="AC13" s="11"/>
      <c r="AD13" s="11"/>
      <c r="AE13" s="10"/>
      <c r="AF13" s="9"/>
      <c r="AG13" s="8"/>
      <c r="AH13" s="11"/>
      <c r="AI13" s="11"/>
      <c r="AJ13" s="11"/>
      <c r="AK13" s="10"/>
      <c r="AL13" s="9"/>
      <c r="AM13" s="8"/>
      <c r="AN13" s="11"/>
      <c r="AO13" s="11"/>
      <c r="AP13" s="11"/>
      <c r="AQ13" s="10"/>
      <c r="AR13" s="9"/>
      <c r="AS13" s="8"/>
      <c r="AT13" s="11"/>
      <c r="AU13" s="11"/>
      <c r="AV13" s="11"/>
      <c r="AW13" s="10"/>
    </row>
    <row r="14" spans="1:49" ht="16.5" thickBot="1" x14ac:dyDescent="0.3">
      <c r="A14" s="56" t="s">
        <v>65</v>
      </c>
      <c r="B14" s="11"/>
      <c r="C14" s="8"/>
      <c r="D14" s="11"/>
      <c r="E14" s="11"/>
      <c r="F14" s="11"/>
      <c r="G14" s="42"/>
      <c r="H14" s="9"/>
      <c r="I14" s="8"/>
      <c r="J14" s="11"/>
      <c r="K14" s="11"/>
      <c r="L14" s="11"/>
      <c r="M14" s="42"/>
      <c r="N14" s="9"/>
      <c r="O14" s="8"/>
      <c r="P14" s="11"/>
      <c r="Q14" s="11"/>
      <c r="R14" s="11"/>
      <c r="S14" s="42"/>
      <c r="T14" s="9"/>
      <c r="U14" s="8"/>
      <c r="V14" s="11"/>
      <c r="W14" s="11"/>
      <c r="X14" s="11"/>
      <c r="Y14" s="42"/>
      <c r="Z14" s="9"/>
      <c r="AA14" s="8"/>
      <c r="AB14" s="11"/>
      <c r="AC14" s="11"/>
      <c r="AD14" s="11"/>
      <c r="AE14" s="42"/>
      <c r="AF14" s="9"/>
      <c r="AG14" s="8"/>
      <c r="AH14" s="11"/>
      <c r="AI14" s="11"/>
      <c r="AJ14" s="11"/>
      <c r="AK14" s="42"/>
      <c r="AL14" s="9"/>
      <c r="AM14" s="8"/>
      <c r="AN14" s="11"/>
      <c r="AO14" s="11"/>
      <c r="AP14" s="11"/>
      <c r="AQ14" s="42"/>
      <c r="AR14" s="9"/>
      <c r="AS14" s="8"/>
      <c r="AT14" s="11"/>
      <c r="AU14" s="11"/>
      <c r="AV14" s="11"/>
      <c r="AW14" s="42"/>
    </row>
    <row r="15" spans="1:49" x14ac:dyDescent="0.25">
      <c r="A15" s="53"/>
    </row>
    <row r="16" spans="1:49" ht="15.75" thickBot="1" x14ac:dyDescent="0.3">
      <c r="A16" s="57"/>
    </row>
    <row r="18" spans="1:2" ht="15.75" thickBot="1" x14ac:dyDescent="0.3"/>
    <row r="19" spans="1:2" ht="22.5" x14ac:dyDescent="0.25">
      <c r="A19" s="18" t="s">
        <v>16</v>
      </c>
      <c r="B19" s="19" t="s">
        <v>71</v>
      </c>
    </row>
    <row r="20" spans="1:2" x14ac:dyDescent="0.25">
      <c r="A20" s="20" t="s">
        <v>61</v>
      </c>
      <c r="B20" s="21" t="s">
        <v>68</v>
      </c>
    </row>
    <row r="21" spans="1:2" x14ac:dyDescent="0.25">
      <c r="A21" s="22" t="s">
        <v>62</v>
      </c>
      <c r="B21" s="23" t="s">
        <v>72</v>
      </c>
    </row>
    <row r="22" spans="1:2" ht="22.5" x14ac:dyDescent="0.25">
      <c r="A22" s="24" t="s">
        <v>10</v>
      </c>
      <c r="B22" s="25" t="s">
        <v>73</v>
      </c>
    </row>
    <row r="23" spans="1:2" x14ac:dyDescent="0.25">
      <c r="A23" s="26" t="s">
        <v>60</v>
      </c>
      <c r="B23" s="27" t="s">
        <v>74</v>
      </c>
    </row>
    <row r="24" spans="1:2" x14ac:dyDescent="0.25">
      <c r="A24" s="28" t="s">
        <v>19</v>
      </c>
      <c r="B24" s="29" t="s">
        <v>37</v>
      </c>
    </row>
    <row r="25" spans="1:2" x14ac:dyDescent="0.25">
      <c r="A25" s="30" t="s">
        <v>22</v>
      </c>
      <c r="B25" s="31" t="s">
        <v>75</v>
      </c>
    </row>
    <row r="26" spans="1:2" x14ac:dyDescent="0.25">
      <c r="A26" s="32" t="s">
        <v>63</v>
      </c>
      <c r="B26" s="47"/>
    </row>
    <row r="27" spans="1:2" x14ac:dyDescent="0.25">
      <c r="A27" s="33" t="s">
        <v>12</v>
      </c>
      <c r="B27" s="34" t="s">
        <v>41</v>
      </c>
    </row>
    <row r="28" spans="1:2" x14ac:dyDescent="0.25">
      <c r="A28" s="35" t="s">
        <v>20</v>
      </c>
      <c r="B28" s="34" t="s">
        <v>43</v>
      </c>
    </row>
    <row r="29" spans="1:2" x14ac:dyDescent="0.25">
      <c r="A29" s="7"/>
      <c r="B29" s="34" t="s">
        <v>32</v>
      </c>
    </row>
    <row r="30" spans="1:2" x14ac:dyDescent="0.25">
      <c r="A30" s="36" t="s">
        <v>44</v>
      </c>
      <c r="B30" s="34" t="s">
        <v>45</v>
      </c>
    </row>
    <row r="31" spans="1:2" x14ac:dyDescent="0.25">
      <c r="A31" s="37" t="s">
        <v>46</v>
      </c>
      <c r="B31" s="34" t="s">
        <v>47</v>
      </c>
    </row>
    <row r="32" spans="1:2" x14ac:dyDescent="0.25">
      <c r="A32" s="26" t="s">
        <v>69</v>
      </c>
      <c r="B32" s="34" t="s">
        <v>70</v>
      </c>
    </row>
    <row r="33" spans="1:2" ht="16.5" thickBot="1" x14ac:dyDescent="0.3">
      <c r="A33" s="38" t="s">
        <v>48</v>
      </c>
      <c r="B33" s="46" t="s">
        <v>49</v>
      </c>
    </row>
  </sheetData>
  <mergeCells count="9">
    <mergeCell ref="AF3:AK3"/>
    <mergeCell ref="AL3:AQ3"/>
    <mergeCell ref="AR3:AW3"/>
    <mergeCell ref="AL2:AW2"/>
    <mergeCell ref="B3:G3"/>
    <mergeCell ref="H3:M3"/>
    <mergeCell ref="N3:S3"/>
    <mergeCell ref="T3:Y3"/>
    <mergeCell ref="Z3:AE3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M61"/>
  <sheetViews>
    <sheetView workbookViewId="0">
      <selection activeCell="J19" sqref="J19"/>
    </sheetView>
  </sheetViews>
  <sheetFormatPr baseColWidth="10" defaultRowHeight="15" x14ac:dyDescent="0.25"/>
  <cols>
    <col min="9" max="9" width="34.28515625" customWidth="1"/>
  </cols>
  <sheetData>
    <row r="3" spans="2:13" ht="15" customHeight="1" thickBot="1" x14ac:dyDescent="0.3">
      <c r="B3" s="109"/>
      <c r="C3" s="109"/>
      <c r="D3" s="71"/>
      <c r="E3" s="71"/>
      <c r="F3" s="71"/>
      <c r="G3" s="71"/>
    </row>
    <row r="4" spans="2:13" ht="21.95" customHeight="1" thickBot="1" x14ac:dyDescent="0.3">
      <c r="B4" s="102" t="s">
        <v>16</v>
      </c>
      <c r="C4" s="108" t="s">
        <v>26</v>
      </c>
      <c r="D4" s="141" t="s">
        <v>27</v>
      </c>
      <c r="E4" s="142" t="s">
        <v>28</v>
      </c>
      <c r="F4" s="142"/>
      <c r="G4" s="142"/>
      <c r="I4" s="2" t="s">
        <v>100</v>
      </c>
      <c r="K4" s="14" t="s">
        <v>0</v>
      </c>
      <c r="M4" s="139">
        <v>43773</v>
      </c>
    </row>
    <row r="5" spans="2:13" ht="21.95" customHeight="1" thickBot="1" x14ac:dyDescent="0.3">
      <c r="B5" s="103" t="s">
        <v>10</v>
      </c>
      <c r="C5" s="107" t="s">
        <v>29</v>
      </c>
      <c r="D5" s="141"/>
      <c r="E5" s="142"/>
      <c r="F5" s="142"/>
      <c r="G5" s="142"/>
      <c r="I5" s="2" t="s">
        <v>101</v>
      </c>
      <c r="K5" s="14" t="s">
        <v>1</v>
      </c>
      <c r="M5" s="139">
        <v>43774</v>
      </c>
    </row>
    <row r="6" spans="2:13" ht="21.95" customHeight="1" thickBot="1" x14ac:dyDescent="0.3">
      <c r="B6" s="104" t="s">
        <v>14</v>
      </c>
      <c r="C6" s="100" t="s">
        <v>30</v>
      </c>
      <c r="D6" s="141"/>
      <c r="E6" s="142" t="s">
        <v>31</v>
      </c>
      <c r="F6" s="142"/>
      <c r="G6" s="142"/>
      <c r="I6" s="2" t="s">
        <v>102</v>
      </c>
      <c r="K6" s="14" t="s">
        <v>2</v>
      </c>
      <c r="M6" s="139">
        <v>43775</v>
      </c>
    </row>
    <row r="7" spans="2:13" ht="21.95" customHeight="1" thickBot="1" x14ac:dyDescent="0.3">
      <c r="B7" s="105" t="s">
        <v>23</v>
      </c>
      <c r="C7" s="101">
        <v>0.375</v>
      </c>
      <c r="D7" s="141"/>
      <c r="E7" s="142"/>
      <c r="F7" s="142"/>
      <c r="G7" s="142"/>
      <c r="I7" s="2" t="s">
        <v>103</v>
      </c>
      <c r="K7" s="14" t="s">
        <v>3</v>
      </c>
      <c r="M7" s="139">
        <v>43776</v>
      </c>
    </row>
    <row r="8" spans="2:13" ht="21.95" customHeight="1" thickBot="1" x14ac:dyDescent="0.3">
      <c r="B8" s="110"/>
      <c r="C8" s="88" t="s">
        <v>32</v>
      </c>
      <c r="D8" s="141"/>
      <c r="E8" s="142"/>
      <c r="F8" s="142"/>
      <c r="G8" s="142"/>
      <c r="I8" s="2" t="s">
        <v>104</v>
      </c>
      <c r="K8" s="14" t="s">
        <v>4</v>
      </c>
      <c r="M8" s="139">
        <v>43777</v>
      </c>
    </row>
    <row r="9" spans="2:13" ht="21.95" customHeight="1" thickBot="1" x14ac:dyDescent="0.3">
      <c r="B9" s="98" t="s">
        <v>22</v>
      </c>
      <c r="C9" s="97" t="s">
        <v>34</v>
      </c>
      <c r="D9" s="141" t="s">
        <v>35</v>
      </c>
      <c r="E9" s="142" t="s">
        <v>36</v>
      </c>
      <c r="F9" s="142"/>
      <c r="G9" s="142"/>
      <c r="I9" s="2" t="s">
        <v>105</v>
      </c>
      <c r="K9" s="14" t="s">
        <v>5</v>
      </c>
      <c r="M9" s="139">
        <v>43778</v>
      </c>
    </row>
    <row r="10" spans="2:13" ht="21.95" customHeight="1" thickBot="1" x14ac:dyDescent="0.3">
      <c r="B10" s="5" t="s">
        <v>19</v>
      </c>
      <c r="C10" s="96" t="s">
        <v>37</v>
      </c>
      <c r="D10" s="141"/>
      <c r="E10" s="142"/>
      <c r="F10" s="142"/>
      <c r="G10" s="142"/>
      <c r="I10" s="2" t="s">
        <v>106</v>
      </c>
      <c r="K10" s="14" t="s">
        <v>6</v>
      </c>
      <c r="M10" s="139">
        <v>43779</v>
      </c>
    </row>
    <row r="11" spans="2:13" ht="21.95" customHeight="1" thickBot="1" x14ac:dyDescent="0.3">
      <c r="B11" s="99" t="s">
        <v>13</v>
      </c>
      <c r="C11" s="112" t="s">
        <v>38</v>
      </c>
      <c r="D11" s="141"/>
      <c r="E11" s="142"/>
      <c r="F11" s="142"/>
      <c r="G11" s="142"/>
      <c r="I11" s="2" t="s">
        <v>107</v>
      </c>
      <c r="K11" s="14" t="s">
        <v>7</v>
      </c>
      <c r="M11" s="139">
        <v>43780</v>
      </c>
    </row>
    <row r="12" spans="2:13" ht="21.95" customHeight="1" thickBot="1" x14ac:dyDescent="0.3">
      <c r="B12" s="91" t="s">
        <v>39</v>
      </c>
      <c r="C12" s="144" t="s">
        <v>40</v>
      </c>
      <c r="D12" s="145"/>
      <c r="E12" s="71"/>
      <c r="F12" s="71"/>
      <c r="G12" s="71"/>
      <c r="I12" s="2" t="s">
        <v>108</v>
      </c>
      <c r="K12" s="14" t="s">
        <v>8</v>
      </c>
      <c r="M12" s="139">
        <v>43781</v>
      </c>
    </row>
    <row r="13" spans="2:13" ht="21.95" customHeight="1" thickBot="1" x14ac:dyDescent="0.3">
      <c r="B13" s="92" t="s">
        <v>12</v>
      </c>
      <c r="C13" s="95" t="s">
        <v>41</v>
      </c>
      <c r="D13" s="143" t="s">
        <v>42</v>
      </c>
      <c r="E13" s="71"/>
      <c r="F13" s="71"/>
      <c r="G13" s="71"/>
      <c r="I13" s="2" t="s">
        <v>109</v>
      </c>
      <c r="K13" s="14" t="s">
        <v>97</v>
      </c>
      <c r="M13" s="139">
        <v>43782</v>
      </c>
    </row>
    <row r="14" spans="2:13" ht="21.95" customHeight="1" x14ac:dyDescent="0.25">
      <c r="B14" s="93" t="s">
        <v>20</v>
      </c>
      <c r="C14" s="88" t="s">
        <v>43</v>
      </c>
      <c r="D14" s="141"/>
      <c r="E14" s="71"/>
      <c r="F14" s="71"/>
      <c r="G14" s="71"/>
      <c r="I14" s="2" t="s">
        <v>110</v>
      </c>
      <c r="K14" s="14" t="s">
        <v>98</v>
      </c>
      <c r="M14" s="139">
        <v>43783</v>
      </c>
    </row>
    <row r="15" spans="2:13" ht="21.95" customHeight="1" x14ac:dyDescent="0.25">
      <c r="B15" s="94" t="s">
        <v>44</v>
      </c>
      <c r="C15" s="89" t="s">
        <v>45</v>
      </c>
      <c r="D15" s="141"/>
      <c r="E15" s="71"/>
      <c r="F15" s="71"/>
      <c r="G15" s="71"/>
      <c r="M15" s="139">
        <v>43784</v>
      </c>
    </row>
    <row r="16" spans="2:13" ht="21.95" customHeight="1" x14ac:dyDescent="0.25">
      <c r="B16" s="6" t="s">
        <v>46</v>
      </c>
      <c r="C16" s="90" t="s">
        <v>47</v>
      </c>
      <c r="D16" s="141"/>
      <c r="E16" s="71"/>
      <c r="F16" s="71"/>
      <c r="G16" s="71"/>
      <c r="M16" s="139">
        <v>43785</v>
      </c>
    </row>
    <row r="17" spans="2:13" ht="21.95" customHeight="1" x14ac:dyDescent="0.25">
      <c r="B17" s="111" t="s">
        <v>48</v>
      </c>
      <c r="C17" s="86" t="s">
        <v>49</v>
      </c>
      <c r="E17" s="71"/>
      <c r="F17" s="71"/>
      <c r="G17" s="71"/>
      <c r="M17" s="139">
        <v>43786</v>
      </c>
    </row>
    <row r="18" spans="2:13" x14ac:dyDescent="0.25">
      <c r="M18" s="139">
        <v>43787</v>
      </c>
    </row>
    <row r="19" spans="2:13" x14ac:dyDescent="0.25">
      <c r="M19" s="139">
        <v>43788</v>
      </c>
    </row>
    <row r="20" spans="2:13" x14ac:dyDescent="0.25">
      <c r="M20" s="139">
        <v>43789</v>
      </c>
    </row>
    <row r="21" spans="2:13" x14ac:dyDescent="0.25">
      <c r="M21" s="139">
        <v>43790</v>
      </c>
    </row>
    <row r="22" spans="2:13" x14ac:dyDescent="0.25">
      <c r="M22" s="139">
        <v>43791</v>
      </c>
    </row>
    <row r="23" spans="2:13" x14ac:dyDescent="0.25">
      <c r="M23" s="139">
        <v>43792</v>
      </c>
    </row>
    <row r="24" spans="2:13" x14ac:dyDescent="0.25">
      <c r="M24" s="139">
        <v>43793</v>
      </c>
    </row>
    <row r="25" spans="2:13" x14ac:dyDescent="0.25">
      <c r="M25" s="139">
        <v>43794</v>
      </c>
    </row>
    <row r="26" spans="2:13" x14ac:dyDescent="0.25">
      <c r="M26" s="139">
        <v>43795</v>
      </c>
    </row>
    <row r="27" spans="2:13" x14ac:dyDescent="0.25">
      <c r="M27" s="139">
        <v>43796</v>
      </c>
    </row>
    <row r="28" spans="2:13" x14ac:dyDescent="0.25">
      <c r="M28" s="139">
        <v>43797</v>
      </c>
    </row>
    <row r="29" spans="2:13" x14ac:dyDescent="0.25">
      <c r="M29" s="139">
        <v>43798</v>
      </c>
    </row>
    <row r="30" spans="2:13" x14ac:dyDescent="0.25">
      <c r="M30" s="139">
        <v>43799</v>
      </c>
    </row>
    <row r="31" spans="2:13" x14ac:dyDescent="0.25">
      <c r="M31" s="139">
        <v>43800</v>
      </c>
    </row>
    <row r="32" spans="2:13" x14ac:dyDescent="0.25">
      <c r="M32" s="139">
        <v>43801</v>
      </c>
    </row>
    <row r="33" spans="13:13" x14ac:dyDescent="0.25">
      <c r="M33" s="139">
        <v>43802</v>
      </c>
    </row>
    <row r="34" spans="13:13" x14ac:dyDescent="0.25">
      <c r="M34" s="139">
        <v>43803</v>
      </c>
    </row>
    <row r="35" spans="13:13" x14ac:dyDescent="0.25">
      <c r="M35" s="139">
        <v>43804</v>
      </c>
    </row>
    <row r="36" spans="13:13" x14ac:dyDescent="0.25">
      <c r="M36" s="139">
        <v>43805</v>
      </c>
    </row>
    <row r="37" spans="13:13" x14ac:dyDescent="0.25">
      <c r="M37" s="139">
        <v>43806</v>
      </c>
    </row>
    <row r="38" spans="13:13" x14ac:dyDescent="0.25">
      <c r="M38" s="139">
        <v>43807</v>
      </c>
    </row>
    <row r="39" spans="13:13" x14ac:dyDescent="0.25">
      <c r="M39" s="139">
        <v>43808</v>
      </c>
    </row>
    <row r="40" spans="13:13" x14ac:dyDescent="0.25">
      <c r="M40" s="139">
        <v>43809</v>
      </c>
    </row>
    <row r="41" spans="13:13" x14ac:dyDescent="0.25">
      <c r="M41" s="139">
        <v>43810</v>
      </c>
    </row>
    <row r="42" spans="13:13" x14ac:dyDescent="0.25">
      <c r="M42" s="139">
        <v>43811</v>
      </c>
    </row>
    <row r="43" spans="13:13" x14ac:dyDescent="0.25">
      <c r="M43" s="139">
        <v>43812</v>
      </c>
    </row>
    <row r="44" spans="13:13" x14ac:dyDescent="0.25">
      <c r="M44" s="139">
        <v>43813</v>
      </c>
    </row>
    <row r="45" spans="13:13" x14ac:dyDescent="0.25">
      <c r="M45" s="139">
        <v>43814</v>
      </c>
    </row>
    <row r="46" spans="13:13" x14ac:dyDescent="0.25">
      <c r="M46" s="139">
        <v>43815</v>
      </c>
    </row>
    <row r="47" spans="13:13" x14ac:dyDescent="0.25">
      <c r="M47" s="139">
        <v>43816</v>
      </c>
    </row>
    <row r="48" spans="13:13" x14ac:dyDescent="0.25">
      <c r="M48" s="139">
        <v>43817</v>
      </c>
    </row>
    <row r="49" spans="13:13" x14ac:dyDescent="0.25">
      <c r="M49" s="139">
        <v>43818</v>
      </c>
    </row>
    <row r="50" spans="13:13" x14ac:dyDescent="0.25">
      <c r="M50" s="139">
        <v>43819</v>
      </c>
    </row>
    <row r="51" spans="13:13" x14ac:dyDescent="0.25">
      <c r="M51" s="139">
        <v>43820</v>
      </c>
    </row>
    <row r="52" spans="13:13" x14ac:dyDescent="0.25">
      <c r="M52" s="139">
        <v>43821</v>
      </c>
    </row>
    <row r="53" spans="13:13" x14ac:dyDescent="0.25">
      <c r="M53" s="139">
        <v>43822</v>
      </c>
    </row>
    <row r="54" spans="13:13" x14ac:dyDescent="0.25">
      <c r="M54" s="139">
        <v>43823</v>
      </c>
    </row>
    <row r="55" spans="13:13" x14ac:dyDescent="0.25">
      <c r="M55" s="139">
        <v>43824</v>
      </c>
    </row>
    <row r="56" spans="13:13" x14ac:dyDescent="0.25">
      <c r="M56" s="139">
        <v>43825</v>
      </c>
    </row>
    <row r="57" spans="13:13" x14ac:dyDescent="0.25">
      <c r="M57" s="139">
        <v>43826</v>
      </c>
    </row>
    <row r="58" spans="13:13" x14ac:dyDescent="0.25">
      <c r="M58" s="139">
        <v>43827</v>
      </c>
    </row>
    <row r="59" spans="13:13" x14ac:dyDescent="0.25">
      <c r="M59" s="139">
        <v>43828</v>
      </c>
    </row>
    <row r="60" spans="13:13" x14ac:dyDescent="0.25">
      <c r="M60" s="139">
        <v>43829</v>
      </c>
    </row>
    <row r="61" spans="13:13" x14ac:dyDescent="0.25">
      <c r="M61" s="139">
        <v>43830</v>
      </c>
    </row>
  </sheetData>
  <mergeCells count="7">
    <mergeCell ref="C12:D12"/>
    <mergeCell ref="D13:D16"/>
    <mergeCell ref="D9:D11"/>
    <mergeCell ref="E9:G11"/>
    <mergeCell ref="D4:D8"/>
    <mergeCell ref="E4:G5"/>
    <mergeCell ref="E6:G8"/>
  </mergeCell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A11538F2670DD45B0D9F01702BE97EC" ma:contentTypeVersion="9" ma:contentTypeDescription="Create a new document." ma:contentTypeScope="" ma:versionID="f56894f8b98d7deb0a8b64eb072abf1c">
  <xsd:schema xmlns:xsd="http://www.w3.org/2001/XMLSchema" xmlns:xs="http://www.w3.org/2001/XMLSchema" xmlns:p="http://schemas.microsoft.com/office/2006/metadata/properties" xmlns:ns2="770638d8-b1fb-420d-9e61-2dfcf58c1136" xmlns:ns3="1b645037-1ded-45f5-b9cb-028a9780e9b6" targetNamespace="http://schemas.microsoft.com/office/2006/metadata/properties" ma:root="true" ma:fieldsID="87b9efe67b6e8b59181082baa1845287" ns2:_="" ns3:_="">
    <xsd:import namespace="770638d8-b1fb-420d-9e61-2dfcf58c1136"/>
    <xsd:import namespace="1b645037-1ded-45f5-b9cb-028a9780e9b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638d8-b1fb-420d-9e61-2dfcf58c11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645037-1ded-45f5-b9cb-028a9780e9b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3C8430-6E06-4167-8714-DBEC1D24B4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0638d8-b1fb-420d-9e61-2dfcf58c1136"/>
    <ds:schemaRef ds:uri="1b645037-1ded-45f5-b9cb-028a9780e9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C2B9EC2-F75E-4810-ABEC-C2D39F788849}">
  <ds:schemaRefs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dcmitype/"/>
    <ds:schemaRef ds:uri="770638d8-b1fb-420d-9e61-2dfcf58c1136"/>
    <ds:schemaRef ds:uri="1b645037-1ded-45f5-b9cb-028a9780e9b6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4A62DAC0-C770-410C-9229-8326D81F43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Novembre-Décembre 2019</vt:lpstr>
      <vt:lpstr>Expérimentation_Mars</vt:lpstr>
      <vt:lpstr>Bdd</vt:lpstr>
      <vt:lpstr>Choix</vt:lpstr>
      <vt:lpstr>Collegues</vt:lpstr>
      <vt:lpstr>Jours</vt:lpstr>
      <vt:lpstr>Semaines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CF</dc:creator>
  <cp:keywords/>
  <dc:description/>
  <cp:lastModifiedBy>CF</cp:lastModifiedBy>
  <cp:revision/>
  <dcterms:created xsi:type="dcterms:W3CDTF">2018-12-17T14:51:24Z</dcterms:created>
  <dcterms:modified xsi:type="dcterms:W3CDTF">2019-11-11T12:25:01Z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0x0101009A11538F2670DD45B0D9F01702BE97EC</vt:lpwstr>
  </property>
  <property fmtid="{D5CDD505-2E9C-101B-9397-08002B2CF9AE}" pid="3" name="AuthorIds_UIVersion_12800">
    <vt:lpwstr>23</vt:lpwstr>
  </property>
  <property fmtid="{D5CDD505-2E9C-101B-9397-08002B2CF9AE}" pid="4" name="AuthorIds_UIVersion_14336">
    <vt:lpwstr>13</vt:lpwstr>
  </property>
  <property fmtid="{D5CDD505-2E9C-101B-9397-08002B2CF9AE}" pid="5" name="AuthorIds_UIVersion_40960">
    <vt:lpwstr>12,13</vt:lpwstr>
  </property>
  <property fmtid="{D5CDD505-2E9C-101B-9397-08002B2CF9AE}" pid="6" name="AuthorIds_UIVersion_48128">
    <vt:lpwstr>18,24</vt:lpwstr>
  </property>
  <property fmtid="{D5CDD505-2E9C-101B-9397-08002B2CF9AE}" pid="7" name="AuthorIds_UIVersion_49152">
    <vt:lpwstr>13</vt:lpwstr>
  </property>
  <property fmtid="{D5CDD505-2E9C-101B-9397-08002B2CF9AE}" pid="8" name="AuthorIds_UIVersion_50176">
    <vt:lpwstr>24</vt:lpwstr>
  </property>
  <property fmtid="{D5CDD505-2E9C-101B-9397-08002B2CF9AE}" pid="9" name="AuthorIds_UIVersion_50688">
    <vt:lpwstr>25</vt:lpwstr>
  </property>
  <property fmtid="{D5CDD505-2E9C-101B-9397-08002B2CF9AE}" pid="10" name="AuthorIds_UIVersion_74752">
    <vt:lpwstr>24</vt:lpwstr>
  </property>
  <property fmtid="{D5CDD505-2E9C-101B-9397-08002B2CF9AE}" pid="11" name="AuthorIds_UIVersion_75264">
    <vt:lpwstr>25</vt:lpwstr>
  </property>
  <property fmtid="{D5CDD505-2E9C-101B-9397-08002B2CF9AE}" pid="12" name="AuthorIds_UIVersion_77824">
    <vt:lpwstr>23</vt:lpwstr>
  </property>
  <property fmtid="{D5CDD505-2E9C-101B-9397-08002B2CF9AE}" pid="13" name="AuthorIds_UIVersion_79360">
    <vt:lpwstr>23</vt:lpwstr>
  </property>
  <property fmtid="{D5CDD505-2E9C-101B-9397-08002B2CF9AE}" pid="14" name="AuthorIds_UIVersion_80896">
    <vt:lpwstr>15,24</vt:lpwstr>
  </property>
  <property fmtid="{D5CDD505-2E9C-101B-9397-08002B2CF9AE}" pid="15" name="AuthorIds_UIVersion_82432">
    <vt:lpwstr>13</vt:lpwstr>
  </property>
  <property fmtid="{D5CDD505-2E9C-101B-9397-08002B2CF9AE}" pid="16" name="AuthorIds_UIVersion_84992">
    <vt:lpwstr>24</vt:lpwstr>
  </property>
  <property fmtid="{D5CDD505-2E9C-101B-9397-08002B2CF9AE}" pid="17" name="AuthorIds_UIVersion_86016">
    <vt:lpwstr>18</vt:lpwstr>
  </property>
  <property fmtid="{D5CDD505-2E9C-101B-9397-08002B2CF9AE}" pid="18" name="AuthorIds_UIVersion_95232">
    <vt:lpwstr>23</vt:lpwstr>
  </property>
  <property fmtid="{D5CDD505-2E9C-101B-9397-08002B2CF9AE}" pid="19" name="AuthorIds_UIVersion_96768">
    <vt:lpwstr>25</vt:lpwstr>
  </property>
  <property fmtid="{D5CDD505-2E9C-101B-9397-08002B2CF9AE}" pid="20" name="AuthorIds_UIVersion_101376">
    <vt:lpwstr>23</vt:lpwstr>
  </property>
  <property fmtid="{D5CDD505-2E9C-101B-9397-08002B2CF9AE}" pid="21" name="AuthorIds_UIVersion_101888">
    <vt:lpwstr>25</vt:lpwstr>
  </property>
  <property fmtid="{D5CDD505-2E9C-101B-9397-08002B2CF9AE}" pid="22" name="AuthorIds_UIVersion_102912">
    <vt:lpwstr>13</vt:lpwstr>
  </property>
</Properties>
</file>