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3715" windowHeight="10800"/>
  </bookViews>
  <sheets>
    <sheet name="CRM" sheetId="1" r:id="rId1"/>
  </sheets>
  <definedNames>
    <definedName name="Exp">CRM!$B$51:$B$64</definedName>
    <definedName name="NSinistre">CRM!$B$66:$B$68</definedName>
    <definedName name="PSinistre">CRM!$E$66:$E$68</definedName>
  </definedNames>
  <calcPr calcId="125725"/>
</workbook>
</file>

<file path=xl/calcChain.xml><?xml version="1.0" encoding="utf-8"?>
<calcChain xmlns="http://schemas.openxmlformats.org/spreadsheetml/2006/main">
  <c r="H4" i="1"/>
  <c r="G4"/>
  <c r="F4"/>
  <c r="E4"/>
  <c r="D4"/>
  <c r="C4"/>
  <c r="G60" l="1"/>
  <c r="G59"/>
  <c r="G58"/>
  <c r="G57"/>
  <c r="G56"/>
  <c r="G55"/>
  <c r="G54"/>
  <c r="G53"/>
  <c r="G52"/>
  <c r="E52"/>
  <c r="D64"/>
  <c r="D63"/>
  <c r="D62"/>
  <c r="D61"/>
  <c r="D60"/>
  <c r="D59"/>
  <c r="D58"/>
  <c r="D57"/>
  <c r="D56"/>
  <c r="D55"/>
  <c r="D54"/>
  <c r="D53"/>
  <c r="D52"/>
</calcChain>
</file>

<file path=xl/sharedStrings.xml><?xml version="1.0" encoding="utf-8"?>
<sst xmlns="http://schemas.openxmlformats.org/spreadsheetml/2006/main" count="38" uniqueCount="32">
  <si>
    <t>Date Permis</t>
  </si>
  <si>
    <t>Expérience de conduite</t>
  </si>
  <si>
    <t>1*0,95</t>
  </si>
  <si>
    <t>0,95*0,95</t>
  </si>
  <si>
    <t>0,90*0,95</t>
  </si>
  <si>
    <t>1*0,93</t>
  </si>
  <si>
    <t>0,93*0,93</t>
  </si>
  <si>
    <t>0,80*0,95</t>
  </si>
  <si>
    <t>0,76*0,95</t>
  </si>
  <si>
    <t>0,72*0,95</t>
  </si>
  <si>
    <t>0,68*0,95</t>
  </si>
  <si>
    <t>0,86*0,95</t>
  </si>
  <si>
    <t>0,64*0,95</t>
  </si>
  <si>
    <t>0,60*0,95</t>
  </si>
  <si>
    <t>0,57*0,95</t>
  </si>
  <si>
    <t>0,54*0,95</t>
  </si>
  <si>
    <t>0,51*0,95</t>
  </si>
  <si>
    <t>0,79*0,93</t>
  </si>
  <si>
    <t>0,73*0,93</t>
  </si>
  <si>
    <t>0,67*0,93</t>
  </si>
  <si>
    <t>0,62*0,93</t>
  </si>
  <si>
    <t>0,57*0,93</t>
  </si>
  <si>
    <t>0,53*0,93</t>
  </si>
  <si>
    <t>0,86*0,93</t>
  </si>
  <si>
    <t>%</t>
  </si>
  <si>
    <t>Usage Normal</t>
  </si>
  <si>
    <t>CRM</t>
  </si>
  <si>
    <t>Usage Pro</t>
  </si>
  <si>
    <t>Ajout Malus</t>
  </si>
  <si>
    <t>Total</t>
  </si>
  <si>
    <t>Partiel</t>
  </si>
  <si>
    <t>Exclu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</si>
</sst>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9" fontId="0" fillId="0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H68"/>
  <sheetViews>
    <sheetView tabSelected="1" workbookViewId="0">
      <selection activeCell="D2" sqref="D2"/>
    </sheetView>
  </sheetViews>
  <sheetFormatPr baseColWidth="10" defaultRowHeight="15"/>
  <cols>
    <col min="1" max="4" width="20.7109375" style="1" customWidth="1"/>
    <col min="5" max="5" width="10.7109375" style="1" customWidth="1"/>
    <col min="6" max="7" width="20.7109375" style="1" customWidth="1"/>
    <col min="8" max="8" width="10.7109375" style="1" customWidth="1"/>
    <col min="9" max="16384" width="11.42578125" style="1"/>
  </cols>
  <sheetData>
    <row r="2" spans="1:8">
      <c r="C2" s="1" t="s">
        <v>28</v>
      </c>
      <c r="F2" s="1" t="s">
        <v>28</v>
      </c>
    </row>
    <row r="3" spans="1:8">
      <c r="A3" s="14" t="s">
        <v>0</v>
      </c>
      <c r="B3" s="14" t="s">
        <v>1</v>
      </c>
      <c r="C3" s="15" t="s">
        <v>25</v>
      </c>
      <c r="D3" s="15" t="s">
        <v>26</v>
      </c>
      <c r="E3" s="15" t="s">
        <v>24</v>
      </c>
      <c r="F3" s="16" t="s">
        <v>27</v>
      </c>
      <c r="G3" s="16" t="s">
        <v>26</v>
      </c>
      <c r="H3" s="16" t="s">
        <v>24</v>
      </c>
    </row>
    <row r="4" spans="1:8">
      <c r="A4" s="6"/>
      <c r="B4" s="6">
        <v>1</v>
      </c>
      <c r="C4" s="12" t="str">
        <f>IF(B4&lt;&gt;"",VLOOKUP(B4,B51:H64,2,0),"")</f>
        <v>1*0,95</v>
      </c>
      <c r="D4" s="12">
        <f>IF(B4&lt;&gt;"",VLOOKUP(B4,B51:H64,3,0),"")</f>
        <v>0.95</v>
      </c>
      <c r="E4" s="11">
        <f>IF(B4&lt;&gt;"",VLOOKUP(B4,B51:H64,4,0),"")</f>
        <v>5.2631578947368363E-2</v>
      </c>
      <c r="F4" s="10" t="str">
        <f>IF(B4&lt;&gt;"",VLOOKUP(B4,B51:H64,5,0),"")</f>
        <v>1*0,93</v>
      </c>
      <c r="G4" s="10">
        <f>IF(B4&lt;&gt;"",VLOOKUP(B4,B51:H64,6,0),"")</f>
        <v>0.93</v>
      </c>
      <c r="H4" s="17">
        <f>IF(B4&lt;&gt;"",VLOOKUP(B4,B51:H64,7,0),"")</f>
        <v>7.0000000000000007E-2</v>
      </c>
    </row>
    <row r="5" spans="1:8">
      <c r="C5" s="9"/>
      <c r="D5" s="9"/>
      <c r="E5" s="9"/>
      <c r="F5" s="9"/>
      <c r="G5" s="9"/>
      <c r="H5" s="9"/>
    </row>
    <row r="6" spans="1:8">
      <c r="A6" s="6"/>
    </row>
    <row r="7" spans="1:8">
      <c r="A7" s="6"/>
    </row>
    <row r="8" spans="1:8">
      <c r="A8" s="6"/>
    </row>
    <row r="9" spans="1:8">
      <c r="A9" s="6"/>
    </row>
    <row r="10" spans="1:8">
      <c r="A10" s="6"/>
    </row>
    <row r="11" spans="1:8">
      <c r="A11" s="6"/>
    </row>
    <row r="12" spans="1:8">
      <c r="A12" s="6"/>
    </row>
    <row r="13" spans="1:8">
      <c r="A13" s="6"/>
    </row>
    <row r="20" spans="4:4">
      <c r="D20" s="2"/>
    </row>
    <row r="51" spans="2:8">
      <c r="B51" s="6">
        <v>0</v>
      </c>
      <c r="C51" s="10">
        <v>1</v>
      </c>
      <c r="D51" s="10">
        <v>1</v>
      </c>
      <c r="E51" s="11">
        <v>0</v>
      </c>
      <c r="F51" s="10">
        <v>1</v>
      </c>
      <c r="G51" s="12">
        <v>1</v>
      </c>
      <c r="H51" s="11">
        <v>0</v>
      </c>
    </row>
    <row r="52" spans="2:8">
      <c r="B52" s="6">
        <v>1</v>
      </c>
      <c r="C52" s="12" t="s">
        <v>2</v>
      </c>
      <c r="D52" s="13">
        <f>ROUNDDOWN(1*0.95,2)</f>
        <v>0.95</v>
      </c>
      <c r="E52" s="11">
        <f>(D51/D52)-1</f>
        <v>5.2631578947368363E-2</v>
      </c>
      <c r="F52" s="10" t="s">
        <v>5</v>
      </c>
      <c r="G52" s="12">
        <f>ROUNDDOWN(1*0.93,2)</f>
        <v>0.93</v>
      </c>
      <c r="H52" s="11">
        <v>7.0000000000000007E-2</v>
      </c>
    </row>
    <row r="53" spans="2:8">
      <c r="B53" s="6">
        <v>2</v>
      </c>
      <c r="C53" s="12" t="s">
        <v>3</v>
      </c>
      <c r="D53" s="13">
        <f>ROUNDDOWN(0.95*0.95,2)</f>
        <v>0.9</v>
      </c>
      <c r="E53" s="11">
        <v>0.1</v>
      </c>
      <c r="F53" s="10" t="s">
        <v>6</v>
      </c>
      <c r="G53" s="12">
        <f>ROUNDDOWN(0.93*0.93,2)</f>
        <v>0.86</v>
      </c>
      <c r="H53" s="11">
        <v>0.14000000000000001</v>
      </c>
    </row>
    <row r="54" spans="2:8">
      <c r="B54" s="6">
        <v>3</v>
      </c>
      <c r="C54" s="12" t="s">
        <v>4</v>
      </c>
      <c r="D54" s="13">
        <f>ROUNDDOWN(0.9*0.95,2)</f>
        <v>0.85</v>
      </c>
      <c r="E54" s="11">
        <v>0.15</v>
      </c>
      <c r="F54" s="9" t="s">
        <v>23</v>
      </c>
      <c r="G54" s="12">
        <f>ROUNDDOWN(0.86*0.93,2)</f>
        <v>0.79</v>
      </c>
      <c r="H54" s="11">
        <v>0.21</v>
      </c>
    </row>
    <row r="55" spans="2:8">
      <c r="B55" s="6">
        <v>4</v>
      </c>
      <c r="C55" s="12" t="s">
        <v>11</v>
      </c>
      <c r="D55" s="13">
        <f>ROUNDDOWN(0.85*0.95,2)</f>
        <v>0.8</v>
      </c>
      <c r="E55" s="11">
        <v>0.2</v>
      </c>
      <c r="F55" s="10" t="s">
        <v>17</v>
      </c>
      <c r="G55" s="12">
        <f>ROUNDDOWN(0.79*0.93,2)</f>
        <v>0.73</v>
      </c>
      <c r="H55" s="11">
        <v>0.27</v>
      </c>
    </row>
    <row r="56" spans="2:8">
      <c r="B56" s="6">
        <v>5</v>
      </c>
      <c r="C56" s="12" t="s">
        <v>7</v>
      </c>
      <c r="D56" s="13">
        <f>ROUNDDOWN(0.8*0.95,2)</f>
        <v>0.76</v>
      </c>
      <c r="E56" s="11">
        <v>0.24</v>
      </c>
      <c r="F56" s="10" t="s">
        <v>18</v>
      </c>
      <c r="G56" s="12">
        <f>ROUNDDOWN(0.73*0.93,2)</f>
        <v>0.67</v>
      </c>
      <c r="H56" s="11">
        <v>0.33</v>
      </c>
    </row>
    <row r="57" spans="2:8">
      <c r="B57" s="6">
        <v>6</v>
      </c>
      <c r="C57" s="7" t="s">
        <v>8</v>
      </c>
      <c r="D57" s="8">
        <f>ROUNDDOWN(0.76*0.95,2)</f>
        <v>0.72</v>
      </c>
      <c r="E57" s="5">
        <v>0.28000000000000003</v>
      </c>
      <c r="F57" s="6" t="s">
        <v>19</v>
      </c>
      <c r="G57" s="7">
        <f>ROUNDDOWN(0.67*0.93,2)</f>
        <v>0.62</v>
      </c>
      <c r="H57" s="5">
        <v>0.38</v>
      </c>
    </row>
    <row r="58" spans="2:8">
      <c r="B58" s="6">
        <v>7</v>
      </c>
      <c r="C58" s="7" t="s">
        <v>9</v>
      </c>
      <c r="D58" s="8">
        <f>ROUNDDOWN(0.72*0.95,2)</f>
        <v>0.68</v>
      </c>
      <c r="E58" s="5">
        <v>0.32</v>
      </c>
      <c r="F58" s="6" t="s">
        <v>20</v>
      </c>
      <c r="G58" s="7">
        <f>ROUNDDOWN(0.62*0.93,2)</f>
        <v>0.56999999999999995</v>
      </c>
      <c r="H58" s="5">
        <v>0.43</v>
      </c>
    </row>
    <row r="59" spans="2:8">
      <c r="B59" s="1">
        <v>8</v>
      </c>
      <c r="C59" s="2" t="s">
        <v>10</v>
      </c>
      <c r="D59" s="4">
        <f>ROUNDDOWN(0.68*0.95,2)</f>
        <v>0.64</v>
      </c>
      <c r="E59" s="5">
        <v>0.36</v>
      </c>
      <c r="F59" s="6" t="s">
        <v>21</v>
      </c>
      <c r="G59" s="2">
        <f>ROUNDDOWN(0.57*0.93,2)</f>
        <v>0.53</v>
      </c>
      <c r="H59" s="3">
        <v>0.47</v>
      </c>
    </row>
    <row r="60" spans="2:8">
      <c r="B60" s="1">
        <v>9</v>
      </c>
      <c r="C60" s="2" t="s">
        <v>12</v>
      </c>
      <c r="D60" s="4">
        <f>ROUNDDOWN(0.64*0.95,2)</f>
        <v>0.6</v>
      </c>
      <c r="E60" s="5">
        <v>0.4</v>
      </c>
      <c r="F60" s="1" t="s">
        <v>22</v>
      </c>
      <c r="G60" s="2">
        <f>ROUND(0.53*0.93,1)</f>
        <v>0.5</v>
      </c>
      <c r="H60" s="3">
        <v>0.5</v>
      </c>
    </row>
    <row r="61" spans="2:8">
      <c r="B61" s="1">
        <v>10</v>
      </c>
      <c r="C61" s="2" t="s">
        <v>13</v>
      </c>
      <c r="D61" s="4">
        <f>ROUNDDOWN(0.6*0.95,2)</f>
        <v>0.56999999999999995</v>
      </c>
      <c r="E61" s="5">
        <v>0.43</v>
      </c>
      <c r="G61" s="2"/>
    </row>
    <row r="62" spans="2:8">
      <c r="B62" s="1">
        <v>11</v>
      </c>
      <c r="C62" s="1" t="s">
        <v>14</v>
      </c>
      <c r="D62" s="4">
        <f>ROUNDDOWN(0.57*0.95,2)</f>
        <v>0.54</v>
      </c>
      <c r="E62" s="5">
        <v>0.46</v>
      </c>
      <c r="G62" s="2"/>
    </row>
    <row r="63" spans="2:8">
      <c r="B63" s="1">
        <v>12</v>
      </c>
      <c r="C63" s="1" t="s">
        <v>15</v>
      </c>
      <c r="D63" s="4">
        <f>ROUNDDOWN(0.54*0.95,2)</f>
        <v>0.51</v>
      </c>
      <c r="E63" s="5">
        <v>0.49</v>
      </c>
      <c r="G63" s="2"/>
    </row>
    <row r="64" spans="2:8">
      <c r="B64" s="1">
        <v>13</v>
      </c>
      <c r="C64" s="1" t="s">
        <v>16</v>
      </c>
      <c r="D64" s="4">
        <f>ROUND(0.51*0.95,1)</f>
        <v>0.5</v>
      </c>
      <c r="E64" s="5">
        <v>0.5</v>
      </c>
      <c r="G64" s="2"/>
    </row>
    <row r="66" spans="2:7">
      <c r="B66" s="1" t="s">
        <v>29</v>
      </c>
      <c r="C66" s="2">
        <v>1.25</v>
      </c>
      <c r="D66" s="2"/>
      <c r="E66" s="2" t="s">
        <v>29</v>
      </c>
      <c r="F66" s="2">
        <v>1.2</v>
      </c>
      <c r="G66" s="2"/>
    </row>
    <row r="67" spans="2:7">
      <c r="B67" s="1" t="s">
        <v>30</v>
      </c>
      <c r="C67" s="2">
        <v>1.125</v>
      </c>
      <c r="D67" s="2"/>
      <c r="E67" s="2" t="s">
        <v>30</v>
      </c>
      <c r="F67" s="2">
        <v>1.1000000000000001</v>
      </c>
      <c r="G67" s="2"/>
    </row>
    <row r="68" spans="2:7">
      <c r="B68" s="1" t="s">
        <v>31</v>
      </c>
      <c r="C68" s="2">
        <v>0</v>
      </c>
      <c r="D68" s="2"/>
      <c r="E68" s="2" t="s">
        <v>31</v>
      </c>
      <c r="F68" s="2">
        <v>0</v>
      </c>
      <c r="G68" s="2"/>
    </row>
  </sheetData>
  <dataValidations count="3">
    <dataValidation type="list" allowBlank="1" showInputMessage="1" showErrorMessage="1" sqref="B4">
      <formula1>Exp</formula1>
    </dataValidation>
    <dataValidation type="list" allowBlank="1" showInputMessage="1" showErrorMessage="1" sqref="D2">
      <formula1>NSinistre</formula1>
    </dataValidation>
    <dataValidation type="list" allowBlank="1" showInputMessage="1" showErrorMessage="1" sqref="G2">
      <formula1>PSinistre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CRM</vt:lpstr>
      <vt:lpstr>Exp</vt:lpstr>
      <vt:lpstr>NSinistre</vt:lpstr>
      <vt:lpstr>PSinistre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C-F</dc:creator>
  <cp:lastModifiedBy>C-F</cp:lastModifiedBy>
  <dcterms:created xsi:type="dcterms:W3CDTF">2018-07-12T11:54:52Z</dcterms:created>
  <dcterms:modified xsi:type="dcterms:W3CDTF">2018-07-12T15:55:39Z</dcterms:modified>
</cp:coreProperties>
</file>