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charts/chart4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pivotTables/pivotTable2.xml" ContentType="application/vnd.openxmlformats-officedocument.spreadsheetml.pivotTable+xml"/>
  <Override PartName="/xl/charts/chart3.xml" ContentType="application/vnd.openxmlformats-officedocument.drawingml.char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style3.xml" ContentType="application/vnd.ms-office.chartstyle+xml"/>
  <Override PartName="/xl/charts/style1.xml" ContentType="application/vnd.ms-office.chartstyle+xml"/>
  <Override PartName="/xl/charts/style2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charts/colors3.xml" ContentType="application/vnd.ms-office.chartcolorstyle+xml"/>
  <Override PartName="/xl/charts/colors2.xml" ContentType="application/vnd.ms-office.chartcolorsty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Records1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85" windowWidth="18855" windowHeight="7875" tabRatio="985" activeTab="2"/>
  </bookViews>
  <sheets>
    <sheet name="Panou" sheetId="34" r:id="rId1"/>
    <sheet name="Evidenta PFA" sheetId="17" r:id="rId2"/>
    <sheet name="RJIP" sheetId="18" r:id="rId3"/>
    <sheet name="Registrul-Inventar" sheetId="20" r:id="rId4"/>
    <sheet name="Calculator pret traducere" sheetId="33" r:id="rId5"/>
    <sheet name="Export factura" sheetId="1" r:id="rId6"/>
    <sheet name="Export chitanta" sheetId="13" r:id="rId7"/>
    <sheet name="." sheetId="9" state="hidden" r:id="rId8"/>
    <sheet name="Facturi" sheetId="3" r:id="rId9"/>
    <sheet name="Clienti" sheetId="2" r:id="rId10"/>
    <sheet name="Incasat pe luna" sheetId="14" r:id="rId11"/>
    <sheet name="Facturat pe luna" sheetId="15" r:id="rId12"/>
    <sheet name="Incasari pe client" sheetId="16" r:id="rId13"/>
    <sheet name="Ianuarie" sheetId="21" r:id="rId14"/>
    <sheet name="Februarie" sheetId="22" r:id="rId15"/>
    <sheet name="Martie" sheetId="23" r:id="rId16"/>
    <sheet name="Aprilie" sheetId="24" r:id="rId17"/>
    <sheet name="Mai" sheetId="25" r:id="rId18"/>
    <sheet name="Iunie" sheetId="26" r:id="rId19"/>
    <sheet name="Iulie" sheetId="27" r:id="rId20"/>
    <sheet name="August" sheetId="28" r:id="rId21"/>
    <sheet name="Septembrie" sheetId="29" r:id="rId22"/>
    <sheet name="Octombrie" sheetId="30" r:id="rId23"/>
    <sheet name="Noiembrie" sheetId="31" r:id="rId24"/>
    <sheet name="Decembrie" sheetId="32" r:id="rId25"/>
  </sheets>
  <definedNames>
    <definedName name="_xlnm._FilterDatabase" localSheetId="9" hidden="1">Clienti!$A$1:$F$1</definedName>
    <definedName name="_xlnm._FilterDatabase" localSheetId="1" hidden="1">'Evidenta PFA'!$I$4:$K$4</definedName>
    <definedName name="_xlnm.Print_Area" localSheetId="6">'Export chitanta'!$B$6:$L$45</definedName>
    <definedName name="_xlnm.Print_Area" localSheetId="5">'Export factura'!$B$1:$J$33</definedName>
  </definedNames>
  <calcPr calcId="125725"/>
  <pivotCaches>
    <pivotCache cacheId="0" r:id="rId26"/>
  </pivotCaches>
</workbook>
</file>

<file path=xl/calcChain.xml><?xml version="1.0" encoding="utf-8"?>
<calcChain xmlns="http://schemas.openxmlformats.org/spreadsheetml/2006/main">
  <c r="C5" i="3"/>
  <c r="J5"/>
  <c r="M5"/>
  <c r="O18" i="33"/>
  <c r="F18"/>
  <c r="O17"/>
  <c r="O16"/>
  <c r="O15"/>
  <c r="O14"/>
  <c r="O13"/>
  <c r="O12"/>
  <c r="O11"/>
  <c r="O10"/>
  <c r="O9"/>
  <c r="O8"/>
  <c r="O9" i="17"/>
  <c r="H17" i="32"/>
  <c r="O16" i="17" s="1"/>
  <c r="D17" i="32"/>
  <c r="N7"/>
  <c r="M7"/>
  <c r="L7"/>
  <c r="K7"/>
  <c r="H17" i="31"/>
  <c r="O15" i="17" s="1"/>
  <c r="D17" i="31"/>
  <c r="N7"/>
  <c r="M7"/>
  <c r="L7"/>
  <c r="K7"/>
  <c r="H17" i="30"/>
  <c r="O14" i="17" s="1"/>
  <c r="D17" i="30"/>
  <c r="N7"/>
  <c r="M7"/>
  <c r="L7"/>
  <c r="K7"/>
  <c r="H17" i="29"/>
  <c r="O13" i="17" s="1"/>
  <c r="D17" i="29"/>
  <c r="N7"/>
  <c r="M7"/>
  <c r="L7"/>
  <c r="K7"/>
  <c r="H17" i="28"/>
  <c r="O12" i="17" s="1"/>
  <c r="D17" i="28"/>
  <c r="N7"/>
  <c r="M7"/>
  <c r="L7"/>
  <c r="K7"/>
  <c r="H17" i="27"/>
  <c r="O11" i="17" s="1"/>
  <c r="D17" i="27"/>
  <c r="N7"/>
  <c r="M7"/>
  <c r="L7"/>
  <c r="K7"/>
  <c r="H17" i="26"/>
  <c r="O10" i="17" s="1"/>
  <c r="D17" i="26"/>
  <c r="N7"/>
  <c r="M7"/>
  <c r="L7"/>
  <c r="K7"/>
  <c r="N7" i="25"/>
  <c r="M7"/>
  <c r="L7"/>
  <c r="K7"/>
  <c r="H17"/>
  <c r="N7" i="24"/>
  <c r="M7"/>
  <c r="L7"/>
  <c r="K7"/>
  <c r="H15"/>
  <c r="L7" i="23"/>
  <c r="M7"/>
  <c r="N7"/>
  <c r="K7"/>
  <c r="H17"/>
  <c r="O6" i="17"/>
  <c r="H17" i="22"/>
  <c r="H17" i="21"/>
  <c r="O5" i="17" s="1"/>
  <c r="O8"/>
  <c r="O7"/>
  <c r="K16"/>
  <c r="K15"/>
  <c r="K14"/>
  <c r="K13"/>
  <c r="K12"/>
  <c r="K11"/>
  <c r="K10"/>
  <c r="K8"/>
  <c r="K5"/>
  <c r="D17" i="25"/>
  <c r="D15" i="24"/>
  <c r="D17" i="23"/>
  <c r="K7" i="17" s="1"/>
  <c r="D17" i="22"/>
  <c r="K6" i="17" s="1"/>
  <c r="D17" i="21"/>
  <c r="I27" i="18"/>
  <c r="H27"/>
  <c r="G27"/>
  <c r="F27"/>
  <c r="B9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E1"/>
  <c r="J1" i="17"/>
  <c r="C4" i="3"/>
  <c r="J4"/>
  <c r="M4"/>
  <c r="C2"/>
  <c r="O17" i="17" l="1"/>
  <c r="K17"/>
  <c r="K18" s="1"/>
  <c r="F4" s="1"/>
  <c r="O18"/>
  <c r="I28" i="1"/>
  <c r="M3" i="3" l="1"/>
  <c r="M2"/>
  <c r="G4" i="1" l="1"/>
  <c r="G3"/>
  <c r="C32"/>
  <c r="E44" i="13" l="1"/>
  <c r="C44"/>
  <c r="E16"/>
  <c r="C16"/>
  <c r="J45"/>
  <c r="H45"/>
  <c r="E34"/>
  <c r="K40"/>
  <c r="K39"/>
  <c r="D42"/>
  <c r="K42" s="1"/>
  <c r="K12"/>
  <c r="K11"/>
  <c r="J17"/>
  <c r="H17"/>
  <c r="D14"/>
  <c r="K14" s="1"/>
  <c r="E6"/>
  <c r="C15" l="1"/>
  <c r="H14"/>
  <c r="H42"/>
  <c r="C43"/>
  <c r="J2" i="3"/>
  <c r="J3"/>
  <c r="C3"/>
  <c r="C19" i="1" l="1"/>
  <c r="C23"/>
  <c r="C27"/>
  <c r="C20"/>
  <c r="C24"/>
  <c r="C26"/>
  <c r="C21"/>
  <c r="C25"/>
  <c r="C22"/>
  <c r="G13"/>
  <c r="G8"/>
  <c r="G9"/>
  <c r="G10"/>
  <c r="C18"/>
  <c r="G12"/>
  <c r="I22" l="1"/>
  <c r="G22"/>
  <c r="F22"/>
  <c r="H22"/>
  <c r="H21"/>
  <c r="I21"/>
  <c r="G21"/>
  <c r="F21"/>
  <c r="I24"/>
  <c r="G24"/>
  <c r="F24"/>
  <c r="H24"/>
  <c r="H27"/>
  <c r="I27"/>
  <c r="G27"/>
  <c r="F27"/>
  <c r="H19"/>
  <c r="I19"/>
  <c r="G19"/>
  <c r="F19"/>
  <c r="I18"/>
  <c r="G18"/>
  <c r="F18"/>
  <c r="H18"/>
  <c r="H25"/>
  <c r="I25"/>
  <c r="G25"/>
  <c r="F25"/>
  <c r="I26"/>
  <c r="G26"/>
  <c r="F26"/>
  <c r="H26"/>
  <c r="I20"/>
  <c r="G20"/>
  <c r="F20"/>
  <c r="H20"/>
  <c r="H23"/>
  <c r="I23"/>
  <c r="G23"/>
  <c r="F23"/>
  <c r="D20"/>
  <c r="D21"/>
  <c r="D27"/>
  <c r="D25"/>
  <c r="D26"/>
  <c r="D23"/>
  <c r="D22"/>
  <c r="D24"/>
  <c r="D19"/>
  <c r="D18"/>
  <c r="H29" l="1"/>
</calcChain>
</file>

<file path=xl/sharedStrings.xml><?xml version="1.0" encoding="utf-8"?>
<sst xmlns="http://schemas.openxmlformats.org/spreadsheetml/2006/main" count="1205" uniqueCount="275">
  <si>
    <t>Nr. Factura</t>
  </si>
  <si>
    <t>0001</t>
  </si>
  <si>
    <t>FURNIZOR</t>
  </si>
  <si>
    <t>FACTURA</t>
  </si>
  <si>
    <t>Nr. crt.</t>
  </si>
  <si>
    <t>U.M.</t>
  </si>
  <si>
    <t>Cantitatea</t>
  </si>
  <si>
    <t>Pretul unitar</t>
  </si>
  <si>
    <t>Valoarea</t>
  </si>
  <si>
    <t>(Lei)</t>
  </si>
  <si>
    <t>5(3x4)</t>
  </si>
  <si>
    <t>Nume firma</t>
  </si>
  <si>
    <t>CUI</t>
  </si>
  <si>
    <t>Adresa</t>
  </si>
  <si>
    <t>IBAN</t>
  </si>
  <si>
    <t>Banca</t>
  </si>
  <si>
    <t>Descriere</t>
  </si>
  <si>
    <t>Valoare</t>
  </si>
  <si>
    <t>Status</t>
  </si>
  <si>
    <t>0002</t>
  </si>
  <si>
    <t>0003</t>
  </si>
  <si>
    <t>0004</t>
  </si>
  <si>
    <t>0005</t>
  </si>
  <si>
    <t>Nr ORC</t>
  </si>
  <si>
    <t>0006</t>
  </si>
  <si>
    <t>0007</t>
  </si>
  <si>
    <t>0008</t>
  </si>
  <si>
    <t>0009</t>
  </si>
  <si>
    <t>Row Labels</t>
  </si>
  <si>
    <t>Grand Total</t>
  </si>
  <si>
    <t>UM</t>
  </si>
  <si>
    <t>ID</t>
  </si>
  <si>
    <t>0010</t>
  </si>
  <si>
    <t>Nr.</t>
  </si>
  <si>
    <t>ING</t>
  </si>
  <si>
    <t>0011</t>
  </si>
  <si>
    <t>0012</t>
  </si>
  <si>
    <t>0013</t>
  </si>
  <si>
    <t>Seria</t>
  </si>
  <si>
    <t>Nr factura</t>
  </si>
  <si>
    <t>Furnizor</t>
  </si>
  <si>
    <t>Reg. com.</t>
  </si>
  <si>
    <t>J5/816/2013</t>
  </si>
  <si>
    <t>CIF</t>
  </si>
  <si>
    <t>RO 31645554</t>
  </si>
  <si>
    <t>Cont</t>
  </si>
  <si>
    <t xml:space="preserve">Banca: </t>
  </si>
  <si>
    <t>Adresa:</t>
  </si>
  <si>
    <t>Am primit de la</t>
  </si>
  <si>
    <t>Suma de</t>
  </si>
  <si>
    <t>Nr</t>
  </si>
  <si>
    <t>din data</t>
  </si>
  <si>
    <t xml:space="preserve">Seria </t>
  </si>
  <si>
    <t>BIZ</t>
  </si>
  <si>
    <t>adica</t>
  </si>
  <si>
    <t>Data (zi, luna, an)</t>
  </si>
  <si>
    <t>BIZ Nr.</t>
  </si>
  <si>
    <t>Suma</t>
  </si>
  <si>
    <t>Reprezentand</t>
  </si>
  <si>
    <t>Jul</t>
  </si>
  <si>
    <t>Aug</t>
  </si>
  <si>
    <t>Sep</t>
  </si>
  <si>
    <t>Oct</t>
  </si>
  <si>
    <t>Nov</t>
  </si>
  <si>
    <t>Dec</t>
  </si>
  <si>
    <t>Semnatura de primire</t>
  </si>
  <si>
    <t xml:space="preserve">Termen de plata: </t>
  </si>
  <si>
    <t xml:space="preserve">Semnatura, stampila furnizorului
</t>
  </si>
  <si>
    <t>Nr 
CRT</t>
  </si>
  <si>
    <t>Data 
emiterii</t>
  </si>
  <si>
    <t>SC CLIENT 1</t>
  </si>
  <si>
    <t>SC CLIENT 2</t>
  </si>
  <si>
    <t>SC CLIENT 3</t>
  </si>
  <si>
    <t>SC CLIENT 4</t>
  </si>
  <si>
    <t>SC CLIENT 5</t>
  </si>
  <si>
    <t>SC CLIENT 7</t>
  </si>
  <si>
    <t>SC CLIENT 8</t>
  </si>
  <si>
    <t>SC CLIENT 9</t>
  </si>
  <si>
    <t>SC CLIENT 10</t>
  </si>
  <si>
    <t>SC CLIENT 11</t>
  </si>
  <si>
    <t>SC CLIENT 12</t>
  </si>
  <si>
    <t>RO XXXXXXXX</t>
  </si>
  <si>
    <t>J05/XXX/XXXX</t>
  </si>
  <si>
    <t>XXXX XXXX XXXX XXXX XXXX XXXX</t>
  </si>
  <si>
    <r>
      <rPr>
        <b/>
        <sz val="10"/>
        <color rgb="FF000000"/>
        <rFont val="Calibri"/>
        <family val="2"/>
        <scheme val="minor"/>
      </rPr>
      <t>Intocmit de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CNP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BI/CI</t>
    </r>
    <r>
      <rPr>
        <sz val="10"/>
        <color rgb="FF000000"/>
        <rFont val="Calibri"/>
        <family val="2"/>
        <scheme val="minor"/>
      </rPr>
      <t xml:space="preserve">: </t>
    </r>
  </si>
  <si>
    <r>
      <rPr>
        <b/>
        <sz val="10"/>
        <color rgb="FF000000"/>
        <rFont val="Calibri"/>
        <family val="2"/>
        <scheme val="minor"/>
      </rPr>
      <t>Numele delegatului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Mijloc de transport</t>
    </r>
    <r>
      <rPr>
        <sz val="10"/>
        <color rgb="FF000000"/>
        <rFont val="Calibri"/>
        <family val="2"/>
        <scheme val="minor"/>
      </rPr>
      <t xml:space="preserve">: 
</t>
    </r>
  </si>
  <si>
    <t>(blank)</t>
  </si>
  <si>
    <t>Total fara TVA</t>
  </si>
  <si>
    <t>Suma fara TVA</t>
  </si>
  <si>
    <t>(Multiple Items)</t>
  </si>
  <si>
    <t>Valoare fara TVA</t>
  </si>
  <si>
    <t xml:space="preserve">Reg. Com.: </t>
  </si>
  <si>
    <t xml:space="preserve">CIF: </t>
  </si>
  <si>
    <t xml:space="preserve">IBAN: </t>
  </si>
  <si>
    <t>0014</t>
  </si>
  <si>
    <t>0015</t>
  </si>
  <si>
    <t>Total de plata</t>
  </si>
  <si>
    <t>AHR</t>
  </si>
  <si>
    <t>pag</t>
  </si>
  <si>
    <t>BCR</t>
  </si>
  <si>
    <t>Tradunet</t>
  </si>
  <si>
    <t>BV</t>
  </si>
  <si>
    <t>CHITANȚA</t>
  </si>
  <si>
    <t>0006-1</t>
  </si>
  <si>
    <t>0011-1</t>
  </si>
  <si>
    <t>0010-1</t>
  </si>
  <si>
    <t>0005-1</t>
  </si>
  <si>
    <t>0014-1</t>
  </si>
  <si>
    <t>0008-1</t>
  </si>
  <si>
    <t>0007-1</t>
  </si>
  <si>
    <t>0003-1</t>
  </si>
  <si>
    <t>0013-1</t>
  </si>
  <si>
    <t>0012-1</t>
  </si>
  <si>
    <t>0004-1</t>
  </si>
  <si>
    <t>0002-1</t>
  </si>
  <si>
    <t>0009-1</t>
  </si>
  <si>
    <t>0001-1</t>
  </si>
  <si>
    <t>Denumirea produselor sau a serviciilor</t>
  </si>
  <si>
    <t>Banca Transilvania</t>
  </si>
  <si>
    <t>București</t>
  </si>
  <si>
    <t>Ploiești</t>
  </si>
  <si>
    <t>Bancpost</t>
  </si>
  <si>
    <t xml:space="preserve">Traduceri bulgară cf. contract. </t>
  </si>
  <si>
    <t>Banca: BCR Filiași</t>
  </si>
  <si>
    <t>BV Nr.</t>
  </si>
  <si>
    <t>cincisprezece mii lei</t>
  </si>
  <si>
    <t>Emisă catre</t>
  </si>
  <si>
    <t>Preț unitar</t>
  </si>
  <si>
    <t>Termen de plată</t>
  </si>
  <si>
    <t>Data 
încasării</t>
  </si>
  <si>
    <t>Ian</t>
  </si>
  <si>
    <t>Febr</t>
  </si>
  <si>
    <t>2016</t>
  </si>
  <si>
    <t>PFA asigurat (stagiu incomplet)</t>
  </si>
  <si>
    <t xml:space="preserve">Încasări lunare PFA </t>
  </si>
  <si>
    <t>Încasat anual</t>
  </si>
  <si>
    <t>Luna</t>
  </si>
  <si>
    <t>Suma încasată</t>
  </si>
  <si>
    <t>Cheltuit anual</t>
  </si>
  <si>
    <t>Ianuarie</t>
  </si>
  <si>
    <t>Impozit 16 %</t>
  </si>
  <si>
    <t>Februarie</t>
  </si>
  <si>
    <t>Sănătate 5,5 %</t>
  </si>
  <si>
    <t>Martie</t>
  </si>
  <si>
    <t>Pensii 10,5 %</t>
  </si>
  <si>
    <t>Aprilie</t>
  </si>
  <si>
    <t>Impozit clădire</t>
  </si>
  <si>
    <t>Mai</t>
  </si>
  <si>
    <t>De plată / lunar</t>
  </si>
  <si>
    <t>Iunie</t>
  </si>
  <si>
    <t>Rămas</t>
  </si>
  <si>
    <t>Iulie</t>
  </si>
  <si>
    <t>August</t>
  </si>
  <si>
    <t>Septembrie</t>
  </si>
  <si>
    <t>Octombrie</t>
  </si>
  <si>
    <t>Noiembrie</t>
  </si>
  <si>
    <t>Decembrie</t>
  </si>
  <si>
    <t>Media lunară</t>
  </si>
  <si>
    <t>TOTAL</t>
  </si>
  <si>
    <t>cod 14-1-1/b</t>
  </si>
  <si>
    <t>REGISTRU JURNAL DE ÎNCASĂRI ȘI PLĂȚI</t>
  </si>
  <si>
    <t>NR. CRT</t>
  </si>
  <si>
    <t>DATA</t>
  </si>
  <si>
    <t>DOCUMENTUL</t>
  </si>
  <si>
    <t xml:space="preserve"> FELUL OPERAȚUNII</t>
  </si>
  <si>
    <t>ÎNCASĂRI</t>
  </si>
  <si>
    <t>PLĂȚI</t>
  </si>
  <si>
    <t>(felul, nr.)</t>
  </si>
  <si>
    <t>(explicații)</t>
  </si>
  <si>
    <t>NUMERAR</t>
  </si>
  <si>
    <t>BANCA</t>
  </si>
  <si>
    <t>DIVCO SRL 002</t>
  </si>
  <si>
    <t>Unitatea .........................</t>
  </si>
  <si>
    <t>REGISTRUL-INVENTAR</t>
  </si>
  <si>
    <t>la data de ....................</t>
  </si>
  <si>
    <t>Nr. pagină ......</t>
  </si>
  <si>
    <t xml:space="preserve">Recapitulaţia elementelor inventariate </t>
  </si>
  <si>
    <t>Valoarea contabilă</t>
  </si>
  <si>
    <t>Valoarea de inventar</t>
  </si>
  <si>
    <t>Diferenţe din evaluare (de înregistrat)</t>
  </si>
  <si>
    <t>Cauze diferenţe</t>
  </si>
  <si>
    <t>14-1-2</t>
  </si>
  <si>
    <t>Întocmit,</t>
  </si>
  <si>
    <t>Verificat,</t>
  </si>
  <si>
    <t xml:space="preserve">Ianuarie - Încasări  PFA </t>
  </si>
  <si>
    <t>Data</t>
  </si>
  <si>
    <t>GENERIS 001</t>
  </si>
  <si>
    <t>UTOOLS 003</t>
  </si>
  <si>
    <t xml:space="preserve">Februarie - Încasări  PFA </t>
  </si>
  <si>
    <t xml:space="preserve">Martie - Încasări  PFA </t>
  </si>
  <si>
    <t xml:space="preserve">Aprilie - Încasări  PFA </t>
  </si>
  <si>
    <t xml:space="preserve">Mai - Încasări  PFA </t>
  </si>
  <si>
    <t xml:space="preserve">Cheltuieli lunare PFA </t>
  </si>
  <si>
    <t>Suma cheltuită</t>
  </si>
  <si>
    <t xml:space="preserve">Ianuarie - Cheltuieli  PFA </t>
  </si>
  <si>
    <t>Casă</t>
  </si>
  <si>
    <t>Bancă</t>
  </si>
  <si>
    <t>Neîncasat</t>
  </si>
  <si>
    <t>Încasat în luna</t>
  </si>
  <si>
    <t>Factura eliberată</t>
  </si>
  <si>
    <t>Chitanța nr.</t>
  </si>
  <si>
    <t>Situația la data</t>
  </si>
  <si>
    <t xml:space="preserve">Februarie - Cheltuieli  PFA </t>
  </si>
  <si>
    <t xml:space="preserve">Martie - Cheltuieli  PFA </t>
  </si>
  <si>
    <t xml:space="preserve">Aprilie -Cheltuieli  PFA </t>
  </si>
  <si>
    <t xml:space="preserve">Mai - Cheltuieli  PFA </t>
  </si>
  <si>
    <t xml:space="preserve">Iunie - Încasări  PFA </t>
  </si>
  <si>
    <t xml:space="preserve">Iunie - Cheltuieli  PFA </t>
  </si>
  <si>
    <t xml:space="preserve">Iulie - Încasări  PFA </t>
  </si>
  <si>
    <t xml:space="preserve">Iulie - Cheltuieli  PFA </t>
  </si>
  <si>
    <t xml:space="preserve">August - Încasări  PFA </t>
  </si>
  <si>
    <t xml:space="preserve">August - Cheltuieli  PFA </t>
  </si>
  <si>
    <t xml:space="preserve">Septembrie - Încasări  PFA </t>
  </si>
  <si>
    <t xml:space="preserve">Septembrie - Cheltuieli  PFA </t>
  </si>
  <si>
    <t xml:space="preserve">Octombrie - Încasări  PFA </t>
  </si>
  <si>
    <t xml:space="preserve">Octombrie - Cheltuieli  PFA </t>
  </si>
  <si>
    <t xml:space="preserve">Noiembrie - Încasări  PFA </t>
  </si>
  <si>
    <t xml:space="preserve">Noiembrie - Cheltuieli  PFA </t>
  </si>
  <si>
    <t xml:space="preserve">Decembrie - Încasări  PFA </t>
  </si>
  <si>
    <t xml:space="preserve">Decembrie - Cheltuieli  PFA </t>
  </si>
  <si>
    <t>Export chitanta'!Print_Area</t>
  </si>
  <si>
    <t>Export factura'!Print_Area</t>
  </si>
  <si>
    <t>Sens traduction</t>
  </si>
  <si>
    <t>Bulgare</t>
  </si>
  <si>
    <t>Roumaine</t>
  </si>
  <si>
    <t>Nombre de pages</t>
  </si>
  <si>
    <t>Langue - Prix/page</t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</si>
  <si>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</si>
  <si>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</si>
  <si>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(- 0 %)</t>
  </si>
  <si>
    <t>Sorte traduction</t>
  </si>
  <si>
    <t>habituelle</t>
  </si>
  <si>
    <t>(- 1 %)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</si>
  <si>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</si>
  <si>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t>(- 2 %)</t>
  </si>
  <si>
    <t>(- 3 %)</t>
  </si>
  <si>
    <t>(- 4 %)</t>
  </si>
  <si>
    <t>(- 5 %)</t>
  </si>
  <si>
    <t>(- 6 %)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</si>
  <si>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</si>
  <si>
    <t>(- 7 %)</t>
  </si>
  <si>
    <t>(- 8 %)</t>
  </si>
  <si>
    <t>(- 9 %)</t>
  </si>
  <si>
    <t>Prix</t>
  </si>
  <si>
    <t>(- 10 %)</t>
  </si>
  <si>
    <t>Avec langue de départ en I8:I10 et langue d'arrivée en J7:L7</t>
  </si>
  <si>
    <t>Evidenta PFA</t>
  </si>
  <si>
    <t>RJIP</t>
  </si>
  <si>
    <t>Model RJIP</t>
  </si>
  <si>
    <t>Registrul-Inventar</t>
  </si>
  <si>
    <t>Export factura</t>
  </si>
  <si>
    <t>Export chitanta</t>
  </si>
  <si>
    <t>Facturi</t>
  </si>
  <si>
    <t>Clienti</t>
  </si>
  <si>
    <t>Incasat pe luna</t>
  </si>
  <si>
    <t>Facturat pe luna</t>
  </si>
  <si>
    <t>Incasari pe client</t>
  </si>
  <si>
    <t>Calculator pret traducere</t>
  </si>
  <si>
    <t>CLIENT</t>
  </si>
  <si>
    <t>Translations</t>
  </si>
  <si>
    <t>Craiova</t>
  </si>
  <si>
    <t>Raiffeisen</t>
  </si>
  <si>
    <t>ABC</t>
  </si>
  <si>
    <t>PFA BV</t>
  </si>
  <si>
    <t>Adresa: Filiași, Dolj</t>
  </si>
  <si>
    <t>Dolj</t>
  </si>
  <si>
    <t xml:space="preserve">RO16 </t>
  </si>
  <si>
    <t>reprezentând contravaloarea facturii seria BV</t>
  </si>
  <si>
    <t>reprezentând contravaloarea facturii seria BIZ</t>
  </si>
  <si>
    <t>â</t>
  </si>
  <si>
    <t>J5/816/2000</t>
  </si>
  <si>
    <t>les paiments faits</t>
  </si>
  <si>
    <r>
      <t>Registre-journal - l argent collect</t>
    </r>
    <r>
      <rPr>
        <sz val="10"/>
        <color rgb="FF000000"/>
        <rFont val="Calibri"/>
        <family val="2"/>
        <charset val="238"/>
      </rPr>
      <t>é et le paiments faits</t>
    </r>
  </si>
  <si>
    <r>
      <t>le montant entr</t>
    </r>
    <r>
      <rPr>
        <sz val="10"/>
        <color rgb="FF000000"/>
        <rFont val="Calibri"/>
        <family val="2"/>
        <charset val="238"/>
      </rPr>
      <t>é</t>
    </r>
    <r>
      <rPr>
        <sz val="10"/>
        <color rgb="FF000000"/>
        <rFont val="Arial"/>
        <family val="2"/>
        <charset val="238"/>
      </rPr>
      <t xml:space="preserve"> (les paiements) - l argent collecte</t>
    </r>
  </si>
  <si>
    <t>ICI JE VOUDRAIS UN BOUTON ET LA POSSIBLITE DE CHOISIR LE JOUR ET LE MOIS  (PLATA=PAIEMENT)</t>
  </si>
</sst>
</file>

<file path=xl/styles.xml><?xml version="1.0" encoding="utf-8"?>
<styleSheet xmlns="http://schemas.openxmlformats.org/spreadsheetml/2006/main">
  <numFmts count="7">
    <numFmt numFmtId="6" formatCode="#,##0\ &quot;lei&quot;;[Red]\-#,##0\ &quot;lei&quot;"/>
    <numFmt numFmtId="8" formatCode="#,##0.00\ &quot;lei&quot;;[Red]\-#,##0.00\ &quot;lei&quot;"/>
    <numFmt numFmtId="44" formatCode="_-* #,##0.00\ &quot;lei&quot;_-;\-* #,##0.00\ &quot;lei&quot;_-;_-* &quot;-&quot;??\ &quot;lei&quot;_-;_-@_-"/>
    <numFmt numFmtId="164" formatCode="#,##0.00\ &quot;lei&quot;"/>
    <numFmt numFmtId="165" formatCode="yyyy\-mm\-dd;@"/>
    <numFmt numFmtId="166" formatCode="yyyy/mm/dd;@"/>
    <numFmt numFmtId="167" formatCode="#,##0\ &quot;lei&quot;"/>
  </numFmts>
  <fonts count="29">
    <font>
      <sz val="10"/>
      <color rgb="FF000000"/>
      <name val="Arial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10"/>
      <color rgb="FF000000"/>
      <name val="Calibri"/>
      <scheme val="minor"/>
    </font>
    <font>
      <b/>
      <sz val="10"/>
      <color rgb="FF000000"/>
      <name val="Calibri"/>
      <family val="2"/>
      <charset val="238"/>
      <scheme val="minor"/>
    </font>
    <font>
      <sz val="10"/>
      <color rgb="FFFF0000"/>
      <name val="Calibri"/>
      <family val="2"/>
      <scheme val="minor"/>
    </font>
    <font>
      <sz val="28"/>
      <color rgb="FF00000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2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6"/>
      <color rgb="FFFF0000"/>
      <name val="Calibri"/>
      <family val="2"/>
      <charset val="238"/>
      <scheme val="minor"/>
    </font>
    <font>
      <b/>
      <sz val="18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10"/>
      <name val="Tahoma"/>
      <family val="2"/>
      <charset val="238"/>
    </font>
    <font>
      <b/>
      <sz val="11"/>
      <name val="Tahoma"/>
      <family val="2"/>
      <charset val="238"/>
    </font>
    <font>
      <b/>
      <sz val="10"/>
      <color rgb="FFFF0000"/>
      <name val="Tahoma"/>
      <family val="2"/>
      <charset val="238"/>
    </font>
    <font>
      <u/>
      <sz val="10"/>
      <color theme="10"/>
      <name val="Arial"/>
      <family val="2"/>
      <charset val="238"/>
    </font>
    <font>
      <b/>
      <sz val="14"/>
      <color theme="0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charset val="238"/>
    </font>
    <font>
      <b/>
      <sz val="11"/>
      <color theme="1"/>
      <name val="Calibri"/>
      <family val="2"/>
      <charset val="238"/>
    </font>
    <font>
      <sz val="10"/>
      <color rgb="FF000000"/>
      <name val="Arial"/>
      <family val="2"/>
      <charset val="238"/>
    </font>
    <font>
      <sz val="10"/>
      <color rgb="FF000000"/>
      <name val="Calibri"/>
      <family val="2"/>
      <charset val="238"/>
    </font>
  </fonts>
  <fills count="24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</fills>
  <borders count="5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</cellStyleXfs>
  <cellXfs count="281"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2" fillId="7" borderId="0" xfId="0" applyFont="1" applyFill="1" applyBorder="1" applyAlignment="1">
      <alignment vertical="center" wrapText="1"/>
    </xf>
    <xf numFmtId="0" fontId="1" fillId="5" borderId="0" xfId="0" applyFont="1" applyFill="1" applyBorder="1" applyAlignment="1">
      <alignment vertical="center" wrapText="1"/>
    </xf>
    <xf numFmtId="0" fontId="1" fillId="0" borderId="0" xfId="0" applyFont="1" applyAlignment="1">
      <alignment vertical="top" wrapText="1"/>
    </xf>
    <xf numFmtId="0" fontId="1" fillId="0" borderId="0" xfId="0" applyFont="1" applyBorder="1" applyAlignment="1">
      <alignment vertical="top" wrapText="1"/>
    </xf>
    <xf numFmtId="49" fontId="1" fillId="0" borderId="0" xfId="0" applyNumberFormat="1" applyFont="1" applyAlignment="1">
      <alignment vertical="top" wrapText="1"/>
    </xf>
    <xf numFmtId="164" fontId="1" fillId="0" borderId="0" xfId="0" applyNumberFormat="1" applyFont="1" applyAlignment="1">
      <alignment vertical="top" wrapText="1"/>
    </xf>
    <xf numFmtId="164" fontId="1" fillId="0" borderId="0" xfId="0" applyNumberFormat="1" applyFont="1" applyAlignment="1">
      <alignment wrapText="1"/>
    </xf>
    <xf numFmtId="49" fontId="1" fillId="0" borderId="0" xfId="0" applyNumberFormat="1" applyFont="1" applyAlignment="1">
      <alignment wrapText="1"/>
    </xf>
    <xf numFmtId="165" fontId="1" fillId="0" borderId="0" xfId="0" applyNumberFormat="1" applyFont="1" applyAlignment="1">
      <alignment wrapText="1"/>
    </xf>
    <xf numFmtId="166" fontId="1" fillId="0" borderId="0" xfId="0" applyNumberFormat="1" applyFont="1" applyAlignment="1">
      <alignment vertical="top" wrapText="1"/>
    </xf>
    <xf numFmtId="166" fontId="1" fillId="0" borderId="0" xfId="0" applyNumberFormat="1" applyFont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wrapText="1"/>
    </xf>
    <xf numFmtId="0" fontId="1" fillId="0" borderId="11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6" fontId="1" fillId="0" borderId="0" xfId="0" applyNumberFormat="1" applyFont="1" applyBorder="1" applyAlignment="1">
      <alignment horizontal="left" vertical="center"/>
    </xf>
    <xf numFmtId="49" fontId="1" fillId="0" borderId="8" xfId="0" applyNumberFormat="1" applyFont="1" applyBorder="1" applyAlignment="1">
      <alignment vertical="center"/>
    </xf>
    <xf numFmtId="14" fontId="1" fillId="0" borderId="8" xfId="0" applyNumberFormat="1" applyFont="1" applyBorder="1" applyAlignment="1">
      <alignment horizontal="left" vertical="center"/>
    </xf>
    <xf numFmtId="0" fontId="1" fillId="0" borderId="8" xfId="0" applyFont="1" applyBorder="1" applyAlignment="1">
      <alignment horizontal="right" vertical="center"/>
    </xf>
    <xf numFmtId="49" fontId="1" fillId="0" borderId="0" xfId="0" applyNumberFormat="1" applyFont="1" applyBorder="1" applyAlignment="1">
      <alignment horizontal="left" vertical="center"/>
    </xf>
    <xf numFmtId="14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2" fillId="8" borderId="4" xfId="0" applyFont="1" applyFill="1" applyBorder="1" applyAlignment="1">
      <alignment vertical="center" wrapText="1"/>
    </xf>
    <xf numFmtId="0" fontId="1" fillId="0" borderId="0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vertical="center"/>
    </xf>
    <xf numFmtId="0" fontId="1" fillId="0" borderId="11" xfId="0" applyFont="1" applyBorder="1" applyAlignment="1">
      <alignment horizontal="right" vertical="top" wrapText="1"/>
    </xf>
    <xf numFmtId="0" fontId="1" fillId="0" borderId="9" xfId="0" applyFont="1" applyBorder="1" applyAlignment="1">
      <alignment vertical="top" wrapText="1"/>
    </xf>
    <xf numFmtId="0" fontId="2" fillId="6" borderId="4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wrapText="1"/>
    </xf>
    <xf numFmtId="0" fontId="2" fillId="9" borderId="0" xfId="0" applyFont="1" applyFill="1" applyBorder="1" applyAlignment="1">
      <alignment horizontal="right" vertical="center" wrapText="1"/>
    </xf>
    <xf numFmtId="0" fontId="1" fillId="9" borderId="0" xfId="0" applyFont="1" applyFill="1" applyBorder="1" applyAlignment="1">
      <alignment vertical="center" wrapText="1"/>
    </xf>
    <xf numFmtId="0" fontId="2" fillId="9" borderId="8" xfId="0" applyFont="1" applyFill="1" applyBorder="1" applyAlignment="1">
      <alignment horizontal="right" vertical="center" wrapText="1"/>
    </xf>
    <xf numFmtId="0" fontId="1" fillId="9" borderId="8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10" borderId="0" xfId="0" applyFont="1" applyFill="1" applyAlignment="1">
      <alignment wrapText="1"/>
    </xf>
    <xf numFmtId="0" fontId="1" fillId="10" borderId="0" xfId="0" applyFont="1" applyFill="1" applyBorder="1" applyAlignment="1">
      <alignment wrapText="1"/>
    </xf>
    <xf numFmtId="49" fontId="1" fillId="9" borderId="4" xfId="0" applyNumberFormat="1" applyFont="1" applyFill="1" applyBorder="1" applyAlignment="1">
      <alignment vertical="center" wrapText="1"/>
    </xf>
    <xf numFmtId="0" fontId="1" fillId="9" borderId="4" xfId="0" applyFont="1" applyFill="1" applyBorder="1" applyAlignment="1">
      <alignment wrapText="1"/>
    </xf>
    <xf numFmtId="0" fontId="1" fillId="10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165" fontId="1" fillId="9" borderId="4" xfId="0" applyNumberFormat="1" applyFont="1" applyFill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166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4" fontId="7" fillId="0" borderId="0" xfId="0" applyNumberFormat="1" applyFont="1" applyAlignment="1">
      <alignment horizontal="center" vertical="center" wrapText="1"/>
    </xf>
    <xf numFmtId="165" fontId="7" fillId="0" borderId="0" xfId="0" applyNumberFormat="1" applyFont="1" applyAlignment="1">
      <alignment horizontal="center" vertical="center" wrapText="1"/>
    </xf>
    <xf numFmtId="0" fontId="1" fillId="0" borderId="4" xfId="0" applyFont="1" applyBorder="1" applyAlignment="1">
      <alignment vertical="top" wrapText="1"/>
    </xf>
    <xf numFmtId="164" fontId="1" fillId="0" borderId="4" xfId="0" applyNumberFormat="1" applyFont="1" applyBorder="1" applyAlignment="1">
      <alignment vertical="top" wrapText="1"/>
    </xf>
    <xf numFmtId="165" fontId="1" fillId="0" borderId="4" xfId="0" applyNumberFormat="1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164" fontId="5" fillId="0" borderId="4" xfId="0" applyNumberFormat="1" applyFont="1" applyBorder="1" applyAlignment="1">
      <alignment vertical="top" wrapText="1"/>
    </xf>
    <xf numFmtId="165" fontId="5" fillId="0" borderId="4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166" fontId="1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center" vertical="center" wrapText="1"/>
    </xf>
    <xf numFmtId="166" fontId="5" fillId="0" borderId="4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pivotButton="1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5" fillId="0" borderId="0" xfId="0" applyNumberFormat="1" applyFont="1" applyAlignment="1">
      <alignment wrapText="1"/>
    </xf>
    <xf numFmtId="0" fontId="5" fillId="0" borderId="0" xfId="0" applyFont="1" applyAlignment="1">
      <alignment horizontal="left" wrapText="1" indent="1"/>
    </xf>
    <xf numFmtId="0" fontId="5" fillId="0" borderId="0" xfId="0" applyFont="1" applyAlignment="1">
      <alignment horizontal="left" wrapText="1" indent="2"/>
    </xf>
    <xf numFmtId="0" fontId="5" fillId="0" borderId="0" xfId="0" applyFont="1" applyAlignment="1">
      <alignment horizontal="left" wrapText="1" indent="3"/>
    </xf>
    <xf numFmtId="0" fontId="5" fillId="0" borderId="0" xfId="0" applyFont="1" applyAlignment="1">
      <alignment horizontal="left" wrapText="1" indent="4"/>
    </xf>
    <xf numFmtId="0" fontId="5" fillId="0" borderId="0" xfId="0" applyFont="1" applyAlignment="1">
      <alignment horizontal="left" wrapText="1" indent="5"/>
    </xf>
    <xf numFmtId="0" fontId="0" fillId="0" borderId="0" xfId="0"/>
    <xf numFmtId="0" fontId="11" fillId="9" borderId="0" xfId="0" applyFont="1" applyFill="1" applyBorder="1" applyAlignment="1">
      <alignment vertical="center"/>
    </xf>
    <xf numFmtId="44" fontId="9" fillId="0" borderId="17" xfId="0" applyNumberFormat="1" applyFont="1" applyBorder="1"/>
    <xf numFmtId="0" fontId="9" fillId="12" borderId="18" xfId="0" applyFont="1" applyFill="1" applyBorder="1" applyAlignment="1">
      <alignment horizontal="center" vertical="center" wrapText="1"/>
    </xf>
    <xf numFmtId="0" fontId="9" fillId="12" borderId="18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44" fontId="0" fillId="0" borderId="4" xfId="0" applyNumberFormat="1" applyBorder="1"/>
    <xf numFmtId="0" fontId="0" fillId="0" borderId="0" xfId="0" applyAlignment="1">
      <alignment horizontal="left" vertical="top"/>
    </xf>
    <xf numFmtId="44" fontId="12" fillId="14" borderId="4" xfId="0" applyNumberFormat="1" applyFont="1" applyFill="1" applyBorder="1"/>
    <xf numFmtId="44" fontId="12" fillId="11" borderId="4" xfId="0" applyNumberFormat="1" applyFont="1" applyFill="1" applyBorder="1"/>
    <xf numFmtId="14" fontId="1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15" fillId="11" borderId="22" xfId="0" applyFont="1" applyFill="1" applyBorder="1" applyAlignment="1">
      <alignment horizontal="center" vertical="center"/>
    </xf>
    <xf numFmtId="0" fontId="10" fillId="15" borderId="4" xfId="0" applyFont="1" applyFill="1" applyBorder="1" applyAlignment="1">
      <alignment horizontal="center" vertical="center"/>
    </xf>
    <xf numFmtId="0" fontId="10" fillId="15" borderId="27" xfId="0" applyFont="1" applyFill="1" applyBorder="1" applyAlignment="1">
      <alignment horizontal="center" vertical="center"/>
    </xf>
    <xf numFmtId="0" fontId="16" fillId="14" borderId="28" xfId="0" applyFont="1" applyFill="1" applyBorder="1" applyAlignment="1">
      <alignment horizontal="center" vertical="center"/>
    </xf>
    <xf numFmtId="0" fontId="16" fillId="14" borderId="29" xfId="0" applyFont="1" applyFill="1" applyBorder="1" applyAlignment="1">
      <alignment horizontal="center" vertical="center"/>
    </xf>
    <xf numFmtId="0" fontId="17" fillId="14" borderId="30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14" fontId="0" fillId="0" borderId="22" xfId="0" applyNumberFormat="1" applyBorder="1"/>
    <xf numFmtId="0" fontId="0" fillId="0" borderId="22" xfId="0" applyBorder="1"/>
    <xf numFmtId="4" fontId="0" fillId="0" borderId="22" xfId="0" applyNumberFormat="1" applyBorder="1"/>
    <xf numFmtId="4" fontId="0" fillId="0" borderId="32" xfId="0" applyNumberFormat="1" applyBorder="1"/>
    <xf numFmtId="0" fontId="9" fillId="0" borderId="33" xfId="0" applyFont="1" applyBorder="1" applyAlignment="1">
      <alignment horizontal="center" vertical="center"/>
    </xf>
    <xf numFmtId="14" fontId="0" fillId="0" borderId="4" xfId="0" applyNumberFormat="1" applyBorder="1"/>
    <xf numFmtId="0" fontId="0" fillId="0" borderId="4" xfId="0" applyBorder="1"/>
    <xf numFmtId="0" fontId="18" fillId="0" borderId="4" xfId="0" applyFont="1" applyBorder="1" applyAlignment="1">
      <alignment wrapText="1"/>
    </xf>
    <xf numFmtId="4" fontId="0" fillId="0" borderId="4" xfId="0" applyNumberFormat="1" applyBorder="1"/>
    <xf numFmtId="4" fontId="0" fillId="0" borderId="27" xfId="0" applyNumberFormat="1" applyBorder="1"/>
    <xf numFmtId="14" fontId="0" fillId="0" borderId="4" xfId="0" applyNumberFormat="1" applyBorder="1" applyAlignment="1">
      <alignment horizontal="right"/>
    </xf>
    <xf numFmtId="4" fontId="17" fillId="0" borderId="37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21" fillId="15" borderId="4" xfId="0" applyFont="1" applyFill="1" applyBorder="1" applyAlignment="1">
      <alignment horizontal="center" vertical="center" wrapText="1"/>
    </xf>
    <xf numFmtId="0" fontId="17" fillId="14" borderId="28" xfId="0" applyFont="1" applyFill="1" applyBorder="1" applyAlignment="1">
      <alignment horizontal="center" vertical="center"/>
    </xf>
    <xf numFmtId="0" fontId="17" fillId="14" borderId="29" xfId="0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9" fillId="0" borderId="4" xfId="0" applyFont="1" applyBorder="1" applyAlignment="1">
      <alignment vertical="center" wrapText="1"/>
    </xf>
    <xf numFmtId="49" fontId="19" fillId="0" borderId="0" xfId="0" applyNumberFormat="1" applyFont="1" applyAlignment="1">
      <alignment horizontal="right" vertical="center" wrapText="1"/>
    </xf>
    <xf numFmtId="0" fontId="0" fillId="0" borderId="0" xfId="0" applyBorder="1"/>
    <xf numFmtId="0" fontId="9" fillId="0" borderId="4" xfId="0" applyFont="1" applyBorder="1"/>
    <xf numFmtId="0" fontId="9" fillId="0" borderId="2" xfId="0" applyFont="1" applyBorder="1"/>
    <xf numFmtId="44" fontId="11" fillId="11" borderId="4" xfId="0" applyNumberFormat="1" applyFont="1" applyFill="1" applyBorder="1"/>
    <xf numFmtId="0" fontId="9" fillId="0" borderId="2" xfId="0" applyFont="1" applyBorder="1" applyAlignment="1"/>
    <xf numFmtId="0" fontId="9" fillId="12" borderId="38" xfId="0" applyFont="1" applyFill="1" applyBorder="1" applyAlignment="1">
      <alignment horizontal="center" vertical="center"/>
    </xf>
    <xf numFmtId="0" fontId="12" fillId="11" borderId="4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14" fontId="10" fillId="11" borderId="16" xfId="0" applyNumberFormat="1" applyFont="1" applyFill="1" applyBorder="1"/>
    <xf numFmtId="0" fontId="9" fillId="0" borderId="12" xfId="0" applyFont="1" applyBorder="1"/>
    <xf numFmtId="0" fontId="12" fillId="11" borderId="17" xfId="0" applyFont="1" applyFill="1" applyBorder="1"/>
    <xf numFmtId="44" fontId="12" fillId="14" borderId="17" xfId="0" applyNumberFormat="1" applyFont="1" applyFill="1" applyBorder="1" applyAlignment="1">
      <alignment horizontal="center" vertical="center"/>
    </xf>
    <xf numFmtId="0" fontId="12" fillId="11" borderId="17" xfId="0" applyFont="1" applyFill="1" applyBorder="1" applyAlignment="1">
      <alignment horizontal="center" vertical="center"/>
    </xf>
    <xf numFmtId="0" fontId="22" fillId="0" borderId="0" xfId="1" quotePrefix="1" applyAlignment="1" applyProtection="1"/>
    <xf numFmtId="0" fontId="22" fillId="0" borderId="0" xfId="1" applyAlignment="1" applyProtection="1"/>
    <xf numFmtId="0" fontId="9" fillId="0" borderId="0" xfId="0" applyFont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9" fillId="18" borderId="17" xfId="0" applyFont="1" applyFill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7" fillId="11" borderId="45" xfId="0" applyFont="1" applyFill="1" applyBorder="1" applyAlignment="1">
      <alignment horizontal="center" vertical="center"/>
    </xf>
    <xf numFmtId="0" fontId="17" fillId="19" borderId="46" xfId="0" applyFont="1" applyFill="1" applyBorder="1" applyAlignment="1">
      <alignment horizontal="center" vertical="center"/>
    </xf>
    <xf numFmtId="0" fontId="17" fillId="19" borderId="47" xfId="0" applyFont="1" applyFill="1" applyBorder="1" applyAlignment="1">
      <alignment horizontal="center" vertical="center"/>
    </xf>
    <xf numFmtId="0" fontId="9" fillId="19" borderId="48" xfId="0" applyFont="1" applyFill="1" applyBorder="1" applyAlignment="1">
      <alignment horizontal="center" vertical="center"/>
    </xf>
    <xf numFmtId="0" fontId="0" fillId="20" borderId="48" xfId="0" applyFill="1" applyBorder="1"/>
    <xf numFmtId="44" fontId="0" fillId="0" borderId="48" xfId="0" applyNumberFormat="1" applyBorder="1"/>
    <xf numFmtId="0" fontId="9" fillId="21" borderId="17" xfId="0" applyFont="1" applyFill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9" fillId="0" borderId="0" xfId="0" applyFont="1" applyBorder="1"/>
    <xf numFmtId="0" fontId="9" fillId="19" borderId="46" xfId="0" applyFont="1" applyFill="1" applyBorder="1" applyAlignment="1">
      <alignment horizontal="center" vertical="center"/>
    </xf>
    <xf numFmtId="44" fontId="0" fillId="0" borderId="46" xfId="0" applyNumberFormat="1" applyBorder="1"/>
    <xf numFmtId="44" fontId="0" fillId="20" borderId="46" xfId="0" applyNumberFormat="1" applyFill="1" applyBorder="1"/>
    <xf numFmtId="0" fontId="0" fillId="20" borderId="46" xfId="0" applyFill="1" applyBorder="1"/>
    <xf numFmtId="0" fontId="9" fillId="14" borderId="17" xfId="0" applyFont="1" applyFill="1" applyBorder="1" applyAlignment="1">
      <alignment horizontal="center" vertical="center"/>
    </xf>
    <xf numFmtId="0" fontId="23" fillId="22" borderId="17" xfId="0" applyFont="1" applyFill="1" applyBorder="1" applyAlignment="1">
      <alignment horizontal="center" vertical="center"/>
    </xf>
    <xf numFmtId="44" fontId="10" fillId="23" borderId="1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top" wrapText="1"/>
    </xf>
    <xf numFmtId="0" fontId="27" fillId="0" borderId="0" xfId="0" applyFont="1" applyAlignment="1">
      <alignment wrapText="1"/>
    </xf>
    <xf numFmtId="0" fontId="27" fillId="0" borderId="0" xfId="0" applyFont="1" applyAlignment="1">
      <alignment horizontal="center" wrapText="1"/>
    </xf>
    <xf numFmtId="14" fontId="10" fillId="11" borderId="14" xfId="0" applyNumberFormat="1" applyFont="1" applyFill="1" applyBorder="1" applyAlignment="1">
      <alignment horizontal="center"/>
    </xf>
    <xf numFmtId="14" fontId="10" fillId="11" borderId="15" xfId="0" applyNumberFormat="1" applyFont="1" applyFill="1" applyBorder="1" applyAlignment="1">
      <alignment horizontal="center"/>
    </xf>
    <xf numFmtId="0" fontId="11" fillId="11" borderId="2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  <xf numFmtId="0" fontId="10" fillId="11" borderId="14" xfId="0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9" fillId="0" borderId="14" xfId="0" applyFont="1" applyBorder="1" applyAlignment="1">
      <alignment horizontal="left"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12" fillId="11" borderId="14" xfId="0" applyFont="1" applyFill="1" applyBorder="1" applyAlignment="1">
      <alignment horizontal="left" vertical="center"/>
    </xf>
    <xf numFmtId="0" fontId="12" fillId="11" borderId="15" xfId="0" applyFont="1" applyFill="1" applyBorder="1" applyAlignment="1">
      <alignment horizontal="left" vertical="center"/>
    </xf>
    <xf numFmtId="0" fontId="12" fillId="11" borderId="16" xfId="0" applyFont="1" applyFill="1" applyBorder="1" applyAlignment="1">
      <alignment horizontal="left" vertical="center"/>
    </xf>
    <xf numFmtId="0" fontId="9" fillId="13" borderId="14" xfId="0" applyFont="1" applyFill="1" applyBorder="1" applyAlignment="1">
      <alignment horizontal="left" vertical="center"/>
    </xf>
    <xf numFmtId="0" fontId="9" fillId="13" borderId="15" xfId="0" applyFont="1" applyFill="1" applyBorder="1" applyAlignment="1">
      <alignment horizontal="left" vertical="center"/>
    </xf>
    <xf numFmtId="0" fontId="9" fillId="13" borderId="16" xfId="0" applyFont="1" applyFill="1" applyBorder="1" applyAlignment="1">
      <alignment horizontal="left" vertical="center"/>
    </xf>
    <xf numFmtId="0" fontId="27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15" fillId="11" borderId="34" xfId="0" applyFont="1" applyFill="1" applyBorder="1" applyAlignment="1">
      <alignment horizontal="center" wrapText="1"/>
    </xf>
    <xf numFmtId="0" fontId="15" fillId="11" borderId="35" xfId="0" applyFont="1" applyFill="1" applyBorder="1" applyAlignment="1">
      <alignment horizontal="center" wrapText="1"/>
    </xf>
    <xf numFmtId="0" fontId="15" fillId="11" borderId="36" xfId="0" applyFont="1" applyFill="1" applyBorder="1" applyAlignment="1">
      <alignment horizontal="center" wrapText="1"/>
    </xf>
    <xf numFmtId="0" fontId="14" fillId="0" borderId="0" xfId="0" applyFont="1" applyAlignment="1">
      <alignment horizontal="center" wrapText="1"/>
    </xf>
    <xf numFmtId="0" fontId="14" fillId="0" borderId="19" xfId="0" applyFont="1" applyBorder="1" applyAlignment="1">
      <alignment horizontal="center" wrapText="1"/>
    </xf>
    <xf numFmtId="0" fontId="15" fillId="11" borderId="20" xfId="0" applyFont="1" applyFill="1" applyBorder="1" applyAlignment="1">
      <alignment horizontal="center" vertical="center" wrapText="1"/>
    </xf>
    <xf numFmtId="0" fontId="15" fillId="11" borderId="26" xfId="0" applyFont="1" applyFill="1" applyBorder="1" applyAlignment="1">
      <alignment horizontal="center" vertical="center" wrapText="1"/>
    </xf>
    <xf numFmtId="0" fontId="15" fillId="11" borderId="21" xfId="0" applyFont="1" applyFill="1" applyBorder="1" applyAlignment="1">
      <alignment horizontal="center" vertical="center"/>
    </xf>
    <xf numFmtId="0" fontId="15" fillId="11" borderId="18" xfId="0" applyFont="1" applyFill="1" applyBorder="1" applyAlignment="1">
      <alignment horizontal="center" vertical="center"/>
    </xf>
    <xf numFmtId="0" fontId="15" fillId="11" borderId="23" xfId="0" applyFont="1" applyFill="1" applyBorder="1" applyAlignment="1">
      <alignment horizontal="center" vertical="center" wrapText="1"/>
    </xf>
    <xf numFmtId="0" fontId="15" fillId="11" borderId="24" xfId="0" applyFont="1" applyFill="1" applyBorder="1" applyAlignment="1">
      <alignment horizontal="center" vertical="center" wrapText="1"/>
    </xf>
    <xf numFmtId="0" fontId="15" fillId="11" borderId="25" xfId="0" applyFont="1" applyFill="1" applyBorder="1" applyAlignment="1">
      <alignment horizontal="center" vertical="center" wrapText="1"/>
    </xf>
    <xf numFmtId="0" fontId="21" fillId="11" borderId="29" xfId="0" applyFont="1" applyFill="1" applyBorder="1" applyAlignment="1">
      <alignment horizontal="center" vertical="center" wrapText="1"/>
    </xf>
    <xf numFmtId="0" fontId="21" fillId="11" borderId="18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/>
    </xf>
    <xf numFmtId="0" fontId="21" fillId="11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left" vertical="center" wrapText="1"/>
    </xf>
    <xf numFmtId="0" fontId="20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3" fillId="16" borderId="39" xfId="0" applyFont="1" applyFill="1" applyBorder="1" applyAlignment="1">
      <alignment horizontal="center" vertical="center"/>
    </xf>
    <xf numFmtId="0" fontId="23" fillId="16" borderId="0" xfId="0" applyFont="1" applyFill="1" applyBorder="1" applyAlignment="1">
      <alignment horizontal="center" vertical="center"/>
    </xf>
    <xf numFmtId="0" fontId="23" fillId="16" borderId="40" xfId="0" applyFont="1" applyFill="1" applyBorder="1" applyAlignment="1">
      <alignment horizontal="center" vertical="center"/>
    </xf>
    <xf numFmtId="0" fontId="0" fillId="17" borderId="41" xfId="0" applyFill="1" applyBorder="1" applyAlignment="1">
      <alignment horizontal="center"/>
    </xf>
    <xf numFmtId="0" fontId="0" fillId="17" borderId="39" xfId="0" applyFill="1" applyBorder="1" applyAlignment="1">
      <alignment horizontal="center"/>
    </xf>
    <xf numFmtId="0" fontId="0" fillId="17" borderId="42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0" fillId="17" borderId="50" xfId="0" applyFill="1" applyBorder="1" applyAlignment="1">
      <alignment horizontal="center"/>
    </xf>
    <xf numFmtId="0" fontId="24" fillId="17" borderId="43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17" borderId="49" xfId="0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1" fillId="0" borderId="7" xfId="0" applyFont="1" applyBorder="1" applyAlignment="1">
      <alignment horizontal="left" wrapText="1"/>
    </xf>
    <xf numFmtId="0" fontId="1" fillId="0" borderId="7" xfId="0" applyFont="1" applyBorder="1" applyAlignment="1">
      <alignment horizontal="right" wrapText="1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top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2" fillId="9" borderId="2" xfId="0" applyFont="1" applyFill="1" applyBorder="1" applyAlignment="1">
      <alignment horizontal="right" vertical="top" wrapText="1"/>
    </xf>
    <xf numFmtId="0" fontId="2" fillId="9" borderId="3" xfId="0" applyFont="1" applyFill="1" applyBorder="1" applyAlignment="1">
      <alignment horizontal="right" vertical="top" wrapText="1"/>
    </xf>
    <xf numFmtId="0" fontId="4" fillId="9" borderId="8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166" fontId="1" fillId="9" borderId="7" xfId="0" applyNumberFormat="1" applyFont="1" applyFill="1" applyBorder="1" applyAlignment="1">
      <alignment horizontal="right" vertical="center" wrapText="1"/>
    </xf>
    <xf numFmtId="0" fontId="1" fillId="9" borderId="8" xfId="0" applyNumberFormat="1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1" fillId="9" borderId="12" xfId="0" applyFont="1" applyFill="1" applyBorder="1" applyAlignment="1">
      <alignment horizontal="left" vertical="top" wrapText="1"/>
    </xf>
    <xf numFmtId="0" fontId="1" fillId="9" borderId="7" xfId="0" applyFont="1" applyFill="1" applyBorder="1" applyAlignment="1">
      <alignment horizontal="left" vertical="top" wrapText="1"/>
    </xf>
    <xf numFmtId="0" fontId="1" fillId="9" borderId="13" xfId="0" applyFont="1" applyFill="1" applyBorder="1" applyAlignment="1">
      <alignment horizontal="left" vertical="top" wrapText="1"/>
    </xf>
    <xf numFmtId="0" fontId="1" fillId="9" borderId="5" xfId="0" applyFont="1" applyFill="1" applyBorder="1" applyAlignment="1">
      <alignment horizontal="left" vertical="top" wrapText="1"/>
    </xf>
    <xf numFmtId="0" fontId="1" fillId="9" borderId="8" xfId="0" applyFont="1" applyFill="1" applyBorder="1" applyAlignment="1">
      <alignment horizontal="left" vertical="top" wrapText="1"/>
    </xf>
    <xf numFmtId="0" fontId="1" fillId="9" borderId="6" xfId="0" applyFont="1" applyFill="1" applyBorder="1" applyAlignment="1">
      <alignment horizontal="left" vertical="top" wrapText="1"/>
    </xf>
    <xf numFmtId="8" fontId="1" fillId="4" borderId="2" xfId="0" applyNumberFormat="1" applyFont="1" applyFill="1" applyBorder="1" applyAlignment="1">
      <alignment horizontal="center" vertical="center" wrapText="1"/>
    </xf>
    <xf numFmtId="8" fontId="1" fillId="4" borderId="1" xfId="0" applyNumberFormat="1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2" fillId="8" borderId="4" xfId="0" applyFont="1" applyFill="1" applyBorder="1" applyAlignment="1">
      <alignment horizontal="right" vertical="center"/>
    </xf>
    <xf numFmtId="167" fontId="1" fillId="0" borderId="4" xfId="0" applyNumberFormat="1" applyFont="1" applyBorder="1" applyAlignment="1">
      <alignment horizontal="left" vertical="center"/>
    </xf>
    <xf numFmtId="49" fontId="1" fillId="0" borderId="4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49" fontId="1" fillId="0" borderId="7" xfId="0" applyNumberFormat="1" applyFont="1" applyBorder="1" applyAlignment="1">
      <alignment horizontal="left" vertical="center"/>
    </xf>
    <xf numFmtId="0" fontId="1" fillId="0" borderId="7" xfId="0" applyNumberFormat="1" applyFont="1" applyBorder="1" applyAlignment="1">
      <alignment horizontal="left" vertical="center"/>
    </xf>
    <xf numFmtId="0" fontId="11" fillId="11" borderId="4" xfId="0" applyFont="1" applyFill="1" applyBorder="1" applyAlignment="1">
      <alignment horizontal="center"/>
    </xf>
    <xf numFmtId="0" fontId="0" fillId="0" borderId="0" xfId="0" applyAlignment="1">
      <alignment horizontal="center" wrapText="1"/>
    </xf>
  </cellXfs>
  <cellStyles count="2">
    <cellStyle name="Hyperlink" xfId="1" builtinId="8"/>
    <cellStyle name="Normal" xfId="0" builtinId="0"/>
  </cellStyles>
  <dxfs count="40"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5" formatCode="yyyy\-mm\-dd;@"/>
      <alignment horizontal="general" vertical="top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5" formatCode="yyyy\-mm\-dd;@"/>
      <alignment horizontal="general" vertical="top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4" formatCode="#,##0.00\ &quot;lei&quot;"/>
      <alignment horizontal="general" vertical="top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4" formatCode="#,##0.00\ &quot;lei&quot;"/>
      <alignment horizontal="general" vertical="top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4" formatCode="#,##0.00\ &quot;lei&quot;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6" formatCode="yyyy/mm/dd;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Calibri"/>
        <scheme val="minor"/>
      </font>
      <alignment horizontal="center" vertical="center" textRotation="0" wrapText="1" indent="0" relativeIndent="255" justifyLastLine="0" shrinkToFit="0" mergeCell="0" readingOrder="0"/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o-RO"/>
  <c:chart>
    <c:title>
      <c:tx>
        <c:rich>
          <a:bodyPr/>
          <a:lstStyle/>
          <a:p>
            <a:pPr>
              <a:defRPr/>
            </a:pPr>
            <a:r>
              <a:rPr lang="en-US"/>
              <a:t>Total / luni</a:t>
            </a:r>
          </a:p>
        </c:rich>
      </c:tx>
      <c:layout>
        <c:manualLayout>
          <c:xMode val="edge"/>
          <c:yMode val="edge"/>
          <c:x val="0.41485214995075814"/>
          <c:y val="3.7037037037037056E-2"/>
        </c:manualLayout>
      </c:layout>
    </c:title>
    <c:plotArea>
      <c:layout>
        <c:manualLayout>
          <c:layoutTarget val="inner"/>
          <c:xMode val="edge"/>
          <c:yMode val="edge"/>
          <c:x val="4.4431086594767154E-2"/>
          <c:y val="0.13849630685282743"/>
          <c:w val="0.91520135587507467"/>
          <c:h val="0.83536173473901676"/>
        </c:manualLayout>
      </c:layout>
      <c:lineChart>
        <c:grouping val="standard"/>
        <c:ser>
          <c:idx val="0"/>
          <c:order val="0"/>
          <c:tx>
            <c:v>Total / mois</c:v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Lit>
              <c:ptCount val="12"/>
              <c:pt idx="0">
                <c:v>Janvier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1140.3032812499998</c:v>
              </c:pt>
              <c:pt idx="1">
                <c:v>0</c:v>
              </c:pt>
              <c:pt idx="2">
                <c:v>1299.0796875000001</c:v>
              </c:pt>
              <c:pt idx="3">
                <c:v>0</c:v>
              </c:pt>
              <c:pt idx="4">
                <c:v>375.28968750000001</c:v>
              </c:pt>
              <c:pt idx="5">
                <c:v>620.67140625000013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  <c:smooth val="1"/>
        </c:ser>
        <c:marker val="1"/>
        <c:axId val="73478528"/>
        <c:axId val="73480064"/>
      </c:lineChart>
      <c:catAx>
        <c:axId val="73478528"/>
        <c:scaling>
          <c:orientation val="minMax"/>
        </c:scaling>
        <c:axPos val="b"/>
        <c:numFmt formatCode="General" sourceLinked="0"/>
        <c:tickLblPos val="nextTo"/>
        <c:crossAx val="73480064"/>
        <c:crosses val="autoZero"/>
        <c:auto val="1"/>
        <c:lblAlgn val="ctr"/>
        <c:lblOffset val="100"/>
      </c:catAx>
      <c:valAx>
        <c:axId val="73480064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b="1"/>
            </a:pPr>
            <a:endParaRPr lang="ro-RO"/>
          </a:p>
        </c:txPr>
        <c:crossAx val="73478528"/>
        <c:crosses val="autoZero"/>
        <c:crossBetween val="between"/>
      </c:valAx>
    </c:plotArea>
    <c:plotVisOnly val="1"/>
    <c:dispBlanksAs val="gap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o-RO"/>
  <c:pivotSource>
    <c:name>[Facturer sans TVA.xlsx]Incasat pe luna!PivotTable1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ro-RO"/>
            </a:p>
          </c:txPr>
          <c:dLblPos val="t"/>
          <c:showVal val="1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ser>
          <c:idx val="0"/>
          <c:order val="0"/>
          <c:tx>
            <c:strRef>
              <c:f>'Incasat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ro-RO"/>
              </a:p>
            </c:txPr>
            <c:dLblPos val="t"/>
            <c:showVal val="1"/>
          </c:dLbls>
          <c:cat>
            <c:multiLvlStrRef>
              <c:f>'Incasat pe luna'!$A$4:$A$13</c:f>
              <c:multiLvlStrCache>
                <c:ptCount val="8"/>
                <c:lvl>
                  <c:pt idx="0">
                    <c:v>(blank)</c:v>
                  </c:pt>
                  <c:pt idx="1">
                    <c:v>Nov</c:v>
                  </c:pt>
                  <c:pt idx="2">
                    <c:v>Dec</c:v>
                  </c:pt>
                </c:lvl>
                <c:lvl>
                  <c:pt idx="0">
                    <c:v>(blank)</c:v>
                  </c:pt>
                  <c:pt idx="3">
                    <c:v>Jul</c:v>
                  </c:pt>
                  <c:pt idx="4">
                    <c:v>Aug</c:v>
                  </c:pt>
                  <c:pt idx="5">
                    <c:v>Sep</c:v>
                  </c:pt>
                  <c:pt idx="6">
                    <c:v>Oct</c:v>
                  </c:pt>
                  <c:pt idx="7">
                    <c:v>Nov</c:v>
                  </c:pt>
                </c:lvl>
              </c:multiLvlStrCache>
            </c:multiLvlStrRef>
          </c:cat>
          <c:val>
            <c:numRef>
              <c:f>'Incasat pe luna'!$B$4:$B$13</c:f>
              <c:numCache>
                <c:formatCode>General</c:formatCode>
                <c:ptCount val="8"/>
                <c:pt idx="1">
                  <c:v>6000</c:v>
                </c:pt>
                <c:pt idx="2">
                  <c:v>25363</c:v>
                </c:pt>
                <c:pt idx="3">
                  <c:v>580</c:v>
                </c:pt>
                <c:pt idx="4">
                  <c:v>1292</c:v>
                </c:pt>
                <c:pt idx="5">
                  <c:v>2450</c:v>
                </c:pt>
                <c:pt idx="6">
                  <c:v>4155</c:v>
                </c:pt>
                <c:pt idx="7">
                  <c:v>5000</c:v>
                </c:pt>
              </c:numCache>
            </c:numRef>
          </c:val>
        </c:ser>
        <c:dLbls>
          <c:showVal val="1"/>
        </c:dLbls>
        <c:marker val="1"/>
        <c:axId val="86244736"/>
        <c:axId val="86320256"/>
      </c:lineChart>
      <c:catAx>
        <c:axId val="8624473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o-RO"/>
          </a:p>
        </c:txPr>
        <c:crossAx val="86320256"/>
        <c:crosses val="autoZero"/>
        <c:auto val="1"/>
        <c:lblAlgn val="ctr"/>
        <c:lblOffset val="100"/>
      </c:catAx>
      <c:valAx>
        <c:axId val="86320256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o-RO"/>
          </a:p>
        </c:txPr>
        <c:crossAx val="862447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ro-RO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ro-RO"/>
    </a:p>
  </c:txPr>
  <c:printSettings>
    <c:headerFooter/>
    <c:pageMargins b="0.75000000000000178" l="0.70000000000000062" r="0.70000000000000062" t="0.750000000000001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o-RO"/>
  <c:pivotSource>
    <c:name>[Facturer sans TVA.xlsx]Facturat pe luna!PivotTable2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'Facturat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multiLvlStrRef>
              <c:f>'Facturat pe luna'!$A$4:$A$13</c:f>
              <c:multiLvlStrCache>
                <c:ptCount val="6"/>
                <c:lvl>
                  <c:pt idx="1">
                    <c:v>2016</c:v>
                  </c:pt>
                  <c:pt idx="2">
                    <c:v>2016</c:v>
                  </c:pt>
                  <c:pt idx="3">
                    <c:v>2016</c:v>
                  </c:pt>
                </c:lvl>
                <c:lvl>
                  <c:pt idx="0">
                    <c:v>Ian</c:v>
                  </c:pt>
                  <c:pt idx="1">
                    <c:v>Febr</c:v>
                  </c:pt>
                  <c:pt idx="2">
                    <c:v>Sep</c:v>
                  </c:pt>
                  <c:pt idx="3">
                    <c:v>Oct</c:v>
                  </c:pt>
                  <c:pt idx="4">
                    <c:v>Nov</c:v>
                  </c:pt>
                  <c:pt idx="5">
                    <c:v>Dec</c:v>
                  </c:pt>
                </c:lvl>
              </c:multiLvlStrCache>
            </c:multiLvlStrRef>
          </c:cat>
          <c:val>
            <c:numRef>
              <c:f>'Facturat pe luna'!$B$4:$B$13</c:f>
              <c:numCache>
                <c:formatCode>General</c:formatCode>
                <c:ptCount val="6"/>
                <c:pt idx="0">
                  <c:v>1265</c:v>
                </c:pt>
                <c:pt idx="1">
                  <c:v>2607</c:v>
                </c:pt>
                <c:pt idx="2">
                  <c:v>2030</c:v>
                </c:pt>
                <c:pt idx="3">
                  <c:v>2575</c:v>
                </c:pt>
                <c:pt idx="4">
                  <c:v>11000</c:v>
                </c:pt>
                <c:pt idx="5">
                  <c:v>25363</c:v>
                </c:pt>
              </c:numCache>
            </c:numRef>
          </c:val>
        </c:ser>
        <c:dLbls>
          <c:showVal val="1"/>
        </c:dLbls>
        <c:marker val="1"/>
        <c:axId val="87446656"/>
        <c:axId val="87448192"/>
      </c:lineChart>
      <c:catAx>
        <c:axId val="8744665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o-RO"/>
          </a:p>
        </c:txPr>
        <c:crossAx val="87448192"/>
        <c:crosses val="autoZero"/>
        <c:auto val="1"/>
        <c:lblAlgn val="ctr"/>
        <c:lblOffset val="100"/>
      </c:catAx>
      <c:valAx>
        <c:axId val="87448192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o-RO"/>
          </a:p>
        </c:txPr>
        <c:crossAx val="87446656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ro-RO"/>
    </a:p>
  </c:txPr>
  <c:printSettings>
    <c:headerFooter/>
    <c:pageMargins b="0.75000000000000178" l="0.70000000000000062" r="0.70000000000000062" t="0.750000000000001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o-RO"/>
  <c:pivotSource>
    <c:name>[Facturer sans TVA.xlsx]Incasari pe client!PivotTable3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ro-RO"/>
            </a:p>
          </c:txPr>
          <c:showPercent val="1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'Incasari pe client'!$B$1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ro-RO"/>
              </a:p>
            </c:txPr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multiLvlStrRef>
              <c:f>'Incasari pe client'!$A$2:$A$91</c:f>
              <c:multiLvlStrCache>
                <c:ptCount val="17"/>
                <c:lvl>
                  <c:pt idx="0">
                    <c:v>450</c:v>
                  </c:pt>
                  <c:pt idx="3">
                    <c:v>6000</c:v>
                  </c:pt>
                  <c:pt idx="4">
                    <c:v>5000</c:v>
                  </c:pt>
                  <c:pt idx="5">
                    <c:v>2000</c:v>
                  </c:pt>
                  <c:pt idx="6">
                    <c:v>888</c:v>
                  </c:pt>
                  <c:pt idx="7">
                    <c:v>2200</c:v>
                  </c:pt>
                  <c:pt idx="8">
                    <c:v>1580</c:v>
                  </c:pt>
                  <c:pt idx="9">
                    <c:v>685</c:v>
                  </c:pt>
                  <c:pt idx="10">
                    <c:v>600</c:v>
                  </c:pt>
                  <c:pt idx="11">
                    <c:v>875</c:v>
                  </c:pt>
                  <c:pt idx="12">
                    <c:v>607</c:v>
                  </c:pt>
                  <c:pt idx="13">
                    <c:v>440</c:v>
                  </c:pt>
                  <c:pt idx="14">
                    <c:v>375</c:v>
                  </c:pt>
                  <c:pt idx="15">
                    <c:v>140</c:v>
                  </c:pt>
                  <c:pt idx="16">
                    <c:v>(blank)</c:v>
                  </c:pt>
                </c:lvl>
                <c:lvl>
                  <c:pt idx="0">
                    <c:v>Sep</c:v>
                  </c:pt>
                  <c:pt idx="3">
                    <c:v>Nov</c:v>
                  </c:pt>
                  <c:pt idx="4">
                    <c:v>Nov</c:v>
                  </c:pt>
                  <c:pt idx="5">
                    <c:v>Aug</c:v>
                  </c:pt>
                  <c:pt idx="6">
                    <c:v>Dec</c:v>
                  </c:pt>
                  <c:pt idx="7">
                    <c:v>Oct</c:v>
                  </c:pt>
                  <c:pt idx="8">
                    <c:v>Sep</c:v>
                  </c:pt>
                  <c:pt idx="9">
                    <c:v>Jul</c:v>
                  </c:pt>
                  <c:pt idx="10">
                    <c:v>Dec</c:v>
                  </c:pt>
                  <c:pt idx="11">
                    <c:v>Dec</c:v>
                  </c:pt>
                  <c:pt idx="12">
                    <c:v>Aug</c:v>
                  </c:pt>
                  <c:pt idx="13">
                    <c:v>Jul</c:v>
                  </c:pt>
                  <c:pt idx="14">
                    <c:v>Oct</c:v>
                  </c:pt>
                  <c:pt idx="15">
                    <c:v>Jul</c:v>
                  </c:pt>
                  <c:pt idx="16">
                    <c:v>(blank)</c:v>
                  </c:pt>
                </c:lvl>
                <c:lvl>
                  <c:pt idx="0">
                    <c:v>0006-1</c:v>
                  </c:pt>
                  <c:pt idx="3">
                    <c:v>0011-1</c:v>
                  </c:pt>
                  <c:pt idx="4">
                    <c:v>0010-1</c:v>
                  </c:pt>
                  <c:pt idx="5">
                    <c:v>0005-1</c:v>
                  </c:pt>
                  <c:pt idx="6">
                    <c:v>0014-1</c:v>
                  </c:pt>
                  <c:pt idx="7">
                    <c:v>0008-1</c:v>
                  </c:pt>
                  <c:pt idx="8">
                    <c:v>0007-1</c:v>
                  </c:pt>
                  <c:pt idx="9">
                    <c:v>0003-1</c:v>
                  </c:pt>
                  <c:pt idx="10">
                    <c:v>0013-1</c:v>
                  </c:pt>
                  <c:pt idx="11">
                    <c:v>0012-1</c:v>
                  </c:pt>
                  <c:pt idx="12">
                    <c:v>0004-1</c:v>
                  </c:pt>
                  <c:pt idx="13">
                    <c:v>0002-1</c:v>
                  </c:pt>
                  <c:pt idx="14">
                    <c:v>0009-1</c:v>
                  </c:pt>
                  <c:pt idx="15">
                    <c:v>0001-1</c:v>
                  </c:pt>
                  <c:pt idx="16">
                    <c:v>(blank)</c:v>
                  </c:pt>
                </c:lvl>
                <c:lvl>
                  <c:pt idx="0">
                    <c:v>0006</c:v>
                  </c:pt>
                  <c:pt idx="1">
                    <c:v>0015</c:v>
                  </c:pt>
                  <c:pt idx="2">
                    <c:v>0015</c:v>
                  </c:pt>
                  <c:pt idx="3">
                    <c:v>0011</c:v>
                  </c:pt>
                  <c:pt idx="4">
                    <c:v>0010</c:v>
                  </c:pt>
                  <c:pt idx="5">
                    <c:v>0005</c:v>
                  </c:pt>
                  <c:pt idx="6">
                    <c:v>0014</c:v>
                  </c:pt>
                  <c:pt idx="7">
                    <c:v>0008</c:v>
                  </c:pt>
                  <c:pt idx="8">
                    <c:v>0007</c:v>
                  </c:pt>
                  <c:pt idx="9">
                    <c:v>0003</c:v>
                  </c:pt>
                  <c:pt idx="10">
                    <c:v>0013</c:v>
                  </c:pt>
                  <c:pt idx="11">
                    <c:v>0012</c:v>
                  </c:pt>
                  <c:pt idx="12">
                    <c:v>0004</c:v>
                  </c:pt>
                  <c:pt idx="13">
                    <c:v>0002</c:v>
                  </c:pt>
                  <c:pt idx="14">
                    <c:v>0009</c:v>
                  </c:pt>
                  <c:pt idx="15">
                    <c:v>0001</c:v>
                  </c:pt>
                  <c:pt idx="16">
                    <c:v>(blank)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(blank)</c:v>
                  </c:pt>
                </c:lvl>
                <c:lvl>
                  <c:pt idx="0">
                    <c:v>AHR</c:v>
                  </c:pt>
                  <c:pt idx="3">
                    <c:v>SC CLIENT 11</c:v>
                  </c:pt>
                  <c:pt idx="4">
                    <c:v>SC CLIENT 10</c:v>
                  </c:pt>
                  <c:pt idx="5">
                    <c:v>SC CLIENT 5</c:v>
                  </c:pt>
                  <c:pt idx="7">
                    <c:v>SC CLIENT 8</c:v>
                  </c:pt>
                  <c:pt idx="8">
                    <c:v>SC CLIENT 7</c:v>
                  </c:pt>
                  <c:pt idx="9">
                    <c:v>SC CLIENT 3</c:v>
                  </c:pt>
                  <c:pt idx="11">
                    <c:v>SC CLIENT 12</c:v>
                  </c:pt>
                  <c:pt idx="12">
                    <c:v>SC CLIENT 4</c:v>
                  </c:pt>
                  <c:pt idx="13">
                    <c:v>SC CLIENT 2</c:v>
                  </c:pt>
                  <c:pt idx="14">
                    <c:v>SC CLIENT 9</c:v>
                  </c:pt>
                  <c:pt idx="15">
                    <c:v>SC CLIENT 1</c:v>
                  </c:pt>
                  <c:pt idx="16">
                    <c:v>(blank)</c:v>
                  </c:pt>
                </c:lvl>
              </c:multiLvlStrCache>
            </c:multiLvlStrRef>
          </c:cat>
          <c:val>
            <c:numRef>
              <c:f>'Incasari pe client'!$B$2:$B$91</c:f>
              <c:numCache>
                <c:formatCode>General</c:formatCode>
                <c:ptCount val="17"/>
                <c:pt idx="0">
                  <c:v>450</c:v>
                </c:pt>
                <c:pt idx="1">
                  <c:v>20000</c:v>
                </c:pt>
                <c:pt idx="2">
                  <c:v>3000</c:v>
                </c:pt>
                <c:pt idx="3">
                  <c:v>6000</c:v>
                </c:pt>
                <c:pt idx="4">
                  <c:v>5000</c:v>
                </c:pt>
                <c:pt idx="5">
                  <c:v>2000</c:v>
                </c:pt>
                <c:pt idx="6">
                  <c:v>888</c:v>
                </c:pt>
                <c:pt idx="7">
                  <c:v>2200</c:v>
                </c:pt>
                <c:pt idx="8">
                  <c:v>1580</c:v>
                </c:pt>
                <c:pt idx="9">
                  <c:v>685</c:v>
                </c:pt>
                <c:pt idx="10">
                  <c:v>600</c:v>
                </c:pt>
                <c:pt idx="11">
                  <c:v>875</c:v>
                </c:pt>
                <c:pt idx="12">
                  <c:v>607</c:v>
                </c:pt>
                <c:pt idx="13">
                  <c:v>440</c:v>
                </c:pt>
                <c:pt idx="14">
                  <c:v>375</c:v>
                </c:pt>
                <c:pt idx="15">
                  <c:v>140</c:v>
                </c:pt>
              </c:numCache>
            </c:numRef>
          </c:val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ro-RO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ro-RO"/>
    </a:p>
  </c:txPr>
  <c:printSettings>
    <c:headerFooter/>
    <c:pageMargins b="0.75000000000000178" l="0.70000000000000062" r="0.70000000000000062" t="0.750000000000001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442913</xdr:colOff>
      <xdr:row>38</xdr:row>
      <xdr:rowOff>126229</xdr:rowOff>
    </xdr:from>
    <xdr:to>
      <xdr:col>17</xdr:col>
      <xdr:colOff>576263</xdr:colOff>
      <xdr:row>66</xdr:row>
      <xdr:rowOff>21431</xdr:rowOff>
    </xdr:to>
    <xdr:pic>
      <xdr:nvPicPr>
        <xdr:cNvPr id="2" name="Picture 1" descr="pfa-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95338" y="6974704"/>
          <a:ext cx="6562725" cy="4429102"/>
        </a:xfrm>
        <a:prstGeom prst="rect">
          <a:avLst/>
        </a:prstGeom>
      </xdr:spPr>
    </xdr:pic>
    <xdr:clientData/>
  </xdr:twoCellAnchor>
  <xdr:twoCellAnchor>
    <xdr:from>
      <xdr:col>1</xdr:col>
      <xdr:colOff>209551</xdr:colOff>
      <xdr:row>19</xdr:row>
      <xdr:rowOff>133349</xdr:rowOff>
    </xdr:from>
    <xdr:to>
      <xdr:col>13</xdr:col>
      <xdr:colOff>95250</xdr:colOff>
      <xdr:row>38</xdr:row>
      <xdr:rowOff>11905</xdr:rowOff>
    </xdr:to>
    <xdr:graphicFrame macro="">
      <xdr:nvGraphicFramePr>
        <xdr:cNvPr id="3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0</xdr:row>
      <xdr:rowOff>61912</xdr:rowOff>
    </xdr:from>
    <xdr:to>
      <xdr:col>12</xdr:col>
      <xdr:colOff>581024</xdr:colOff>
      <xdr:row>16</xdr:row>
      <xdr:rowOff>52387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0</xdr:row>
      <xdr:rowOff>52387</xdr:rowOff>
    </xdr:from>
    <xdr:to>
      <xdr:col>12</xdr:col>
      <xdr:colOff>47624</xdr:colOff>
      <xdr:row>17</xdr:row>
      <xdr:rowOff>42862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33336</xdr:rowOff>
    </xdr:from>
    <xdr:to>
      <xdr:col>11</xdr:col>
      <xdr:colOff>514350</xdr:colOff>
      <xdr:row>19</xdr:row>
      <xdr:rowOff>114299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du Popa" refreshedDate="41864.633832291664" createdVersion="5" refreshedVersion="5" minRefreshableVersion="3" recordCount="64">
  <cacheSource type="worksheet">
    <worksheetSource ref="A1:M1048576" sheet="Facturi"/>
  </cacheSource>
  <cacheFields count="17">
    <cacheField name="Nr." numFmtId="49">
      <sharedItems containsBlank="1" count="16">
        <s v="0001"/>
        <s v="0002"/>
        <s v="0003"/>
        <s v="0004"/>
        <s v="0005"/>
        <s v="0006"/>
        <s v="0007"/>
        <s v="0008"/>
        <s v="0009"/>
        <s v="0010"/>
        <s v="0011"/>
        <s v="0012"/>
        <s v="0013"/>
        <s v="0014"/>
        <s v="0015"/>
        <m/>
      </sharedItems>
    </cacheField>
    <cacheField name="Nr _x000a_CRT" numFmtId="0">
      <sharedItems containsString="0" containsBlank="1" containsNumber="1" containsInteger="1" minValue="1" maxValue="2" count="3">
        <n v="1"/>
        <n v="2"/>
        <m/>
      </sharedItems>
    </cacheField>
    <cacheField name="ID" numFmtId="0">
      <sharedItems containsBlank="1" count="17">
        <s v="0001-1"/>
        <s v="0002-1"/>
        <s v="0003-1"/>
        <s v="0004-1"/>
        <s v="0005-1"/>
        <s v="0006-1"/>
        <s v="0007-1"/>
        <s v="0008-1"/>
        <s v="0009-1"/>
        <s v="0010-1"/>
        <s v="0011-1"/>
        <s v="0012-1"/>
        <s v="0013-1"/>
        <s v="0014-1"/>
        <s v="0015-1"/>
        <s v="0015-2"/>
        <m/>
      </sharedItems>
    </cacheField>
    <cacheField name="Data _x000a_emiterii" numFmtId="166">
      <sharedItems containsNonDate="0" containsDate="1" containsString="0" containsBlank="1" minDate="2014-07-01T00:00:00" maxDate="2014-12-21T00:00:00" count="16">
        <d v="2014-07-01T00:00:00"/>
        <d v="2014-07-15T00:00:00"/>
        <d v="2014-07-29T00:00:00"/>
        <d v="2014-08-12T00:00:00"/>
        <d v="2014-08-26T00:00:00"/>
        <d v="2014-09-09T00:00:00"/>
        <d v="2014-09-23T00:00:00"/>
        <d v="2014-10-07T00:00:00"/>
        <d v="2014-10-21T00:00:00"/>
        <d v="2014-11-04T00:00:00"/>
        <d v="2014-11-18T00:00:00"/>
        <d v="2014-12-02T00:00:00"/>
        <d v="2014-12-16T00:00:00"/>
        <d v="2014-12-18T00:00:00"/>
        <d v="2014-12-20T00:00:00"/>
        <m/>
      </sharedItems>
      <fieldGroup par="16" base="3">
        <rangePr groupBy="months" startDate="2014-07-01T00:00:00" endDate="2014-12-21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21/2014"/>
        </groupItems>
      </fieldGroup>
    </cacheField>
    <cacheField name="Descriere" numFmtId="0">
      <sharedItems containsBlank="1"/>
    </cacheField>
    <cacheField name="Emisa catre" numFmtId="0">
      <sharedItems containsBlank="1" count="13">
        <s v="SC CLIENT 1"/>
        <s v="SC CLIENT 2"/>
        <s v="SC CLIENT 3"/>
        <s v="SC CLIENT 4"/>
        <s v="SC CLIENT 5"/>
        <s v="SC CLIENT 6"/>
        <s v="SC CLIENT 7"/>
        <s v="SC CLIENT 8"/>
        <s v="SC CLIENT 9"/>
        <s v="SC CLIENT 10"/>
        <s v="SC CLIENT 11"/>
        <s v="SC CLIENT 12"/>
        <m/>
      </sharedItems>
    </cacheField>
    <cacheField name="Cota _x000a_TVA" numFmtId="9">
      <sharedItems containsString="0" containsBlank="1" containsNumber="1" minValue="0.24" maxValue="0.24"/>
    </cacheField>
    <cacheField name="UM" numFmtId="0">
      <sharedItems containsBlank="1" count="2">
        <s v="buc"/>
        <m/>
      </sharedItems>
    </cacheField>
    <cacheField name="Cantitatea" numFmtId="0">
      <sharedItems containsString="0" containsBlank="1" containsNumber="1" containsInteger="1" minValue="1" maxValue="2" count="3">
        <n v="1"/>
        <n v="2"/>
        <m/>
      </sharedItems>
    </cacheField>
    <cacheField name="Pret unitar" numFmtId="164">
      <sharedItems containsString="0" containsBlank="1" containsNumber="1" containsInteger="1" minValue="140" maxValue="10000" count="17">
        <n v="140"/>
        <n v="440"/>
        <n v="685"/>
        <n v="607"/>
        <n v="2000"/>
        <n v="450"/>
        <n v="1580"/>
        <n v="2200"/>
        <n v="375"/>
        <n v="5000"/>
        <n v="6000"/>
        <n v="875"/>
        <n v="600"/>
        <n v="888"/>
        <n v="10000"/>
        <n v="3000"/>
        <m/>
      </sharedItems>
    </cacheField>
    <cacheField name="Valoare" numFmtId="164">
      <sharedItems containsString="0" containsBlank="1" containsNumber="1" containsInteger="1" minValue="140" maxValue="20000"/>
    </cacheField>
    <cacheField name="TVA" numFmtId="164">
      <sharedItems containsString="0" containsBlank="1" containsNumber="1" minValue="33.6" maxValue="4800"/>
    </cacheField>
    <cacheField name="Termen de plata" numFmtId="165">
      <sharedItems containsNonDate="0" containsDate="1" containsString="0" containsBlank="1" minDate="2014-07-15T00:00:00" maxDate="2015-02-02T00:00:00"/>
    </cacheField>
    <cacheField name="Data _x000a_incasarii" numFmtId="165">
      <sharedItems containsNonDate="0" containsDate="1" containsString="0" containsBlank="1" minDate="2014-07-15T00:00:00" maxDate="2014-11-10T00:00:00" count="11">
        <d v="2014-07-15T00:00:00"/>
        <d v="2014-07-28T00:00:00"/>
        <d v="2014-08-10T00:00:00"/>
        <d v="2014-08-23T00:00:00"/>
        <d v="2014-09-05T00:00:00"/>
        <d v="2014-09-18T00:00:00"/>
        <d v="2014-10-01T00:00:00"/>
        <d v="2014-10-14T00:00:00"/>
        <d v="2014-10-27T00:00:00"/>
        <d v="2014-11-09T00:00:00"/>
        <m/>
      </sharedItems>
      <fieldGroup par="15" base="13">
        <rangePr groupBy="months" startDate="2014-07-15T00:00:00" endDate="2014-11-10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1/10/2014"/>
        </groupItems>
      </fieldGroup>
    </cacheField>
    <cacheField name="Status" numFmtId="0">
      <sharedItems containsBlank="1" count="3">
        <s v="Achitat"/>
        <s v="Neachitat"/>
        <m/>
      </sharedItems>
    </cacheField>
    <cacheField name="Years" numFmtId="0" databaseField="0">
      <fieldGroup base="13">
        <rangePr groupBy="years" startDate="2014-07-15T00:00:00" endDate="2014-11-10T00:00:00"/>
        <groupItems count="3">
          <s v="&lt;7/15/2014"/>
          <s v="2014"/>
          <s v="&gt;11/10/2014"/>
        </groupItems>
      </fieldGroup>
    </cacheField>
    <cacheField name="Years2" numFmtId="0" databaseField="0">
      <fieldGroup base="3">
        <rangePr groupBy="years" startDate="2014-07-01T00:00:00" endDate="2014-12-21T00:00:00"/>
        <groupItems count="3">
          <s v="&lt;7/1/2014"/>
          <s v="2014"/>
          <s v="&gt;12/2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  <x v="0"/>
    <s v="Prestari servicii cf. contract. …"/>
    <x v="0"/>
    <n v="0.24"/>
    <x v="0"/>
    <x v="0"/>
    <x v="0"/>
    <n v="140"/>
    <n v="33.6"/>
    <d v="2014-07-15T00:00:00"/>
    <x v="0"/>
    <x v="0"/>
  </r>
  <r>
    <x v="1"/>
    <x v="0"/>
    <x v="1"/>
    <x v="1"/>
    <s v="Prestari servicii cf. contract. …"/>
    <x v="1"/>
    <n v="0.24"/>
    <x v="0"/>
    <x v="0"/>
    <x v="1"/>
    <n v="440"/>
    <n v="105.6"/>
    <d v="2014-07-28T00:00:00"/>
    <x v="1"/>
    <x v="0"/>
  </r>
  <r>
    <x v="2"/>
    <x v="0"/>
    <x v="2"/>
    <x v="2"/>
    <s v="Prestari servicii cf. contract. …"/>
    <x v="2"/>
    <n v="0.24"/>
    <x v="0"/>
    <x v="0"/>
    <x v="2"/>
    <n v="685"/>
    <n v="164.4"/>
    <d v="2014-08-10T00:00:00"/>
    <x v="2"/>
    <x v="0"/>
  </r>
  <r>
    <x v="3"/>
    <x v="0"/>
    <x v="3"/>
    <x v="3"/>
    <s v="Prestari servicii cf. contract. …"/>
    <x v="3"/>
    <n v="0.24"/>
    <x v="0"/>
    <x v="0"/>
    <x v="3"/>
    <n v="607"/>
    <n v="145.68"/>
    <d v="2014-08-23T00:00:00"/>
    <x v="3"/>
    <x v="0"/>
  </r>
  <r>
    <x v="4"/>
    <x v="0"/>
    <x v="4"/>
    <x v="4"/>
    <s v="Prestari servicii cf. contract. …"/>
    <x v="4"/>
    <n v="0.24"/>
    <x v="0"/>
    <x v="0"/>
    <x v="4"/>
    <n v="2000"/>
    <n v="480"/>
    <d v="2014-09-05T00:00:00"/>
    <x v="4"/>
    <x v="0"/>
  </r>
  <r>
    <x v="5"/>
    <x v="0"/>
    <x v="5"/>
    <x v="5"/>
    <s v="Prestari servicii cf. contract. …"/>
    <x v="5"/>
    <n v="0.24"/>
    <x v="0"/>
    <x v="0"/>
    <x v="5"/>
    <n v="450"/>
    <n v="108"/>
    <d v="2014-09-18T00:00:00"/>
    <x v="5"/>
    <x v="0"/>
  </r>
  <r>
    <x v="6"/>
    <x v="0"/>
    <x v="6"/>
    <x v="6"/>
    <s v="Prestari servicii cf. contract. …"/>
    <x v="6"/>
    <n v="0.24"/>
    <x v="0"/>
    <x v="0"/>
    <x v="6"/>
    <n v="1580"/>
    <n v="379.2"/>
    <d v="2014-10-01T00:00:00"/>
    <x v="6"/>
    <x v="0"/>
  </r>
  <r>
    <x v="7"/>
    <x v="0"/>
    <x v="7"/>
    <x v="7"/>
    <s v="Prestari servicii cf. contract. …"/>
    <x v="7"/>
    <n v="0.24"/>
    <x v="0"/>
    <x v="0"/>
    <x v="7"/>
    <n v="2200"/>
    <n v="528"/>
    <d v="2014-10-14T00:00:00"/>
    <x v="7"/>
    <x v="0"/>
  </r>
  <r>
    <x v="8"/>
    <x v="0"/>
    <x v="8"/>
    <x v="8"/>
    <s v="Prestari servicii cf. contract. …"/>
    <x v="8"/>
    <n v="0.24"/>
    <x v="0"/>
    <x v="0"/>
    <x v="8"/>
    <n v="375"/>
    <n v="90"/>
    <d v="2014-10-27T00:00:00"/>
    <x v="8"/>
    <x v="0"/>
  </r>
  <r>
    <x v="9"/>
    <x v="0"/>
    <x v="9"/>
    <x v="9"/>
    <s v="Prestari servicii cf. contract. …"/>
    <x v="9"/>
    <n v="0.24"/>
    <x v="0"/>
    <x v="0"/>
    <x v="9"/>
    <n v="5000"/>
    <n v="1200"/>
    <d v="2014-11-09T00:00:00"/>
    <x v="9"/>
    <x v="0"/>
  </r>
  <r>
    <x v="10"/>
    <x v="0"/>
    <x v="10"/>
    <x v="10"/>
    <s v="Prestari servicii cf. contract. …"/>
    <x v="10"/>
    <n v="0.24"/>
    <x v="0"/>
    <x v="0"/>
    <x v="10"/>
    <n v="6000"/>
    <n v="1440"/>
    <d v="2014-11-22T00:00:00"/>
    <x v="10"/>
    <x v="1"/>
  </r>
  <r>
    <x v="11"/>
    <x v="0"/>
    <x v="11"/>
    <x v="11"/>
    <s v="Prestari servicii cf. contract. …"/>
    <x v="11"/>
    <n v="0.24"/>
    <x v="0"/>
    <x v="0"/>
    <x v="11"/>
    <n v="875"/>
    <n v="210"/>
    <d v="2014-12-05T00:00:00"/>
    <x v="10"/>
    <x v="1"/>
  </r>
  <r>
    <x v="12"/>
    <x v="0"/>
    <x v="12"/>
    <x v="12"/>
    <s v="Prestari servicii cf. contract. …"/>
    <x v="2"/>
    <n v="0.24"/>
    <x v="0"/>
    <x v="0"/>
    <x v="12"/>
    <n v="600"/>
    <n v="144"/>
    <d v="2014-12-18T00:00:00"/>
    <x v="10"/>
    <x v="1"/>
  </r>
  <r>
    <x v="13"/>
    <x v="0"/>
    <x v="13"/>
    <x v="13"/>
    <s v="Prestari servicii cf. contract. …"/>
    <x v="4"/>
    <n v="0.24"/>
    <x v="0"/>
    <x v="0"/>
    <x v="13"/>
    <n v="888"/>
    <n v="213.12"/>
    <d v="2015-01-01T00:00:00"/>
    <x v="10"/>
    <x v="1"/>
  </r>
  <r>
    <x v="14"/>
    <x v="0"/>
    <x v="14"/>
    <x v="14"/>
    <s v="Prestari servicii cf. contract. …"/>
    <x v="5"/>
    <n v="0.24"/>
    <x v="0"/>
    <x v="1"/>
    <x v="14"/>
    <n v="20000"/>
    <n v="4800"/>
    <d v="2015-02-01T00:00:00"/>
    <x v="10"/>
    <x v="1"/>
  </r>
  <r>
    <x v="14"/>
    <x v="1"/>
    <x v="15"/>
    <x v="14"/>
    <s v="Prestari servicii cf. contract. …"/>
    <x v="5"/>
    <n v="0.24"/>
    <x v="0"/>
    <x v="0"/>
    <x v="15"/>
    <n v="3000"/>
    <n v="720"/>
    <d v="2015-02-01T00:00:00"/>
    <x v="10"/>
    <x v="1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2">
  <location ref="A3:B13" firstHeaderRow="1" firstDataRow="1" firstDataCol="1"/>
  <pivotFields count="17">
    <pivotField showAll="0"/>
    <pivotField showAll="0"/>
    <pivotField showAll="0"/>
    <pivotField axis="axisRow" showAll="0">
      <items count="15">
        <item sd="0" x="0"/>
        <item x="1"/>
        <item x="2"/>
        <item x="3"/>
        <item x="4"/>
        <item x="5"/>
        <item x="6"/>
        <item x="7"/>
        <item x="8"/>
        <item x="9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sd="0"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  <pivotField showAll="0" defaultSubtotal="0">
      <items count="3">
        <item x="0"/>
        <item x="1"/>
        <item x="2"/>
      </items>
    </pivotField>
    <pivotField axis="axisRow" showAll="0" defaultSubtotal="0">
      <items count="3">
        <item x="0"/>
        <item n="2016" x="1"/>
        <item x="2"/>
      </items>
    </pivotField>
  </pivotFields>
  <rowFields count="5">
    <field x="13"/>
    <field x="3"/>
    <field x="9"/>
    <field x="8"/>
    <field x="16"/>
  </rowFields>
  <rowItems count="10">
    <i>
      <x/>
    </i>
    <i r="1">
      <x/>
    </i>
    <i r="1">
      <x v="11"/>
    </i>
    <i r="1">
      <x v="12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Total fara TVA" fld="10" baseField="13" baseItem="2"/>
  </dataFields>
  <formats count="4">
    <format dxfId="15">
      <pivotArea type="all" dataOnly="0" outline="0" fieldPosition="0"/>
    </format>
    <format dxfId="14">
      <pivotArea field="13" type="button" dataOnly="0" labelOnly="1" outline="0" axis="axisRow" fieldPosition="0"/>
    </format>
    <format dxfId="13">
      <pivotArea dataOnly="0" labelOnly="1" fieldPosition="0">
        <references count="1">
          <reference field="13" count="0"/>
        </references>
      </pivotArea>
    </format>
    <format dxfId="12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3:B13" firstHeaderRow="1" firstDataRow="1" firstDataCol="1" rowPageCount="1" colPageCount="1"/>
  <pivotFields count="17">
    <pivotField showAll="0"/>
    <pivotField showAll="0"/>
    <pivotField showAll="0"/>
    <pivotField axis="axisRow" showAll="0">
      <items count="15">
        <item x="0"/>
        <item x="1"/>
        <item x="2"/>
        <item x="4"/>
        <item x="5"/>
        <item x="6"/>
        <item n="Ian" sd="0" x="7"/>
        <item n="Febr" x="8"/>
        <item x="9"/>
        <item x="3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Page" multipleItemSelectionAllowed="1" showAll="0">
      <items count="4">
        <item x="0"/>
        <item x="1"/>
        <item h="1" x="2"/>
        <item t="default"/>
      </items>
    </pivotField>
    <pivotField axis="axisRow" showAll="0" defaultSubtotal="0">
      <items count="3">
        <item x="0"/>
        <item n="2016" x="1"/>
        <item x="2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15"/>
  </rowFields>
  <rowItems count="10">
    <i>
      <x v="6"/>
    </i>
    <i>
      <x v="7"/>
    </i>
    <i r="1">
      <x v="1"/>
    </i>
    <i>
      <x v="8"/>
    </i>
    <i r="1">
      <x v="1"/>
    </i>
    <i>
      <x v="10"/>
    </i>
    <i r="1">
      <x v="1"/>
    </i>
    <i>
      <x v="11"/>
    </i>
    <i>
      <x v="12"/>
    </i>
    <i t="grand">
      <x/>
    </i>
  </rowItems>
  <colItems count="1">
    <i/>
  </colItems>
  <pageFields count="1">
    <pageField fld="14" hier="-1"/>
  </pageFields>
  <dataFields count="1">
    <dataField name="Suma fara TVA" fld="10" baseField="3" baseItem="0"/>
  </dataFields>
  <formats count="6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3" type="button" dataOnly="0" labelOnly="1" outline="0" axis="axisRow" fieldPosition="0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3" count="0"/>
        </references>
      </pivotArea>
    </format>
    <format dxfId="6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1:B91" firstHeaderRow="1" firstDataRow="1" firstDataCol="1"/>
  <pivotFields count="17"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sd="0" x="14"/>
        <item x="15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sortType="descending">
      <items count="14">
        <item x="0"/>
        <item x="9"/>
        <item x="10"/>
        <item x="11"/>
        <item x="1"/>
        <item x="2"/>
        <item x="3"/>
        <item x="4"/>
        <item n="AHR" x="5"/>
        <item x="6"/>
        <item x="7"/>
        <item x="8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>
      <items count="3">
        <item x="0"/>
        <item x="1"/>
        <item t="default"/>
      </items>
    </pivotField>
    <pivotField showAll="0"/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showAll="0"/>
    <pivotField showAll="0"/>
    <pivotField showAll="0" defaultSubtotal="0"/>
    <pivotField showAll="0" defaultSubtotal="0"/>
  </pivotFields>
  <rowFields count="6">
    <field x="5"/>
    <field x="1"/>
    <field x="0"/>
    <field x="2"/>
    <field x="3"/>
    <field x="9"/>
  </rowFields>
  <rowItems count="90">
    <i>
      <x v="8"/>
    </i>
    <i r="1">
      <x/>
    </i>
    <i r="2">
      <x v="5"/>
    </i>
    <i r="3">
      <x v="5"/>
    </i>
    <i r="4">
      <x v="9"/>
    </i>
    <i r="5">
      <x v="3"/>
    </i>
    <i r="2">
      <x v="14"/>
    </i>
    <i r="1">
      <x v="1"/>
    </i>
    <i r="2">
      <x v="14"/>
    </i>
    <i>
      <x v="2"/>
    </i>
    <i r="1">
      <x/>
    </i>
    <i r="2">
      <x v="10"/>
    </i>
    <i r="3">
      <x v="10"/>
    </i>
    <i r="4">
      <x v="11"/>
    </i>
    <i r="5">
      <x v="14"/>
    </i>
    <i>
      <x v="1"/>
    </i>
    <i r="1">
      <x/>
    </i>
    <i r="2">
      <x v="9"/>
    </i>
    <i r="3">
      <x v="9"/>
    </i>
    <i r="4">
      <x v="11"/>
    </i>
    <i r="5">
      <x v="13"/>
    </i>
    <i>
      <x v="7"/>
    </i>
    <i r="1">
      <x/>
    </i>
    <i r="2">
      <x v="4"/>
    </i>
    <i r="3">
      <x v="4"/>
    </i>
    <i r="4">
      <x v="8"/>
    </i>
    <i r="5">
      <x v="10"/>
    </i>
    <i r="2">
      <x v="13"/>
    </i>
    <i r="3">
      <x v="13"/>
    </i>
    <i r="4">
      <x v="12"/>
    </i>
    <i r="5">
      <x v="8"/>
    </i>
    <i>
      <x v="10"/>
    </i>
    <i r="1">
      <x/>
    </i>
    <i r="2">
      <x v="7"/>
    </i>
    <i r="3">
      <x v="7"/>
    </i>
    <i r="4">
      <x v="10"/>
    </i>
    <i r="5">
      <x v="11"/>
    </i>
    <i>
      <x v="9"/>
    </i>
    <i r="1">
      <x/>
    </i>
    <i r="2">
      <x v="6"/>
    </i>
    <i r="3">
      <x v="6"/>
    </i>
    <i r="4">
      <x v="9"/>
    </i>
    <i r="5">
      <x v="9"/>
    </i>
    <i>
      <x v="5"/>
    </i>
    <i r="1">
      <x/>
    </i>
    <i r="2">
      <x v="2"/>
    </i>
    <i r="3">
      <x v="2"/>
    </i>
    <i r="4">
      <x v="7"/>
    </i>
    <i r="5">
      <x v="6"/>
    </i>
    <i r="2">
      <x v="12"/>
    </i>
    <i r="3">
      <x v="12"/>
    </i>
    <i r="4">
      <x v="12"/>
    </i>
    <i r="5">
      <x v="4"/>
    </i>
    <i>
      <x v="3"/>
    </i>
    <i r="1">
      <x/>
    </i>
    <i r="2">
      <x v="11"/>
    </i>
    <i r="3">
      <x v="11"/>
    </i>
    <i r="4">
      <x v="12"/>
    </i>
    <i r="5">
      <x v="7"/>
    </i>
    <i>
      <x v="6"/>
    </i>
    <i r="1">
      <x/>
    </i>
    <i r="2">
      <x v="3"/>
    </i>
    <i r="3">
      <x v="3"/>
    </i>
    <i r="4">
      <x v="8"/>
    </i>
    <i r="5">
      <x v="5"/>
    </i>
    <i>
      <x v="4"/>
    </i>
    <i r="1">
      <x/>
    </i>
    <i r="2">
      <x v="1"/>
    </i>
    <i r="3">
      <x v="1"/>
    </i>
    <i r="4">
      <x v="7"/>
    </i>
    <i r="5">
      <x v="2"/>
    </i>
    <i>
      <x v="11"/>
    </i>
    <i r="1">
      <x/>
    </i>
    <i r="2">
      <x v="8"/>
    </i>
    <i r="3">
      <x v="8"/>
    </i>
    <i r="4">
      <x v="10"/>
    </i>
    <i r="5">
      <x v="1"/>
    </i>
    <i>
      <x/>
    </i>
    <i r="1">
      <x/>
    </i>
    <i r="2">
      <x/>
    </i>
    <i r="3">
      <x/>
    </i>
    <i r="4">
      <x v="7"/>
    </i>
    <i r="5">
      <x/>
    </i>
    <i>
      <x v="12"/>
    </i>
    <i r="1">
      <x v="2"/>
    </i>
    <i r="2">
      <x v="15"/>
    </i>
    <i r="3">
      <x v="16"/>
    </i>
    <i r="4">
      <x/>
    </i>
    <i r="5">
      <x v="16"/>
    </i>
    <i t="grand">
      <x/>
    </i>
  </rowItems>
  <colItems count="1">
    <i/>
  </colItems>
  <dataFields count="1">
    <dataField name="Valoare fara TVA" fld="10" baseField="5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5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5" count="0"/>
        </references>
      </pivotArea>
    </format>
    <format dxfId="0">
      <pivotArea dataOnly="0" labelOnly="1" grandRow="1" outline="0" fieldPosition="0"/>
    </format>
  </formats>
  <chartFormats count="1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M5" totalsRowShown="0" headerRowDxfId="38" dataDxfId="37">
  <autoFilter ref="A1:M5"/>
  <tableColumns count="13">
    <tableColumn id="2" name="Nr." dataDxfId="36"/>
    <tableColumn id="12" name="Nr _x000a_CRT" dataDxfId="35"/>
    <tableColumn id="13" name="ID" dataDxfId="34">
      <calculatedColumnFormula>CONCATENATE(Table1[[#This Row],[Nr.]],"-",Table1[[#This Row],[Nr 
CRT]])</calculatedColumnFormula>
    </tableColumn>
    <tableColumn id="3" name="Data _x000a_emiterii" dataDxfId="33"/>
    <tableColumn id="4" name="Descriere" dataDxfId="32"/>
    <tableColumn id="11" name="Emisă catre" dataDxfId="31"/>
    <tableColumn id="1" name="UM" dataDxfId="30"/>
    <tableColumn id="5" name="Cantitatea" dataDxfId="29"/>
    <tableColumn id="6" name="Preț unitar" dataDxfId="28"/>
    <tableColumn id="7" name="Valoare" dataDxfId="27">
      <calculatedColumnFormula>Table1[[#This Row],[Cantitatea]]*Table1[[#This Row],[Preț unitar]]</calculatedColumnFormula>
    </tableColumn>
    <tableColumn id="15" name="Termen de plată" dataDxfId="26"/>
    <tableColumn id="10" name="Data _x000a_încasării" dataDxfId="25"/>
    <tableColumn id="16" name="Status" dataDxfId="24">
      <calculatedColumnFormula>IF(Table1[[#This Row],[Data 
încasării]]=0,"Neachitat","Achitat")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F4" totalsRowShown="0" headerRowDxfId="23" dataDxfId="22">
  <autoFilter ref="A1:F4"/>
  <tableColumns count="6">
    <tableColumn id="1" name="Nume firma" dataDxfId="21"/>
    <tableColumn id="2" name="CUI" dataDxfId="20"/>
    <tableColumn id="6" name="Nr ORC" dataDxfId="19"/>
    <tableColumn id="3" name="Adresa" dataDxfId="18"/>
    <tableColumn id="4" name="IBAN" dataDxfId="17"/>
    <tableColumn id="5" name="Banca" dataDxfId="1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0:R25"/>
  <sheetViews>
    <sheetView topLeftCell="A7" workbookViewId="0">
      <selection activeCell="Q10" sqref="Q10:R12"/>
    </sheetView>
  </sheetViews>
  <sheetFormatPr defaultRowHeight="12.75"/>
  <sheetData>
    <row r="10" spans="2:18">
      <c r="Q10" s="280"/>
      <c r="R10" s="280"/>
    </row>
    <row r="11" spans="2:18">
      <c r="Q11" s="280"/>
      <c r="R11" s="280"/>
    </row>
    <row r="12" spans="2:18">
      <c r="B12" s="169" t="s">
        <v>247</v>
      </c>
      <c r="Q12" s="280"/>
      <c r="R12" s="280"/>
    </row>
    <row r="13" spans="2:18" ht="30.75" customHeight="1">
      <c r="B13" s="170" t="s">
        <v>272</v>
      </c>
      <c r="C13" s="170"/>
      <c r="D13" s="170"/>
      <c r="E13" s="170"/>
    </row>
    <row r="14" spans="2:18" ht="12.75" customHeight="1">
      <c r="B14" s="170"/>
      <c r="C14" s="170"/>
      <c r="D14" s="170"/>
      <c r="E14" s="170"/>
    </row>
    <row r="25" spans="8:11" ht="89.25">
      <c r="H25" s="169" t="s">
        <v>273</v>
      </c>
      <c r="K25" s="169" t="s">
        <v>271</v>
      </c>
    </row>
  </sheetData>
  <mergeCells count="2">
    <mergeCell ref="B13:E14"/>
    <mergeCell ref="Q10:R1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B1:S29"/>
  <sheetViews>
    <sheetView workbookViewId="0">
      <selection activeCell="S27" sqref="S27"/>
    </sheetView>
  </sheetViews>
  <sheetFormatPr defaultRowHeight="12.75"/>
  <cols>
    <col min="1" max="1" width="5.28515625" style="90" customWidth="1"/>
    <col min="2" max="6" width="9.140625" style="90"/>
    <col min="7" max="8" width="2.5703125" style="90" customWidth="1"/>
    <col min="9" max="9" width="7.28515625" style="90" bestFit="1" customWidth="1"/>
    <col min="10" max="10" width="14.28515625" style="90" bestFit="1" customWidth="1"/>
    <col min="11" max="11" width="13.5703125" style="90" customWidth="1"/>
    <col min="12" max="12" width="5" style="90" customWidth="1"/>
    <col min="13" max="13" width="9.140625" style="90" customWidth="1"/>
    <col min="14" max="14" width="11.42578125" style="90" bestFit="1" customWidth="1"/>
    <col min="15" max="15" width="14.28515625" style="90" bestFit="1" customWidth="1"/>
    <col min="16" max="16384" width="9.140625" style="90"/>
  </cols>
  <sheetData>
    <row r="1" spans="2:19" ht="19.5" thickBot="1">
      <c r="F1" s="171" t="s">
        <v>201</v>
      </c>
      <c r="G1" s="172"/>
      <c r="H1" s="172"/>
      <c r="I1" s="172"/>
      <c r="J1" s="140">
        <f ca="1">TODAY()</f>
        <v>42400</v>
      </c>
    </row>
    <row r="2" spans="2:19" ht="13.5" thickBot="1"/>
    <row r="3" spans="2:19" ht="19.5" thickBot="1">
      <c r="B3" s="177" t="s">
        <v>133</v>
      </c>
      <c r="C3" s="180"/>
      <c r="D3" s="180"/>
      <c r="E3" s="180"/>
      <c r="F3" s="181"/>
      <c r="G3" s="91"/>
      <c r="I3" s="177" t="s">
        <v>134</v>
      </c>
      <c r="J3" s="180"/>
      <c r="K3" s="181"/>
      <c r="M3" s="177" t="s">
        <v>192</v>
      </c>
      <c r="N3" s="178"/>
      <c r="O3" s="179"/>
      <c r="S3" s="146" t="s">
        <v>246</v>
      </c>
    </row>
    <row r="4" spans="2:19" ht="15.75" thickBot="1">
      <c r="B4" s="182" t="s">
        <v>135</v>
      </c>
      <c r="C4" s="183"/>
      <c r="D4" s="183"/>
      <c r="E4" s="184"/>
      <c r="F4" s="92">
        <f>K18</f>
        <v>0</v>
      </c>
      <c r="I4" s="93" t="s">
        <v>4</v>
      </c>
      <c r="J4" s="139" t="s">
        <v>136</v>
      </c>
      <c r="K4" s="94" t="s">
        <v>137</v>
      </c>
      <c r="M4" s="93" t="s">
        <v>4</v>
      </c>
      <c r="N4" s="139" t="s">
        <v>136</v>
      </c>
      <c r="O4" s="94" t="s">
        <v>193</v>
      </c>
      <c r="S4" s="146" t="s">
        <v>247</v>
      </c>
    </row>
    <row r="5" spans="2:19" ht="15.75" thickBot="1">
      <c r="B5" s="182" t="s">
        <v>138</v>
      </c>
      <c r="C5" s="183"/>
      <c r="D5" s="183"/>
      <c r="E5" s="184"/>
      <c r="F5" s="92">
        <v>0</v>
      </c>
      <c r="I5" s="95">
        <v>1</v>
      </c>
      <c r="J5" s="136" t="s">
        <v>139</v>
      </c>
      <c r="K5" s="96">
        <f>Ianuarie!D17</f>
        <v>0</v>
      </c>
      <c r="M5" s="95">
        <v>1</v>
      </c>
      <c r="N5" s="136" t="s">
        <v>139</v>
      </c>
      <c r="O5" s="96">
        <f>Ianuarie!H17</f>
        <v>0</v>
      </c>
      <c r="S5" s="146" t="s">
        <v>248</v>
      </c>
    </row>
    <row r="6" spans="2:19" ht="15.75" thickBot="1">
      <c r="B6" s="188" t="s">
        <v>140</v>
      </c>
      <c r="C6" s="189"/>
      <c r="D6" s="189"/>
      <c r="E6" s="190"/>
      <c r="F6" s="92">
        <v>0</v>
      </c>
      <c r="I6" s="95">
        <v>2</v>
      </c>
      <c r="J6" s="136" t="s">
        <v>141</v>
      </c>
      <c r="K6" s="96">
        <f>Februarie!D17</f>
        <v>0</v>
      </c>
      <c r="M6" s="95">
        <v>2</v>
      </c>
      <c r="N6" s="136" t="s">
        <v>141</v>
      </c>
      <c r="O6" s="96">
        <f>Februarie!H17</f>
        <v>0</v>
      </c>
      <c r="Q6" s="146"/>
      <c r="S6" s="146" t="s">
        <v>249</v>
      </c>
    </row>
    <row r="7" spans="2:19" ht="15.75" thickBot="1">
      <c r="B7" s="188" t="s">
        <v>142</v>
      </c>
      <c r="C7" s="189"/>
      <c r="D7" s="189"/>
      <c r="E7" s="190"/>
      <c r="F7" s="92">
        <v>0</v>
      </c>
      <c r="I7" s="95">
        <v>3</v>
      </c>
      <c r="J7" s="136" t="s">
        <v>143</v>
      </c>
      <c r="K7" s="96">
        <f>Martie!D17</f>
        <v>0</v>
      </c>
      <c r="M7" s="95">
        <v>3</v>
      </c>
      <c r="N7" s="136" t="s">
        <v>143</v>
      </c>
      <c r="O7" s="96">
        <f>Martie!I17</f>
        <v>0</v>
      </c>
      <c r="Q7" s="146"/>
      <c r="S7" s="146" t="s">
        <v>250</v>
      </c>
    </row>
    <row r="8" spans="2:19" ht="15.75" thickBot="1">
      <c r="B8" s="188" t="s">
        <v>144</v>
      </c>
      <c r="C8" s="189"/>
      <c r="D8" s="189"/>
      <c r="E8" s="190"/>
      <c r="F8" s="92">
        <v>0</v>
      </c>
      <c r="I8" s="95">
        <v>4</v>
      </c>
      <c r="J8" s="136" t="s">
        <v>145</v>
      </c>
      <c r="K8" s="96">
        <f>Aprilie!D15</f>
        <v>0</v>
      </c>
      <c r="M8" s="95">
        <v>4</v>
      </c>
      <c r="N8" s="136" t="s">
        <v>145</v>
      </c>
      <c r="O8" s="96">
        <f>Aprilie!I15</f>
        <v>0</v>
      </c>
      <c r="Q8" s="146"/>
      <c r="S8" s="146" t="s">
        <v>251</v>
      </c>
    </row>
    <row r="9" spans="2:19" ht="15.75" thickBot="1">
      <c r="B9" s="188" t="s">
        <v>146</v>
      </c>
      <c r="C9" s="189"/>
      <c r="D9" s="189"/>
      <c r="E9" s="190"/>
      <c r="F9" s="92">
        <v>0</v>
      </c>
      <c r="I9" s="95">
        <v>5</v>
      </c>
      <c r="J9" s="136" t="s">
        <v>147</v>
      </c>
      <c r="K9" s="96">
        <v>0</v>
      </c>
      <c r="M9" s="95">
        <v>5</v>
      </c>
      <c r="N9" s="136" t="s">
        <v>147</v>
      </c>
      <c r="O9" s="96">
        <f>Mai!H17</f>
        <v>0</v>
      </c>
      <c r="S9" s="146" t="s">
        <v>252</v>
      </c>
    </row>
    <row r="10" spans="2:19" ht="15.75" thickBot="1">
      <c r="B10" s="182" t="s">
        <v>148</v>
      </c>
      <c r="C10" s="183"/>
      <c r="D10" s="183"/>
      <c r="E10" s="184"/>
      <c r="F10" s="92">
        <v>0</v>
      </c>
      <c r="I10" s="95">
        <v>6</v>
      </c>
      <c r="J10" s="136" t="s">
        <v>149</v>
      </c>
      <c r="K10" s="96">
        <f>Iunie!E17</f>
        <v>0</v>
      </c>
      <c r="M10" s="95">
        <v>6</v>
      </c>
      <c r="N10" s="136" t="s">
        <v>149</v>
      </c>
      <c r="O10" s="96">
        <f>Iunie!H17</f>
        <v>0</v>
      </c>
      <c r="S10" s="146" t="s">
        <v>253</v>
      </c>
    </row>
    <row r="11" spans="2:19" ht="15.75" thickBot="1">
      <c r="B11" s="185" t="s">
        <v>150</v>
      </c>
      <c r="C11" s="186"/>
      <c r="D11" s="186"/>
      <c r="E11" s="187"/>
      <c r="F11" s="92">
        <v>0</v>
      </c>
      <c r="I11" s="95">
        <v>7</v>
      </c>
      <c r="J11" s="136" t="s">
        <v>151</v>
      </c>
      <c r="K11" s="96">
        <f>Iulie!E17</f>
        <v>0</v>
      </c>
      <c r="M11" s="95">
        <v>7</v>
      </c>
      <c r="N11" s="136" t="s">
        <v>151</v>
      </c>
      <c r="O11" s="96">
        <f>Iulie!H17</f>
        <v>0</v>
      </c>
      <c r="S11" s="146" t="s">
        <v>254</v>
      </c>
    </row>
    <row r="12" spans="2:19" ht="15">
      <c r="I12" s="95">
        <v>8</v>
      </c>
      <c r="J12" s="136" t="s">
        <v>152</v>
      </c>
      <c r="K12" s="96">
        <f>August!E17</f>
        <v>0</v>
      </c>
      <c r="M12" s="95">
        <v>8</v>
      </c>
      <c r="N12" s="136" t="s">
        <v>152</v>
      </c>
      <c r="O12" s="96">
        <f>August!H17</f>
        <v>0</v>
      </c>
      <c r="S12" s="146" t="s">
        <v>255</v>
      </c>
    </row>
    <row r="13" spans="2:19" ht="15">
      <c r="I13" s="95">
        <v>9</v>
      </c>
      <c r="J13" s="136" t="s">
        <v>153</v>
      </c>
      <c r="K13" s="96">
        <f>Septembrie!E17</f>
        <v>0</v>
      </c>
      <c r="M13" s="95">
        <v>9</v>
      </c>
      <c r="N13" s="136" t="s">
        <v>153</v>
      </c>
      <c r="O13" s="96">
        <f>Septembrie!H17</f>
        <v>0</v>
      </c>
      <c r="S13" s="146" t="s">
        <v>256</v>
      </c>
    </row>
    <row r="14" spans="2:19" ht="15">
      <c r="I14" s="95">
        <v>10</v>
      </c>
      <c r="J14" s="136" t="s">
        <v>154</v>
      </c>
      <c r="K14" s="96">
        <f>Octombrie!E17</f>
        <v>0</v>
      </c>
      <c r="M14" s="95">
        <v>10</v>
      </c>
      <c r="N14" s="136" t="s">
        <v>154</v>
      </c>
      <c r="O14" s="96">
        <f>Octombrie!H17</f>
        <v>0</v>
      </c>
      <c r="S14" s="146" t="s">
        <v>257</v>
      </c>
    </row>
    <row r="15" spans="2:19" ht="15">
      <c r="E15" s="97"/>
      <c r="I15" s="95">
        <v>11</v>
      </c>
      <c r="J15" s="136" t="s">
        <v>155</v>
      </c>
      <c r="K15" s="96">
        <f>Noiembrie!E17</f>
        <v>0</v>
      </c>
      <c r="M15" s="95">
        <v>11</v>
      </c>
      <c r="N15" s="136" t="s">
        <v>155</v>
      </c>
      <c r="O15" s="96">
        <f>Noiembrie!H17</f>
        <v>0</v>
      </c>
      <c r="S15" s="146" t="s">
        <v>139</v>
      </c>
    </row>
    <row r="16" spans="2:19" ht="15">
      <c r="I16" s="95">
        <v>12</v>
      </c>
      <c r="J16" s="136" t="s">
        <v>156</v>
      </c>
      <c r="K16" s="96">
        <f>Decembrie!E17</f>
        <v>0</v>
      </c>
      <c r="M16" s="95">
        <v>12</v>
      </c>
      <c r="N16" s="136" t="s">
        <v>156</v>
      </c>
      <c r="O16" s="96">
        <f>Decembrie!H17</f>
        <v>0</v>
      </c>
      <c r="S16" s="146" t="s">
        <v>141</v>
      </c>
    </row>
    <row r="17" spans="9:19" ht="15.75">
      <c r="I17" s="175" t="s">
        <v>157</v>
      </c>
      <c r="J17" s="176"/>
      <c r="K17" s="98">
        <f>AVERAGE(K5:K16)</f>
        <v>0</v>
      </c>
      <c r="M17" s="175" t="s">
        <v>157</v>
      </c>
      <c r="N17" s="176"/>
      <c r="O17" s="98">
        <f>AVERAGE(O5:O16)</f>
        <v>0</v>
      </c>
      <c r="S17" s="146" t="s">
        <v>143</v>
      </c>
    </row>
    <row r="18" spans="9:19" ht="15.75">
      <c r="I18" s="173" t="s">
        <v>158</v>
      </c>
      <c r="J18" s="174"/>
      <c r="K18" s="99">
        <f>SUM(K6:K17)</f>
        <v>0</v>
      </c>
      <c r="M18" s="173" t="s">
        <v>158</v>
      </c>
      <c r="N18" s="174"/>
      <c r="O18" s="99">
        <f>SUM(O6:O17)</f>
        <v>0</v>
      </c>
      <c r="S18" s="146" t="s">
        <v>145</v>
      </c>
    </row>
    <row r="19" spans="9:19">
      <c r="S19" s="146" t="s">
        <v>147</v>
      </c>
    </row>
    <row r="20" spans="9:19">
      <c r="S20" s="146" t="s">
        <v>149</v>
      </c>
    </row>
    <row r="21" spans="9:19">
      <c r="S21" s="146" t="s">
        <v>151</v>
      </c>
    </row>
    <row r="22" spans="9:19">
      <c r="S22" s="146" t="s">
        <v>152</v>
      </c>
    </row>
    <row r="23" spans="9:19">
      <c r="S23" s="146" t="s">
        <v>152</v>
      </c>
    </row>
    <row r="24" spans="9:19">
      <c r="S24" s="146" t="s">
        <v>153</v>
      </c>
    </row>
    <row r="25" spans="9:19">
      <c r="S25" s="146" t="s">
        <v>154</v>
      </c>
    </row>
    <row r="26" spans="9:19">
      <c r="S26" s="146" t="s">
        <v>155</v>
      </c>
    </row>
    <row r="27" spans="9:19">
      <c r="S27" s="146" t="s">
        <v>156</v>
      </c>
    </row>
    <row r="28" spans="9:19">
      <c r="S28" s="145" t="s">
        <v>220</v>
      </c>
    </row>
    <row r="29" spans="9:19">
      <c r="S29" s="145" t="s">
        <v>221</v>
      </c>
    </row>
  </sheetData>
  <mergeCells count="16">
    <mergeCell ref="F1:I1"/>
    <mergeCell ref="M18:N18"/>
    <mergeCell ref="M17:N17"/>
    <mergeCell ref="I18:J18"/>
    <mergeCell ref="M3:O3"/>
    <mergeCell ref="I17:J17"/>
    <mergeCell ref="B3:F3"/>
    <mergeCell ref="I3:K3"/>
    <mergeCell ref="B4:E4"/>
    <mergeCell ref="B5:E5"/>
    <mergeCell ref="B10:E10"/>
    <mergeCell ref="B11:E11"/>
    <mergeCell ref="B6:E6"/>
    <mergeCell ref="B7:E7"/>
    <mergeCell ref="B8:E8"/>
    <mergeCell ref="B9:E9"/>
  </mergeCells>
  <hyperlinks>
    <hyperlink ref="Q6" location="'Calcul PFA'!A1" display="'Calcul PFA'!A1"/>
    <hyperlink ref="Q7" location="RJIP!A1" display="RJIP!A1"/>
    <hyperlink ref="Q8" location="'Model RJIP'!A1" display="'Model RJIP'!A1"/>
    <hyperlink ref="S3" location="'Evidenta PFA'!A1" display="Evidenta PFA"/>
    <hyperlink ref="S4" location="RJIP!A1" display="RJIP"/>
    <hyperlink ref="S5" location="'Model RJIP'!A1" display="Model RJIP"/>
    <hyperlink ref="S6" location="'Registrul-Inventar'!A1" display="Registrul-Inventar"/>
    <hyperlink ref="S7" location="'Export factura'!A1" display="Export factura"/>
    <hyperlink ref="S8" location="'Export chitanta'!A1" display="Export chitanta"/>
    <hyperlink ref="S9" location="Facturi!A1" display="Facturi"/>
    <hyperlink ref="S10" location="Clienti!A1" display="Clienti"/>
    <hyperlink ref="S11" location="'Incasat pe luna'!A1" display="Incasat pe luna"/>
    <hyperlink ref="S12" location="'Facturat pe luna'!A1" display="Facturat pe luna"/>
    <hyperlink ref="S13" location="'Incasari pe client'!A1" display="Incasari pe client"/>
    <hyperlink ref="S14" location="'Calculator pret traducere'!A1" display="Calculator pret traducere"/>
    <hyperlink ref="S15" location="Ianuarie!A1" display="Ianuarie"/>
    <hyperlink ref="S16" location="Februarie!A1" display="Februarie"/>
    <hyperlink ref="S17" location="Martie!A1" display="Martie"/>
    <hyperlink ref="S18" location="Aprilie!A1" display="Aprilie"/>
    <hyperlink ref="S19" location="Mai!A1" display="Mai"/>
    <hyperlink ref="S20" location="Iunie!A1" display="Iunie"/>
    <hyperlink ref="S21" location="Iulie!A1" display="Iulie"/>
    <hyperlink ref="S22" location="August!A1" display="August"/>
    <hyperlink ref="S23" location="August!A1" display="August"/>
    <hyperlink ref="S24" location="Septembrie!A1" display="Septembrie"/>
    <hyperlink ref="S25" location="Octombrie!A1" display="Octombrie"/>
    <hyperlink ref="S26" location="Noiembrie!A1" display="Noiembrie"/>
    <hyperlink ref="S27" location="Decembrie!A1" display="Decembrie"/>
    <hyperlink ref="S28" location="'Export chitanta'!Print_Area" display="'Export chitanta'!Print_Area"/>
    <hyperlink ref="S29" location="'Export factura'!Print_Area" display="'Export factura'!Print_Area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B1:R32"/>
  <sheetViews>
    <sheetView tabSelected="1" zoomScale="80" zoomScaleNormal="80" workbookViewId="0">
      <selection activeCell="Q13" sqref="Q13"/>
    </sheetView>
  </sheetViews>
  <sheetFormatPr defaultColWidth="8.85546875" defaultRowHeight="12.75"/>
  <cols>
    <col min="1" max="1" width="8.85546875" style="90"/>
    <col min="2" max="2" width="6.7109375" style="90" customWidth="1"/>
    <col min="3" max="3" width="14.7109375" style="90" customWidth="1"/>
    <col min="4" max="4" width="21.85546875" style="90" customWidth="1"/>
    <col min="5" max="5" width="31.42578125" style="90" customWidth="1"/>
    <col min="6" max="6" width="17.85546875" style="90" customWidth="1"/>
    <col min="7" max="7" width="16.28515625" style="90" customWidth="1"/>
    <col min="8" max="8" width="17.42578125" style="90" customWidth="1"/>
    <col min="9" max="9" width="16.42578125" style="90" customWidth="1"/>
    <col min="10" max="256" width="8.85546875" style="90"/>
    <col min="257" max="257" width="6.7109375" style="90" customWidth="1"/>
    <col min="258" max="258" width="14.7109375" style="90" customWidth="1"/>
    <col min="259" max="259" width="21.85546875" style="90" customWidth="1"/>
    <col min="260" max="260" width="31.42578125" style="90" customWidth="1"/>
    <col min="261" max="261" width="17.85546875" style="90" customWidth="1"/>
    <col min="262" max="262" width="16.28515625" style="90" customWidth="1"/>
    <col min="263" max="263" width="17.42578125" style="90" customWidth="1"/>
    <col min="264" max="264" width="16.42578125" style="90" customWidth="1"/>
    <col min="265" max="512" width="8.85546875" style="90"/>
    <col min="513" max="513" width="6.7109375" style="90" customWidth="1"/>
    <col min="514" max="514" width="14.7109375" style="90" customWidth="1"/>
    <col min="515" max="515" width="21.85546875" style="90" customWidth="1"/>
    <col min="516" max="516" width="31.42578125" style="90" customWidth="1"/>
    <col min="517" max="517" width="17.85546875" style="90" customWidth="1"/>
    <col min="518" max="518" width="16.28515625" style="90" customWidth="1"/>
    <col min="519" max="519" width="17.42578125" style="90" customWidth="1"/>
    <col min="520" max="520" width="16.42578125" style="90" customWidth="1"/>
    <col min="521" max="768" width="8.85546875" style="90"/>
    <col min="769" max="769" width="6.7109375" style="90" customWidth="1"/>
    <col min="770" max="770" width="14.7109375" style="90" customWidth="1"/>
    <col min="771" max="771" width="21.85546875" style="90" customWidth="1"/>
    <col min="772" max="772" width="31.42578125" style="90" customWidth="1"/>
    <col min="773" max="773" width="17.85546875" style="90" customWidth="1"/>
    <col min="774" max="774" width="16.28515625" style="90" customWidth="1"/>
    <col min="775" max="775" width="17.42578125" style="90" customWidth="1"/>
    <col min="776" max="776" width="16.42578125" style="90" customWidth="1"/>
    <col min="777" max="1024" width="8.85546875" style="90"/>
    <col min="1025" max="1025" width="6.7109375" style="90" customWidth="1"/>
    <col min="1026" max="1026" width="14.7109375" style="90" customWidth="1"/>
    <col min="1027" max="1027" width="21.85546875" style="90" customWidth="1"/>
    <col min="1028" max="1028" width="31.42578125" style="90" customWidth="1"/>
    <col min="1029" max="1029" width="17.85546875" style="90" customWidth="1"/>
    <col min="1030" max="1030" width="16.28515625" style="90" customWidth="1"/>
    <col min="1031" max="1031" width="17.42578125" style="90" customWidth="1"/>
    <col min="1032" max="1032" width="16.42578125" style="90" customWidth="1"/>
    <col min="1033" max="1280" width="8.85546875" style="90"/>
    <col min="1281" max="1281" width="6.7109375" style="90" customWidth="1"/>
    <col min="1282" max="1282" width="14.7109375" style="90" customWidth="1"/>
    <col min="1283" max="1283" width="21.85546875" style="90" customWidth="1"/>
    <col min="1284" max="1284" width="31.42578125" style="90" customWidth="1"/>
    <col min="1285" max="1285" width="17.85546875" style="90" customWidth="1"/>
    <col min="1286" max="1286" width="16.28515625" style="90" customWidth="1"/>
    <col min="1287" max="1287" width="17.42578125" style="90" customWidth="1"/>
    <col min="1288" max="1288" width="16.42578125" style="90" customWidth="1"/>
    <col min="1289" max="1536" width="8.85546875" style="90"/>
    <col min="1537" max="1537" width="6.7109375" style="90" customWidth="1"/>
    <col min="1538" max="1538" width="14.7109375" style="90" customWidth="1"/>
    <col min="1539" max="1539" width="21.85546875" style="90" customWidth="1"/>
    <col min="1540" max="1540" width="31.42578125" style="90" customWidth="1"/>
    <col min="1541" max="1541" width="17.85546875" style="90" customWidth="1"/>
    <col min="1542" max="1542" width="16.28515625" style="90" customWidth="1"/>
    <col min="1543" max="1543" width="17.42578125" style="90" customWidth="1"/>
    <col min="1544" max="1544" width="16.42578125" style="90" customWidth="1"/>
    <col min="1545" max="1792" width="8.85546875" style="90"/>
    <col min="1793" max="1793" width="6.7109375" style="90" customWidth="1"/>
    <col min="1794" max="1794" width="14.7109375" style="90" customWidth="1"/>
    <col min="1795" max="1795" width="21.85546875" style="90" customWidth="1"/>
    <col min="1796" max="1796" width="31.42578125" style="90" customWidth="1"/>
    <col min="1797" max="1797" width="17.85546875" style="90" customWidth="1"/>
    <col min="1798" max="1798" width="16.28515625" style="90" customWidth="1"/>
    <col min="1799" max="1799" width="17.42578125" style="90" customWidth="1"/>
    <col min="1800" max="1800" width="16.42578125" style="90" customWidth="1"/>
    <col min="1801" max="2048" width="8.85546875" style="90"/>
    <col min="2049" max="2049" width="6.7109375" style="90" customWidth="1"/>
    <col min="2050" max="2050" width="14.7109375" style="90" customWidth="1"/>
    <col min="2051" max="2051" width="21.85546875" style="90" customWidth="1"/>
    <col min="2052" max="2052" width="31.42578125" style="90" customWidth="1"/>
    <col min="2053" max="2053" width="17.85546875" style="90" customWidth="1"/>
    <col min="2054" max="2054" width="16.28515625" style="90" customWidth="1"/>
    <col min="2055" max="2055" width="17.42578125" style="90" customWidth="1"/>
    <col min="2056" max="2056" width="16.42578125" style="90" customWidth="1"/>
    <col min="2057" max="2304" width="8.85546875" style="90"/>
    <col min="2305" max="2305" width="6.7109375" style="90" customWidth="1"/>
    <col min="2306" max="2306" width="14.7109375" style="90" customWidth="1"/>
    <col min="2307" max="2307" width="21.85546875" style="90" customWidth="1"/>
    <col min="2308" max="2308" width="31.42578125" style="90" customWidth="1"/>
    <col min="2309" max="2309" width="17.85546875" style="90" customWidth="1"/>
    <col min="2310" max="2310" width="16.28515625" style="90" customWidth="1"/>
    <col min="2311" max="2311" width="17.42578125" style="90" customWidth="1"/>
    <col min="2312" max="2312" width="16.42578125" style="90" customWidth="1"/>
    <col min="2313" max="2560" width="8.85546875" style="90"/>
    <col min="2561" max="2561" width="6.7109375" style="90" customWidth="1"/>
    <col min="2562" max="2562" width="14.7109375" style="90" customWidth="1"/>
    <col min="2563" max="2563" width="21.85546875" style="90" customWidth="1"/>
    <col min="2564" max="2564" width="31.42578125" style="90" customWidth="1"/>
    <col min="2565" max="2565" width="17.85546875" style="90" customWidth="1"/>
    <col min="2566" max="2566" width="16.28515625" style="90" customWidth="1"/>
    <col min="2567" max="2567" width="17.42578125" style="90" customWidth="1"/>
    <col min="2568" max="2568" width="16.42578125" style="90" customWidth="1"/>
    <col min="2569" max="2816" width="8.85546875" style="90"/>
    <col min="2817" max="2817" width="6.7109375" style="90" customWidth="1"/>
    <col min="2818" max="2818" width="14.7109375" style="90" customWidth="1"/>
    <col min="2819" max="2819" width="21.85546875" style="90" customWidth="1"/>
    <col min="2820" max="2820" width="31.42578125" style="90" customWidth="1"/>
    <col min="2821" max="2821" width="17.85546875" style="90" customWidth="1"/>
    <col min="2822" max="2822" width="16.28515625" style="90" customWidth="1"/>
    <col min="2823" max="2823" width="17.42578125" style="90" customWidth="1"/>
    <col min="2824" max="2824" width="16.42578125" style="90" customWidth="1"/>
    <col min="2825" max="3072" width="8.85546875" style="90"/>
    <col min="3073" max="3073" width="6.7109375" style="90" customWidth="1"/>
    <col min="3074" max="3074" width="14.7109375" style="90" customWidth="1"/>
    <col min="3075" max="3075" width="21.85546875" style="90" customWidth="1"/>
    <col min="3076" max="3076" width="31.42578125" style="90" customWidth="1"/>
    <col min="3077" max="3077" width="17.85546875" style="90" customWidth="1"/>
    <col min="3078" max="3078" width="16.28515625" style="90" customWidth="1"/>
    <col min="3079" max="3079" width="17.42578125" style="90" customWidth="1"/>
    <col min="3080" max="3080" width="16.42578125" style="90" customWidth="1"/>
    <col min="3081" max="3328" width="8.85546875" style="90"/>
    <col min="3329" max="3329" width="6.7109375" style="90" customWidth="1"/>
    <col min="3330" max="3330" width="14.7109375" style="90" customWidth="1"/>
    <col min="3331" max="3331" width="21.85546875" style="90" customWidth="1"/>
    <col min="3332" max="3332" width="31.42578125" style="90" customWidth="1"/>
    <col min="3333" max="3333" width="17.85546875" style="90" customWidth="1"/>
    <col min="3334" max="3334" width="16.28515625" style="90" customWidth="1"/>
    <col min="3335" max="3335" width="17.42578125" style="90" customWidth="1"/>
    <col min="3336" max="3336" width="16.42578125" style="90" customWidth="1"/>
    <col min="3337" max="3584" width="8.85546875" style="90"/>
    <col min="3585" max="3585" width="6.7109375" style="90" customWidth="1"/>
    <col min="3586" max="3586" width="14.7109375" style="90" customWidth="1"/>
    <col min="3587" max="3587" width="21.85546875" style="90" customWidth="1"/>
    <col min="3588" max="3588" width="31.42578125" style="90" customWidth="1"/>
    <col min="3589" max="3589" width="17.85546875" style="90" customWidth="1"/>
    <col min="3590" max="3590" width="16.28515625" style="90" customWidth="1"/>
    <col min="3591" max="3591" width="17.42578125" style="90" customWidth="1"/>
    <col min="3592" max="3592" width="16.42578125" style="90" customWidth="1"/>
    <col min="3593" max="3840" width="8.85546875" style="90"/>
    <col min="3841" max="3841" width="6.7109375" style="90" customWidth="1"/>
    <col min="3842" max="3842" width="14.7109375" style="90" customWidth="1"/>
    <col min="3843" max="3843" width="21.85546875" style="90" customWidth="1"/>
    <col min="3844" max="3844" width="31.42578125" style="90" customWidth="1"/>
    <col min="3845" max="3845" width="17.85546875" style="90" customWidth="1"/>
    <col min="3846" max="3846" width="16.28515625" style="90" customWidth="1"/>
    <col min="3847" max="3847" width="17.42578125" style="90" customWidth="1"/>
    <col min="3848" max="3848" width="16.42578125" style="90" customWidth="1"/>
    <col min="3849" max="4096" width="8.85546875" style="90"/>
    <col min="4097" max="4097" width="6.7109375" style="90" customWidth="1"/>
    <col min="4098" max="4098" width="14.7109375" style="90" customWidth="1"/>
    <col min="4099" max="4099" width="21.85546875" style="90" customWidth="1"/>
    <col min="4100" max="4100" width="31.42578125" style="90" customWidth="1"/>
    <col min="4101" max="4101" width="17.85546875" style="90" customWidth="1"/>
    <col min="4102" max="4102" width="16.28515625" style="90" customWidth="1"/>
    <col min="4103" max="4103" width="17.42578125" style="90" customWidth="1"/>
    <col min="4104" max="4104" width="16.42578125" style="90" customWidth="1"/>
    <col min="4105" max="4352" width="8.85546875" style="90"/>
    <col min="4353" max="4353" width="6.7109375" style="90" customWidth="1"/>
    <col min="4354" max="4354" width="14.7109375" style="90" customWidth="1"/>
    <col min="4355" max="4355" width="21.85546875" style="90" customWidth="1"/>
    <col min="4356" max="4356" width="31.42578125" style="90" customWidth="1"/>
    <col min="4357" max="4357" width="17.85546875" style="90" customWidth="1"/>
    <col min="4358" max="4358" width="16.28515625" style="90" customWidth="1"/>
    <col min="4359" max="4359" width="17.42578125" style="90" customWidth="1"/>
    <col min="4360" max="4360" width="16.42578125" style="90" customWidth="1"/>
    <col min="4361" max="4608" width="8.85546875" style="90"/>
    <col min="4609" max="4609" width="6.7109375" style="90" customWidth="1"/>
    <col min="4610" max="4610" width="14.7109375" style="90" customWidth="1"/>
    <col min="4611" max="4611" width="21.85546875" style="90" customWidth="1"/>
    <col min="4612" max="4612" width="31.42578125" style="90" customWidth="1"/>
    <col min="4613" max="4613" width="17.85546875" style="90" customWidth="1"/>
    <col min="4614" max="4614" width="16.28515625" style="90" customWidth="1"/>
    <col min="4615" max="4615" width="17.42578125" style="90" customWidth="1"/>
    <col min="4616" max="4616" width="16.42578125" style="90" customWidth="1"/>
    <col min="4617" max="4864" width="8.85546875" style="90"/>
    <col min="4865" max="4865" width="6.7109375" style="90" customWidth="1"/>
    <col min="4866" max="4866" width="14.7109375" style="90" customWidth="1"/>
    <col min="4867" max="4867" width="21.85546875" style="90" customWidth="1"/>
    <col min="4868" max="4868" width="31.42578125" style="90" customWidth="1"/>
    <col min="4869" max="4869" width="17.85546875" style="90" customWidth="1"/>
    <col min="4870" max="4870" width="16.28515625" style="90" customWidth="1"/>
    <col min="4871" max="4871" width="17.42578125" style="90" customWidth="1"/>
    <col min="4872" max="4872" width="16.42578125" style="90" customWidth="1"/>
    <col min="4873" max="5120" width="8.85546875" style="90"/>
    <col min="5121" max="5121" width="6.7109375" style="90" customWidth="1"/>
    <col min="5122" max="5122" width="14.7109375" style="90" customWidth="1"/>
    <col min="5123" max="5123" width="21.85546875" style="90" customWidth="1"/>
    <col min="5124" max="5124" width="31.42578125" style="90" customWidth="1"/>
    <col min="5125" max="5125" width="17.85546875" style="90" customWidth="1"/>
    <col min="5126" max="5126" width="16.28515625" style="90" customWidth="1"/>
    <col min="5127" max="5127" width="17.42578125" style="90" customWidth="1"/>
    <col min="5128" max="5128" width="16.42578125" style="90" customWidth="1"/>
    <col min="5129" max="5376" width="8.85546875" style="90"/>
    <col min="5377" max="5377" width="6.7109375" style="90" customWidth="1"/>
    <col min="5378" max="5378" width="14.7109375" style="90" customWidth="1"/>
    <col min="5379" max="5379" width="21.85546875" style="90" customWidth="1"/>
    <col min="5380" max="5380" width="31.42578125" style="90" customWidth="1"/>
    <col min="5381" max="5381" width="17.85546875" style="90" customWidth="1"/>
    <col min="5382" max="5382" width="16.28515625" style="90" customWidth="1"/>
    <col min="5383" max="5383" width="17.42578125" style="90" customWidth="1"/>
    <col min="5384" max="5384" width="16.42578125" style="90" customWidth="1"/>
    <col min="5385" max="5632" width="8.85546875" style="90"/>
    <col min="5633" max="5633" width="6.7109375" style="90" customWidth="1"/>
    <col min="5634" max="5634" width="14.7109375" style="90" customWidth="1"/>
    <col min="5635" max="5635" width="21.85546875" style="90" customWidth="1"/>
    <col min="5636" max="5636" width="31.42578125" style="90" customWidth="1"/>
    <col min="5637" max="5637" width="17.85546875" style="90" customWidth="1"/>
    <col min="5638" max="5638" width="16.28515625" style="90" customWidth="1"/>
    <col min="5639" max="5639" width="17.42578125" style="90" customWidth="1"/>
    <col min="5640" max="5640" width="16.42578125" style="90" customWidth="1"/>
    <col min="5641" max="5888" width="8.85546875" style="90"/>
    <col min="5889" max="5889" width="6.7109375" style="90" customWidth="1"/>
    <col min="5890" max="5890" width="14.7109375" style="90" customWidth="1"/>
    <col min="5891" max="5891" width="21.85546875" style="90" customWidth="1"/>
    <col min="5892" max="5892" width="31.42578125" style="90" customWidth="1"/>
    <col min="5893" max="5893" width="17.85546875" style="90" customWidth="1"/>
    <col min="5894" max="5894" width="16.28515625" style="90" customWidth="1"/>
    <col min="5895" max="5895" width="17.42578125" style="90" customWidth="1"/>
    <col min="5896" max="5896" width="16.42578125" style="90" customWidth="1"/>
    <col min="5897" max="6144" width="8.85546875" style="90"/>
    <col min="6145" max="6145" width="6.7109375" style="90" customWidth="1"/>
    <col min="6146" max="6146" width="14.7109375" style="90" customWidth="1"/>
    <col min="6147" max="6147" width="21.85546875" style="90" customWidth="1"/>
    <col min="6148" max="6148" width="31.42578125" style="90" customWidth="1"/>
    <col min="6149" max="6149" width="17.85546875" style="90" customWidth="1"/>
    <col min="6150" max="6150" width="16.28515625" style="90" customWidth="1"/>
    <col min="6151" max="6151" width="17.42578125" style="90" customWidth="1"/>
    <col min="6152" max="6152" width="16.42578125" style="90" customWidth="1"/>
    <col min="6153" max="6400" width="8.85546875" style="90"/>
    <col min="6401" max="6401" width="6.7109375" style="90" customWidth="1"/>
    <col min="6402" max="6402" width="14.7109375" style="90" customWidth="1"/>
    <col min="6403" max="6403" width="21.85546875" style="90" customWidth="1"/>
    <col min="6404" max="6404" width="31.42578125" style="90" customWidth="1"/>
    <col min="6405" max="6405" width="17.85546875" style="90" customWidth="1"/>
    <col min="6406" max="6406" width="16.28515625" style="90" customWidth="1"/>
    <col min="6407" max="6407" width="17.42578125" style="90" customWidth="1"/>
    <col min="6408" max="6408" width="16.42578125" style="90" customWidth="1"/>
    <col min="6409" max="6656" width="8.85546875" style="90"/>
    <col min="6657" max="6657" width="6.7109375" style="90" customWidth="1"/>
    <col min="6658" max="6658" width="14.7109375" style="90" customWidth="1"/>
    <col min="6659" max="6659" width="21.85546875" style="90" customWidth="1"/>
    <col min="6660" max="6660" width="31.42578125" style="90" customWidth="1"/>
    <col min="6661" max="6661" width="17.85546875" style="90" customWidth="1"/>
    <col min="6662" max="6662" width="16.28515625" style="90" customWidth="1"/>
    <col min="6663" max="6663" width="17.42578125" style="90" customWidth="1"/>
    <col min="6664" max="6664" width="16.42578125" style="90" customWidth="1"/>
    <col min="6665" max="6912" width="8.85546875" style="90"/>
    <col min="6913" max="6913" width="6.7109375" style="90" customWidth="1"/>
    <col min="6914" max="6914" width="14.7109375" style="90" customWidth="1"/>
    <col min="6915" max="6915" width="21.85546875" style="90" customWidth="1"/>
    <col min="6916" max="6916" width="31.42578125" style="90" customWidth="1"/>
    <col min="6917" max="6917" width="17.85546875" style="90" customWidth="1"/>
    <col min="6918" max="6918" width="16.28515625" style="90" customWidth="1"/>
    <col min="6919" max="6919" width="17.42578125" style="90" customWidth="1"/>
    <col min="6920" max="6920" width="16.42578125" style="90" customWidth="1"/>
    <col min="6921" max="7168" width="8.85546875" style="90"/>
    <col min="7169" max="7169" width="6.7109375" style="90" customWidth="1"/>
    <col min="7170" max="7170" width="14.7109375" style="90" customWidth="1"/>
    <col min="7171" max="7171" width="21.85546875" style="90" customWidth="1"/>
    <col min="7172" max="7172" width="31.42578125" style="90" customWidth="1"/>
    <col min="7173" max="7173" width="17.85546875" style="90" customWidth="1"/>
    <col min="7174" max="7174" width="16.28515625" style="90" customWidth="1"/>
    <col min="7175" max="7175" width="17.42578125" style="90" customWidth="1"/>
    <col min="7176" max="7176" width="16.42578125" style="90" customWidth="1"/>
    <col min="7177" max="7424" width="8.85546875" style="90"/>
    <col min="7425" max="7425" width="6.7109375" style="90" customWidth="1"/>
    <col min="7426" max="7426" width="14.7109375" style="90" customWidth="1"/>
    <col min="7427" max="7427" width="21.85546875" style="90" customWidth="1"/>
    <col min="7428" max="7428" width="31.42578125" style="90" customWidth="1"/>
    <col min="7429" max="7429" width="17.85546875" style="90" customWidth="1"/>
    <col min="7430" max="7430" width="16.28515625" style="90" customWidth="1"/>
    <col min="7431" max="7431" width="17.42578125" style="90" customWidth="1"/>
    <col min="7432" max="7432" width="16.42578125" style="90" customWidth="1"/>
    <col min="7433" max="7680" width="8.85546875" style="90"/>
    <col min="7681" max="7681" width="6.7109375" style="90" customWidth="1"/>
    <col min="7682" max="7682" width="14.7109375" style="90" customWidth="1"/>
    <col min="7683" max="7683" width="21.85546875" style="90" customWidth="1"/>
    <col min="7684" max="7684" width="31.42578125" style="90" customWidth="1"/>
    <col min="7685" max="7685" width="17.85546875" style="90" customWidth="1"/>
    <col min="7686" max="7686" width="16.28515625" style="90" customWidth="1"/>
    <col min="7687" max="7687" width="17.42578125" style="90" customWidth="1"/>
    <col min="7688" max="7688" width="16.42578125" style="90" customWidth="1"/>
    <col min="7689" max="7936" width="8.85546875" style="90"/>
    <col min="7937" max="7937" width="6.7109375" style="90" customWidth="1"/>
    <col min="7938" max="7938" width="14.7109375" style="90" customWidth="1"/>
    <col min="7939" max="7939" width="21.85546875" style="90" customWidth="1"/>
    <col min="7940" max="7940" width="31.42578125" style="90" customWidth="1"/>
    <col min="7941" max="7941" width="17.85546875" style="90" customWidth="1"/>
    <col min="7942" max="7942" width="16.28515625" style="90" customWidth="1"/>
    <col min="7943" max="7943" width="17.42578125" style="90" customWidth="1"/>
    <col min="7944" max="7944" width="16.42578125" style="90" customWidth="1"/>
    <col min="7945" max="8192" width="8.85546875" style="90"/>
    <col min="8193" max="8193" width="6.7109375" style="90" customWidth="1"/>
    <col min="8194" max="8194" width="14.7109375" style="90" customWidth="1"/>
    <col min="8195" max="8195" width="21.85546875" style="90" customWidth="1"/>
    <col min="8196" max="8196" width="31.42578125" style="90" customWidth="1"/>
    <col min="8197" max="8197" width="17.85546875" style="90" customWidth="1"/>
    <col min="8198" max="8198" width="16.28515625" style="90" customWidth="1"/>
    <col min="8199" max="8199" width="17.42578125" style="90" customWidth="1"/>
    <col min="8200" max="8200" width="16.42578125" style="90" customWidth="1"/>
    <col min="8201" max="8448" width="8.85546875" style="90"/>
    <col min="8449" max="8449" width="6.7109375" style="90" customWidth="1"/>
    <col min="8450" max="8450" width="14.7109375" style="90" customWidth="1"/>
    <col min="8451" max="8451" width="21.85546875" style="90" customWidth="1"/>
    <col min="8452" max="8452" width="31.42578125" style="90" customWidth="1"/>
    <col min="8453" max="8453" width="17.85546875" style="90" customWidth="1"/>
    <col min="8454" max="8454" width="16.28515625" style="90" customWidth="1"/>
    <col min="8455" max="8455" width="17.42578125" style="90" customWidth="1"/>
    <col min="8456" max="8456" width="16.42578125" style="90" customWidth="1"/>
    <col min="8457" max="8704" width="8.85546875" style="90"/>
    <col min="8705" max="8705" width="6.7109375" style="90" customWidth="1"/>
    <col min="8706" max="8706" width="14.7109375" style="90" customWidth="1"/>
    <col min="8707" max="8707" width="21.85546875" style="90" customWidth="1"/>
    <col min="8708" max="8708" width="31.42578125" style="90" customWidth="1"/>
    <col min="8709" max="8709" width="17.85546875" style="90" customWidth="1"/>
    <col min="8710" max="8710" width="16.28515625" style="90" customWidth="1"/>
    <col min="8711" max="8711" width="17.42578125" style="90" customWidth="1"/>
    <col min="8712" max="8712" width="16.42578125" style="90" customWidth="1"/>
    <col min="8713" max="8960" width="8.85546875" style="90"/>
    <col min="8961" max="8961" width="6.7109375" style="90" customWidth="1"/>
    <col min="8962" max="8962" width="14.7109375" style="90" customWidth="1"/>
    <col min="8963" max="8963" width="21.85546875" style="90" customWidth="1"/>
    <col min="8964" max="8964" width="31.42578125" style="90" customWidth="1"/>
    <col min="8965" max="8965" width="17.85546875" style="90" customWidth="1"/>
    <col min="8966" max="8966" width="16.28515625" style="90" customWidth="1"/>
    <col min="8967" max="8967" width="17.42578125" style="90" customWidth="1"/>
    <col min="8968" max="8968" width="16.42578125" style="90" customWidth="1"/>
    <col min="8969" max="9216" width="8.85546875" style="90"/>
    <col min="9217" max="9217" width="6.7109375" style="90" customWidth="1"/>
    <col min="9218" max="9218" width="14.7109375" style="90" customWidth="1"/>
    <col min="9219" max="9219" width="21.85546875" style="90" customWidth="1"/>
    <col min="9220" max="9220" width="31.42578125" style="90" customWidth="1"/>
    <col min="9221" max="9221" width="17.85546875" style="90" customWidth="1"/>
    <col min="9222" max="9222" width="16.28515625" style="90" customWidth="1"/>
    <col min="9223" max="9223" width="17.42578125" style="90" customWidth="1"/>
    <col min="9224" max="9224" width="16.42578125" style="90" customWidth="1"/>
    <col min="9225" max="9472" width="8.85546875" style="90"/>
    <col min="9473" max="9473" width="6.7109375" style="90" customWidth="1"/>
    <col min="9474" max="9474" width="14.7109375" style="90" customWidth="1"/>
    <col min="9475" max="9475" width="21.85546875" style="90" customWidth="1"/>
    <col min="9476" max="9476" width="31.42578125" style="90" customWidth="1"/>
    <col min="9477" max="9477" width="17.85546875" style="90" customWidth="1"/>
    <col min="9478" max="9478" width="16.28515625" style="90" customWidth="1"/>
    <col min="9479" max="9479" width="17.42578125" style="90" customWidth="1"/>
    <col min="9480" max="9480" width="16.42578125" style="90" customWidth="1"/>
    <col min="9481" max="9728" width="8.85546875" style="90"/>
    <col min="9729" max="9729" width="6.7109375" style="90" customWidth="1"/>
    <col min="9730" max="9730" width="14.7109375" style="90" customWidth="1"/>
    <col min="9731" max="9731" width="21.85546875" style="90" customWidth="1"/>
    <col min="9732" max="9732" width="31.42578125" style="90" customWidth="1"/>
    <col min="9733" max="9733" width="17.85546875" style="90" customWidth="1"/>
    <col min="9734" max="9734" width="16.28515625" style="90" customWidth="1"/>
    <col min="9735" max="9735" width="17.42578125" style="90" customWidth="1"/>
    <col min="9736" max="9736" width="16.42578125" style="90" customWidth="1"/>
    <col min="9737" max="9984" width="8.85546875" style="90"/>
    <col min="9985" max="9985" width="6.7109375" style="90" customWidth="1"/>
    <col min="9986" max="9986" width="14.7109375" style="90" customWidth="1"/>
    <col min="9987" max="9987" width="21.85546875" style="90" customWidth="1"/>
    <col min="9988" max="9988" width="31.42578125" style="90" customWidth="1"/>
    <col min="9989" max="9989" width="17.85546875" style="90" customWidth="1"/>
    <col min="9990" max="9990" width="16.28515625" style="90" customWidth="1"/>
    <col min="9991" max="9991" width="17.42578125" style="90" customWidth="1"/>
    <col min="9992" max="9992" width="16.42578125" style="90" customWidth="1"/>
    <col min="9993" max="10240" width="8.85546875" style="90"/>
    <col min="10241" max="10241" width="6.7109375" style="90" customWidth="1"/>
    <col min="10242" max="10242" width="14.7109375" style="90" customWidth="1"/>
    <col min="10243" max="10243" width="21.85546875" style="90" customWidth="1"/>
    <col min="10244" max="10244" width="31.42578125" style="90" customWidth="1"/>
    <col min="10245" max="10245" width="17.85546875" style="90" customWidth="1"/>
    <col min="10246" max="10246" width="16.28515625" style="90" customWidth="1"/>
    <col min="10247" max="10247" width="17.42578125" style="90" customWidth="1"/>
    <col min="10248" max="10248" width="16.42578125" style="90" customWidth="1"/>
    <col min="10249" max="10496" width="8.85546875" style="90"/>
    <col min="10497" max="10497" width="6.7109375" style="90" customWidth="1"/>
    <col min="10498" max="10498" width="14.7109375" style="90" customWidth="1"/>
    <col min="10499" max="10499" width="21.85546875" style="90" customWidth="1"/>
    <col min="10500" max="10500" width="31.42578125" style="90" customWidth="1"/>
    <col min="10501" max="10501" width="17.85546875" style="90" customWidth="1"/>
    <col min="10502" max="10502" width="16.28515625" style="90" customWidth="1"/>
    <col min="10503" max="10503" width="17.42578125" style="90" customWidth="1"/>
    <col min="10504" max="10504" width="16.42578125" style="90" customWidth="1"/>
    <col min="10505" max="10752" width="8.85546875" style="90"/>
    <col min="10753" max="10753" width="6.7109375" style="90" customWidth="1"/>
    <col min="10754" max="10754" width="14.7109375" style="90" customWidth="1"/>
    <col min="10755" max="10755" width="21.85546875" style="90" customWidth="1"/>
    <col min="10756" max="10756" width="31.42578125" style="90" customWidth="1"/>
    <col min="10757" max="10757" width="17.85546875" style="90" customWidth="1"/>
    <col min="10758" max="10758" width="16.28515625" style="90" customWidth="1"/>
    <col min="10759" max="10759" width="17.42578125" style="90" customWidth="1"/>
    <col min="10760" max="10760" width="16.42578125" style="90" customWidth="1"/>
    <col min="10761" max="11008" width="8.85546875" style="90"/>
    <col min="11009" max="11009" width="6.7109375" style="90" customWidth="1"/>
    <col min="11010" max="11010" width="14.7109375" style="90" customWidth="1"/>
    <col min="11011" max="11011" width="21.85546875" style="90" customWidth="1"/>
    <col min="11012" max="11012" width="31.42578125" style="90" customWidth="1"/>
    <col min="11013" max="11013" width="17.85546875" style="90" customWidth="1"/>
    <col min="11014" max="11014" width="16.28515625" style="90" customWidth="1"/>
    <col min="11015" max="11015" width="17.42578125" style="90" customWidth="1"/>
    <col min="11016" max="11016" width="16.42578125" style="90" customWidth="1"/>
    <col min="11017" max="11264" width="8.85546875" style="90"/>
    <col min="11265" max="11265" width="6.7109375" style="90" customWidth="1"/>
    <col min="11266" max="11266" width="14.7109375" style="90" customWidth="1"/>
    <col min="11267" max="11267" width="21.85546875" style="90" customWidth="1"/>
    <col min="11268" max="11268" width="31.42578125" style="90" customWidth="1"/>
    <col min="11269" max="11269" width="17.85546875" style="90" customWidth="1"/>
    <col min="11270" max="11270" width="16.28515625" style="90" customWidth="1"/>
    <col min="11271" max="11271" width="17.42578125" style="90" customWidth="1"/>
    <col min="11272" max="11272" width="16.42578125" style="90" customWidth="1"/>
    <col min="11273" max="11520" width="8.85546875" style="90"/>
    <col min="11521" max="11521" width="6.7109375" style="90" customWidth="1"/>
    <col min="11522" max="11522" width="14.7109375" style="90" customWidth="1"/>
    <col min="11523" max="11523" width="21.85546875" style="90" customWidth="1"/>
    <col min="11524" max="11524" width="31.42578125" style="90" customWidth="1"/>
    <col min="11525" max="11525" width="17.85546875" style="90" customWidth="1"/>
    <col min="11526" max="11526" width="16.28515625" style="90" customWidth="1"/>
    <col min="11527" max="11527" width="17.42578125" style="90" customWidth="1"/>
    <col min="11528" max="11528" width="16.42578125" style="90" customWidth="1"/>
    <col min="11529" max="11776" width="8.85546875" style="90"/>
    <col min="11777" max="11777" width="6.7109375" style="90" customWidth="1"/>
    <col min="11778" max="11778" width="14.7109375" style="90" customWidth="1"/>
    <col min="11779" max="11779" width="21.85546875" style="90" customWidth="1"/>
    <col min="11780" max="11780" width="31.42578125" style="90" customWidth="1"/>
    <col min="11781" max="11781" width="17.85546875" style="90" customWidth="1"/>
    <col min="11782" max="11782" width="16.28515625" style="90" customWidth="1"/>
    <col min="11783" max="11783" width="17.42578125" style="90" customWidth="1"/>
    <col min="11784" max="11784" width="16.42578125" style="90" customWidth="1"/>
    <col min="11785" max="12032" width="8.85546875" style="90"/>
    <col min="12033" max="12033" width="6.7109375" style="90" customWidth="1"/>
    <col min="12034" max="12034" width="14.7109375" style="90" customWidth="1"/>
    <col min="12035" max="12035" width="21.85546875" style="90" customWidth="1"/>
    <col min="12036" max="12036" width="31.42578125" style="90" customWidth="1"/>
    <col min="12037" max="12037" width="17.85546875" style="90" customWidth="1"/>
    <col min="12038" max="12038" width="16.28515625" style="90" customWidth="1"/>
    <col min="12039" max="12039" width="17.42578125" style="90" customWidth="1"/>
    <col min="12040" max="12040" width="16.42578125" style="90" customWidth="1"/>
    <col min="12041" max="12288" width="8.85546875" style="90"/>
    <col min="12289" max="12289" width="6.7109375" style="90" customWidth="1"/>
    <col min="12290" max="12290" width="14.7109375" style="90" customWidth="1"/>
    <col min="12291" max="12291" width="21.85546875" style="90" customWidth="1"/>
    <col min="12292" max="12292" width="31.42578125" style="90" customWidth="1"/>
    <col min="12293" max="12293" width="17.85546875" style="90" customWidth="1"/>
    <col min="12294" max="12294" width="16.28515625" style="90" customWidth="1"/>
    <col min="12295" max="12295" width="17.42578125" style="90" customWidth="1"/>
    <col min="12296" max="12296" width="16.42578125" style="90" customWidth="1"/>
    <col min="12297" max="12544" width="8.85546875" style="90"/>
    <col min="12545" max="12545" width="6.7109375" style="90" customWidth="1"/>
    <col min="12546" max="12546" width="14.7109375" style="90" customWidth="1"/>
    <col min="12547" max="12547" width="21.85546875" style="90" customWidth="1"/>
    <col min="12548" max="12548" width="31.42578125" style="90" customWidth="1"/>
    <col min="12549" max="12549" width="17.85546875" style="90" customWidth="1"/>
    <col min="12550" max="12550" width="16.28515625" style="90" customWidth="1"/>
    <col min="12551" max="12551" width="17.42578125" style="90" customWidth="1"/>
    <col min="12552" max="12552" width="16.42578125" style="90" customWidth="1"/>
    <col min="12553" max="12800" width="8.85546875" style="90"/>
    <col min="12801" max="12801" width="6.7109375" style="90" customWidth="1"/>
    <col min="12802" max="12802" width="14.7109375" style="90" customWidth="1"/>
    <col min="12803" max="12803" width="21.85546875" style="90" customWidth="1"/>
    <col min="12804" max="12804" width="31.42578125" style="90" customWidth="1"/>
    <col min="12805" max="12805" width="17.85546875" style="90" customWidth="1"/>
    <col min="12806" max="12806" width="16.28515625" style="90" customWidth="1"/>
    <col min="12807" max="12807" width="17.42578125" style="90" customWidth="1"/>
    <col min="12808" max="12808" width="16.42578125" style="90" customWidth="1"/>
    <col min="12809" max="13056" width="8.85546875" style="90"/>
    <col min="13057" max="13057" width="6.7109375" style="90" customWidth="1"/>
    <col min="13058" max="13058" width="14.7109375" style="90" customWidth="1"/>
    <col min="13059" max="13059" width="21.85546875" style="90" customWidth="1"/>
    <col min="13060" max="13060" width="31.42578125" style="90" customWidth="1"/>
    <col min="13061" max="13061" width="17.85546875" style="90" customWidth="1"/>
    <col min="13062" max="13062" width="16.28515625" style="90" customWidth="1"/>
    <col min="13063" max="13063" width="17.42578125" style="90" customWidth="1"/>
    <col min="13064" max="13064" width="16.42578125" style="90" customWidth="1"/>
    <col min="13065" max="13312" width="8.85546875" style="90"/>
    <col min="13313" max="13313" width="6.7109375" style="90" customWidth="1"/>
    <col min="13314" max="13314" width="14.7109375" style="90" customWidth="1"/>
    <col min="13315" max="13315" width="21.85546875" style="90" customWidth="1"/>
    <col min="13316" max="13316" width="31.42578125" style="90" customWidth="1"/>
    <col min="13317" max="13317" width="17.85546875" style="90" customWidth="1"/>
    <col min="13318" max="13318" width="16.28515625" style="90" customWidth="1"/>
    <col min="13319" max="13319" width="17.42578125" style="90" customWidth="1"/>
    <col min="13320" max="13320" width="16.42578125" style="90" customWidth="1"/>
    <col min="13321" max="13568" width="8.85546875" style="90"/>
    <col min="13569" max="13569" width="6.7109375" style="90" customWidth="1"/>
    <col min="13570" max="13570" width="14.7109375" style="90" customWidth="1"/>
    <col min="13571" max="13571" width="21.85546875" style="90" customWidth="1"/>
    <col min="13572" max="13572" width="31.42578125" style="90" customWidth="1"/>
    <col min="13573" max="13573" width="17.85546875" style="90" customWidth="1"/>
    <col min="13574" max="13574" width="16.28515625" style="90" customWidth="1"/>
    <col min="13575" max="13575" width="17.42578125" style="90" customWidth="1"/>
    <col min="13576" max="13576" width="16.42578125" style="90" customWidth="1"/>
    <col min="13577" max="13824" width="8.85546875" style="90"/>
    <col min="13825" max="13825" width="6.7109375" style="90" customWidth="1"/>
    <col min="13826" max="13826" width="14.7109375" style="90" customWidth="1"/>
    <col min="13827" max="13827" width="21.85546875" style="90" customWidth="1"/>
    <col min="13828" max="13828" width="31.42578125" style="90" customWidth="1"/>
    <col min="13829" max="13829" width="17.85546875" style="90" customWidth="1"/>
    <col min="13830" max="13830" width="16.28515625" style="90" customWidth="1"/>
    <col min="13831" max="13831" width="17.42578125" style="90" customWidth="1"/>
    <col min="13832" max="13832" width="16.42578125" style="90" customWidth="1"/>
    <col min="13833" max="14080" width="8.85546875" style="90"/>
    <col min="14081" max="14081" width="6.7109375" style="90" customWidth="1"/>
    <col min="14082" max="14082" width="14.7109375" style="90" customWidth="1"/>
    <col min="14083" max="14083" width="21.85546875" style="90" customWidth="1"/>
    <col min="14084" max="14084" width="31.42578125" style="90" customWidth="1"/>
    <col min="14085" max="14085" width="17.85546875" style="90" customWidth="1"/>
    <col min="14086" max="14086" width="16.28515625" style="90" customWidth="1"/>
    <col min="14087" max="14087" width="17.42578125" style="90" customWidth="1"/>
    <col min="14088" max="14088" width="16.42578125" style="90" customWidth="1"/>
    <col min="14089" max="14336" width="8.85546875" style="90"/>
    <col min="14337" max="14337" width="6.7109375" style="90" customWidth="1"/>
    <col min="14338" max="14338" width="14.7109375" style="90" customWidth="1"/>
    <col min="14339" max="14339" width="21.85546875" style="90" customWidth="1"/>
    <col min="14340" max="14340" width="31.42578125" style="90" customWidth="1"/>
    <col min="14341" max="14341" width="17.85546875" style="90" customWidth="1"/>
    <col min="14342" max="14342" width="16.28515625" style="90" customWidth="1"/>
    <col min="14343" max="14343" width="17.42578125" style="90" customWidth="1"/>
    <col min="14344" max="14344" width="16.42578125" style="90" customWidth="1"/>
    <col min="14345" max="14592" width="8.85546875" style="90"/>
    <col min="14593" max="14593" width="6.7109375" style="90" customWidth="1"/>
    <col min="14594" max="14594" width="14.7109375" style="90" customWidth="1"/>
    <col min="14595" max="14595" width="21.85546875" style="90" customWidth="1"/>
    <col min="14596" max="14596" width="31.42578125" style="90" customWidth="1"/>
    <col min="14597" max="14597" width="17.85546875" style="90" customWidth="1"/>
    <col min="14598" max="14598" width="16.28515625" style="90" customWidth="1"/>
    <col min="14599" max="14599" width="17.42578125" style="90" customWidth="1"/>
    <col min="14600" max="14600" width="16.42578125" style="90" customWidth="1"/>
    <col min="14601" max="14848" width="8.85546875" style="90"/>
    <col min="14849" max="14849" width="6.7109375" style="90" customWidth="1"/>
    <col min="14850" max="14850" width="14.7109375" style="90" customWidth="1"/>
    <col min="14851" max="14851" width="21.85546875" style="90" customWidth="1"/>
    <col min="14852" max="14852" width="31.42578125" style="90" customWidth="1"/>
    <col min="14853" max="14853" width="17.85546875" style="90" customWidth="1"/>
    <col min="14854" max="14854" width="16.28515625" style="90" customWidth="1"/>
    <col min="14855" max="14855" width="17.42578125" style="90" customWidth="1"/>
    <col min="14856" max="14856" width="16.42578125" style="90" customWidth="1"/>
    <col min="14857" max="15104" width="8.85546875" style="90"/>
    <col min="15105" max="15105" width="6.7109375" style="90" customWidth="1"/>
    <col min="15106" max="15106" width="14.7109375" style="90" customWidth="1"/>
    <col min="15107" max="15107" width="21.85546875" style="90" customWidth="1"/>
    <col min="15108" max="15108" width="31.42578125" style="90" customWidth="1"/>
    <col min="15109" max="15109" width="17.85546875" style="90" customWidth="1"/>
    <col min="15110" max="15110" width="16.28515625" style="90" customWidth="1"/>
    <col min="15111" max="15111" width="17.42578125" style="90" customWidth="1"/>
    <col min="15112" max="15112" width="16.42578125" style="90" customWidth="1"/>
    <col min="15113" max="15360" width="8.85546875" style="90"/>
    <col min="15361" max="15361" width="6.7109375" style="90" customWidth="1"/>
    <col min="15362" max="15362" width="14.7109375" style="90" customWidth="1"/>
    <col min="15363" max="15363" width="21.85546875" style="90" customWidth="1"/>
    <col min="15364" max="15364" width="31.42578125" style="90" customWidth="1"/>
    <col min="15365" max="15365" width="17.85546875" style="90" customWidth="1"/>
    <col min="15366" max="15366" width="16.28515625" style="90" customWidth="1"/>
    <col min="15367" max="15367" width="17.42578125" style="90" customWidth="1"/>
    <col min="15368" max="15368" width="16.42578125" style="90" customWidth="1"/>
    <col min="15369" max="15616" width="8.85546875" style="90"/>
    <col min="15617" max="15617" width="6.7109375" style="90" customWidth="1"/>
    <col min="15618" max="15618" width="14.7109375" style="90" customWidth="1"/>
    <col min="15619" max="15619" width="21.85546875" style="90" customWidth="1"/>
    <col min="15620" max="15620" width="31.42578125" style="90" customWidth="1"/>
    <col min="15621" max="15621" width="17.85546875" style="90" customWidth="1"/>
    <col min="15622" max="15622" width="16.28515625" style="90" customWidth="1"/>
    <col min="15623" max="15623" width="17.42578125" style="90" customWidth="1"/>
    <col min="15624" max="15624" width="16.42578125" style="90" customWidth="1"/>
    <col min="15625" max="15872" width="8.85546875" style="90"/>
    <col min="15873" max="15873" width="6.7109375" style="90" customWidth="1"/>
    <col min="15874" max="15874" width="14.7109375" style="90" customWidth="1"/>
    <col min="15875" max="15875" width="21.85546875" style="90" customWidth="1"/>
    <col min="15876" max="15876" width="31.42578125" style="90" customWidth="1"/>
    <col min="15877" max="15877" width="17.85546875" style="90" customWidth="1"/>
    <col min="15878" max="15878" width="16.28515625" style="90" customWidth="1"/>
    <col min="15879" max="15879" width="17.42578125" style="90" customWidth="1"/>
    <col min="15880" max="15880" width="16.42578125" style="90" customWidth="1"/>
    <col min="15881" max="16128" width="8.85546875" style="90"/>
    <col min="16129" max="16129" width="6.7109375" style="90" customWidth="1"/>
    <col min="16130" max="16130" width="14.7109375" style="90" customWidth="1"/>
    <col min="16131" max="16131" width="21.85546875" style="90" customWidth="1"/>
    <col min="16132" max="16132" width="31.42578125" style="90" customWidth="1"/>
    <col min="16133" max="16133" width="17.85546875" style="90" customWidth="1"/>
    <col min="16134" max="16134" width="16.28515625" style="90" customWidth="1"/>
    <col min="16135" max="16135" width="17.42578125" style="90" customWidth="1"/>
    <col min="16136" max="16136" width="16.42578125" style="90" customWidth="1"/>
    <col min="16137" max="16384" width="8.85546875" style="90"/>
  </cols>
  <sheetData>
    <row r="1" spans="2:18" ht="21">
      <c r="E1" s="100">
        <f ca="1">TODAY()</f>
        <v>42400</v>
      </c>
    </row>
    <row r="2" spans="2:18" ht="15">
      <c r="E2" s="101"/>
      <c r="H2" s="102" t="s">
        <v>159</v>
      </c>
    </row>
    <row r="3" spans="2:18" ht="12" customHeight="1">
      <c r="B3" s="196" t="s">
        <v>160</v>
      </c>
      <c r="C3" s="196"/>
      <c r="D3" s="196"/>
      <c r="E3" s="196"/>
      <c r="F3" s="196"/>
      <c r="G3" s="196"/>
      <c r="H3" s="196"/>
      <c r="I3" s="196"/>
      <c r="J3" s="103"/>
      <c r="K3" s="104"/>
      <c r="L3" s="104"/>
      <c r="M3" s="104"/>
      <c r="N3" s="104"/>
    </row>
    <row r="4" spans="2:18" ht="13.5" customHeight="1" thickBot="1">
      <c r="B4" s="197"/>
      <c r="C4" s="197"/>
      <c r="D4" s="197"/>
      <c r="E4" s="197"/>
      <c r="F4" s="197"/>
      <c r="G4" s="197"/>
      <c r="H4" s="197"/>
      <c r="I4" s="197"/>
      <c r="J4" s="103"/>
      <c r="K4" s="104"/>
      <c r="L4" s="104"/>
      <c r="M4" s="104"/>
      <c r="N4" s="104"/>
    </row>
    <row r="5" spans="2:18" ht="30" customHeight="1" thickTop="1">
      <c r="B5" s="198" t="s">
        <v>161</v>
      </c>
      <c r="C5" s="200" t="s">
        <v>162</v>
      </c>
      <c r="D5" s="105" t="s">
        <v>163</v>
      </c>
      <c r="E5" s="105" t="s">
        <v>164</v>
      </c>
      <c r="F5" s="202" t="s">
        <v>165</v>
      </c>
      <c r="G5" s="203"/>
      <c r="H5" s="202" t="s">
        <v>166</v>
      </c>
      <c r="I5" s="204"/>
    </row>
    <row r="6" spans="2:18" ht="18.75">
      <c r="B6" s="199"/>
      <c r="C6" s="201"/>
      <c r="D6" s="106" t="s">
        <v>167</v>
      </c>
      <c r="E6" s="106" t="s">
        <v>168</v>
      </c>
      <c r="F6" s="106" t="s">
        <v>169</v>
      </c>
      <c r="G6" s="106" t="s">
        <v>170</v>
      </c>
      <c r="H6" s="106" t="s">
        <v>169</v>
      </c>
      <c r="I6" s="107" t="s">
        <v>170</v>
      </c>
      <c r="L6" s="146" t="s">
        <v>246</v>
      </c>
      <c r="O6" s="191" t="s">
        <v>274</v>
      </c>
      <c r="P6" s="192"/>
      <c r="Q6" s="192"/>
      <c r="R6" s="192"/>
    </row>
    <row r="7" spans="2:18" ht="30" customHeight="1" thickBot="1">
      <c r="B7" s="108">
        <v>1</v>
      </c>
      <c r="C7" s="109">
        <v>2</v>
      </c>
      <c r="D7" s="109">
        <v>3</v>
      </c>
      <c r="E7" s="109">
        <v>4</v>
      </c>
      <c r="F7" s="109">
        <v>5</v>
      </c>
      <c r="G7" s="109">
        <v>6</v>
      </c>
      <c r="H7" s="109">
        <v>7</v>
      </c>
      <c r="I7" s="110">
        <v>8</v>
      </c>
      <c r="L7" s="146" t="s">
        <v>247</v>
      </c>
      <c r="O7" s="192"/>
      <c r="P7" s="192"/>
      <c r="Q7" s="192"/>
      <c r="R7" s="192"/>
    </row>
    <row r="8" spans="2:18" ht="18" customHeight="1" thickTop="1">
      <c r="B8" s="111">
        <v>1</v>
      </c>
      <c r="C8" s="112"/>
      <c r="D8" s="113"/>
      <c r="E8" s="113"/>
      <c r="F8" s="114"/>
      <c r="G8" s="114"/>
      <c r="H8" s="114"/>
      <c r="I8" s="115"/>
      <c r="L8" s="146" t="s">
        <v>248</v>
      </c>
      <c r="O8" s="192"/>
      <c r="P8" s="192"/>
      <c r="Q8" s="192"/>
      <c r="R8" s="192"/>
    </row>
    <row r="9" spans="2:18" ht="18" customHeight="1">
      <c r="B9" s="116">
        <f>B8+1</f>
        <v>2</v>
      </c>
      <c r="C9" s="117"/>
      <c r="D9" s="118"/>
      <c r="E9" s="119"/>
      <c r="F9" s="120"/>
      <c r="G9" s="120"/>
      <c r="H9" s="120"/>
      <c r="I9" s="121"/>
      <c r="L9" s="146" t="s">
        <v>249</v>
      </c>
      <c r="O9" s="192"/>
      <c r="P9" s="192"/>
      <c r="Q9" s="192"/>
      <c r="R9" s="192"/>
    </row>
    <row r="10" spans="2:18" ht="18" customHeight="1">
      <c r="B10" s="116">
        <f t="shared" ref="B10:B26" si="0">B9+1</f>
        <v>3</v>
      </c>
      <c r="C10" s="117"/>
      <c r="D10" s="118"/>
      <c r="E10" s="118"/>
      <c r="F10" s="120"/>
      <c r="G10" s="120"/>
      <c r="H10" s="120"/>
      <c r="I10" s="121"/>
      <c r="L10" s="146" t="s">
        <v>250</v>
      </c>
      <c r="O10" s="192"/>
      <c r="P10" s="192"/>
      <c r="Q10" s="192"/>
      <c r="R10" s="192"/>
    </row>
    <row r="11" spans="2:18" ht="18" customHeight="1">
      <c r="B11" s="116">
        <f t="shared" si="0"/>
        <v>4</v>
      </c>
      <c r="C11" s="117"/>
      <c r="D11" s="118"/>
      <c r="E11" s="118"/>
      <c r="F11" s="120"/>
      <c r="G11" s="120"/>
      <c r="H11" s="120"/>
      <c r="I11" s="121"/>
      <c r="L11" s="146" t="s">
        <v>251</v>
      </c>
    </row>
    <row r="12" spans="2:18" ht="18" customHeight="1">
      <c r="B12" s="116">
        <f t="shared" si="0"/>
        <v>5</v>
      </c>
      <c r="C12" s="117"/>
      <c r="D12" s="118"/>
      <c r="E12" s="118"/>
      <c r="F12" s="120"/>
      <c r="G12" s="120"/>
      <c r="H12" s="120"/>
      <c r="I12" s="121"/>
      <c r="L12" s="146" t="s">
        <v>252</v>
      </c>
    </row>
    <row r="13" spans="2:18" ht="18" customHeight="1">
      <c r="B13" s="116">
        <f t="shared" si="0"/>
        <v>6</v>
      </c>
      <c r="C13" s="117"/>
      <c r="D13" s="118"/>
      <c r="E13" s="118"/>
      <c r="F13" s="120"/>
      <c r="G13" s="120"/>
      <c r="H13" s="120"/>
      <c r="I13" s="121"/>
      <c r="L13" s="146" t="s">
        <v>253</v>
      </c>
    </row>
    <row r="14" spans="2:18" ht="18" customHeight="1">
      <c r="B14" s="116">
        <f t="shared" si="0"/>
        <v>7</v>
      </c>
      <c r="C14" s="117"/>
      <c r="D14" s="118"/>
      <c r="E14" s="118"/>
      <c r="F14" s="120"/>
      <c r="G14" s="120"/>
      <c r="H14" s="120"/>
      <c r="I14" s="121"/>
      <c r="L14" s="146" t="s">
        <v>254</v>
      </c>
    </row>
    <row r="15" spans="2:18" ht="18" customHeight="1">
      <c r="B15" s="116">
        <f t="shared" si="0"/>
        <v>8</v>
      </c>
      <c r="C15" s="117"/>
      <c r="D15" s="118"/>
      <c r="E15" s="118"/>
      <c r="F15" s="120"/>
      <c r="G15" s="120"/>
      <c r="H15" s="120"/>
      <c r="I15" s="121"/>
      <c r="L15" s="146" t="s">
        <v>255</v>
      </c>
    </row>
    <row r="16" spans="2:18" ht="18" customHeight="1">
      <c r="B16" s="116">
        <f t="shared" si="0"/>
        <v>9</v>
      </c>
      <c r="C16" s="117"/>
      <c r="D16" s="118"/>
      <c r="E16" s="118"/>
      <c r="F16" s="120"/>
      <c r="G16" s="120"/>
      <c r="H16" s="120"/>
      <c r="I16" s="121"/>
      <c r="L16" s="146" t="s">
        <v>256</v>
      </c>
    </row>
    <row r="17" spans="2:12" ht="18" customHeight="1">
      <c r="B17" s="116">
        <f t="shared" si="0"/>
        <v>10</v>
      </c>
      <c r="C17" s="117"/>
      <c r="D17" s="118"/>
      <c r="E17" s="118"/>
      <c r="F17" s="120"/>
      <c r="G17" s="120"/>
      <c r="H17" s="120"/>
      <c r="I17" s="121"/>
      <c r="L17" s="146" t="s">
        <v>257</v>
      </c>
    </row>
    <row r="18" spans="2:12" ht="18" customHeight="1">
      <c r="B18" s="116">
        <f t="shared" si="0"/>
        <v>11</v>
      </c>
      <c r="C18" s="122"/>
      <c r="D18" s="118"/>
      <c r="E18" s="118"/>
      <c r="F18" s="120"/>
      <c r="G18" s="120"/>
      <c r="H18" s="120"/>
      <c r="I18" s="121"/>
      <c r="L18" s="146" t="s">
        <v>139</v>
      </c>
    </row>
    <row r="19" spans="2:12" ht="18" customHeight="1">
      <c r="B19" s="116">
        <f t="shared" si="0"/>
        <v>12</v>
      </c>
      <c r="C19" s="117"/>
      <c r="D19" s="118"/>
      <c r="E19" s="118"/>
      <c r="F19" s="120"/>
      <c r="G19" s="120"/>
      <c r="H19" s="120"/>
      <c r="I19" s="121"/>
      <c r="L19" s="146" t="s">
        <v>141</v>
      </c>
    </row>
    <row r="20" spans="2:12" ht="18" customHeight="1">
      <c r="B20" s="116">
        <f t="shared" si="0"/>
        <v>13</v>
      </c>
      <c r="C20" s="117"/>
      <c r="D20" s="118"/>
      <c r="E20" s="118"/>
      <c r="F20" s="120"/>
      <c r="G20" s="120"/>
      <c r="H20" s="120"/>
      <c r="I20" s="121"/>
      <c r="L20" s="146" t="s">
        <v>143</v>
      </c>
    </row>
    <row r="21" spans="2:12" ht="18" customHeight="1">
      <c r="B21" s="116">
        <f t="shared" si="0"/>
        <v>14</v>
      </c>
      <c r="C21" s="117"/>
      <c r="D21" s="118"/>
      <c r="E21" s="118"/>
      <c r="F21" s="120"/>
      <c r="G21" s="120"/>
      <c r="H21" s="120"/>
      <c r="I21" s="121"/>
      <c r="L21" s="146" t="s">
        <v>145</v>
      </c>
    </row>
    <row r="22" spans="2:12" ht="18" customHeight="1">
      <c r="B22" s="116">
        <f t="shared" si="0"/>
        <v>15</v>
      </c>
      <c r="C22" s="117"/>
      <c r="D22" s="118"/>
      <c r="E22" s="118"/>
      <c r="F22" s="120"/>
      <c r="G22" s="120"/>
      <c r="H22" s="120"/>
      <c r="I22" s="121"/>
      <c r="L22" s="146" t="s">
        <v>147</v>
      </c>
    </row>
    <row r="23" spans="2:12" ht="18" customHeight="1">
      <c r="B23" s="116">
        <f t="shared" si="0"/>
        <v>16</v>
      </c>
      <c r="C23" s="117"/>
      <c r="D23" s="118"/>
      <c r="E23" s="118"/>
      <c r="F23" s="120"/>
      <c r="G23" s="120"/>
      <c r="H23" s="120"/>
      <c r="I23" s="121"/>
      <c r="L23" s="146" t="s">
        <v>149</v>
      </c>
    </row>
    <row r="24" spans="2:12" ht="18" customHeight="1">
      <c r="B24" s="116">
        <f t="shared" si="0"/>
        <v>17</v>
      </c>
      <c r="C24" s="117"/>
      <c r="D24" s="118"/>
      <c r="E24" s="118"/>
      <c r="F24" s="120"/>
      <c r="G24" s="120"/>
      <c r="H24" s="120"/>
      <c r="I24" s="121"/>
      <c r="L24" s="146" t="s">
        <v>151</v>
      </c>
    </row>
    <row r="25" spans="2:12" ht="18" customHeight="1">
      <c r="B25" s="116">
        <f t="shared" si="0"/>
        <v>18</v>
      </c>
      <c r="C25" s="117"/>
      <c r="D25" s="118"/>
      <c r="E25" s="118"/>
      <c r="F25" s="120"/>
      <c r="G25" s="120"/>
      <c r="H25" s="120"/>
      <c r="I25" s="121"/>
      <c r="L25" s="146" t="s">
        <v>152</v>
      </c>
    </row>
    <row r="26" spans="2:12" ht="18" customHeight="1">
      <c r="B26" s="116">
        <f t="shared" si="0"/>
        <v>19</v>
      </c>
      <c r="C26" s="117"/>
      <c r="D26" s="118"/>
      <c r="E26" s="118"/>
      <c r="F26" s="120"/>
      <c r="G26" s="120"/>
      <c r="H26" s="120"/>
      <c r="I26" s="121"/>
      <c r="L26" s="146" t="s">
        <v>152</v>
      </c>
    </row>
    <row r="27" spans="2:12" ht="18.75" thickBot="1">
      <c r="B27" s="193" t="s">
        <v>158</v>
      </c>
      <c r="C27" s="194"/>
      <c r="D27" s="194"/>
      <c r="E27" s="195"/>
      <c r="F27" s="123">
        <f>SUM(F8:F26)</f>
        <v>0</v>
      </c>
      <c r="G27" s="123">
        <f>SUM(G8:G26)</f>
        <v>0</v>
      </c>
      <c r="H27" s="123">
        <f>SUM(H8:H26)</f>
        <v>0</v>
      </c>
      <c r="I27" s="123">
        <f>SUM(I8:I26)</f>
        <v>0</v>
      </c>
      <c r="L27" s="146" t="s">
        <v>153</v>
      </c>
    </row>
    <row r="28" spans="2:12" ht="13.5" thickTop="1">
      <c r="L28" s="146" t="s">
        <v>154</v>
      </c>
    </row>
    <row r="29" spans="2:12">
      <c r="L29" s="146" t="s">
        <v>155</v>
      </c>
    </row>
    <row r="30" spans="2:12">
      <c r="L30" s="146" t="s">
        <v>156</v>
      </c>
    </row>
    <row r="31" spans="2:12">
      <c r="L31" s="145" t="s">
        <v>220</v>
      </c>
    </row>
    <row r="32" spans="2:12">
      <c r="L32" s="145" t="s">
        <v>221</v>
      </c>
    </row>
  </sheetData>
  <mergeCells count="7">
    <mergeCell ref="O6:R10"/>
    <mergeCell ref="B27:E27"/>
    <mergeCell ref="B3:I4"/>
    <mergeCell ref="B5:B6"/>
    <mergeCell ref="C5:C6"/>
    <mergeCell ref="F5:G5"/>
    <mergeCell ref="H5:I5"/>
  </mergeCells>
  <hyperlinks>
    <hyperlink ref="L6" location="'Evidenta PFA'!A1" display="Evidenta PFA"/>
    <hyperlink ref="L7" location="RJIP!A1" display="RJIP"/>
    <hyperlink ref="L8" location="'Model RJIP'!A1" display="Model RJIP"/>
    <hyperlink ref="L9" location="'Registrul-Inventar'!A1" display="Registrul-Inventar"/>
    <hyperlink ref="L10" location="'Export factura'!A1" display="Export factura"/>
    <hyperlink ref="L11" location="'Export chitanta'!A1" display="Export chitanta"/>
    <hyperlink ref="L12" location="Facturi!A1" display="Facturi"/>
    <hyperlink ref="L13" location="Clienti!A1" display="Clienti"/>
    <hyperlink ref="L14" location="'Incasat pe luna'!A1" display="Incasat pe luna"/>
    <hyperlink ref="L15" location="'Facturat pe luna'!A1" display="Facturat pe luna"/>
    <hyperlink ref="L16" location="'Incasari pe client'!A1" display="Incasari pe client"/>
    <hyperlink ref="L17" location="'Calculator pret traducere'!A1" display="Calculator pret traducere"/>
    <hyperlink ref="L18" location="Ianuarie!A1" display="Ianuarie"/>
    <hyperlink ref="L19" location="Februarie!A1" display="Februarie"/>
    <hyperlink ref="L20" location="Martie!A1" display="Martie"/>
    <hyperlink ref="L21" location="Aprilie!A1" display="Aprilie"/>
    <hyperlink ref="L22" location="Mai!A1" display="Mai"/>
    <hyperlink ref="L23" location="Iunie!A1" display="Iunie"/>
    <hyperlink ref="L24" location="Iulie!A1" display="Iulie"/>
    <hyperlink ref="L25" location="August!A1" display="August"/>
    <hyperlink ref="L26" location="August!A1" display="August"/>
    <hyperlink ref="L27" location="Septembrie!A1" display="Septembrie"/>
    <hyperlink ref="L28" location="Octombrie!A1" display="Octombrie"/>
    <hyperlink ref="L29" location="Noiembrie!A1" display="Noiembrie"/>
    <hyperlink ref="L30" location="Decembrie!A1" display="Decembrie"/>
    <hyperlink ref="L31" location="'Export chitanta'!Print_Area" display="'Export chitanta'!Print_Area"/>
    <hyperlink ref="L32" location="'Export factura'!Print_Area" display="'Export factura'!Print_Area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K29"/>
  <sheetViews>
    <sheetView workbookViewId="0">
      <selection sqref="A1:D1"/>
    </sheetView>
  </sheetViews>
  <sheetFormatPr defaultRowHeight="12.75"/>
  <cols>
    <col min="1" max="1" width="4.140625" style="124" customWidth="1"/>
    <col min="2" max="2" width="4.5703125" style="124" customWidth="1"/>
    <col min="3" max="3" width="12.85546875" style="124" customWidth="1"/>
    <col min="4" max="4" width="16.85546875" style="124" customWidth="1"/>
    <col min="5" max="5" width="20.140625" style="124" customWidth="1"/>
    <col min="6" max="7" width="18.140625" style="124" customWidth="1"/>
    <col min="8" max="8" width="8.140625" style="124" customWidth="1"/>
    <col min="9" max="9" width="18.140625" style="124" customWidth="1"/>
    <col min="10" max="255" width="9.140625" style="124"/>
    <col min="256" max="256" width="4.140625" style="124" customWidth="1"/>
    <col min="257" max="257" width="4.5703125" style="124" customWidth="1"/>
    <col min="258" max="258" width="12.85546875" style="124" customWidth="1"/>
    <col min="259" max="259" width="16.85546875" style="124" customWidth="1"/>
    <col min="260" max="260" width="20.140625" style="124" customWidth="1"/>
    <col min="261" max="264" width="18.140625" style="124" customWidth="1"/>
    <col min="265" max="511" width="9.140625" style="124"/>
    <col min="512" max="512" width="4.140625" style="124" customWidth="1"/>
    <col min="513" max="513" width="4.5703125" style="124" customWidth="1"/>
    <col min="514" max="514" width="12.85546875" style="124" customWidth="1"/>
    <col min="515" max="515" width="16.85546875" style="124" customWidth="1"/>
    <col min="516" max="516" width="20.140625" style="124" customWidth="1"/>
    <col min="517" max="520" width="18.140625" style="124" customWidth="1"/>
    <col min="521" max="767" width="9.140625" style="124"/>
    <col min="768" max="768" width="4.140625" style="124" customWidth="1"/>
    <col min="769" max="769" width="4.5703125" style="124" customWidth="1"/>
    <col min="770" max="770" width="12.85546875" style="124" customWidth="1"/>
    <col min="771" max="771" width="16.85546875" style="124" customWidth="1"/>
    <col min="772" max="772" width="20.140625" style="124" customWidth="1"/>
    <col min="773" max="776" width="18.140625" style="124" customWidth="1"/>
    <col min="777" max="1023" width="9.140625" style="124"/>
    <col min="1024" max="1024" width="4.140625" style="124" customWidth="1"/>
    <col min="1025" max="1025" width="4.5703125" style="124" customWidth="1"/>
    <col min="1026" max="1026" width="12.85546875" style="124" customWidth="1"/>
    <col min="1027" max="1027" width="16.85546875" style="124" customWidth="1"/>
    <col min="1028" max="1028" width="20.140625" style="124" customWidth="1"/>
    <col min="1029" max="1032" width="18.140625" style="124" customWidth="1"/>
    <col min="1033" max="1279" width="9.140625" style="124"/>
    <col min="1280" max="1280" width="4.140625" style="124" customWidth="1"/>
    <col min="1281" max="1281" width="4.5703125" style="124" customWidth="1"/>
    <col min="1282" max="1282" width="12.85546875" style="124" customWidth="1"/>
    <col min="1283" max="1283" width="16.85546875" style="124" customWidth="1"/>
    <col min="1284" max="1284" width="20.140625" style="124" customWidth="1"/>
    <col min="1285" max="1288" width="18.140625" style="124" customWidth="1"/>
    <col min="1289" max="1535" width="9.140625" style="124"/>
    <col min="1536" max="1536" width="4.140625" style="124" customWidth="1"/>
    <col min="1537" max="1537" width="4.5703125" style="124" customWidth="1"/>
    <col min="1538" max="1538" width="12.85546875" style="124" customWidth="1"/>
    <col min="1539" max="1539" width="16.85546875" style="124" customWidth="1"/>
    <col min="1540" max="1540" width="20.140625" style="124" customWidth="1"/>
    <col min="1541" max="1544" width="18.140625" style="124" customWidth="1"/>
    <col min="1545" max="1791" width="9.140625" style="124"/>
    <col min="1792" max="1792" width="4.140625" style="124" customWidth="1"/>
    <col min="1793" max="1793" width="4.5703125" style="124" customWidth="1"/>
    <col min="1794" max="1794" width="12.85546875" style="124" customWidth="1"/>
    <col min="1795" max="1795" width="16.85546875" style="124" customWidth="1"/>
    <col min="1796" max="1796" width="20.140625" style="124" customWidth="1"/>
    <col min="1797" max="1800" width="18.140625" style="124" customWidth="1"/>
    <col min="1801" max="2047" width="9.140625" style="124"/>
    <col min="2048" max="2048" width="4.140625" style="124" customWidth="1"/>
    <col min="2049" max="2049" width="4.5703125" style="124" customWidth="1"/>
    <col min="2050" max="2050" width="12.85546875" style="124" customWidth="1"/>
    <col min="2051" max="2051" width="16.85546875" style="124" customWidth="1"/>
    <col min="2052" max="2052" width="20.140625" style="124" customWidth="1"/>
    <col min="2053" max="2056" width="18.140625" style="124" customWidth="1"/>
    <col min="2057" max="2303" width="9.140625" style="124"/>
    <col min="2304" max="2304" width="4.140625" style="124" customWidth="1"/>
    <col min="2305" max="2305" width="4.5703125" style="124" customWidth="1"/>
    <col min="2306" max="2306" width="12.85546875" style="124" customWidth="1"/>
    <col min="2307" max="2307" width="16.85546875" style="124" customWidth="1"/>
    <col min="2308" max="2308" width="20.140625" style="124" customWidth="1"/>
    <col min="2309" max="2312" width="18.140625" style="124" customWidth="1"/>
    <col min="2313" max="2559" width="9.140625" style="124"/>
    <col min="2560" max="2560" width="4.140625" style="124" customWidth="1"/>
    <col min="2561" max="2561" width="4.5703125" style="124" customWidth="1"/>
    <col min="2562" max="2562" width="12.85546875" style="124" customWidth="1"/>
    <col min="2563" max="2563" width="16.85546875" style="124" customWidth="1"/>
    <col min="2564" max="2564" width="20.140625" style="124" customWidth="1"/>
    <col min="2565" max="2568" width="18.140625" style="124" customWidth="1"/>
    <col min="2569" max="2815" width="9.140625" style="124"/>
    <col min="2816" max="2816" width="4.140625" style="124" customWidth="1"/>
    <col min="2817" max="2817" width="4.5703125" style="124" customWidth="1"/>
    <col min="2818" max="2818" width="12.85546875" style="124" customWidth="1"/>
    <col min="2819" max="2819" width="16.85546875" style="124" customWidth="1"/>
    <col min="2820" max="2820" width="20.140625" style="124" customWidth="1"/>
    <col min="2821" max="2824" width="18.140625" style="124" customWidth="1"/>
    <col min="2825" max="3071" width="9.140625" style="124"/>
    <col min="3072" max="3072" width="4.140625" style="124" customWidth="1"/>
    <col min="3073" max="3073" width="4.5703125" style="124" customWidth="1"/>
    <col min="3074" max="3074" width="12.85546875" style="124" customWidth="1"/>
    <col min="3075" max="3075" width="16.85546875" style="124" customWidth="1"/>
    <col min="3076" max="3076" width="20.140625" style="124" customWidth="1"/>
    <col min="3077" max="3080" width="18.140625" style="124" customWidth="1"/>
    <col min="3081" max="3327" width="9.140625" style="124"/>
    <col min="3328" max="3328" width="4.140625" style="124" customWidth="1"/>
    <col min="3329" max="3329" width="4.5703125" style="124" customWidth="1"/>
    <col min="3330" max="3330" width="12.85546875" style="124" customWidth="1"/>
    <col min="3331" max="3331" width="16.85546875" style="124" customWidth="1"/>
    <col min="3332" max="3332" width="20.140625" style="124" customWidth="1"/>
    <col min="3333" max="3336" width="18.140625" style="124" customWidth="1"/>
    <col min="3337" max="3583" width="9.140625" style="124"/>
    <col min="3584" max="3584" width="4.140625" style="124" customWidth="1"/>
    <col min="3585" max="3585" width="4.5703125" style="124" customWidth="1"/>
    <col min="3586" max="3586" width="12.85546875" style="124" customWidth="1"/>
    <col min="3587" max="3587" width="16.85546875" style="124" customWidth="1"/>
    <col min="3588" max="3588" width="20.140625" style="124" customWidth="1"/>
    <col min="3589" max="3592" width="18.140625" style="124" customWidth="1"/>
    <col min="3593" max="3839" width="9.140625" style="124"/>
    <col min="3840" max="3840" width="4.140625" style="124" customWidth="1"/>
    <col min="3841" max="3841" width="4.5703125" style="124" customWidth="1"/>
    <col min="3842" max="3842" width="12.85546875" style="124" customWidth="1"/>
    <col min="3843" max="3843" width="16.85546875" style="124" customWidth="1"/>
    <col min="3844" max="3844" width="20.140625" style="124" customWidth="1"/>
    <col min="3845" max="3848" width="18.140625" style="124" customWidth="1"/>
    <col min="3849" max="4095" width="9.140625" style="124"/>
    <col min="4096" max="4096" width="4.140625" style="124" customWidth="1"/>
    <col min="4097" max="4097" width="4.5703125" style="124" customWidth="1"/>
    <col min="4098" max="4098" width="12.85546875" style="124" customWidth="1"/>
    <col min="4099" max="4099" width="16.85546875" style="124" customWidth="1"/>
    <col min="4100" max="4100" width="20.140625" style="124" customWidth="1"/>
    <col min="4101" max="4104" width="18.140625" style="124" customWidth="1"/>
    <col min="4105" max="4351" width="9.140625" style="124"/>
    <col min="4352" max="4352" width="4.140625" style="124" customWidth="1"/>
    <col min="4353" max="4353" width="4.5703125" style="124" customWidth="1"/>
    <col min="4354" max="4354" width="12.85546875" style="124" customWidth="1"/>
    <col min="4355" max="4355" width="16.85546875" style="124" customWidth="1"/>
    <col min="4356" max="4356" width="20.140625" style="124" customWidth="1"/>
    <col min="4357" max="4360" width="18.140625" style="124" customWidth="1"/>
    <col min="4361" max="4607" width="9.140625" style="124"/>
    <col min="4608" max="4608" width="4.140625" style="124" customWidth="1"/>
    <col min="4609" max="4609" width="4.5703125" style="124" customWidth="1"/>
    <col min="4610" max="4610" width="12.85546875" style="124" customWidth="1"/>
    <col min="4611" max="4611" width="16.85546875" style="124" customWidth="1"/>
    <col min="4612" max="4612" width="20.140625" style="124" customWidth="1"/>
    <col min="4613" max="4616" width="18.140625" style="124" customWidth="1"/>
    <col min="4617" max="4863" width="9.140625" style="124"/>
    <col min="4864" max="4864" width="4.140625" style="124" customWidth="1"/>
    <col min="4865" max="4865" width="4.5703125" style="124" customWidth="1"/>
    <col min="4866" max="4866" width="12.85546875" style="124" customWidth="1"/>
    <col min="4867" max="4867" width="16.85546875" style="124" customWidth="1"/>
    <col min="4868" max="4868" width="20.140625" style="124" customWidth="1"/>
    <col min="4869" max="4872" width="18.140625" style="124" customWidth="1"/>
    <col min="4873" max="5119" width="9.140625" style="124"/>
    <col min="5120" max="5120" width="4.140625" style="124" customWidth="1"/>
    <col min="5121" max="5121" width="4.5703125" style="124" customWidth="1"/>
    <col min="5122" max="5122" width="12.85546875" style="124" customWidth="1"/>
    <col min="5123" max="5123" width="16.85546875" style="124" customWidth="1"/>
    <col min="5124" max="5124" width="20.140625" style="124" customWidth="1"/>
    <col min="5125" max="5128" width="18.140625" style="124" customWidth="1"/>
    <col min="5129" max="5375" width="9.140625" style="124"/>
    <col min="5376" max="5376" width="4.140625" style="124" customWidth="1"/>
    <col min="5377" max="5377" width="4.5703125" style="124" customWidth="1"/>
    <col min="5378" max="5378" width="12.85546875" style="124" customWidth="1"/>
    <col min="5379" max="5379" width="16.85546875" style="124" customWidth="1"/>
    <col min="5380" max="5380" width="20.140625" style="124" customWidth="1"/>
    <col min="5381" max="5384" width="18.140625" style="124" customWidth="1"/>
    <col min="5385" max="5631" width="9.140625" style="124"/>
    <col min="5632" max="5632" width="4.140625" style="124" customWidth="1"/>
    <col min="5633" max="5633" width="4.5703125" style="124" customWidth="1"/>
    <col min="5634" max="5634" width="12.85546875" style="124" customWidth="1"/>
    <col min="5635" max="5635" width="16.85546875" style="124" customWidth="1"/>
    <col min="5636" max="5636" width="20.140625" style="124" customWidth="1"/>
    <col min="5637" max="5640" width="18.140625" style="124" customWidth="1"/>
    <col min="5641" max="5887" width="9.140625" style="124"/>
    <col min="5888" max="5888" width="4.140625" style="124" customWidth="1"/>
    <col min="5889" max="5889" width="4.5703125" style="124" customWidth="1"/>
    <col min="5890" max="5890" width="12.85546875" style="124" customWidth="1"/>
    <col min="5891" max="5891" width="16.85546875" style="124" customWidth="1"/>
    <col min="5892" max="5892" width="20.140625" style="124" customWidth="1"/>
    <col min="5893" max="5896" width="18.140625" style="124" customWidth="1"/>
    <col min="5897" max="6143" width="9.140625" style="124"/>
    <col min="6144" max="6144" width="4.140625" style="124" customWidth="1"/>
    <col min="6145" max="6145" width="4.5703125" style="124" customWidth="1"/>
    <col min="6146" max="6146" width="12.85546875" style="124" customWidth="1"/>
    <col min="6147" max="6147" width="16.85546875" style="124" customWidth="1"/>
    <col min="6148" max="6148" width="20.140625" style="124" customWidth="1"/>
    <col min="6149" max="6152" width="18.140625" style="124" customWidth="1"/>
    <col min="6153" max="6399" width="9.140625" style="124"/>
    <col min="6400" max="6400" width="4.140625" style="124" customWidth="1"/>
    <col min="6401" max="6401" width="4.5703125" style="124" customWidth="1"/>
    <col min="6402" max="6402" width="12.85546875" style="124" customWidth="1"/>
    <col min="6403" max="6403" width="16.85546875" style="124" customWidth="1"/>
    <col min="6404" max="6404" width="20.140625" style="124" customWidth="1"/>
    <col min="6405" max="6408" width="18.140625" style="124" customWidth="1"/>
    <col min="6409" max="6655" width="9.140625" style="124"/>
    <col min="6656" max="6656" width="4.140625" style="124" customWidth="1"/>
    <col min="6657" max="6657" width="4.5703125" style="124" customWidth="1"/>
    <col min="6658" max="6658" width="12.85546875" style="124" customWidth="1"/>
    <col min="6659" max="6659" width="16.85546875" style="124" customWidth="1"/>
    <col min="6660" max="6660" width="20.140625" style="124" customWidth="1"/>
    <col min="6661" max="6664" width="18.140625" style="124" customWidth="1"/>
    <col min="6665" max="6911" width="9.140625" style="124"/>
    <col min="6912" max="6912" width="4.140625" style="124" customWidth="1"/>
    <col min="6913" max="6913" width="4.5703125" style="124" customWidth="1"/>
    <col min="6914" max="6914" width="12.85546875" style="124" customWidth="1"/>
    <col min="6915" max="6915" width="16.85546875" style="124" customWidth="1"/>
    <col min="6916" max="6916" width="20.140625" style="124" customWidth="1"/>
    <col min="6917" max="6920" width="18.140625" style="124" customWidth="1"/>
    <col min="6921" max="7167" width="9.140625" style="124"/>
    <col min="7168" max="7168" width="4.140625" style="124" customWidth="1"/>
    <col min="7169" max="7169" width="4.5703125" style="124" customWidth="1"/>
    <col min="7170" max="7170" width="12.85546875" style="124" customWidth="1"/>
    <col min="7171" max="7171" width="16.85546875" style="124" customWidth="1"/>
    <col min="7172" max="7172" width="20.140625" style="124" customWidth="1"/>
    <col min="7173" max="7176" width="18.140625" style="124" customWidth="1"/>
    <col min="7177" max="7423" width="9.140625" style="124"/>
    <col min="7424" max="7424" width="4.140625" style="124" customWidth="1"/>
    <col min="7425" max="7425" width="4.5703125" style="124" customWidth="1"/>
    <col min="7426" max="7426" width="12.85546875" style="124" customWidth="1"/>
    <col min="7427" max="7427" width="16.85546875" style="124" customWidth="1"/>
    <col min="7428" max="7428" width="20.140625" style="124" customWidth="1"/>
    <col min="7429" max="7432" width="18.140625" style="124" customWidth="1"/>
    <col min="7433" max="7679" width="9.140625" style="124"/>
    <col min="7680" max="7680" width="4.140625" style="124" customWidth="1"/>
    <col min="7681" max="7681" width="4.5703125" style="124" customWidth="1"/>
    <col min="7682" max="7682" width="12.85546875" style="124" customWidth="1"/>
    <col min="7683" max="7683" width="16.85546875" style="124" customWidth="1"/>
    <col min="7684" max="7684" width="20.140625" style="124" customWidth="1"/>
    <col min="7685" max="7688" width="18.140625" style="124" customWidth="1"/>
    <col min="7689" max="7935" width="9.140625" style="124"/>
    <col min="7936" max="7936" width="4.140625" style="124" customWidth="1"/>
    <col min="7937" max="7937" width="4.5703125" style="124" customWidth="1"/>
    <col min="7938" max="7938" width="12.85546875" style="124" customWidth="1"/>
    <col min="7939" max="7939" width="16.85546875" style="124" customWidth="1"/>
    <col min="7940" max="7940" width="20.140625" style="124" customWidth="1"/>
    <col min="7941" max="7944" width="18.140625" style="124" customWidth="1"/>
    <col min="7945" max="8191" width="9.140625" style="124"/>
    <col min="8192" max="8192" width="4.140625" style="124" customWidth="1"/>
    <col min="8193" max="8193" width="4.5703125" style="124" customWidth="1"/>
    <col min="8194" max="8194" width="12.85546875" style="124" customWidth="1"/>
    <col min="8195" max="8195" width="16.85546875" style="124" customWidth="1"/>
    <col min="8196" max="8196" width="20.140625" style="124" customWidth="1"/>
    <col min="8197" max="8200" width="18.140625" style="124" customWidth="1"/>
    <col min="8201" max="8447" width="9.140625" style="124"/>
    <col min="8448" max="8448" width="4.140625" style="124" customWidth="1"/>
    <col min="8449" max="8449" width="4.5703125" style="124" customWidth="1"/>
    <col min="8450" max="8450" width="12.85546875" style="124" customWidth="1"/>
    <col min="8451" max="8451" width="16.85546875" style="124" customWidth="1"/>
    <col min="8452" max="8452" width="20.140625" style="124" customWidth="1"/>
    <col min="8453" max="8456" width="18.140625" style="124" customWidth="1"/>
    <col min="8457" max="8703" width="9.140625" style="124"/>
    <col min="8704" max="8704" width="4.140625" style="124" customWidth="1"/>
    <col min="8705" max="8705" width="4.5703125" style="124" customWidth="1"/>
    <col min="8706" max="8706" width="12.85546875" style="124" customWidth="1"/>
    <col min="8707" max="8707" width="16.85546875" style="124" customWidth="1"/>
    <col min="8708" max="8708" width="20.140625" style="124" customWidth="1"/>
    <col min="8709" max="8712" width="18.140625" style="124" customWidth="1"/>
    <col min="8713" max="8959" width="9.140625" style="124"/>
    <col min="8960" max="8960" width="4.140625" style="124" customWidth="1"/>
    <col min="8961" max="8961" width="4.5703125" style="124" customWidth="1"/>
    <col min="8962" max="8962" width="12.85546875" style="124" customWidth="1"/>
    <col min="8963" max="8963" width="16.85546875" style="124" customWidth="1"/>
    <col min="8964" max="8964" width="20.140625" style="124" customWidth="1"/>
    <col min="8965" max="8968" width="18.140625" style="124" customWidth="1"/>
    <col min="8969" max="9215" width="9.140625" style="124"/>
    <col min="9216" max="9216" width="4.140625" style="124" customWidth="1"/>
    <col min="9217" max="9217" width="4.5703125" style="124" customWidth="1"/>
    <col min="9218" max="9218" width="12.85546875" style="124" customWidth="1"/>
    <col min="9219" max="9219" width="16.85546875" style="124" customWidth="1"/>
    <col min="9220" max="9220" width="20.140625" style="124" customWidth="1"/>
    <col min="9221" max="9224" width="18.140625" style="124" customWidth="1"/>
    <col min="9225" max="9471" width="9.140625" style="124"/>
    <col min="9472" max="9472" width="4.140625" style="124" customWidth="1"/>
    <col min="9473" max="9473" width="4.5703125" style="124" customWidth="1"/>
    <col min="9474" max="9474" width="12.85546875" style="124" customWidth="1"/>
    <col min="9475" max="9475" width="16.85546875" style="124" customWidth="1"/>
    <col min="9476" max="9476" width="20.140625" style="124" customWidth="1"/>
    <col min="9477" max="9480" width="18.140625" style="124" customWidth="1"/>
    <col min="9481" max="9727" width="9.140625" style="124"/>
    <col min="9728" max="9728" width="4.140625" style="124" customWidth="1"/>
    <col min="9729" max="9729" width="4.5703125" style="124" customWidth="1"/>
    <col min="9730" max="9730" width="12.85546875" style="124" customWidth="1"/>
    <col min="9731" max="9731" width="16.85546875" style="124" customWidth="1"/>
    <col min="9732" max="9732" width="20.140625" style="124" customWidth="1"/>
    <col min="9733" max="9736" width="18.140625" style="124" customWidth="1"/>
    <col min="9737" max="9983" width="9.140625" style="124"/>
    <col min="9984" max="9984" width="4.140625" style="124" customWidth="1"/>
    <col min="9985" max="9985" width="4.5703125" style="124" customWidth="1"/>
    <col min="9986" max="9986" width="12.85546875" style="124" customWidth="1"/>
    <col min="9987" max="9987" width="16.85546875" style="124" customWidth="1"/>
    <col min="9988" max="9988" width="20.140625" style="124" customWidth="1"/>
    <col min="9989" max="9992" width="18.140625" style="124" customWidth="1"/>
    <col min="9993" max="10239" width="9.140625" style="124"/>
    <col min="10240" max="10240" width="4.140625" style="124" customWidth="1"/>
    <col min="10241" max="10241" width="4.5703125" style="124" customWidth="1"/>
    <col min="10242" max="10242" width="12.85546875" style="124" customWidth="1"/>
    <col min="10243" max="10243" width="16.85546875" style="124" customWidth="1"/>
    <col min="10244" max="10244" width="20.140625" style="124" customWidth="1"/>
    <col min="10245" max="10248" width="18.140625" style="124" customWidth="1"/>
    <col min="10249" max="10495" width="9.140625" style="124"/>
    <col min="10496" max="10496" width="4.140625" style="124" customWidth="1"/>
    <col min="10497" max="10497" width="4.5703125" style="124" customWidth="1"/>
    <col min="10498" max="10498" width="12.85546875" style="124" customWidth="1"/>
    <col min="10499" max="10499" width="16.85546875" style="124" customWidth="1"/>
    <col min="10500" max="10500" width="20.140625" style="124" customWidth="1"/>
    <col min="10501" max="10504" width="18.140625" style="124" customWidth="1"/>
    <col min="10505" max="10751" width="9.140625" style="124"/>
    <col min="10752" max="10752" width="4.140625" style="124" customWidth="1"/>
    <col min="10753" max="10753" width="4.5703125" style="124" customWidth="1"/>
    <col min="10754" max="10754" width="12.85546875" style="124" customWidth="1"/>
    <col min="10755" max="10755" width="16.85546875" style="124" customWidth="1"/>
    <col min="10756" max="10756" width="20.140625" style="124" customWidth="1"/>
    <col min="10757" max="10760" width="18.140625" style="124" customWidth="1"/>
    <col min="10761" max="11007" width="9.140625" style="124"/>
    <col min="11008" max="11008" width="4.140625" style="124" customWidth="1"/>
    <col min="11009" max="11009" width="4.5703125" style="124" customWidth="1"/>
    <col min="11010" max="11010" width="12.85546875" style="124" customWidth="1"/>
    <col min="11011" max="11011" width="16.85546875" style="124" customWidth="1"/>
    <col min="11012" max="11012" width="20.140625" style="124" customWidth="1"/>
    <col min="11013" max="11016" width="18.140625" style="124" customWidth="1"/>
    <col min="11017" max="11263" width="9.140625" style="124"/>
    <col min="11264" max="11264" width="4.140625" style="124" customWidth="1"/>
    <col min="11265" max="11265" width="4.5703125" style="124" customWidth="1"/>
    <col min="11266" max="11266" width="12.85546875" style="124" customWidth="1"/>
    <col min="11267" max="11267" width="16.85546875" style="124" customWidth="1"/>
    <col min="11268" max="11268" width="20.140625" style="124" customWidth="1"/>
    <col min="11269" max="11272" width="18.140625" style="124" customWidth="1"/>
    <col min="11273" max="11519" width="9.140625" style="124"/>
    <col min="11520" max="11520" width="4.140625" style="124" customWidth="1"/>
    <col min="11521" max="11521" width="4.5703125" style="124" customWidth="1"/>
    <col min="11522" max="11522" width="12.85546875" style="124" customWidth="1"/>
    <col min="11523" max="11523" width="16.85546875" style="124" customWidth="1"/>
    <col min="11524" max="11524" width="20.140625" style="124" customWidth="1"/>
    <col min="11525" max="11528" width="18.140625" style="124" customWidth="1"/>
    <col min="11529" max="11775" width="9.140625" style="124"/>
    <col min="11776" max="11776" width="4.140625" style="124" customWidth="1"/>
    <col min="11777" max="11777" width="4.5703125" style="124" customWidth="1"/>
    <col min="11778" max="11778" width="12.85546875" style="124" customWidth="1"/>
    <col min="11779" max="11779" width="16.85546875" style="124" customWidth="1"/>
    <col min="11780" max="11780" width="20.140625" style="124" customWidth="1"/>
    <col min="11781" max="11784" width="18.140625" style="124" customWidth="1"/>
    <col min="11785" max="12031" width="9.140625" style="124"/>
    <col min="12032" max="12032" width="4.140625" style="124" customWidth="1"/>
    <col min="12033" max="12033" width="4.5703125" style="124" customWidth="1"/>
    <col min="12034" max="12034" width="12.85546875" style="124" customWidth="1"/>
    <col min="12035" max="12035" width="16.85546875" style="124" customWidth="1"/>
    <col min="12036" max="12036" width="20.140625" style="124" customWidth="1"/>
    <col min="12037" max="12040" width="18.140625" style="124" customWidth="1"/>
    <col min="12041" max="12287" width="9.140625" style="124"/>
    <col min="12288" max="12288" width="4.140625" style="124" customWidth="1"/>
    <col min="12289" max="12289" width="4.5703125" style="124" customWidth="1"/>
    <col min="12290" max="12290" width="12.85546875" style="124" customWidth="1"/>
    <col min="12291" max="12291" width="16.85546875" style="124" customWidth="1"/>
    <col min="12292" max="12292" width="20.140625" style="124" customWidth="1"/>
    <col min="12293" max="12296" width="18.140625" style="124" customWidth="1"/>
    <col min="12297" max="12543" width="9.140625" style="124"/>
    <col min="12544" max="12544" width="4.140625" style="124" customWidth="1"/>
    <col min="12545" max="12545" width="4.5703125" style="124" customWidth="1"/>
    <col min="12546" max="12546" width="12.85546875" style="124" customWidth="1"/>
    <col min="12547" max="12547" width="16.85546875" style="124" customWidth="1"/>
    <col min="12548" max="12548" width="20.140625" style="124" customWidth="1"/>
    <col min="12549" max="12552" width="18.140625" style="124" customWidth="1"/>
    <col min="12553" max="12799" width="9.140625" style="124"/>
    <col min="12800" max="12800" width="4.140625" style="124" customWidth="1"/>
    <col min="12801" max="12801" width="4.5703125" style="124" customWidth="1"/>
    <col min="12802" max="12802" width="12.85546875" style="124" customWidth="1"/>
    <col min="12803" max="12803" width="16.85546875" style="124" customWidth="1"/>
    <col min="12804" max="12804" width="20.140625" style="124" customWidth="1"/>
    <col min="12805" max="12808" width="18.140625" style="124" customWidth="1"/>
    <col min="12809" max="13055" width="9.140625" style="124"/>
    <col min="13056" max="13056" width="4.140625" style="124" customWidth="1"/>
    <col min="13057" max="13057" width="4.5703125" style="124" customWidth="1"/>
    <col min="13058" max="13058" width="12.85546875" style="124" customWidth="1"/>
    <col min="13059" max="13059" width="16.85546875" style="124" customWidth="1"/>
    <col min="13060" max="13060" width="20.140625" style="124" customWidth="1"/>
    <col min="13061" max="13064" width="18.140625" style="124" customWidth="1"/>
    <col min="13065" max="13311" width="9.140625" style="124"/>
    <col min="13312" max="13312" width="4.140625" style="124" customWidth="1"/>
    <col min="13313" max="13313" width="4.5703125" style="124" customWidth="1"/>
    <col min="13314" max="13314" width="12.85546875" style="124" customWidth="1"/>
    <col min="13315" max="13315" width="16.85546875" style="124" customWidth="1"/>
    <col min="13316" max="13316" width="20.140625" style="124" customWidth="1"/>
    <col min="13317" max="13320" width="18.140625" style="124" customWidth="1"/>
    <col min="13321" max="13567" width="9.140625" style="124"/>
    <col min="13568" max="13568" width="4.140625" style="124" customWidth="1"/>
    <col min="13569" max="13569" width="4.5703125" style="124" customWidth="1"/>
    <col min="13570" max="13570" width="12.85546875" style="124" customWidth="1"/>
    <col min="13571" max="13571" width="16.85546875" style="124" customWidth="1"/>
    <col min="13572" max="13572" width="20.140625" style="124" customWidth="1"/>
    <col min="13573" max="13576" width="18.140625" style="124" customWidth="1"/>
    <col min="13577" max="13823" width="9.140625" style="124"/>
    <col min="13824" max="13824" width="4.140625" style="124" customWidth="1"/>
    <col min="13825" max="13825" width="4.5703125" style="124" customWidth="1"/>
    <col min="13826" max="13826" width="12.85546875" style="124" customWidth="1"/>
    <col min="13827" max="13827" width="16.85546875" style="124" customWidth="1"/>
    <col min="13828" max="13828" width="20.140625" style="124" customWidth="1"/>
    <col min="13829" max="13832" width="18.140625" style="124" customWidth="1"/>
    <col min="13833" max="14079" width="9.140625" style="124"/>
    <col min="14080" max="14080" width="4.140625" style="124" customWidth="1"/>
    <col min="14081" max="14081" width="4.5703125" style="124" customWidth="1"/>
    <col min="14082" max="14082" width="12.85546875" style="124" customWidth="1"/>
    <col min="14083" max="14083" width="16.85546875" style="124" customWidth="1"/>
    <col min="14084" max="14084" width="20.140625" style="124" customWidth="1"/>
    <col min="14085" max="14088" width="18.140625" style="124" customWidth="1"/>
    <col min="14089" max="14335" width="9.140625" style="124"/>
    <col min="14336" max="14336" width="4.140625" style="124" customWidth="1"/>
    <col min="14337" max="14337" width="4.5703125" style="124" customWidth="1"/>
    <col min="14338" max="14338" width="12.85546875" style="124" customWidth="1"/>
    <col min="14339" max="14339" width="16.85546875" style="124" customWidth="1"/>
    <col min="14340" max="14340" width="20.140625" style="124" customWidth="1"/>
    <col min="14341" max="14344" width="18.140625" style="124" customWidth="1"/>
    <col min="14345" max="14591" width="9.140625" style="124"/>
    <col min="14592" max="14592" width="4.140625" style="124" customWidth="1"/>
    <col min="14593" max="14593" width="4.5703125" style="124" customWidth="1"/>
    <col min="14594" max="14594" width="12.85546875" style="124" customWidth="1"/>
    <col min="14595" max="14595" width="16.85546875" style="124" customWidth="1"/>
    <col min="14596" max="14596" width="20.140625" style="124" customWidth="1"/>
    <col min="14597" max="14600" width="18.140625" style="124" customWidth="1"/>
    <col min="14601" max="14847" width="9.140625" style="124"/>
    <col min="14848" max="14848" width="4.140625" style="124" customWidth="1"/>
    <col min="14849" max="14849" width="4.5703125" style="124" customWidth="1"/>
    <col min="14850" max="14850" width="12.85546875" style="124" customWidth="1"/>
    <col min="14851" max="14851" width="16.85546875" style="124" customWidth="1"/>
    <col min="14852" max="14852" width="20.140625" style="124" customWidth="1"/>
    <col min="14853" max="14856" width="18.140625" style="124" customWidth="1"/>
    <col min="14857" max="15103" width="9.140625" style="124"/>
    <col min="15104" max="15104" width="4.140625" style="124" customWidth="1"/>
    <col min="15105" max="15105" width="4.5703125" style="124" customWidth="1"/>
    <col min="15106" max="15106" width="12.85546875" style="124" customWidth="1"/>
    <col min="15107" max="15107" width="16.85546875" style="124" customWidth="1"/>
    <col min="15108" max="15108" width="20.140625" style="124" customWidth="1"/>
    <col min="15109" max="15112" width="18.140625" style="124" customWidth="1"/>
    <col min="15113" max="15359" width="9.140625" style="124"/>
    <col min="15360" max="15360" width="4.140625" style="124" customWidth="1"/>
    <col min="15361" max="15361" width="4.5703125" style="124" customWidth="1"/>
    <col min="15362" max="15362" width="12.85546875" style="124" customWidth="1"/>
    <col min="15363" max="15363" width="16.85546875" style="124" customWidth="1"/>
    <col min="15364" max="15364" width="20.140625" style="124" customWidth="1"/>
    <col min="15365" max="15368" width="18.140625" style="124" customWidth="1"/>
    <col min="15369" max="15615" width="9.140625" style="124"/>
    <col min="15616" max="15616" width="4.140625" style="124" customWidth="1"/>
    <col min="15617" max="15617" width="4.5703125" style="124" customWidth="1"/>
    <col min="15618" max="15618" width="12.85546875" style="124" customWidth="1"/>
    <col min="15619" max="15619" width="16.85546875" style="124" customWidth="1"/>
    <col min="15620" max="15620" width="20.140625" style="124" customWidth="1"/>
    <col min="15621" max="15624" width="18.140625" style="124" customWidth="1"/>
    <col min="15625" max="15871" width="9.140625" style="124"/>
    <col min="15872" max="15872" width="4.140625" style="124" customWidth="1"/>
    <col min="15873" max="15873" width="4.5703125" style="124" customWidth="1"/>
    <col min="15874" max="15874" width="12.85546875" style="124" customWidth="1"/>
    <col min="15875" max="15875" width="16.85546875" style="124" customWidth="1"/>
    <col min="15876" max="15876" width="20.140625" style="124" customWidth="1"/>
    <col min="15877" max="15880" width="18.140625" style="124" customWidth="1"/>
    <col min="15881" max="16127" width="9.140625" style="124"/>
    <col min="16128" max="16128" width="4.140625" style="124" customWidth="1"/>
    <col min="16129" max="16129" width="4.5703125" style="124" customWidth="1"/>
    <col min="16130" max="16130" width="12.85546875" style="124" customWidth="1"/>
    <col min="16131" max="16131" width="16.85546875" style="124" customWidth="1"/>
    <col min="16132" max="16132" width="20.140625" style="124" customWidth="1"/>
    <col min="16133" max="16136" width="18.140625" style="124" customWidth="1"/>
    <col min="16137" max="16384" width="9.140625" style="124"/>
  </cols>
  <sheetData>
    <row r="1" spans="1:11">
      <c r="A1" s="209" t="s">
        <v>172</v>
      </c>
      <c r="B1" s="209"/>
      <c r="C1" s="209"/>
      <c r="D1" s="209"/>
    </row>
    <row r="2" spans="1:11">
      <c r="K2" s="90"/>
    </row>
    <row r="3" spans="1:11">
      <c r="K3" s="146" t="s">
        <v>246</v>
      </c>
    </row>
    <row r="4" spans="1:11">
      <c r="K4" s="146" t="s">
        <v>247</v>
      </c>
    </row>
    <row r="5" spans="1:11">
      <c r="K5" s="146" t="s">
        <v>248</v>
      </c>
    </row>
    <row r="6" spans="1:11" ht="14.25">
      <c r="A6" s="210" t="s">
        <v>173</v>
      </c>
      <c r="B6" s="210"/>
      <c r="C6" s="210"/>
      <c r="D6" s="210"/>
      <c r="E6" s="210"/>
      <c r="F6" s="210"/>
      <c r="G6" s="210"/>
      <c r="K6" s="146" t="s">
        <v>249</v>
      </c>
    </row>
    <row r="7" spans="1:11" ht="14.25">
      <c r="A7" s="210" t="s">
        <v>174</v>
      </c>
      <c r="B7" s="210"/>
      <c r="C7" s="210"/>
      <c r="D7" s="210"/>
      <c r="E7" s="210"/>
      <c r="F7" s="210"/>
      <c r="G7" s="210"/>
      <c r="K7" s="146" t="s">
        <v>250</v>
      </c>
    </row>
    <row r="8" spans="1:11">
      <c r="A8" s="125"/>
      <c r="B8" s="125"/>
      <c r="C8" s="125"/>
      <c r="D8" s="125"/>
      <c r="E8" s="125"/>
      <c r="F8" s="125"/>
      <c r="G8" s="125"/>
      <c r="H8" s="125"/>
      <c r="I8" s="125"/>
      <c r="K8" s="146" t="s">
        <v>251</v>
      </c>
    </row>
    <row r="9" spans="1:11">
      <c r="H9" s="211"/>
      <c r="I9" s="211"/>
      <c r="K9" s="146" t="s">
        <v>252</v>
      </c>
    </row>
    <row r="10" spans="1:11">
      <c r="H10" s="125"/>
      <c r="I10" s="125"/>
      <c r="K10" s="146" t="s">
        <v>253</v>
      </c>
    </row>
    <row r="11" spans="1:11">
      <c r="F11" s="211" t="s">
        <v>175</v>
      </c>
      <c r="G11" s="211"/>
      <c r="H11" s="125"/>
      <c r="I11" s="125"/>
      <c r="K11" s="146" t="s">
        <v>254</v>
      </c>
    </row>
    <row r="12" spans="1:11">
      <c r="H12" s="125"/>
      <c r="I12" s="125"/>
      <c r="K12" s="146" t="s">
        <v>255</v>
      </c>
    </row>
    <row r="13" spans="1:11">
      <c r="B13" s="205" t="s">
        <v>4</v>
      </c>
      <c r="C13" s="205" t="s">
        <v>176</v>
      </c>
      <c r="D13" s="205" t="s">
        <v>177</v>
      </c>
      <c r="E13" s="205" t="s">
        <v>178</v>
      </c>
      <c r="F13" s="207" t="s">
        <v>179</v>
      </c>
      <c r="G13" s="208"/>
      <c r="K13" s="146" t="s">
        <v>256</v>
      </c>
    </row>
    <row r="14" spans="1:11">
      <c r="B14" s="206"/>
      <c r="C14" s="206"/>
      <c r="D14" s="206"/>
      <c r="E14" s="206"/>
      <c r="F14" s="126" t="s">
        <v>8</v>
      </c>
      <c r="G14" s="126" t="s">
        <v>180</v>
      </c>
      <c r="K14" s="146" t="s">
        <v>257</v>
      </c>
    </row>
    <row r="15" spans="1:11" ht="15.75">
      <c r="B15" s="127">
        <v>1</v>
      </c>
      <c r="C15" s="128">
        <v>2</v>
      </c>
      <c r="D15" s="128">
        <v>3</v>
      </c>
      <c r="E15" s="128">
        <v>4</v>
      </c>
      <c r="F15" s="128">
        <v>5</v>
      </c>
      <c r="G15" s="128">
        <v>6</v>
      </c>
      <c r="K15" s="146" t="s">
        <v>139</v>
      </c>
    </row>
    <row r="16" spans="1:11">
      <c r="B16" s="129"/>
      <c r="C16" s="129"/>
      <c r="D16" s="129"/>
      <c r="E16" s="129"/>
      <c r="F16" s="129"/>
      <c r="G16" s="130"/>
      <c r="K16" s="146" t="s">
        <v>141</v>
      </c>
    </row>
    <row r="17" spans="2:11">
      <c r="B17" s="129"/>
      <c r="C17" s="129"/>
      <c r="D17" s="129"/>
      <c r="E17" s="129"/>
      <c r="F17" s="129"/>
      <c r="G17" s="130"/>
      <c r="K17" s="146" t="s">
        <v>143</v>
      </c>
    </row>
    <row r="18" spans="2:11">
      <c r="B18" s="129"/>
      <c r="C18" s="129"/>
      <c r="D18" s="129"/>
      <c r="E18" s="129"/>
      <c r="F18" s="129"/>
      <c r="G18" s="130"/>
      <c r="K18" s="146" t="s">
        <v>145</v>
      </c>
    </row>
    <row r="19" spans="2:11">
      <c r="B19" s="129"/>
      <c r="C19" s="129"/>
      <c r="D19" s="129"/>
      <c r="E19" s="129"/>
      <c r="F19" s="129"/>
      <c r="G19" s="130"/>
      <c r="K19" s="146" t="s">
        <v>147</v>
      </c>
    </row>
    <row r="20" spans="2:11">
      <c r="B20" s="129"/>
      <c r="C20" s="129"/>
      <c r="D20" s="129"/>
      <c r="E20" s="129"/>
      <c r="F20" s="129"/>
      <c r="G20" s="130"/>
      <c r="K20" s="146" t="s">
        <v>149</v>
      </c>
    </row>
    <row r="21" spans="2:11">
      <c r="B21" s="129"/>
      <c r="C21" s="129"/>
      <c r="D21" s="129"/>
      <c r="E21" s="129"/>
      <c r="F21" s="129"/>
      <c r="G21" s="130"/>
      <c r="K21" s="146" t="s">
        <v>151</v>
      </c>
    </row>
    <row r="22" spans="2:11">
      <c r="B22" s="129"/>
      <c r="C22" s="129"/>
      <c r="D22" s="129"/>
      <c r="E22" s="129"/>
      <c r="F22" s="129"/>
      <c r="G22" s="130"/>
      <c r="K22" s="146" t="s">
        <v>152</v>
      </c>
    </row>
    <row r="23" spans="2:11">
      <c r="G23" s="131" t="s">
        <v>181</v>
      </c>
      <c r="K23" s="146" t="s">
        <v>152</v>
      </c>
    </row>
    <row r="24" spans="2:11">
      <c r="K24" s="146" t="s">
        <v>153</v>
      </c>
    </row>
    <row r="25" spans="2:11">
      <c r="K25" s="146" t="s">
        <v>154</v>
      </c>
    </row>
    <row r="26" spans="2:11">
      <c r="C26" s="124" t="s">
        <v>182</v>
      </c>
      <c r="F26" s="124" t="s">
        <v>183</v>
      </c>
      <c r="K26" s="146" t="s">
        <v>155</v>
      </c>
    </row>
    <row r="27" spans="2:11">
      <c r="K27" s="146" t="s">
        <v>156</v>
      </c>
    </row>
    <row r="28" spans="2:11">
      <c r="K28" s="145" t="s">
        <v>220</v>
      </c>
    </row>
    <row r="29" spans="2:11">
      <c r="K29" s="145" t="s">
        <v>221</v>
      </c>
    </row>
  </sheetData>
  <mergeCells count="10">
    <mergeCell ref="A1:D1"/>
    <mergeCell ref="A6:G6"/>
    <mergeCell ref="A7:G7"/>
    <mergeCell ref="H9:I9"/>
    <mergeCell ref="F11:G11"/>
    <mergeCell ref="B13:B14"/>
    <mergeCell ref="C13:C14"/>
    <mergeCell ref="D13:D14"/>
    <mergeCell ref="E13:E14"/>
    <mergeCell ref="F13:G13"/>
  </mergeCells>
  <hyperlinks>
    <hyperlink ref="K3" location="'Evidenta PFA'!A1" display="Evidenta PFA"/>
    <hyperlink ref="K4" location="RJIP!A1" display="RJIP"/>
    <hyperlink ref="K5" location="'Model RJIP'!A1" display="Model RJIP"/>
    <hyperlink ref="K6" location="'Registrul-Inventar'!A1" display="Registrul-Inventar"/>
    <hyperlink ref="K7" location="'Export factura'!A1" display="Export factura"/>
    <hyperlink ref="K8" location="'Export chitanta'!A1" display="Export chitanta"/>
    <hyperlink ref="K9" location="Facturi!A1" display="Facturi"/>
    <hyperlink ref="K10" location="Clienti!A1" display="Clienti"/>
    <hyperlink ref="K11" location="'Incasat pe luna'!A1" display="Incasat pe luna"/>
    <hyperlink ref="K12" location="'Facturat pe luna'!A1" display="Facturat pe luna"/>
    <hyperlink ref="K13" location="'Incasari pe client'!A1" display="Incasari pe client"/>
    <hyperlink ref="K14" location="'Calculator pret traducere'!A1" display="Calculator pret traducere"/>
    <hyperlink ref="K15" location="Ianuarie!A1" display="Ianuarie"/>
    <hyperlink ref="K16" location="Februarie!A1" display="Februarie"/>
    <hyperlink ref="K17" location="Martie!A1" display="Martie"/>
    <hyperlink ref="K18" location="Aprilie!A1" display="Aprilie"/>
    <hyperlink ref="K19" location="Mai!A1" display="Mai"/>
    <hyperlink ref="K20" location="Iunie!A1" display="Iunie"/>
    <hyperlink ref="K21" location="Iulie!A1" display="Iulie"/>
    <hyperlink ref="K22" location="August!A1" display="August"/>
    <hyperlink ref="K23" location="August!A1" display="August"/>
    <hyperlink ref="K24" location="Septembrie!A1" display="Septembrie"/>
    <hyperlink ref="K25" location="Octombrie!A1" display="Octombrie"/>
    <hyperlink ref="K26" location="Noiembrie!A1" display="Noiembrie"/>
    <hyperlink ref="K27" location="Decembrie!A1" display="Decembrie"/>
    <hyperlink ref="K28" location="'Export chitanta'!Print_Area" display="'Export chitanta'!Print_Area"/>
    <hyperlink ref="K29" location="'Export factura'!Print_Area" display="'Export factura'!Print_Area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</sheetPr>
  <dimension ref="A1:AG40"/>
  <sheetViews>
    <sheetView workbookViewId="0">
      <selection activeCell="AB10" sqref="AB10"/>
    </sheetView>
  </sheetViews>
  <sheetFormatPr defaultColWidth="9.140625" defaultRowHeight="12.75"/>
  <cols>
    <col min="1" max="1" width="4.5703125" style="90" customWidth="1"/>
    <col min="2" max="2" width="1.7109375" style="90" customWidth="1"/>
    <col min="3" max="3" width="9.28515625" style="90" customWidth="1"/>
    <col min="4" max="4" width="8" style="90" customWidth="1"/>
    <col min="5" max="5" width="18.5703125" style="90" customWidth="1"/>
    <col min="6" max="6" width="19.7109375" style="90" bestFit="1" customWidth="1"/>
    <col min="7" max="7" width="6.5703125" style="90" customWidth="1"/>
    <col min="8" max="8" width="12.28515625" style="90" hidden="1" customWidth="1"/>
    <col min="9" max="9" width="21.42578125" style="90" hidden="1" customWidth="1"/>
    <col min="10" max="11" width="10.85546875" style="90" hidden="1" customWidth="1"/>
    <col min="12" max="12" width="10" style="90" hidden="1" customWidth="1"/>
    <col min="13" max="13" width="0" style="90" hidden="1" customWidth="1"/>
    <col min="14" max="14" width="16.42578125" style="90" hidden="1" customWidth="1"/>
    <col min="15" max="15" width="9.5703125" style="90" hidden="1" customWidth="1"/>
    <col min="16" max="23" width="0" style="90" hidden="1" customWidth="1"/>
    <col min="24" max="24" width="34.42578125" style="90" hidden="1" customWidth="1"/>
    <col min="25" max="25" width="5.140625" style="90" customWidth="1"/>
    <col min="26" max="26" width="9.140625" style="90" hidden="1" customWidth="1"/>
    <col min="27" max="16384" width="9.140625" style="90"/>
  </cols>
  <sheetData>
    <row r="1" spans="1:33">
      <c r="A1" s="213"/>
      <c r="B1" s="213"/>
      <c r="C1" s="213"/>
      <c r="D1" s="213"/>
      <c r="E1" s="213"/>
      <c r="F1" s="213"/>
      <c r="G1" s="213"/>
      <c r="H1" s="213"/>
      <c r="I1" s="213"/>
      <c r="J1" s="213"/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3"/>
      <c r="V1" s="213"/>
      <c r="W1" s="213"/>
      <c r="X1" s="213"/>
    </row>
    <row r="2" spans="1:33">
      <c r="A2" s="213"/>
      <c r="B2" s="213"/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213"/>
      <c r="V2" s="213"/>
      <c r="W2" s="213"/>
      <c r="X2" s="213"/>
    </row>
    <row r="3" spans="1:33" ht="15" customHeight="1">
      <c r="A3" s="213"/>
      <c r="B3" s="213"/>
      <c r="C3" s="213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213"/>
      <c r="Q3" s="213"/>
      <c r="R3" s="213"/>
      <c r="S3" s="213"/>
      <c r="T3" s="213"/>
      <c r="U3" s="213"/>
      <c r="V3" s="213"/>
      <c r="W3" s="213"/>
      <c r="X3" s="213"/>
      <c r="Y3" s="213"/>
      <c r="Z3" s="213"/>
    </row>
    <row r="4" spans="1:33" ht="19.5" thickBot="1">
      <c r="A4" s="213"/>
      <c r="B4" s="213"/>
      <c r="C4" s="213"/>
      <c r="D4" s="214" t="s">
        <v>222</v>
      </c>
      <c r="E4" s="215"/>
      <c r="F4" s="215"/>
      <c r="G4" s="216"/>
      <c r="H4" s="147"/>
      <c r="P4" s="213"/>
      <c r="Q4" s="213"/>
      <c r="R4" s="213"/>
      <c r="S4" s="213"/>
      <c r="T4" s="213"/>
      <c r="U4" s="213"/>
      <c r="V4" s="213"/>
      <c r="W4" s="213"/>
      <c r="X4" s="213"/>
      <c r="Y4" s="213"/>
      <c r="Z4" s="213"/>
      <c r="AG4" s="146" t="s">
        <v>246</v>
      </c>
    </row>
    <row r="5" spans="1:33" ht="15.75" customHeight="1" thickBot="1">
      <c r="A5" s="213"/>
      <c r="B5" s="213"/>
      <c r="C5" s="213"/>
      <c r="D5" s="217"/>
      <c r="E5" s="148" t="s">
        <v>224</v>
      </c>
      <c r="F5" s="149" t="s">
        <v>223</v>
      </c>
      <c r="G5" s="219"/>
      <c r="H5" s="132"/>
      <c r="P5" s="213"/>
      <c r="Q5" s="213"/>
      <c r="R5" s="213"/>
      <c r="S5" s="213"/>
      <c r="T5" s="213"/>
      <c r="U5" s="213"/>
      <c r="V5" s="213"/>
      <c r="W5" s="213"/>
      <c r="X5" s="213"/>
      <c r="Y5" s="213"/>
      <c r="Z5" s="213"/>
      <c r="AG5" s="146" t="s">
        <v>247</v>
      </c>
    </row>
    <row r="6" spans="1:33" ht="15.75" customHeight="1" thickBot="1">
      <c r="A6" s="213"/>
      <c r="B6" s="213"/>
      <c r="C6" s="213"/>
      <c r="D6" s="218"/>
      <c r="E6" s="222"/>
      <c r="F6" s="222"/>
      <c r="G6" s="220"/>
      <c r="H6" s="132"/>
      <c r="P6" s="213"/>
      <c r="Q6" s="213"/>
      <c r="R6" s="213"/>
      <c r="S6" s="213"/>
      <c r="T6" s="213"/>
      <c r="U6" s="213"/>
      <c r="V6" s="213"/>
      <c r="W6" s="213"/>
      <c r="X6" s="213"/>
      <c r="Y6" s="213"/>
      <c r="Z6" s="213"/>
      <c r="AG6" s="146" t="s">
        <v>248</v>
      </c>
    </row>
    <row r="7" spans="1:33" ht="15.75" customHeight="1" thickBot="1">
      <c r="A7" s="213"/>
      <c r="B7" s="213"/>
      <c r="C7" s="213"/>
      <c r="D7" s="218"/>
      <c r="E7" s="150" t="s">
        <v>225</v>
      </c>
      <c r="F7" s="151">
        <v>100</v>
      </c>
      <c r="G7" s="220"/>
      <c r="H7" s="132"/>
      <c r="I7" s="152" t="s">
        <v>226</v>
      </c>
      <c r="J7" s="153" t="s">
        <v>223</v>
      </c>
      <c r="K7" s="154" t="s">
        <v>224</v>
      </c>
      <c r="L7" s="153" t="s">
        <v>227</v>
      </c>
      <c r="N7" s="152" t="s">
        <v>228</v>
      </c>
      <c r="P7" s="213"/>
      <c r="Q7" s="213"/>
      <c r="R7" s="213"/>
      <c r="S7" s="213"/>
      <c r="T7" s="213"/>
      <c r="U7" s="213"/>
      <c r="V7" s="213"/>
      <c r="W7" s="213"/>
      <c r="X7" s="213"/>
      <c r="Y7" s="213"/>
      <c r="Z7" s="213"/>
      <c r="AG7" s="146" t="s">
        <v>249</v>
      </c>
    </row>
    <row r="8" spans="1:33" ht="15.75" customHeight="1" thickBot="1">
      <c r="A8" s="213"/>
      <c r="B8" s="213"/>
      <c r="C8" s="213"/>
      <c r="D8" s="218"/>
      <c r="E8" s="223"/>
      <c r="F8" s="223"/>
      <c r="G8" s="220"/>
      <c r="H8" s="132"/>
      <c r="I8" s="155" t="s">
        <v>223</v>
      </c>
      <c r="J8" s="156"/>
      <c r="K8" s="157">
        <v>25</v>
      </c>
      <c r="L8" s="157">
        <v>40</v>
      </c>
      <c r="N8" s="155" t="s">
        <v>229</v>
      </c>
      <c r="O8" s="90">
        <f t="shared" ref="O8:O18" si="0">VALUE(MID(N8,3,LEN(N8)-3))</f>
        <v>0</v>
      </c>
      <c r="P8" s="213"/>
      <c r="Q8" s="213"/>
      <c r="R8" s="213"/>
      <c r="S8" s="213"/>
      <c r="T8" s="213"/>
      <c r="U8" s="213"/>
      <c r="V8" s="213"/>
      <c r="W8" s="213"/>
      <c r="X8" s="213"/>
      <c r="Y8" s="213"/>
      <c r="Z8" s="213"/>
      <c r="AG8" s="146" t="s">
        <v>250</v>
      </c>
    </row>
    <row r="9" spans="1:33" ht="15.75" customHeight="1" thickBot="1">
      <c r="A9" s="213"/>
      <c r="B9" s="213"/>
      <c r="C9" s="213"/>
      <c r="D9" s="218"/>
      <c r="E9" s="158" t="s">
        <v>230</v>
      </c>
      <c r="F9" s="159" t="s">
        <v>231</v>
      </c>
      <c r="G9" s="220"/>
      <c r="H9" s="160"/>
      <c r="I9" s="161" t="s">
        <v>224</v>
      </c>
      <c r="J9" s="162">
        <v>30</v>
      </c>
      <c r="K9" s="163">
        <v>0</v>
      </c>
      <c r="L9" s="162">
        <v>20</v>
      </c>
      <c r="N9" s="161" t="s">
        <v>232</v>
      </c>
      <c r="O9" s="90">
        <f t="shared" si="0"/>
        <v>0.01</v>
      </c>
      <c r="P9" s="213"/>
      <c r="Q9" s="213"/>
      <c r="R9" s="213"/>
      <c r="S9" s="213"/>
      <c r="T9" s="213"/>
      <c r="U9" s="213"/>
      <c r="V9" s="213"/>
      <c r="W9" s="213"/>
      <c r="X9" s="213"/>
      <c r="Y9" s="213"/>
      <c r="Z9" s="213"/>
      <c r="AG9" s="146" t="s">
        <v>251</v>
      </c>
    </row>
    <row r="10" spans="1:33" ht="15" customHeight="1">
      <c r="A10" s="213"/>
      <c r="B10" s="213"/>
      <c r="C10" s="213"/>
      <c r="D10" s="218"/>
      <c r="E10" s="223"/>
      <c r="F10" s="223"/>
      <c r="G10" s="220"/>
      <c r="H10" s="132"/>
      <c r="I10" s="161" t="s">
        <v>233</v>
      </c>
      <c r="J10" s="162">
        <v>40</v>
      </c>
      <c r="K10" s="162">
        <v>20</v>
      </c>
      <c r="L10" s="164"/>
      <c r="N10" s="161" t="s">
        <v>234</v>
      </c>
      <c r="O10" s="90">
        <f t="shared" si="0"/>
        <v>0.02</v>
      </c>
      <c r="P10" s="213"/>
      <c r="Q10" s="213"/>
      <c r="R10" s="213"/>
      <c r="S10" s="213"/>
      <c r="T10" s="213"/>
      <c r="U10" s="213"/>
      <c r="V10" s="213"/>
      <c r="W10" s="213"/>
      <c r="X10" s="213"/>
      <c r="Y10" s="213"/>
      <c r="Z10" s="213"/>
      <c r="AG10" s="146" t="s">
        <v>252</v>
      </c>
    </row>
    <row r="11" spans="1:33" ht="15" customHeight="1">
      <c r="A11" s="213"/>
      <c r="B11" s="213"/>
      <c r="C11" s="213"/>
      <c r="D11" s="218"/>
      <c r="E11" s="223"/>
      <c r="F11" s="223"/>
      <c r="G11" s="220"/>
      <c r="H11" s="147"/>
      <c r="N11" s="161" t="s">
        <v>235</v>
      </c>
      <c r="O11" s="90">
        <f t="shared" si="0"/>
        <v>0.03</v>
      </c>
      <c r="P11" s="213"/>
      <c r="Q11" s="213"/>
      <c r="R11" s="213"/>
      <c r="S11" s="213"/>
      <c r="T11" s="213"/>
      <c r="U11" s="213"/>
      <c r="V11" s="213"/>
      <c r="W11" s="213"/>
      <c r="X11" s="213"/>
      <c r="Y11" s="213"/>
      <c r="Z11" s="213"/>
      <c r="AG11" s="146" t="s">
        <v>253</v>
      </c>
    </row>
    <row r="12" spans="1:33" ht="15.75" customHeight="1" thickBot="1">
      <c r="A12" s="213"/>
      <c r="B12" s="213"/>
      <c r="C12" s="213"/>
      <c r="D12" s="218"/>
      <c r="E12" s="223"/>
      <c r="F12" s="223"/>
      <c r="G12" s="220"/>
      <c r="H12" s="132"/>
      <c r="N12" s="161" t="s">
        <v>236</v>
      </c>
      <c r="O12" s="90">
        <f t="shared" si="0"/>
        <v>0.04</v>
      </c>
      <c r="P12" s="213"/>
      <c r="Q12" s="213"/>
      <c r="R12" s="213"/>
      <c r="S12" s="213"/>
      <c r="T12" s="213"/>
      <c r="U12" s="213"/>
      <c r="V12" s="213"/>
      <c r="W12" s="213"/>
      <c r="X12" s="213"/>
      <c r="Y12" s="213"/>
      <c r="Z12" s="213"/>
      <c r="AG12" s="146" t="s">
        <v>254</v>
      </c>
    </row>
    <row r="13" spans="1:33" ht="15.75" customHeight="1" thickBot="1">
      <c r="A13" s="213"/>
      <c r="B13" s="213"/>
      <c r="C13" s="213"/>
      <c r="D13" s="218"/>
      <c r="E13" s="165" t="s">
        <v>228</v>
      </c>
      <c r="F13" s="159">
        <v>0</v>
      </c>
      <c r="G13" s="220"/>
      <c r="H13" s="132"/>
      <c r="I13" s="152" t="s">
        <v>230</v>
      </c>
      <c r="N13" s="161" t="s">
        <v>237</v>
      </c>
      <c r="O13" s="90">
        <f t="shared" si="0"/>
        <v>0.05</v>
      </c>
      <c r="P13" s="213"/>
      <c r="Q13" s="213"/>
      <c r="R13" s="213"/>
      <c r="S13" s="213"/>
      <c r="T13" s="213"/>
      <c r="U13" s="213"/>
      <c r="V13" s="213"/>
      <c r="W13" s="213"/>
      <c r="X13" s="213"/>
      <c r="Y13" s="213"/>
      <c r="Z13" s="213"/>
      <c r="AG13" s="146" t="s">
        <v>255</v>
      </c>
    </row>
    <row r="14" spans="1:33" ht="15" customHeight="1">
      <c r="A14" s="213"/>
      <c r="B14" s="213"/>
      <c r="C14" s="213"/>
      <c r="D14" s="218"/>
      <c r="E14" s="223"/>
      <c r="F14" s="223"/>
      <c r="G14" s="220"/>
      <c r="H14" s="132"/>
      <c r="I14" s="155" t="s">
        <v>231</v>
      </c>
      <c r="N14" s="161" t="s">
        <v>238</v>
      </c>
      <c r="O14" s="90">
        <f t="shared" si="0"/>
        <v>0.06</v>
      </c>
      <c r="P14" s="213"/>
      <c r="Q14" s="213"/>
      <c r="R14" s="213"/>
      <c r="S14" s="213"/>
      <c r="T14" s="213"/>
      <c r="U14" s="213"/>
      <c r="V14" s="213"/>
      <c r="W14" s="213"/>
      <c r="X14" s="213"/>
      <c r="Y14" s="213"/>
      <c r="Z14" s="213"/>
      <c r="AG14" s="146" t="s">
        <v>256</v>
      </c>
    </row>
    <row r="15" spans="1:33" ht="15" customHeight="1">
      <c r="A15" s="213"/>
      <c r="B15" s="213"/>
      <c r="C15" s="213"/>
      <c r="D15" s="218"/>
      <c r="E15" s="223"/>
      <c r="F15" s="223"/>
      <c r="G15" s="220"/>
      <c r="H15" s="132"/>
      <c r="I15" s="161" t="s">
        <v>239</v>
      </c>
      <c r="N15" s="161" t="s">
        <v>240</v>
      </c>
      <c r="O15" s="90">
        <f t="shared" si="0"/>
        <v>7.0000000000000007E-2</v>
      </c>
      <c r="P15" s="213"/>
      <c r="Q15" s="213"/>
      <c r="R15" s="213"/>
      <c r="S15" s="213"/>
      <c r="T15" s="213"/>
      <c r="U15" s="213"/>
      <c r="V15" s="213"/>
      <c r="W15" s="213"/>
      <c r="X15" s="213"/>
      <c r="Y15" s="213"/>
      <c r="Z15" s="213"/>
      <c r="AG15" s="146" t="s">
        <v>257</v>
      </c>
    </row>
    <row r="16" spans="1:33" ht="15" customHeight="1">
      <c r="A16" s="213"/>
      <c r="B16" s="213"/>
      <c r="C16" s="213"/>
      <c r="D16" s="218"/>
      <c r="E16" s="223"/>
      <c r="F16" s="223"/>
      <c r="G16" s="220"/>
      <c r="H16" s="132"/>
      <c r="N16" s="161" t="s">
        <v>241</v>
      </c>
      <c r="O16" s="90">
        <f t="shared" si="0"/>
        <v>0.08</v>
      </c>
      <c r="P16" s="213"/>
      <c r="Q16" s="213"/>
      <c r="R16" s="213"/>
      <c r="S16" s="213"/>
      <c r="T16" s="213"/>
      <c r="U16" s="213"/>
      <c r="V16" s="213"/>
      <c r="W16" s="213"/>
      <c r="X16" s="213"/>
      <c r="Y16" s="213"/>
      <c r="Z16" s="213"/>
      <c r="AG16" s="146" t="s">
        <v>139</v>
      </c>
    </row>
    <row r="17" spans="1:33" ht="15.75" customHeight="1" thickBot="1">
      <c r="A17" s="213"/>
      <c r="B17" s="213"/>
      <c r="C17" s="213"/>
      <c r="D17" s="218"/>
      <c r="E17" s="223"/>
      <c r="F17" s="223"/>
      <c r="G17" s="220"/>
      <c r="H17" s="132"/>
      <c r="N17" s="161" t="s">
        <v>242</v>
      </c>
      <c r="O17" s="90">
        <f t="shared" si="0"/>
        <v>0.09</v>
      </c>
      <c r="P17" s="213"/>
      <c r="Q17" s="213"/>
      <c r="R17" s="213"/>
      <c r="S17" s="213"/>
      <c r="T17" s="213"/>
      <c r="U17" s="213"/>
      <c r="V17" s="213"/>
      <c r="W17" s="213"/>
      <c r="X17" s="213"/>
      <c r="Y17" s="213"/>
      <c r="Z17" s="213"/>
      <c r="AG17" s="146" t="s">
        <v>141</v>
      </c>
    </row>
    <row r="18" spans="1:33" ht="19.5" thickBot="1">
      <c r="A18" s="213"/>
      <c r="B18" s="213"/>
      <c r="C18" s="213"/>
      <c r="D18" s="218"/>
      <c r="E18" s="166" t="s">
        <v>243</v>
      </c>
      <c r="F18" s="167">
        <f>F7*(INDEX($J$8:$L$10,MATCH($E$5,$I$8:$I$10,0),MATCH($F$5,$J$7:$L$7,0))*(1-F13)*IF($F$9="dʼurgence (+ 50 %)",1.5,1))</f>
        <v>3000</v>
      </c>
      <c r="G18" s="220"/>
      <c r="H18" s="132"/>
      <c r="N18" s="161" t="s">
        <v>244</v>
      </c>
      <c r="O18" s="90">
        <f t="shared" si="0"/>
        <v>0.1</v>
      </c>
      <c r="P18" s="213"/>
      <c r="Q18" s="213"/>
      <c r="R18" s="213"/>
      <c r="S18" s="213"/>
      <c r="T18" s="213"/>
      <c r="U18" s="213"/>
      <c r="V18" s="213"/>
      <c r="W18" s="213"/>
      <c r="X18" s="213"/>
      <c r="Y18" s="213"/>
      <c r="Z18" s="213"/>
      <c r="AG18" s="146" t="s">
        <v>143</v>
      </c>
    </row>
    <row r="19" spans="1:33" ht="15.75" customHeight="1" thickBot="1">
      <c r="A19" s="213"/>
      <c r="B19" s="213"/>
      <c r="C19" s="213"/>
      <c r="D19" s="224"/>
      <c r="E19" s="225"/>
      <c r="F19" s="225"/>
      <c r="G19" s="221"/>
      <c r="H19" s="132"/>
      <c r="P19" s="213"/>
      <c r="Q19" s="213"/>
      <c r="R19" s="213"/>
      <c r="S19" s="213"/>
      <c r="T19" s="213"/>
      <c r="U19" s="213"/>
      <c r="V19" s="213"/>
      <c r="W19" s="213"/>
      <c r="X19" s="213"/>
      <c r="Y19" s="213"/>
      <c r="Z19" s="213"/>
      <c r="AG19" s="146" t="s">
        <v>145</v>
      </c>
    </row>
    <row r="20" spans="1:33" ht="15" hidden="1" customHeight="1">
      <c r="A20" s="213"/>
      <c r="B20" s="213"/>
      <c r="C20" s="213"/>
      <c r="D20" s="104" t="s">
        <v>245</v>
      </c>
      <c r="E20" s="104"/>
      <c r="F20" s="104"/>
      <c r="G20" s="104"/>
      <c r="H20" s="104"/>
      <c r="I20" s="104"/>
      <c r="J20" s="104"/>
      <c r="K20" s="104"/>
      <c r="L20" s="104"/>
      <c r="M20" s="104"/>
      <c r="N20" s="104"/>
      <c r="O20" s="104"/>
      <c r="P20" s="104"/>
      <c r="Q20" s="104"/>
      <c r="R20" s="104"/>
      <c r="S20" s="104"/>
      <c r="T20" s="104"/>
      <c r="U20" s="104"/>
      <c r="V20" s="104"/>
      <c r="W20" s="104"/>
      <c r="X20" s="104"/>
      <c r="Y20" s="104"/>
      <c r="Z20" s="104"/>
      <c r="AG20" s="146" t="s">
        <v>147</v>
      </c>
    </row>
    <row r="21" spans="1:33" ht="15" hidden="1" customHeight="1">
      <c r="A21" s="213"/>
      <c r="B21" s="213"/>
      <c r="C21" s="21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104"/>
      <c r="Q21" s="104"/>
      <c r="R21" s="104"/>
      <c r="S21" s="104"/>
      <c r="T21" s="104"/>
      <c r="U21" s="104"/>
      <c r="V21" s="104"/>
      <c r="W21" s="104"/>
      <c r="X21" s="104"/>
      <c r="Y21" s="104"/>
      <c r="Z21" s="104"/>
      <c r="AG21" s="146" t="s">
        <v>149</v>
      </c>
    </row>
    <row r="22" spans="1:33">
      <c r="A22" s="213"/>
      <c r="B22" s="213"/>
      <c r="C22" s="213"/>
      <c r="D22" s="212"/>
      <c r="E22" s="212"/>
      <c r="F22" s="212"/>
      <c r="G22" s="212"/>
      <c r="H22" s="212"/>
      <c r="I22" s="212"/>
      <c r="J22" s="212"/>
      <c r="K22" s="212"/>
      <c r="L22" s="212"/>
      <c r="M22" s="212"/>
      <c r="N22" s="212"/>
      <c r="O22" s="212"/>
      <c r="P22" s="212"/>
      <c r="Q22" s="212"/>
      <c r="R22" s="212"/>
      <c r="S22" s="212"/>
      <c r="T22" s="212"/>
      <c r="U22" s="212"/>
      <c r="V22" s="212"/>
      <c r="W22" s="212"/>
      <c r="X22" s="212"/>
      <c r="Y22" s="212"/>
      <c r="Z22" s="212"/>
      <c r="AG22" s="146" t="s">
        <v>151</v>
      </c>
    </row>
    <row r="23" spans="1:33">
      <c r="A23" s="213"/>
      <c r="B23" s="213"/>
      <c r="C23" s="213"/>
      <c r="D23" s="212"/>
      <c r="E23" s="212"/>
      <c r="F23" s="212"/>
      <c r="G23" s="212"/>
      <c r="H23" s="212"/>
      <c r="I23" s="212"/>
      <c r="J23" s="212"/>
      <c r="K23" s="212"/>
      <c r="L23" s="212"/>
      <c r="M23" s="212"/>
      <c r="N23" s="212"/>
      <c r="O23" s="212"/>
      <c r="P23" s="212"/>
      <c r="Q23" s="212"/>
      <c r="R23" s="212"/>
      <c r="S23" s="212"/>
      <c r="T23" s="212"/>
      <c r="U23" s="212"/>
      <c r="V23" s="212"/>
      <c r="W23" s="212"/>
      <c r="X23" s="212"/>
      <c r="Y23" s="212"/>
      <c r="Z23" s="212"/>
      <c r="AG23" s="146" t="s">
        <v>152</v>
      </c>
    </row>
    <row r="24" spans="1:33">
      <c r="A24" s="213"/>
      <c r="B24" s="213"/>
      <c r="C24" s="213"/>
      <c r="D24" s="212"/>
      <c r="E24" s="212"/>
      <c r="F24" s="212"/>
      <c r="G24" s="212"/>
      <c r="H24" s="212"/>
      <c r="I24" s="212"/>
      <c r="J24" s="212"/>
      <c r="K24" s="212"/>
      <c r="L24" s="212"/>
      <c r="M24" s="212"/>
      <c r="N24" s="212"/>
      <c r="O24" s="212"/>
      <c r="P24" s="212"/>
      <c r="Q24" s="212"/>
      <c r="R24" s="212"/>
      <c r="S24" s="212"/>
      <c r="T24" s="212"/>
      <c r="U24" s="212"/>
      <c r="V24" s="212"/>
      <c r="W24" s="212"/>
      <c r="X24" s="212"/>
      <c r="Y24" s="212"/>
      <c r="Z24" s="212"/>
      <c r="AG24" s="146" t="s">
        <v>152</v>
      </c>
    </row>
    <row r="25" spans="1:33">
      <c r="A25" s="212"/>
      <c r="B25" s="212"/>
      <c r="C25" s="212"/>
      <c r="D25" s="212"/>
      <c r="E25" s="212"/>
      <c r="F25" s="212"/>
      <c r="G25" s="212"/>
      <c r="H25" s="212"/>
      <c r="I25" s="212"/>
      <c r="J25" s="212"/>
      <c r="K25" s="212"/>
      <c r="L25" s="212"/>
      <c r="M25" s="212"/>
      <c r="N25" s="212"/>
      <c r="O25" s="212"/>
      <c r="P25" s="212"/>
      <c r="Q25" s="212"/>
      <c r="R25" s="212"/>
      <c r="S25" s="212"/>
      <c r="T25" s="212"/>
      <c r="U25" s="212"/>
      <c r="V25" s="212"/>
      <c r="W25" s="212"/>
      <c r="X25" s="212"/>
      <c r="Y25" s="212"/>
      <c r="Z25" s="212"/>
      <c r="AG25" s="146" t="s">
        <v>153</v>
      </c>
    </row>
    <row r="26" spans="1:33">
      <c r="A26" s="212"/>
      <c r="B26" s="212"/>
      <c r="C26" s="212"/>
      <c r="D26" s="212"/>
      <c r="E26" s="212"/>
      <c r="F26" s="212"/>
      <c r="G26" s="212"/>
      <c r="H26" s="212"/>
      <c r="I26" s="212"/>
      <c r="J26" s="212"/>
      <c r="K26" s="212"/>
      <c r="L26" s="212"/>
      <c r="M26" s="212"/>
      <c r="N26" s="212"/>
      <c r="O26" s="212"/>
      <c r="P26" s="212"/>
      <c r="Q26" s="212"/>
      <c r="R26" s="212"/>
      <c r="S26" s="212"/>
      <c r="T26" s="212"/>
      <c r="U26" s="212"/>
      <c r="V26" s="212"/>
      <c r="W26" s="212"/>
      <c r="X26" s="212"/>
      <c r="Y26" s="212"/>
      <c r="Z26" s="212"/>
      <c r="AG26" s="146" t="s">
        <v>154</v>
      </c>
    </row>
    <row r="27" spans="1:33">
      <c r="A27" s="212"/>
      <c r="B27" s="212"/>
      <c r="C27" s="212"/>
      <c r="D27" s="212"/>
      <c r="E27" s="212"/>
      <c r="F27" s="212"/>
      <c r="G27" s="212"/>
      <c r="H27" s="212"/>
      <c r="I27" s="212"/>
      <c r="J27" s="212"/>
      <c r="K27" s="212"/>
      <c r="L27" s="212"/>
      <c r="M27" s="212"/>
      <c r="N27" s="212"/>
      <c r="O27" s="212"/>
      <c r="P27" s="212"/>
      <c r="Q27" s="212"/>
      <c r="R27" s="212"/>
      <c r="S27" s="212"/>
      <c r="T27" s="212"/>
      <c r="U27" s="212"/>
      <c r="V27" s="212"/>
      <c r="W27" s="212"/>
      <c r="X27" s="212"/>
      <c r="Y27" s="212"/>
      <c r="Z27" s="212"/>
      <c r="AG27" s="146" t="s">
        <v>155</v>
      </c>
    </row>
    <row r="28" spans="1:33">
      <c r="A28" s="212"/>
      <c r="B28" s="212"/>
      <c r="C28" s="212"/>
      <c r="D28" s="212"/>
      <c r="E28" s="212"/>
      <c r="F28" s="212"/>
      <c r="G28" s="212"/>
      <c r="H28" s="212"/>
      <c r="I28" s="212"/>
      <c r="J28" s="212"/>
      <c r="K28" s="212"/>
      <c r="L28" s="212"/>
      <c r="M28" s="212"/>
      <c r="N28" s="212"/>
      <c r="O28" s="212"/>
      <c r="P28" s="212"/>
      <c r="Q28" s="212"/>
      <c r="R28" s="212"/>
      <c r="S28" s="212"/>
      <c r="T28" s="212"/>
      <c r="U28" s="212"/>
      <c r="V28" s="212"/>
      <c r="W28" s="212"/>
      <c r="X28" s="212"/>
      <c r="Y28" s="212"/>
      <c r="Z28" s="212"/>
      <c r="AG28" s="146" t="s">
        <v>156</v>
      </c>
    </row>
    <row r="29" spans="1:33">
      <c r="A29" s="212"/>
      <c r="B29" s="212"/>
      <c r="C29" s="212"/>
      <c r="D29" s="212"/>
      <c r="E29" s="212"/>
      <c r="F29" s="212"/>
      <c r="G29" s="212"/>
      <c r="H29" s="212"/>
      <c r="I29" s="212"/>
      <c r="J29" s="212"/>
      <c r="K29" s="212"/>
      <c r="L29" s="212"/>
      <c r="M29" s="212"/>
      <c r="N29" s="212"/>
      <c r="O29" s="212"/>
      <c r="P29" s="212"/>
      <c r="Q29" s="212"/>
      <c r="R29" s="212"/>
      <c r="S29" s="212"/>
      <c r="T29" s="212"/>
      <c r="U29" s="212"/>
      <c r="V29" s="212"/>
      <c r="W29" s="212"/>
      <c r="X29" s="212"/>
      <c r="Y29" s="212"/>
      <c r="Z29" s="212"/>
      <c r="AG29" s="145" t="s">
        <v>220</v>
      </c>
    </row>
    <row r="30" spans="1:33">
      <c r="A30" s="212"/>
      <c r="B30" s="212"/>
      <c r="C30" s="212"/>
      <c r="D30" s="212"/>
      <c r="E30" s="212"/>
      <c r="F30" s="212"/>
      <c r="G30" s="212"/>
      <c r="H30" s="212"/>
      <c r="I30" s="212"/>
      <c r="J30" s="212"/>
      <c r="K30" s="212"/>
      <c r="L30" s="212"/>
      <c r="M30" s="212"/>
      <c r="N30" s="212"/>
      <c r="O30" s="212"/>
      <c r="P30" s="212"/>
      <c r="Q30" s="212"/>
      <c r="R30" s="212"/>
      <c r="S30" s="212"/>
      <c r="T30" s="212"/>
      <c r="U30" s="212"/>
      <c r="V30" s="212"/>
      <c r="W30" s="212"/>
      <c r="X30" s="212"/>
      <c r="Y30" s="212"/>
      <c r="Z30" s="212"/>
      <c r="AG30" s="145" t="s">
        <v>221</v>
      </c>
    </row>
    <row r="31" spans="1:33">
      <c r="A31" s="212"/>
      <c r="B31" s="212"/>
      <c r="C31" s="212"/>
      <c r="D31" s="212"/>
      <c r="E31" s="212"/>
      <c r="F31" s="212"/>
      <c r="G31" s="212"/>
      <c r="H31" s="212"/>
      <c r="I31" s="212"/>
      <c r="J31" s="212"/>
      <c r="K31" s="212"/>
      <c r="L31" s="212"/>
      <c r="M31" s="212"/>
      <c r="N31" s="212"/>
      <c r="O31" s="212"/>
      <c r="P31" s="212"/>
      <c r="Q31" s="212"/>
      <c r="R31" s="212"/>
      <c r="S31" s="212"/>
      <c r="T31" s="212"/>
      <c r="U31" s="212"/>
      <c r="V31" s="212"/>
      <c r="W31" s="212"/>
      <c r="X31" s="212"/>
      <c r="Y31" s="212"/>
      <c r="Z31" s="212"/>
    </row>
    <row r="32" spans="1:33">
      <c r="A32" s="212"/>
      <c r="B32" s="212"/>
      <c r="C32" s="212"/>
      <c r="D32" s="212"/>
      <c r="E32" s="212"/>
      <c r="F32" s="212"/>
      <c r="G32" s="212"/>
      <c r="H32" s="212"/>
      <c r="I32" s="212"/>
      <c r="J32" s="212"/>
      <c r="K32" s="212"/>
      <c r="L32" s="212"/>
      <c r="M32" s="212"/>
      <c r="N32" s="212"/>
      <c r="O32" s="212"/>
      <c r="P32" s="212"/>
      <c r="Q32" s="212"/>
      <c r="R32" s="212"/>
      <c r="S32" s="212"/>
      <c r="T32" s="212"/>
      <c r="U32" s="212"/>
      <c r="V32" s="212"/>
      <c r="W32" s="212"/>
      <c r="X32" s="212"/>
      <c r="Y32" s="212"/>
      <c r="Z32" s="212"/>
    </row>
    <row r="33" spans="1:26">
      <c r="A33" s="212"/>
      <c r="B33" s="212"/>
      <c r="C33" s="212"/>
      <c r="D33" s="212"/>
      <c r="E33" s="212"/>
      <c r="F33" s="212"/>
      <c r="G33" s="212"/>
      <c r="H33" s="212"/>
      <c r="I33" s="212"/>
      <c r="J33" s="212"/>
      <c r="K33" s="212"/>
      <c r="L33" s="212"/>
      <c r="M33" s="212"/>
      <c r="N33" s="212"/>
      <c r="O33" s="212"/>
      <c r="P33" s="212"/>
      <c r="Q33" s="212"/>
      <c r="R33" s="212"/>
      <c r="S33" s="212"/>
      <c r="T33" s="212"/>
      <c r="U33" s="212"/>
      <c r="V33" s="212"/>
      <c r="W33" s="212"/>
      <c r="X33" s="212"/>
      <c r="Y33" s="212"/>
      <c r="Z33" s="212"/>
    </row>
    <row r="34" spans="1:26">
      <c r="A34" s="212"/>
      <c r="B34" s="212"/>
      <c r="C34" s="212"/>
      <c r="D34" s="212"/>
      <c r="E34" s="212"/>
      <c r="F34" s="212"/>
      <c r="G34" s="212"/>
      <c r="H34" s="212"/>
      <c r="I34" s="212"/>
      <c r="J34" s="212"/>
      <c r="K34" s="212"/>
      <c r="L34" s="212"/>
      <c r="M34" s="212"/>
      <c r="N34" s="212"/>
      <c r="O34" s="212"/>
      <c r="P34" s="212"/>
      <c r="Q34" s="212"/>
      <c r="R34" s="212"/>
      <c r="S34" s="212"/>
      <c r="T34" s="212"/>
      <c r="U34" s="212"/>
      <c r="V34" s="212"/>
      <c r="W34" s="212"/>
      <c r="X34" s="212"/>
      <c r="Y34" s="212"/>
      <c r="Z34" s="212"/>
    </row>
    <row r="35" spans="1:26">
      <c r="A35" s="212"/>
      <c r="B35" s="212"/>
      <c r="C35" s="212"/>
      <c r="D35" s="212"/>
      <c r="E35" s="212"/>
      <c r="F35" s="212"/>
      <c r="G35" s="212"/>
      <c r="H35" s="212"/>
      <c r="I35" s="212"/>
      <c r="J35" s="212"/>
      <c r="K35" s="212"/>
      <c r="L35" s="212"/>
      <c r="M35" s="212"/>
      <c r="N35" s="212"/>
      <c r="O35" s="212"/>
      <c r="P35" s="212"/>
      <c r="Q35" s="212"/>
      <c r="R35" s="212"/>
      <c r="S35" s="212"/>
      <c r="T35" s="212"/>
      <c r="U35" s="212"/>
      <c r="V35" s="212"/>
      <c r="W35" s="212"/>
      <c r="X35" s="212"/>
      <c r="Y35" s="212"/>
      <c r="Z35" s="212"/>
    </row>
    <row r="36" spans="1:26">
      <c r="A36" s="212"/>
      <c r="B36" s="212"/>
      <c r="C36" s="212"/>
      <c r="D36" s="212"/>
      <c r="E36" s="212"/>
      <c r="F36" s="212"/>
      <c r="G36" s="212"/>
      <c r="H36" s="212"/>
      <c r="I36" s="212"/>
      <c r="J36" s="212"/>
      <c r="K36" s="212"/>
      <c r="L36" s="212"/>
      <c r="M36" s="212"/>
      <c r="N36" s="212"/>
      <c r="O36" s="212"/>
      <c r="P36" s="212"/>
      <c r="Q36" s="212"/>
      <c r="R36" s="212"/>
      <c r="S36" s="212"/>
      <c r="T36" s="212"/>
      <c r="U36" s="212"/>
      <c r="V36" s="212"/>
      <c r="W36" s="212"/>
      <c r="X36" s="212"/>
      <c r="Y36" s="212"/>
      <c r="Z36" s="212"/>
    </row>
    <row r="37" spans="1:26">
      <c r="A37" s="212"/>
      <c r="B37" s="212"/>
      <c r="C37" s="212"/>
      <c r="D37" s="212"/>
      <c r="E37" s="212"/>
      <c r="F37" s="212"/>
      <c r="G37" s="212"/>
      <c r="H37" s="212"/>
      <c r="I37" s="212"/>
      <c r="J37" s="212"/>
      <c r="K37" s="212"/>
      <c r="L37" s="212"/>
      <c r="M37" s="212"/>
      <c r="N37" s="212"/>
      <c r="O37" s="212"/>
      <c r="P37" s="212"/>
      <c r="Q37" s="212"/>
      <c r="R37" s="212"/>
      <c r="S37" s="212"/>
      <c r="T37" s="212"/>
      <c r="U37" s="212"/>
      <c r="V37" s="212"/>
      <c r="W37" s="212"/>
      <c r="X37" s="212"/>
      <c r="Y37" s="212"/>
      <c r="Z37" s="212"/>
    </row>
    <row r="38" spans="1:26">
      <c r="A38" s="212"/>
      <c r="B38" s="212"/>
      <c r="C38" s="212"/>
      <c r="D38" s="212"/>
      <c r="E38" s="212"/>
      <c r="F38" s="212"/>
      <c r="G38" s="212"/>
      <c r="H38" s="212"/>
      <c r="I38" s="212"/>
      <c r="J38" s="212"/>
      <c r="K38" s="212"/>
      <c r="L38" s="212"/>
      <c r="M38" s="212"/>
      <c r="N38" s="212"/>
      <c r="O38" s="212"/>
      <c r="P38" s="212"/>
      <c r="Q38" s="212"/>
      <c r="R38" s="212"/>
      <c r="S38" s="212"/>
      <c r="T38" s="212"/>
      <c r="U38" s="212"/>
      <c r="V38" s="212"/>
      <c r="W38" s="212"/>
      <c r="X38" s="212"/>
      <c r="Y38" s="212"/>
      <c r="Z38" s="212"/>
    </row>
    <row r="39" spans="1:26">
      <c r="A39" s="212"/>
      <c r="B39" s="212"/>
      <c r="C39" s="212"/>
      <c r="D39" s="212"/>
      <c r="E39" s="212"/>
      <c r="F39" s="212"/>
      <c r="G39" s="212"/>
      <c r="H39" s="212"/>
      <c r="I39" s="212"/>
      <c r="J39" s="212"/>
      <c r="K39" s="212"/>
      <c r="L39" s="212"/>
      <c r="M39" s="212"/>
      <c r="N39" s="212"/>
      <c r="O39" s="212"/>
      <c r="P39" s="212"/>
      <c r="Q39" s="212"/>
      <c r="R39" s="212"/>
      <c r="S39" s="212"/>
      <c r="T39" s="212"/>
      <c r="U39" s="212"/>
      <c r="V39" s="212"/>
      <c r="W39" s="212"/>
      <c r="X39" s="212"/>
      <c r="Y39" s="212"/>
      <c r="Z39" s="212"/>
    </row>
    <row r="40" spans="1:26">
      <c r="A40" s="212"/>
      <c r="B40" s="212"/>
      <c r="C40" s="212"/>
      <c r="D40" s="212"/>
      <c r="E40" s="212"/>
      <c r="F40" s="212"/>
      <c r="G40" s="212"/>
      <c r="H40" s="212"/>
      <c r="I40" s="212"/>
      <c r="J40" s="212"/>
      <c r="K40" s="212"/>
      <c r="L40" s="212"/>
      <c r="M40" s="212"/>
      <c r="N40" s="212"/>
      <c r="O40" s="212"/>
      <c r="P40" s="212"/>
      <c r="Q40" s="212"/>
      <c r="R40" s="212"/>
      <c r="S40" s="212"/>
      <c r="T40" s="212"/>
      <c r="U40" s="212"/>
      <c r="V40" s="212"/>
      <c r="W40" s="212"/>
      <c r="X40" s="212"/>
      <c r="Y40" s="212"/>
      <c r="Z40" s="212"/>
    </row>
  </sheetData>
  <mergeCells count="15">
    <mergeCell ref="A25:Z40"/>
    <mergeCell ref="A1:X2"/>
    <mergeCell ref="A3:C24"/>
    <mergeCell ref="P3:Z19"/>
    <mergeCell ref="D4:G4"/>
    <mergeCell ref="D5:D13"/>
    <mergeCell ref="G5:G19"/>
    <mergeCell ref="E6:F6"/>
    <mergeCell ref="E8:F8"/>
    <mergeCell ref="E10:F12"/>
    <mergeCell ref="D14:F17"/>
    <mergeCell ref="D18:D19"/>
    <mergeCell ref="E19:F19"/>
    <mergeCell ref="D22:Z22"/>
    <mergeCell ref="D23:Z24"/>
  </mergeCells>
  <conditionalFormatting sqref="E5:F5">
    <cfRule type="expression" dxfId="39" priority="1">
      <formula>$E$5=$F$5</formula>
    </cfRule>
  </conditionalFormatting>
  <dataValidations count="3">
    <dataValidation type="list" allowBlank="1" showInputMessage="1" showErrorMessage="1" sqref="F13">
      <formula1>$O$8:$O$18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E5:F5">
      <formula1>$I$8:$I$10</formula1>
    </dataValidation>
  </dataValidations>
  <hyperlinks>
    <hyperlink ref="AG4" location="'Evidenta PFA'!A1" display="Evidenta PFA"/>
    <hyperlink ref="AG5" location="RJIP!A1" display="RJIP"/>
    <hyperlink ref="AG6" location="'Model RJIP'!A1" display="Model RJIP"/>
    <hyperlink ref="AG7" location="'Registrul-Inventar'!A1" display="Registrul-Inventar"/>
    <hyperlink ref="AG8" location="'Export factura'!A1" display="Export factura"/>
    <hyperlink ref="AG9" location="'Export chitanta'!A1" display="Export chitanta"/>
    <hyperlink ref="AG10" location="Facturi!A1" display="Facturi"/>
    <hyperlink ref="AG11" location="Clienti!A1" display="Clienti"/>
    <hyperlink ref="AG12" location="'Incasat pe luna'!A1" display="Incasat pe luna"/>
    <hyperlink ref="AG13" location="'Facturat pe luna'!A1" display="Facturat pe luna"/>
    <hyperlink ref="AG14" location="'Incasari pe client'!A1" display="Incasari pe client"/>
    <hyperlink ref="AG15" location="'Calculator pret traducere'!A1" display="Calculator pret traducere"/>
    <hyperlink ref="AG16" location="Ianuarie!A1" display="Ianuarie"/>
    <hyperlink ref="AG17" location="Februarie!A1" display="Februarie"/>
    <hyperlink ref="AG18" location="Martie!A1" display="Martie"/>
    <hyperlink ref="AG19" location="Aprilie!A1" display="Aprilie"/>
    <hyperlink ref="AG20" location="Mai!A1" display="Mai"/>
    <hyperlink ref="AG21" location="Iunie!A1" display="Iunie"/>
    <hyperlink ref="AG22" location="Iulie!A1" display="Iulie"/>
    <hyperlink ref="AG23" location="August!A1" display="August"/>
    <hyperlink ref="AG24" location="August!A1" display="August"/>
    <hyperlink ref="AG25" location="Septembrie!A1" display="Septembrie"/>
    <hyperlink ref="AG26" location="Octombrie!A1" display="Octombrie"/>
    <hyperlink ref="AG27" location="Noiembrie!A1" display="Noiembrie"/>
    <hyperlink ref="AG28" location="Decembrie!A1" display="Decembrie"/>
    <hyperlink ref="AG29" location="'Export chitanta'!Print_Area" display="'Export chitanta'!Print_Area"/>
    <hyperlink ref="AG30" location="'Export factura'!Print_Area" display="'Export factura'!Print_Area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92D050"/>
    <pageSetUpPr fitToPage="1"/>
  </sheetPr>
  <dimension ref="A1:S66"/>
  <sheetViews>
    <sheetView showGridLines="0" topLeftCell="A4" zoomScaleNormal="100" workbookViewId="0">
      <selection activeCell="G10" sqref="G10:I11"/>
    </sheetView>
  </sheetViews>
  <sheetFormatPr defaultColWidth="17.140625" defaultRowHeight="12.75" customHeight="1"/>
  <cols>
    <col min="1" max="1" width="5.7109375" style="48" customWidth="1"/>
    <col min="2" max="2" width="2.7109375" style="1" customWidth="1"/>
    <col min="3" max="3" width="11.42578125" style="1" customWidth="1"/>
    <col min="4" max="4" width="30.140625" style="1" customWidth="1"/>
    <col min="5" max="5" width="4.5703125" style="1" bestFit="1" customWidth="1"/>
    <col min="6" max="6" width="9.140625" style="1" bestFit="1" customWidth="1"/>
    <col min="7" max="9" width="13.7109375" style="1" customWidth="1"/>
    <col min="10" max="10" width="2.7109375" style="1" customWidth="1"/>
    <col min="11" max="11" width="2.7109375" style="48" customWidth="1"/>
    <col min="12" max="13" width="10.85546875" style="48" customWidth="1"/>
    <col min="14" max="19" width="17.140625" style="48"/>
    <col min="20" max="16384" width="17.140625" style="1"/>
  </cols>
  <sheetData>
    <row r="1" spans="1:19">
      <c r="C1" s="2"/>
      <c r="D1" s="3"/>
      <c r="E1" s="3"/>
      <c r="F1" s="3"/>
      <c r="G1" s="3"/>
      <c r="H1" s="3"/>
      <c r="I1" s="3"/>
    </row>
    <row r="2" spans="1:19" ht="31.5">
      <c r="C2" s="46"/>
      <c r="D2" s="46"/>
      <c r="E2" s="46"/>
      <c r="F2" s="45"/>
      <c r="G2" s="46"/>
      <c r="H2" s="243" t="s">
        <v>3</v>
      </c>
      <c r="I2" s="243"/>
    </row>
    <row r="3" spans="1:19">
      <c r="C3" s="44"/>
      <c r="D3" s="44"/>
      <c r="E3" s="44"/>
      <c r="F3" s="43"/>
      <c r="G3" s="247" t="str">
        <f>CONCATENATE("Seria ",M4," Numarul ",M3)</f>
        <v>Seria BV Numarul 0002</v>
      </c>
      <c r="H3" s="247"/>
      <c r="I3" s="247"/>
      <c r="L3" s="36" t="s">
        <v>0</v>
      </c>
      <c r="M3" s="50" t="s">
        <v>19</v>
      </c>
      <c r="O3" s="90"/>
    </row>
    <row r="4" spans="1:19">
      <c r="C4" s="46"/>
      <c r="D4" s="46"/>
      <c r="E4" s="46"/>
      <c r="F4" s="45"/>
      <c r="G4" s="248" t="str">
        <f>CONCATENATE("Data (AAAA-LL-ZZ) ",TEXT(VLOOKUP(M3,Facturi!A:D,4,0),"YYYY-MM-DD"))</f>
        <v>Data (AAAA-LL-ZZ) 2016-07-25</v>
      </c>
      <c r="H4" s="248"/>
      <c r="I4" s="248"/>
      <c r="L4" s="42" t="s">
        <v>38</v>
      </c>
      <c r="M4" s="51" t="s">
        <v>101</v>
      </c>
      <c r="O4" s="146" t="s">
        <v>246</v>
      </c>
    </row>
    <row r="5" spans="1:19" s="13" customFormat="1">
      <c r="A5" s="49"/>
      <c r="C5" s="230"/>
      <c r="D5" s="230"/>
      <c r="E5" s="230"/>
      <c r="F5" s="230"/>
      <c r="G5" s="230"/>
      <c r="H5" s="230"/>
      <c r="I5" s="230"/>
      <c r="K5" s="49"/>
      <c r="L5" s="49"/>
      <c r="M5" s="49"/>
      <c r="N5" s="49"/>
      <c r="O5" s="146" t="s">
        <v>247</v>
      </c>
      <c r="P5" s="49"/>
      <c r="Q5" s="49"/>
      <c r="R5" s="49"/>
      <c r="S5" s="49"/>
    </row>
    <row r="6" spans="1:19" ht="12.75" customHeight="1">
      <c r="C6" s="244" t="s">
        <v>2</v>
      </c>
      <c r="D6" s="245"/>
      <c r="E6" s="246"/>
      <c r="F6" s="47"/>
      <c r="G6" s="249" t="s">
        <v>258</v>
      </c>
      <c r="H6" s="250"/>
      <c r="I6" s="251"/>
      <c r="O6" s="146" t="s">
        <v>248</v>
      </c>
    </row>
    <row r="7" spans="1:19" ht="12.75" customHeight="1">
      <c r="C7" s="229" t="s">
        <v>263</v>
      </c>
      <c r="D7" s="229"/>
      <c r="E7" s="229"/>
      <c r="F7" s="47"/>
      <c r="G7" s="230" t="s">
        <v>262</v>
      </c>
      <c r="H7" s="230"/>
      <c r="I7" s="230"/>
      <c r="O7" s="146" t="s">
        <v>249</v>
      </c>
    </row>
    <row r="8" spans="1:19" ht="12.75" customHeight="1">
      <c r="C8" s="229" t="s">
        <v>91</v>
      </c>
      <c r="D8" s="229"/>
      <c r="E8" s="229"/>
      <c r="F8" s="47"/>
      <c r="G8" s="229" t="str">
        <f>CONCATENATE("Reg. Com.: ",VLOOKUP(G7,Clienti!A:C,3,0))</f>
        <v>Reg. Com.: J05/XXX/XXXX</v>
      </c>
      <c r="H8" s="229"/>
      <c r="I8" s="229"/>
      <c r="O8" s="146" t="s">
        <v>250</v>
      </c>
    </row>
    <row r="9" spans="1:19" ht="12.75" customHeight="1">
      <c r="C9" s="229" t="s">
        <v>92</v>
      </c>
      <c r="D9" s="229"/>
      <c r="E9" s="229"/>
      <c r="F9" s="47"/>
      <c r="G9" s="229" t="str">
        <f>CONCATENATE("CIF: ",VLOOKUP(G7,Clienti!A:F,2,0))</f>
        <v>CIF: RO XXXXXXXX</v>
      </c>
      <c r="H9" s="229"/>
      <c r="I9" s="229"/>
      <c r="O9" s="146" t="s">
        <v>251</v>
      </c>
    </row>
    <row r="10" spans="1:19" ht="12.75" customHeight="1">
      <c r="C10" s="228" t="s">
        <v>264</v>
      </c>
      <c r="D10" s="228"/>
      <c r="E10" s="228"/>
      <c r="F10" s="47"/>
      <c r="G10" s="231" t="str">
        <f>CONCATENATE("Adresa: ",VLOOKUP(G7,Clienti!A:F,4,0))</f>
        <v>Adresa: Ploiești</v>
      </c>
      <c r="H10" s="231"/>
      <c r="I10" s="231"/>
      <c r="O10" s="146" t="s">
        <v>252</v>
      </c>
    </row>
    <row r="11" spans="1:19" ht="12.75" customHeight="1">
      <c r="C11" s="228"/>
      <c r="D11" s="228"/>
      <c r="E11" s="228"/>
      <c r="F11" s="47"/>
      <c r="G11" s="231"/>
      <c r="H11" s="231"/>
      <c r="I11" s="231"/>
      <c r="O11" s="146" t="s">
        <v>253</v>
      </c>
    </row>
    <row r="12" spans="1:19" ht="12.75" customHeight="1">
      <c r="C12" s="229" t="s">
        <v>93</v>
      </c>
      <c r="D12" s="229"/>
      <c r="E12" s="229"/>
      <c r="F12" s="47"/>
      <c r="G12" s="229" t="str">
        <f>VLOOKUP(G7,Clienti!A:F,5,0)</f>
        <v>XXXX XXXX XXXX XXXX XXXX XXXX</v>
      </c>
      <c r="H12" s="229"/>
      <c r="I12" s="229"/>
      <c r="O12" s="146" t="s">
        <v>254</v>
      </c>
    </row>
    <row r="13" spans="1:19" ht="12.75" customHeight="1">
      <c r="C13" s="229" t="s">
        <v>123</v>
      </c>
      <c r="D13" s="229"/>
      <c r="E13" s="229"/>
      <c r="F13" s="47"/>
      <c r="G13" s="230" t="str">
        <f>VLOOKUP(G7,Clienti!A:F,6,0)</f>
        <v>Banca Transilvania</v>
      </c>
      <c r="H13" s="230"/>
      <c r="I13" s="230"/>
      <c r="O13" s="146" t="s">
        <v>255</v>
      </c>
    </row>
    <row r="14" spans="1:19" s="13" customFormat="1">
      <c r="A14" s="49"/>
      <c r="C14" s="234"/>
      <c r="D14" s="234"/>
      <c r="E14" s="234"/>
      <c r="F14" s="234"/>
      <c r="G14" s="234"/>
      <c r="H14" s="234"/>
      <c r="I14" s="234"/>
      <c r="K14" s="49"/>
      <c r="L14" s="48"/>
      <c r="M14" s="49"/>
      <c r="N14" s="49"/>
      <c r="O14" s="146" t="s">
        <v>256</v>
      </c>
      <c r="P14" s="49"/>
      <c r="Q14" s="49"/>
      <c r="R14" s="49"/>
      <c r="S14" s="49"/>
    </row>
    <row r="15" spans="1:19" ht="12.75" customHeight="1">
      <c r="C15" s="232" t="s">
        <v>4</v>
      </c>
      <c r="D15" s="232" t="s">
        <v>117</v>
      </c>
      <c r="E15" s="232"/>
      <c r="F15" s="233" t="s">
        <v>5</v>
      </c>
      <c r="G15" s="232" t="s">
        <v>6</v>
      </c>
      <c r="H15" s="61" t="s">
        <v>7</v>
      </c>
      <c r="I15" s="61" t="s">
        <v>8</v>
      </c>
      <c r="O15" s="146" t="s">
        <v>257</v>
      </c>
    </row>
    <row r="16" spans="1:19">
      <c r="C16" s="232"/>
      <c r="D16" s="232"/>
      <c r="E16" s="232"/>
      <c r="F16" s="233"/>
      <c r="G16" s="232"/>
      <c r="H16" s="61" t="s">
        <v>9</v>
      </c>
      <c r="I16" s="61" t="s">
        <v>9</v>
      </c>
      <c r="O16" s="146" t="s">
        <v>139</v>
      </c>
    </row>
    <row r="17" spans="1:19">
      <c r="C17" s="58">
        <v>0</v>
      </c>
      <c r="D17" s="264">
        <v>1</v>
      </c>
      <c r="E17" s="264"/>
      <c r="F17" s="59">
        <v>2</v>
      </c>
      <c r="G17" s="60">
        <v>3</v>
      </c>
      <c r="H17" s="59">
        <v>4</v>
      </c>
      <c r="I17" s="60" t="s">
        <v>10</v>
      </c>
      <c r="O17" s="146" t="s">
        <v>141</v>
      </c>
    </row>
    <row r="18" spans="1:19" ht="25.5" customHeight="1">
      <c r="C18" s="17">
        <f>IFERROR(IF(VLOOKUP(CONCATENATE(M3,"-","1"),Facturi!C:E,1,0)&lt;&gt;0,1)," ")</f>
        <v>1</v>
      </c>
      <c r="D18" s="252" t="str">
        <f>IFERROR(VLOOKUP(CONCATENATE($M$3,"-",$C18),Facturi!$C:$L,3,0)," ")</f>
        <v xml:space="preserve">Traduceri bulgară cf. contract. </v>
      </c>
      <c r="E18" s="253"/>
      <c r="F18" s="18" t="str">
        <f>IFERROR(VLOOKUP(CONCATENATE($M$3,"-",$C18),Facturi!$C:$L,5,0)," ")</f>
        <v>pag</v>
      </c>
      <c r="G18" s="39">
        <f>IFERROR(VLOOKUP(CONCATENATE($M$3,"-",$C18),Facturi!$C:$L,6,0)," ")</f>
        <v>500</v>
      </c>
      <c r="H18" s="5">
        <f>IFERROR(VLOOKUP(CONCATENATE($M$3,"-",$C18),Facturi!$C:$L,7,0)," ")</f>
        <v>25</v>
      </c>
      <c r="I18" s="16">
        <f>IFERROR(VLOOKUP(CONCATENATE($M$3,"-",$C18),Facturi!$C:$L,8,0)," ")</f>
        <v>12500</v>
      </c>
      <c r="O18" s="146" t="s">
        <v>143</v>
      </c>
    </row>
    <row r="19" spans="1:19" ht="25.5" customHeight="1">
      <c r="C19" s="62" t="str">
        <f>IFERROR(IF(VLOOKUP(CONCATENATE(M3,"-","2"),Facturi!C:E,1,0)&lt;&gt;0,2)," ")</f>
        <v xml:space="preserve"> </v>
      </c>
      <c r="D19" s="265" t="str">
        <f>IFERROR(VLOOKUP(CONCATENATE($M$3,"-",$C19),Facturi!$C:$L,3,0)," ")</f>
        <v xml:space="preserve"> </v>
      </c>
      <c r="E19" s="266"/>
      <c r="F19" s="18" t="str">
        <f>IFERROR(VLOOKUP(CONCATENATE($M$3,"-",$C19),Facturi!$C:$L,5,0)," ")</f>
        <v xml:space="preserve"> </v>
      </c>
      <c r="G19" s="39" t="str">
        <f>IFERROR(VLOOKUP(CONCATENATE($M$3,"-",$C19),Facturi!$C:$L,6,0)," ")</f>
        <v xml:space="preserve"> </v>
      </c>
      <c r="H19" s="56" t="str">
        <f>IFERROR(VLOOKUP(CONCATENATE($M$3,"-",$C19),Facturi!$C:$L,7,0)," ")</f>
        <v xml:space="preserve"> </v>
      </c>
      <c r="I19" s="16" t="str">
        <f>IFERROR(VLOOKUP(CONCATENATE($M$3,"-",$C19),Facturi!$C:$L,8,0)," ")</f>
        <v xml:space="preserve"> </v>
      </c>
      <c r="O19" s="146" t="s">
        <v>145</v>
      </c>
    </row>
    <row r="20" spans="1:19" ht="25.5" customHeight="1">
      <c r="C20" s="17" t="str">
        <f>IFERROR(IF(VLOOKUP(CONCATENATE(M3,"-","3"),Facturi!C:E,1,0)&lt;&gt;0,3," ")," ")</f>
        <v xml:space="preserve"> </v>
      </c>
      <c r="D20" s="252" t="str">
        <f>IFERROR(VLOOKUP(CONCATENATE($M$3,"-",$C20),Facturi!$C:$L,3,0)," ")</f>
        <v xml:space="preserve"> </v>
      </c>
      <c r="E20" s="253"/>
      <c r="F20" s="18" t="str">
        <f>IFERROR(VLOOKUP(CONCATENATE($M$3,"-",$C20),Facturi!$C:$L,5,0)," ")</f>
        <v xml:space="preserve"> </v>
      </c>
      <c r="G20" s="39" t="str">
        <f>IFERROR(VLOOKUP(CONCATENATE($M$3,"-",$C20),Facturi!$C:$L,6,0)," ")</f>
        <v xml:space="preserve"> </v>
      </c>
      <c r="H20" s="55" t="str">
        <f>IFERROR(VLOOKUP(CONCATENATE($M$3,"-",$C20),Facturi!$C:$L,7,0)," ")</f>
        <v xml:space="preserve"> </v>
      </c>
      <c r="I20" s="16" t="str">
        <f>IFERROR(VLOOKUP(CONCATENATE($M$3,"-",$C20),Facturi!$C:$L,8,0)," ")</f>
        <v xml:space="preserve"> </v>
      </c>
      <c r="O20" s="146" t="s">
        <v>147</v>
      </c>
    </row>
    <row r="21" spans="1:19" ht="25.5" customHeight="1">
      <c r="C21" s="17" t="str">
        <f>IFERROR(IF(VLOOKUP(CONCATENATE(M3,"-","4"),Facturi!C:E,1,0)&lt;&gt;0,4," ")," ")</f>
        <v xml:space="preserve"> </v>
      </c>
      <c r="D21" s="252" t="str">
        <f>IFERROR(VLOOKUP(CONCATENATE($M$3,"-",$C21),Facturi!$C:$L,3,0)," ")</f>
        <v xml:space="preserve"> </v>
      </c>
      <c r="E21" s="253"/>
      <c r="F21" s="18" t="str">
        <f>IFERROR(VLOOKUP(CONCATENATE($M$3,"-",$C21),Facturi!$C:$L,5,0)," ")</f>
        <v xml:space="preserve"> </v>
      </c>
      <c r="G21" s="39" t="str">
        <f>IFERROR(VLOOKUP(CONCATENATE($M$3,"-",$C21),Facturi!$C:$L,6,0)," ")</f>
        <v xml:space="preserve"> </v>
      </c>
      <c r="H21" s="55" t="str">
        <f>IFERROR(VLOOKUP(CONCATENATE($M$3,"-",$C21),Facturi!$C:$L,7,0)," ")</f>
        <v xml:space="preserve"> </v>
      </c>
      <c r="I21" s="16" t="str">
        <f>IFERROR(VLOOKUP(CONCATENATE($M$3,"-",$C21),Facturi!$C:$L,8,0)," ")</f>
        <v xml:space="preserve"> </v>
      </c>
      <c r="O21" s="146" t="s">
        <v>149</v>
      </c>
    </row>
    <row r="22" spans="1:19" ht="25.5" customHeight="1">
      <c r="C22" s="17" t="str">
        <f>IFERROR(IF(VLOOKUP(CONCATENATE(M3,"-","5"),Facturi!C:E,1,0)&lt;&gt;0,5," ")," ")</f>
        <v xml:space="preserve"> </v>
      </c>
      <c r="D22" s="252" t="str">
        <f>IFERROR(VLOOKUP(CONCATENATE($M$3,"-",$C22),Facturi!$C:$L,3,0)," ")</f>
        <v xml:space="preserve"> </v>
      </c>
      <c r="E22" s="253"/>
      <c r="F22" s="18" t="str">
        <f>IFERROR(VLOOKUP(CONCATENATE($M$3,"-",$C22),Facturi!$C:$L,5,0)," ")</f>
        <v xml:space="preserve"> </v>
      </c>
      <c r="G22" s="39" t="str">
        <f>IFERROR(VLOOKUP(CONCATENATE($M$3,"-",$C22),Facturi!$C:$L,6,0)," ")</f>
        <v xml:space="preserve"> </v>
      </c>
      <c r="H22" s="55" t="str">
        <f>IFERROR(VLOOKUP(CONCATENATE($M$3,"-",$C22),Facturi!$C:$L,7,0)," ")</f>
        <v xml:space="preserve"> </v>
      </c>
      <c r="I22" s="16" t="str">
        <f>IFERROR(VLOOKUP(CONCATENATE($M$3,"-",$C22),Facturi!$C:$L,8,0)," ")</f>
        <v xml:space="preserve"> </v>
      </c>
      <c r="O22" s="146" t="s">
        <v>151</v>
      </c>
    </row>
    <row r="23" spans="1:19" ht="25.5" customHeight="1">
      <c r="C23" s="17" t="str">
        <f>IFERROR(IF(VLOOKUP(CONCATENATE(M3,"-","6"),Facturi!C:E,1,0)&lt;&gt;0,6," ")," ")</f>
        <v xml:space="preserve"> </v>
      </c>
      <c r="D23" s="252" t="str">
        <f>IFERROR(VLOOKUP(CONCATENATE($M$3,"-",$C23),Facturi!$C:$L,3,0)," ")</f>
        <v xml:space="preserve"> </v>
      </c>
      <c r="E23" s="253"/>
      <c r="F23" s="18" t="str">
        <f>IFERROR(VLOOKUP(CONCATENATE($M$3,"-",$C23),Facturi!$C:$L,5,0)," ")</f>
        <v xml:space="preserve"> </v>
      </c>
      <c r="G23" s="39" t="str">
        <f>IFERROR(VLOOKUP(CONCATENATE($M$3,"-",$C23),Facturi!$C:$L,6,0)," ")</f>
        <v xml:space="preserve"> </v>
      </c>
      <c r="H23" s="55" t="str">
        <f>IFERROR(VLOOKUP(CONCATENATE($M$3,"-",$C23),Facturi!$C:$L,7,0)," ")</f>
        <v xml:space="preserve"> </v>
      </c>
      <c r="I23" s="16" t="str">
        <f>IFERROR(VLOOKUP(CONCATENATE($M$3,"-",$C23),Facturi!$C:$L,8,0)," ")</f>
        <v xml:space="preserve"> </v>
      </c>
      <c r="O23" s="146" t="s">
        <v>152</v>
      </c>
    </row>
    <row r="24" spans="1:19" ht="25.5" customHeight="1">
      <c r="C24" s="17" t="str">
        <f>IFERROR(IF(VLOOKUP(CONCATENATE(M3,"-","7"),Facturi!C:E,1,0)&lt;&gt;0,7," ")," ")</f>
        <v xml:space="preserve"> </v>
      </c>
      <c r="D24" s="252" t="str">
        <f>IFERROR(VLOOKUP(CONCATENATE($M$3,"-",$C24),Facturi!$C:$L,3,0)," ")</f>
        <v xml:space="preserve"> </v>
      </c>
      <c r="E24" s="253"/>
      <c r="F24" s="18" t="str">
        <f>IFERROR(VLOOKUP(CONCATENATE($M$3,"-",$C24),Facturi!$C:$L,5,0)," ")</f>
        <v xml:space="preserve"> </v>
      </c>
      <c r="G24" s="39" t="str">
        <f>IFERROR(VLOOKUP(CONCATENATE($M$3,"-",$C24),Facturi!$C:$L,6,0)," ")</f>
        <v xml:space="preserve"> </v>
      </c>
      <c r="H24" s="55" t="str">
        <f>IFERROR(VLOOKUP(CONCATENATE($M$3,"-",$C24),Facturi!$C:$L,7,0)," ")</f>
        <v xml:space="preserve"> </v>
      </c>
      <c r="I24" s="16" t="str">
        <f>IFERROR(VLOOKUP(CONCATENATE($M$3,"-",$C24),Facturi!$C:$L,8,0)," ")</f>
        <v xml:space="preserve"> </v>
      </c>
      <c r="O24" s="146" t="s">
        <v>152</v>
      </c>
    </row>
    <row r="25" spans="1:19" ht="25.5" customHeight="1">
      <c r="C25" s="17" t="str">
        <f>IFERROR(IF(VLOOKUP(CONCATENATE(M3,"-","8"),Facturi!C:E,1,0)&lt;&gt;0,8," ")," ")</f>
        <v xml:space="preserve"> </v>
      </c>
      <c r="D25" s="252" t="str">
        <f>IFERROR(VLOOKUP(CONCATENATE($M$3,"-",$C25),Facturi!$C:$L,3,0)," ")</f>
        <v xml:space="preserve"> </v>
      </c>
      <c r="E25" s="253"/>
      <c r="F25" s="18" t="str">
        <f>IFERROR(VLOOKUP(CONCATENATE($M$3,"-",$C25),Facturi!$C:$L,5,0)," ")</f>
        <v xml:space="preserve"> </v>
      </c>
      <c r="G25" s="39" t="str">
        <f>IFERROR(VLOOKUP(CONCATENATE($M$3,"-",$C25),Facturi!$C:$L,6,0)," ")</f>
        <v xml:space="preserve"> </v>
      </c>
      <c r="H25" s="55" t="str">
        <f>IFERROR(VLOOKUP(CONCATENATE($M$3,"-",$C25),Facturi!$C:$L,7,0)," ")</f>
        <v xml:space="preserve"> </v>
      </c>
      <c r="I25" s="16" t="str">
        <f>IFERROR(VLOOKUP(CONCATENATE($M$3,"-",$C25),Facturi!$C:$L,8,0)," ")</f>
        <v xml:space="preserve"> </v>
      </c>
      <c r="O25" s="146" t="s">
        <v>153</v>
      </c>
    </row>
    <row r="26" spans="1:19" ht="25.5" customHeight="1">
      <c r="C26" s="17" t="str">
        <f>IFERROR(IF(VLOOKUP(CONCATENATE(M3,"-","9"),Facturi!C:E,1,0)&lt;&gt;0,9," ")," ")</f>
        <v xml:space="preserve"> </v>
      </c>
      <c r="D26" s="252" t="str">
        <f>IFERROR(VLOOKUP(CONCATENATE($M$3,"-",$C26),Facturi!$C:$L,3,0)," ")</f>
        <v xml:space="preserve"> </v>
      </c>
      <c r="E26" s="253"/>
      <c r="F26" s="18" t="str">
        <f>IFERROR(VLOOKUP(CONCATENATE($M$3,"-",$C26),Facturi!$C:$L,5,0)," ")</f>
        <v xml:space="preserve"> </v>
      </c>
      <c r="G26" s="39" t="str">
        <f>IFERROR(VLOOKUP(CONCATENATE($M$3,"-",$C26),Facturi!$C:$L,6,0)," ")</f>
        <v xml:space="preserve"> </v>
      </c>
      <c r="H26" s="55" t="str">
        <f>IFERROR(VLOOKUP(CONCATENATE($M$3,"-",$C26),Facturi!$C:$L,7,0)," ")</f>
        <v xml:space="preserve"> </v>
      </c>
      <c r="I26" s="16" t="str">
        <f>IFERROR(VLOOKUP(CONCATENATE($M$3,"-",$C26),Facturi!$C:$L,8,0)," ")</f>
        <v xml:space="preserve"> </v>
      </c>
      <c r="O26" s="146" t="s">
        <v>154</v>
      </c>
    </row>
    <row r="27" spans="1:19" ht="25.5" customHeight="1">
      <c r="C27" s="40" t="str">
        <f>IFERROR(IF(VLOOKUP(CONCATENATE(M3,"-","10"),Facturi!C:E,1,0)&lt;&gt;0,10," ")," ")</f>
        <v xml:space="preserve"> </v>
      </c>
      <c r="D27" s="254" t="str">
        <f>IFERROR(VLOOKUP(CONCATENATE($M$3,"-",$C27),Facturi!$C:$L,3,0)," ")</f>
        <v xml:space="preserve"> </v>
      </c>
      <c r="E27" s="255"/>
      <c r="F27" s="18" t="str">
        <f>IFERROR(VLOOKUP(CONCATENATE($M$3,"-",$C27),Facturi!$C:$L,5,0)," ")</f>
        <v xml:space="preserve"> </v>
      </c>
      <c r="G27" s="39" t="str">
        <f>IFERROR(VLOOKUP(CONCATENATE($M$3,"-",$C27),Facturi!$C:$L,6,0)," ")</f>
        <v xml:space="preserve"> </v>
      </c>
      <c r="H27" s="55" t="str">
        <f>IFERROR(VLOOKUP(CONCATENATE($M$3,"-",$C27),Facturi!$C:$L,7,0)," ")</f>
        <v xml:space="preserve"> </v>
      </c>
      <c r="I27" s="16" t="str">
        <f>IFERROR(VLOOKUP(CONCATENATE($M$3,"-",$C27),Facturi!$C:$L,8,0)," ")</f>
        <v xml:space="preserve"> </v>
      </c>
      <c r="O27" s="146" t="s">
        <v>155</v>
      </c>
    </row>
    <row r="28" spans="1:19" ht="12.75" customHeight="1">
      <c r="C28" s="241" t="s">
        <v>66</v>
      </c>
      <c r="D28" s="242"/>
      <c r="E28" s="242"/>
      <c r="F28" s="242"/>
      <c r="G28" s="242"/>
      <c r="H28" s="242"/>
      <c r="I28" s="54">
        <f>IF(VLOOKUP(M3,Facturi!A:K,11,0)=0," ",VLOOKUP(M3,Facturi!A:K,11,0))</f>
        <v>42396</v>
      </c>
      <c r="O28" s="146" t="s">
        <v>156</v>
      </c>
    </row>
    <row r="29" spans="1:19" s="53" customFormat="1" ht="39.950000000000003" customHeight="1">
      <c r="A29" s="52"/>
      <c r="C29" s="235" t="s">
        <v>84</v>
      </c>
      <c r="D29" s="236"/>
      <c r="E29" s="236"/>
      <c r="F29" s="237"/>
      <c r="G29" s="41" t="s">
        <v>96</v>
      </c>
      <c r="H29" s="262">
        <f>SUM(I18:I27)</f>
        <v>12500</v>
      </c>
      <c r="I29" s="263"/>
      <c r="K29" s="52"/>
      <c r="L29" s="52"/>
      <c r="M29" s="52"/>
      <c r="N29" s="52"/>
      <c r="O29" s="145" t="s">
        <v>220</v>
      </c>
      <c r="P29" s="52"/>
      <c r="Q29" s="52"/>
      <c r="R29" s="52"/>
      <c r="S29" s="52"/>
    </row>
    <row r="30" spans="1:19" s="53" customFormat="1" ht="39.950000000000003" customHeight="1">
      <c r="A30" s="52"/>
      <c r="C30" s="235" t="s">
        <v>85</v>
      </c>
      <c r="D30" s="236"/>
      <c r="E30" s="236"/>
      <c r="F30" s="237"/>
      <c r="G30" s="256" t="s">
        <v>65</v>
      </c>
      <c r="H30" s="257"/>
      <c r="I30" s="258"/>
      <c r="K30" s="52"/>
      <c r="L30" s="52"/>
      <c r="M30" s="52"/>
      <c r="N30" s="52"/>
      <c r="O30" s="145" t="s">
        <v>221</v>
      </c>
      <c r="P30" s="52"/>
      <c r="Q30" s="52"/>
      <c r="R30" s="52"/>
      <c r="S30" s="52"/>
    </row>
    <row r="31" spans="1:19" ht="31.5" customHeight="1">
      <c r="C31" s="238" t="s">
        <v>67</v>
      </c>
      <c r="D31" s="239"/>
      <c r="E31" s="239"/>
      <c r="F31" s="240"/>
      <c r="G31" s="259"/>
      <c r="H31" s="260"/>
      <c r="I31" s="261"/>
    </row>
    <row r="32" spans="1:19" ht="12.75" customHeight="1">
      <c r="C32" s="226" t="str">
        <f>C7</f>
        <v>PFA BV</v>
      </c>
      <c r="D32" s="226"/>
      <c r="E32" s="226"/>
      <c r="F32" s="226"/>
      <c r="G32" s="227"/>
      <c r="H32" s="227"/>
      <c r="I32" s="227"/>
    </row>
    <row r="34" spans="2:10" ht="12.75" customHeight="1">
      <c r="B34" s="48"/>
      <c r="C34" s="48"/>
      <c r="D34" s="48"/>
      <c r="E34" s="48"/>
      <c r="F34" s="48"/>
      <c r="G34" s="48"/>
      <c r="H34" s="48"/>
      <c r="I34" s="48"/>
      <c r="J34" s="48"/>
    </row>
    <row r="35" spans="2:10" ht="12.75" customHeight="1">
      <c r="B35" s="48"/>
      <c r="C35" s="48"/>
      <c r="D35" s="48"/>
      <c r="E35" s="48"/>
      <c r="F35" s="48"/>
      <c r="G35" s="48"/>
      <c r="H35" s="48"/>
      <c r="I35" s="48"/>
      <c r="J35" s="48"/>
    </row>
    <row r="36" spans="2:10" ht="12.75" customHeight="1">
      <c r="B36" s="48"/>
      <c r="C36" s="48"/>
      <c r="D36" s="48"/>
      <c r="E36" s="48"/>
      <c r="F36" s="48"/>
      <c r="G36" s="48"/>
      <c r="H36" s="48"/>
      <c r="I36" s="48"/>
      <c r="J36" s="48"/>
    </row>
    <row r="37" spans="2:10" ht="12.75" customHeight="1">
      <c r="B37" s="48"/>
      <c r="C37" s="48"/>
      <c r="D37" s="48"/>
      <c r="E37" s="48"/>
      <c r="F37" s="48"/>
      <c r="G37" s="48"/>
      <c r="H37" s="48"/>
      <c r="I37" s="48"/>
      <c r="J37" s="48"/>
    </row>
    <row r="38" spans="2:10" ht="12.75" customHeight="1">
      <c r="B38" s="48"/>
      <c r="C38" s="48"/>
      <c r="D38" s="48"/>
      <c r="E38" s="48"/>
      <c r="F38" s="48"/>
      <c r="G38" s="48"/>
      <c r="H38" s="48"/>
      <c r="I38" s="48"/>
      <c r="J38" s="48"/>
    </row>
    <row r="39" spans="2:10" ht="12.75" customHeight="1">
      <c r="B39" s="48"/>
      <c r="C39" s="48"/>
      <c r="D39" s="48"/>
      <c r="E39" s="48"/>
      <c r="F39" s="48"/>
      <c r="G39" s="48"/>
      <c r="H39" s="48"/>
      <c r="I39" s="48"/>
      <c r="J39" s="48"/>
    </row>
    <row r="40" spans="2:10" ht="12.75" customHeight="1">
      <c r="B40" s="48"/>
      <c r="C40" s="48"/>
      <c r="D40" s="48"/>
      <c r="E40" s="48"/>
      <c r="F40" s="48"/>
      <c r="G40" s="48"/>
      <c r="H40" s="48"/>
      <c r="I40" s="48"/>
      <c r="J40" s="48"/>
    </row>
    <row r="41" spans="2:10" ht="12.75" customHeight="1">
      <c r="B41" s="48"/>
      <c r="C41" s="48"/>
      <c r="D41" s="48"/>
      <c r="E41" s="48"/>
      <c r="F41" s="48"/>
      <c r="G41" s="48"/>
      <c r="H41" s="48"/>
      <c r="I41" s="48"/>
      <c r="J41" s="48"/>
    </row>
    <row r="42" spans="2:10" ht="12.75" customHeight="1">
      <c r="B42" s="48"/>
      <c r="C42" s="48"/>
      <c r="D42" s="48"/>
      <c r="E42" s="48"/>
      <c r="F42" s="48"/>
      <c r="G42" s="48"/>
      <c r="H42" s="48"/>
      <c r="I42" s="48"/>
      <c r="J42" s="48"/>
    </row>
    <row r="43" spans="2:10" ht="12.75" customHeight="1">
      <c r="B43" s="48"/>
      <c r="C43" s="48"/>
      <c r="D43" s="48"/>
      <c r="E43" s="48"/>
      <c r="F43" s="48"/>
      <c r="G43" s="48"/>
      <c r="H43" s="48"/>
      <c r="I43" s="48"/>
      <c r="J43" s="48"/>
    </row>
    <row r="44" spans="2:10" ht="12.75" customHeight="1">
      <c r="B44" s="48"/>
      <c r="C44" s="48"/>
      <c r="D44" s="48"/>
      <c r="E44" s="48"/>
      <c r="F44" s="48"/>
      <c r="G44" s="48"/>
      <c r="H44" s="48"/>
      <c r="I44" s="48"/>
      <c r="J44" s="48"/>
    </row>
    <row r="45" spans="2:10" ht="12.75" customHeight="1">
      <c r="B45" s="48"/>
      <c r="C45" s="48"/>
      <c r="D45" s="48"/>
      <c r="E45" s="48"/>
      <c r="F45" s="48"/>
      <c r="G45" s="48"/>
      <c r="H45" s="48"/>
      <c r="I45" s="48"/>
      <c r="J45" s="48"/>
    </row>
    <row r="46" spans="2:10" ht="12.75" customHeight="1">
      <c r="B46" s="48"/>
      <c r="C46" s="48"/>
      <c r="D46" s="48"/>
      <c r="E46" s="48"/>
      <c r="F46" s="48"/>
      <c r="G46" s="48"/>
      <c r="H46" s="48"/>
      <c r="I46" s="48"/>
      <c r="J46" s="48"/>
    </row>
    <row r="47" spans="2:10" ht="12.75" customHeight="1">
      <c r="B47" s="48"/>
      <c r="C47" s="48"/>
      <c r="D47" s="48"/>
      <c r="E47" s="48"/>
      <c r="F47" s="48"/>
      <c r="G47" s="48"/>
      <c r="H47" s="48"/>
      <c r="I47" s="48"/>
      <c r="J47" s="48"/>
    </row>
    <row r="48" spans="2:10" ht="12.75" customHeight="1">
      <c r="B48" s="48"/>
      <c r="C48" s="48"/>
      <c r="D48" s="48"/>
      <c r="E48" s="48"/>
      <c r="F48" s="48"/>
      <c r="G48" s="48"/>
      <c r="H48" s="48"/>
      <c r="I48" s="48"/>
      <c r="J48" s="48"/>
    </row>
    <row r="49" spans="2:10" ht="12.75" customHeight="1">
      <c r="B49" s="48"/>
      <c r="C49" s="48"/>
      <c r="D49" s="48"/>
      <c r="E49" s="48"/>
      <c r="F49" s="48"/>
      <c r="G49" s="48"/>
      <c r="H49" s="48"/>
      <c r="I49" s="48"/>
      <c r="J49" s="48"/>
    </row>
    <row r="50" spans="2:10" ht="12.75" customHeight="1">
      <c r="B50" s="48"/>
      <c r="C50" s="48"/>
      <c r="D50" s="48"/>
      <c r="E50" s="48"/>
      <c r="F50" s="48"/>
      <c r="G50" s="48"/>
      <c r="H50" s="48"/>
      <c r="I50" s="48"/>
      <c r="J50" s="48"/>
    </row>
    <row r="51" spans="2:10" ht="12.75" customHeight="1">
      <c r="B51" s="48"/>
      <c r="C51" s="48"/>
      <c r="D51" s="48"/>
      <c r="E51" s="48"/>
      <c r="F51" s="48"/>
      <c r="G51" s="48"/>
      <c r="H51" s="48"/>
      <c r="I51" s="48"/>
      <c r="J51" s="48"/>
    </row>
    <row r="52" spans="2:10" ht="12.75" customHeight="1">
      <c r="B52" s="48"/>
      <c r="C52" s="48"/>
      <c r="D52" s="48"/>
      <c r="E52" s="48"/>
      <c r="F52" s="48"/>
      <c r="G52" s="48"/>
      <c r="H52" s="48"/>
      <c r="I52" s="48"/>
      <c r="J52" s="48"/>
    </row>
    <row r="53" spans="2:10" ht="12.75" customHeight="1">
      <c r="B53" s="48"/>
      <c r="C53" s="48"/>
      <c r="D53" s="48"/>
      <c r="E53" s="48"/>
      <c r="F53" s="48"/>
      <c r="G53" s="48"/>
      <c r="H53" s="48"/>
      <c r="I53" s="48"/>
      <c r="J53" s="48"/>
    </row>
    <row r="54" spans="2:10" ht="12.75" customHeight="1">
      <c r="B54" s="48"/>
      <c r="C54" s="48"/>
      <c r="D54" s="48"/>
      <c r="E54" s="48"/>
      <c r="F54" s="48"/>
      <c r="G54" s="48"/>
      <c r="H54" s="48"/>
      <c r="I54" s="48"/>
      <c r="J54" s="48"/>
    </row>
    <row r="55" spans="2:10" ht="12.75" customHeight="1">
      <c r="B55" s="48"/>
      <c r="C55" s="48"/>
      <c r="D55" s="48"/>
      <c r="E55" s="48"/>
      <c r="F55" s="48"/>
      <c r="G55" s="48"/>
      <c r="H55" s="48"/>
      <c r="I55" s="48"/>
      <c r="J55" s="48"/>
    </row>
    <row r="56" spans="2:10" ht="12.75" customHeight="1">
      <c r="B56" s="48"/>
      <c r="C56" s="48"/>
      <c r="D56" s="48"/>
      <c r="E56" s="48"/>
      <c r="F56" s="48"/>
      <c r="G56" s="48"/>
      <c r="H56" s="48"/>
      <c r="I56" s="48"/>
      <c r="J56" s="48"/>
    </row>
    <row r="57" spans="2:10" ht="12.75" customHeight="1">
      <c r="B57" s="48"/>
      <c r="C57" s="48"/>
      <c r="D57" s="48"/>
      <c r="E57" s="48"/>
      <c r="F57" s="48"/>
      <c r="G57" s="48"/>
      <c r="H57" s="48"/>
      <c r="I57" s="48"/>
      <c r="J57" s="48"/>
    </row>
    <row r="58" spans="2:10" ht="12.75" customHeight="1">
      <c r="B58" s="48"/>
      <c r="C58" s="48"/>
      <c r="D58" s="48"/>
      <c r="E58" s="48"/>
      <c r="F58" s="48"/>
      <c r="G58" s="48"/>
      <c r="H58" s="48"/>
      <c r="I58" s="48"/>
      <c r="J58" s="48"/>
    </row>
    <row r="59" spans="2:10" ht="12.75" customHeight="1">
      <c r="B59" s="48"/>
      <c r="C59" s="48"/>
      <c r="D59" s="48"/>
      <c r="E59" s="48"/>
      <c r="F59" s="48"/>
      <c r="G59" s="48"/>
      <c r="H59" s="48"/>
      <c r="I59" s="48"/>
      <c r="J59" s="48"/>
    </row>
    <row r="60" spans="2:10" ht="12.75" customHeight="1">
      <c r="B60" s="48"/>
      <c r="C60" s="48"/>
      <c r="D60" s="48"/>
      <c r="E60" s="48"/>
      <c r="F60" s="48"/>
      <c r="G60" s="48"/>
      <c r="H60" s="48"/>
      <c r="I60" s="48"/>
      <c r="J60" s="48"/>
    </row>
    <row r="61" spans="2:10" ht="12.75" customHeight="1">
      <c r="B61" s="48"/>
      <c r="C61" s="48"/>
      <c r="D61" s="48"/>
      <c r="E61" s="48"/>
      <c r="F61" s="48"/>
      <c r="G61" s="48"/>
      <c r="H61" s="48"/>
      <c r="I61" s="48"/>
      <c r="J61" s="48"/>
    </row>
    <row r="62" spans="2:10" ht="12.75" customHeight="1">
      <c r="B62" s="48"/>
      <c r="C62" s="48"/>
      <c r="D62" s="48"/>
      <c r="E62" s="48"/>
      <c r="F62" s="48"/>
      <c r="G62" s="48"/>
      <c r="H62" s="48"/>
      <c r="I62" s="48"/>
      <c r="J62" s="48"/>
    </row>
    <row r="63" spans="2:10" ht="12.75" customHeight="1">
      <c r="B63" s="48"/>
      <c r="C63" s="48"/>
      <c r="D63" s="48"/>
      <c r="E63" s="48"/>
      <c r="F63" s="48"/>
      <c r="G63" s="48"/>
      <c r="H63" s="48"/>
      <c r="I63" s="48"/>
      <c r="J63" s="48"/>
    </row>
    <row r="64" spans="2:10" ht="12.75" customHeight="1">
      <c r="B64" s="48"/>
      <c r="C64" s="48"/>
      <c r="D64" s="48"/>
      <c r="E64" s="48"/>
      <c r="F64" s="48"/>
      <c r="G64" s="48"/>
      <c r="H64" s="48"/>
      <c r="I64" s="48"/>
      <c r="J64" s="48"/>
    </row>
    <row r="65" spans="2:10" ht="12.75" customHeight="1">
      <c r="B65" s="48"/>
      <c r="C65" s="48"/>
      <c r="D65" s="48"/>
      <c r="E65" s="48"/>
      <c r="F65" s="48"/>
      <c r="G65" s="48"/>
      <c r="H65" s="48"/>
      <c r="I65" s="48"/>
      <c r="J65" s="48"/>
    </row>
    <row r="66" spans="2:10" ht="12.75" customHeight="1">
      <c r="B66" s="48"/>
      <c r="C66" s="48"/>
      <c r="D66" s="48"/>
      <c r="E66" s="48"/>
      <c r="F66" s="48"/>
      <c r="G66" s="48"/>
      <c r="H66" s="48"/>
      <c r="I66" s="48"/>
      <c r="J66" s="48"/>
    </row>
  </sheetData>
  <mergeCells count="42">
    <mergeCell ref="D26:E26"/>
    <mergeCell ref="D27:E27"/>
    <mergeCell ref="G30:I31"/>
    <mergeCell ref="H29:I29"/>
    <mergeCell ref="G9:I9"/>
    <mergeCell ref="D21:E21"/>
    <mergeCell ref="D22:E22"/>
    <mergeCell ref="D23:E23"/>
    <mergeCell ref="D24:E24"/>
    <mergeCell ref="D25:E25"/>
    <mergeCell ref="D15:E16"/>
    <mergeCell ref="D17:E17"/>
    <mergeCell ref="D18:E18"/>
    <mergeCell ref="D19:E19"/>
    <mergeCell ref="D20:E20"/>
    <mergeCell ref="H2:I2"/>
    <mergeCell ref="C6:E6"/>
    <mergeCell ref="C7:E7"/>
    <mergeCell ref="C8:E8"/>
    <mergeCell ref="C9:E9"/>
    <mergeCell ref="G3:I3"/>
    <mergeCell ref="G4:I4"/>
    <mergeCell ref="C5:I5"/>
    <mergeCell ref="G6:I6"/>
    <mergeCell ref="G7:I7"/>
    <mergeCell ref="G8:I8"/>
    <mergeCell ref="C32:F32"/>
    <mergeCell ref="G32:I32"/>
    <mergeCell ref="C10:E11"/>
    <mergeCell ref="C12:E12"/>
    <mergeCell ref="C13:E13"/>
    <mergeCell ref="G13:I13"/>
    <mergeCell ref="G10:I11"/>
    <mergeCell ref="G12:I12"/>
    <mergeCell ref="C15:C16"/>
    <mergeCell ref="F15:F16"/>
    <mergeCell ref="G15:G16"/>
    <mergeCell ref="C14:I14"/>
    <mergeCell ref="C29:F29"/>
    <mergeCell ref="C30:F30"/>
    <mergeCell ref="C31:F31"/>
    <mergeCell ref="C28:H28"/>
  </mergeCells>
  <hyperlinks>
    <hyperlink ref="O4" location="'Evidenta PFA'!A1" display="Evidenta PFA"/>
    <hyperlink ref="O5" location="RJIP!A1" display="RJIP"/>
    <hyperlink ref="O6" location="'Model RJIP'!A1" display="Model RJIP"/>
    <hyperlink ref="O7" location="'Registrul-Inventar'!A1" display="Registrul-Inventar"/>
    <hyperlink ref="O8" location="'Export factura'!A1" display="Export factura"/>
    <hyperlink ref="O9" location="'Export chitanta'!A1" display="Export chitanta"/>
    <hyperlink ref="O10" location="Facturi!A1" display="Facturi"/>
    <hyperlink ref="O11" location="Clienti!A1" display="Clienti"/>
    <hyperlink ref="O12" location="'Incasat pe luna'!A1" display="Incasat pe luna"/>
    <hyperlink ref="O13" location="'Facturat pe luna'!A1" display="Facturat pe luna"/>
    <hyperlink ref="O14" location="'Incasari pe client'!A1" display="Incasari pe client"/>
    <hyperlink ref="O15" location="'Calculator pret traducere'!A1" display="Calculator pret traducere"/>
    <hyperlink ref="O16" location="Ianuarie!A1" display="Ianuarie"/>
    <hyperlink ref="O17" location="Februarie!A1" display="Februarie"/>
    <hyperlink ref="O18" location="Martie!A1" display="Martie"/>
    <hyperlink ref="O19" location="Aprilie!A1" display="Aprilie"/>
    <hyperlink ref="O20" location="Mai!A1" display="Mai"/>
    <hyperlink ref="O21" location="Iunie!A1" display="Iunie"/>
    <hyperlink ref="O22" location="Iulie!A1" display="Iulie"/>
    <hyperlink ref="O23" location="August!A1" display="August"/>
    <hyperlink ref="O24" location="August!A1" display="August"/>
    <hyperlink ref="O25" location="Septembrie!A1" display="Septembrie"/>
    <hyperlink ref="O26" location="Octombrie!A1" display="Octombrie"/>
    <hyperlink ref="O27" location="Noiembrie!A1" display="Noiembrie"/>
    <hyperlink ref="O28" location="Decembrie!A1" display="Decembrie"/>
    <hyperlink ref="O29" location="'Export chitanta'!Print_Area" display="'Export chitanta'!Print_Area"/>
    <hyperlink ref="O30" location="'Export factura'!Print_Area" display="'Export factura'!Print_Area"/>
  </hyperlinks>
  <printOptions horizontalCentered="1"/>
  <pageMargins left="0.23622047244094499" right="0.23622047244094499" top="0.25" bottom="0.72" header="0.31496062992126" footer="0.31496062992126"/>
  <pageSetup paperSize="9" scale="9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Facturi!$A:$A</xm:f>
          </x14:formula1>
          <xm:sqref>M3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50"/>
  </sheetPr>
  <dimension ref="B1:S45"/>
  <sheetViews>
    <sheetView showGridLines="0" topLeftCell="A19" workbookViewId="0">
      <selection activeCell="M41" sqref="M41"/>
    </sheetView>
  </sheetViews>
  <sheetFormatPr defaultRowHeight="12.75"/>
  <cols>
    <col min="1" max="1" width="2.7109375" style="19" customWidth="1"/>
    <col min="2" max="2" width="8.28515625" style="19" customWidth="1"/>
    <col min="3" max="3" width="9.140625" style="19" customWidth="1"/>
    <col min="4" max="4" width="6.5703125" style="19" customWidth="1"/>
    <col min="5" max="6" width="10.140625" style="19" customWidth="1"/>
    <col min="7" max="7" width="3.42578125" style="19" customWidth="1"/>
    <col min="8" max="8" width="5.5703125" style="19" customWidth="1"/>
    <col min="9" max="9" width="8.140625" style="19" customWidth="1"/>
    <col min="10" max="10" width="10.5703125" style="19" customWidth="1"/>
    <col min="11" max="11" width="12" style="19" bestFit="1" customWidth="1"/>
    <col min="12" max="12" width="3.42578125" style="19" customWidth="1"/>
    <col min="13" max="16384" width="9.140625" style="19"/>
  </cols>
  <sheetData>
    <row r="1" spans="2:19" ht="12" customHeight="1"/>
    <row r="2" spans="2:19">
      <c r="B2" s="271" t="s">
        <v>39</v>
      </c>
      <c r="C2" s="271"/>
      <c r="D2" s="273" t="s">
        <v>21</v>
      </c>
      <c r="E2" s="273"/>
      <c r="F2" s="273"/>
      <c r="G2" s="273"/>
      <c r="H2" s="273"/>
      <c r="I2" s="273"/>
      <c r="J2" s="273"/>
      <c r="K2" s="273"/>
      <c r="L2" s="273"/>
    </row>
    <row r="3" spans="2:19">
      <c r="B3" s="271" t="s">
        <v>57</v>
      </c>
      <c r="C3" s="271"/>
      <c r="D3" s="272">
        <v>15000</v>
      </c>
      <c r="E3" s="272">
        <v>3100</v>
      </c>
      <c r="F3" s="272">
        <v>3100</v>
      </c>
      <c r="G3" s="272">
        <v>3100</v>
      </c>
      <c r="H3" s="272">
        <v>3100</v>
      </c>
      <c r="I3" s="272">
        <v>3100</v>
      </c>
      <c r="J3" s="272">
        <v>3100</v>
      </c>
      <c r="K3" s="272">
        <v>3100</v>
      </c>
      <c r="L3" s="272">
        <v>3100</v>
      </c>
      <c r="S3" s="90"/>
    </row>
    <row r="4" spans="2:19">
      <c r="B4" s="271" t="s">
        <v>58</v>
      </c>
      <c r="C4" s="271"/>
      <c r="D4" s="273" t="s">
        <v>125</v>
      </c>
      <c r="E4" s="273"/>
      <c r="F4" s="273"/>
      <c r="G4" s="273"/>
      <c r="H4" s="273"/>
      <c r="I4" s="273"/>
      <c r="J4" s="273"/>
      <c r="K4" s="273"/>
      <c r="L4" s="273"/>
      <c r="S4" s="146" t="s">
        <v>246</v>
      </c>
    </row>
    <row r="5" spans="2:19">
      <c r="S5" s="146" t="s">
        <v>247</v>
      </c>
    </row>
    <row r="6" spans="2:19">
      <c r="B6" s="20" t="s">
        <v>52</v>
      </c>
      <c r="C6" s="21" t="s">
        <v>101</v>
      </c>
      <c r="D6" s="21" t="s">
        <v>33</v>
      </c>
      <c r="E6" s="277" t="str">
        <f>D2</f>
        <v>0004</v>
      </c>
      <c r="F6" s="277"/>
      <c r="G6" s="21"/>
      <c r="H6" s="21"/>
      <c r="I6" s="21"/>
      <c r="J6" s="21"/>
      <c r="K6" s="21"/>
      <c r="L6" s="22"/>
      <c r="S6" s="146" t="s">
        <v>248</v>
      </c>
    </row>
    <row r="7" spans="2:19">
      <c r="B7" s="23" t="s">
        <v>40</v>
      </c>
      <c r="C7" s="268" t="s">
        <v>263</v>
      </c>
      <c r="D7" s="268"/>
      <c r="E7" s="268"/>
      <c r="F7" s="268"/>
      <c r="G7" s="24"/>
      <c r="H7" s="276" t="s">
        <v>102</v>
      </c>
      <c r="I7" s="276"/>
      <c r="J7" s="276"/>
      <c r="K7" s="276"/>
      <c r="L7" s="25"/>
      <c r="S7" s="146" t="s">
        <v>249</v>
      </c>
    </row>
    <row r="8" spans="2:19">
      <c r="B8" s="23" t="s">
        <v>41</v>
      </c>
      <c r="C8" s="268" t="s">
        <v>42</v>
      </c>
      <c r="D8" s="268"/>
      <c r="E8" s="268"/>
      <c r="F8" s="268"/>
      <c r="G8" s="24"/>
      <c r="H8" s="276"/>
      <c r="I8" s="276"/>
      <c r="J8" s="276"/>
      <c r="K8" s="276"/>
      <c r="L8" s="25"/>
      <c r="S8" s="146" t="s">
        <v>250</v>
      </c>
    </row>
    <row r="9" spans="2:19">
      <c r="B9" s="23" t="s">
        <v>43</v>
      </c>
      <c r="C9" s="268" t="s">
        <v>44</v>
      </c>
      <c r="D9" s="268"/>
      <c r="E9" s="268"/>
      <c r="F9" s="268"/>
      <c r="G9" s="24"/>
      <c r="H9" s="276"/>
      <c r="I9" s="276"/>
      <c r="J9" s="276"/>
      <c r="K9" s="276"/>
      <c r="L9" s="25"/>
      <c r="S9" s="146" t="s">
        <v>251</v>
      </c>
    </row>
    <row r="10" spans="2:19" ht="12.75" customHeight="1">
      <c r="B10" s="23" t="s">
        <v>45</v>
      </c>
      <c r="C10" s="268" t="s">
        <v>266</v>
      </c>
      <c r="D10" s="268"/>
      <c r="E10" s="268"/>
      <c r="F10" s="268"/>
      <c r="G10" s="24"/>
      <c r="H10" s="276"/>
      <c r="I10" s="276"/>
      <c r="J10" s="276"/>
      <c r="K10" s="276"/>
      <c r="L10" s="25"/>
      <c r="S10" s="146" t="s">
        <v>252</v>
      </c>
    </row>
    <row r="11" spans="2:19">
      <c r="B11" s="23" t="s">
        <v>46</v>
      </c>
      <c r="C11" s="268" t="s">
        <v>99</v>
      </c>
      <c r="D11" s="268"/>
      <c r="E11" s="268"/>
      <c r="F11" s="268"/>
      <c r="G11" s="24"/>
      <c r="H11" s="274" t="s">
        <v>38</v>
      </c>
      <c r="I11" s="274"/>
      <c r="J11" s="80" t="s">
        <v>124</v>
      </c>
      <c r="K11" s="33" t="str">
        <f>D2</f>
        <v>0004</v>
      </c>
      <c r="L11" s="25"/>
      <c r="S11" s="146" t="s">
        <v>253</v>
      </c>
    </row>
    <row r="12" spans="2:19">
      <c r="B12" s="23" t="s">
        <v>47</v>
      </c>
      <c r="C12" s="268" t="s">
        <v>265</v>
      </c>
      <c r="D12" s="268"/>
      <c r="E12" s="268"/>
      <c r="F12" s="268"/>
      <c r="G12" s="268"/>
      <c r="H12" s="274" t="s">
        <v>55</v>
      </c>
      <c r="I12" s="274"/>
      <c r="J12" s="274"/>
      <c r="K12" s="34">
        <f>VLOOKUP(D2,Facturi!A:D,4,0)</f>
        <v>42396</v>
      </c>
      <c r="L12" s="25"/>
      <c r="S12" s="146" t="s">
        <v>254</v>
      </c>
    </row>
    <row r="13" spans="2:19">
      <c r="B13" s="23"/>
      <c r="C13" s="24"/>
      <c r="D13" s="24"/>
      <c r="E13" s="24"/>
      <c r="F13" s="24"/>
      <c r="G13" s="24"/>
      <c r="H13" s="24"/>
      <c r="I13" s="24"/>
      <c r="J13" s="24"/>
      <c r="K13" s="24"/>
      <c r="L13" s="25"/>
      <c r="S13" s="146" t="s">
        <v>255</v>
      </c>
    </row>
    <row r="14" spans="2:19">
      <c r="B14" s="275" t="s">
        <v>48</v>
      </c>
      <c r="C14" s="268"/>
      <c r="D14" s="268" t="str">
        <f>VLOOKUP(D2,Facturi!A:F,6,0)</f>
        <v>Translations</v>
      </c>
      <c r="E14" s="268"/>
      <c r="F14" s="268"/>
      <c r="G14" s="24" t="s">
        <v>43</v>
      </c>
      <c r="H14" s="268" t="str">
        <f>VLOOKUP(D14,Clienti!A:B,2,0)</f>
        <v>RO XXXXXXXX</v>
      </c>
      <c r="I14" s="268"/>
      <c r="J14" s="24" t="s">
        <v>41</v>
      </c>
      <c r="K14" s="24" t="str">
        <f>VLOOKUP(D14,Clienti!A:C,3,0)</f>
        <v>J05/XXX/XXXX</v>
      </c>
      <c r="L14" s="25"/>
      <c r="S14" s="146" t="s">
        <v>256</v>
      </c>
    </row>
    <row r="15" spans="2:19">
      <c r="B15" s="23" t="s">
        <v>13</v>
      </c>
      <c r="C15" s="268" t="str">
        <f>VLOOKUP(D14,Clienti!A:D,4,0)</f>
        <v>Craiova</v>
      </c>
      <c r="D15" s="268"/>
      <c r="E15" s="268"/>
      <c r="F15" s="268"/>
      <c r="G15" s="268"/>
      <c r="H15" s="268"/>
      <c r="I15" s="268"/>
      <c r="J15" s="268"/>
      <c r="K15" s="268"/>
      <c r="L15" s="25"/>
      <c r="S15" s="146" t="s">
        <v>257</v>
      </c>
    </row>
    <row r="16" spans="2:19">
      <c r="B16" s="23" t="s">
        <v>49</v>
      </c>
      <c r="C16" s="29">
        <f>D3</f>
        <v>15000</v>
      </c>
      <c r="D16" s="24" t="s">
        <v>54</v>
      </c>
      <c r="E16" s="267" t="str">
        <f>D4</f>
        <v>cincisprezece mii lei</v>
      </c>
      <c r="F16" s="268"/>
      <c r="G16" s="268"/>
      <c r="H16" s="268"/>
      <c r="I16" s="268"/>
      <c r="J16" s="268"/>
      <c r="K16" s="268"/>
      <c r="L16" s="25"/>
      <c r="S16" s="146" t="s">
        <v>139</v>
      </c>
    </row>
    <row r="17" spans="2:19">
      <c r="B17" s="269" t="s">
        <v>267</v>
      </c>
      <c r="C17" s="270"/>
      <c r="D17" s="270"/>
      <c r="E17" s="270"/>
      <c r="F17" s="270"/>
      <c r="G17" s="27" t="s">
        <v>50</v>
      </c>
      <c r="H17" s="30" t="str">
        <f>D2</f>
        <v>0004</v>
      </c>
      <c r="I17" s="32" t="s">
        <v>51</v>
      </c>
      <c r="J17" s="31">
        <f>VLOOKUP(D2,Facturi!A:D,4,0)</f>
        <v>42396</v>
      </c>
      <c r="K17" s="27"/>
      <c r="L17" s="28"/>
      <c r="S17" s="146" t="s">
        <v>141</v>
      </c>
    </row>
    <row r="18" spans="2:19">
      <c r="B18" s="37"/>
      <c r="C18" s="37"/>
      <c r="D18" s="37"/>
      <c r="E18" s="37"/>
      <c r="F18" s="37"/>
      <c r="G18" s="24"/>
      <c r="H18" s="38"/>
      <c r="I18" s="35"/>
      <c r="J18" s="34"/>
      <c r="K18" s="24"/>
      <c r="L18" s="24"/>
      <c r="S18" s="146" t="s">
        <v>143</v>
      </c>
    </row>
    <row r="19" spans="2:19">
      <c r="B19" s="37"/>
      <c r="C19" s="37"/>
      <c r="D19" s="37"/>
      <c r="E19" s="37"/>
      <c r="F19" s="37"/>
      <c r="G19" s="24"/>
      <c r="H19" s="38"/>
      <c r="I19" s="35"/>
      <c r="J19" s="34"/>
      <c r="K19" s="24"/>
      <c r="L19" s="24"/>
      <c r="S19" s="146" t="s">
        <v>145</v>
      </c>
    </row>
    <row r="20" spans="2:19">
      <c r="B20" s="37"/>
      <c r="C20" s="37"/>
      <c r="D20" s="37"/>
      <c r="E20" s="37"/>
      <c r="F20" s="37"/>
      <c r="G20" s="24"/>
      <c r="H20" s="38"/>
      <c r="I20" s="35"/>
      <c r="J20" s="34"/>
      <c r="K20" s="24"/>
      <c r="L20" s="24"/>
      <c r="S20" s="146" t="s">
        <v>147</v>
      </c>
    </row>
    <row r="21" spans="2:19">
      <c r="B21" s="37"/>
      <c r="C21" s="37"/>
      <c r="D21" s="37"/>
      <c r="E21" s="37"/>
      <c r="F21" s="37"/>
      <c r="G21" s="24"/>
      <c r="H21" s="38"/>
      <c r="I21" s="35"/>
      <c r="J21" s="34"/>
      <c r="K21" s="24"/>
      <c r="L21" s="24"/>
      <c r="S21" s="146" t="s">
        <v>149</v>
      </c>
    </row>
    <row r="22" spans="2:19">
      <c r="B22" s="37"/>
      <c r="C22" s="37"/>
      <c r="D22" s="37"/>
      <c r="E22" s="37"/>
      <c r="F22" s="37"/>
      <c r="G22" s="24"/>
      <c r="H22" s="38"/>
      <c r="I22" s="35"/>
      <c r="J22" s="34"/>
      <c r="K22" s="24"/>
      <c r="L22" s="24"/>
      <c r="S22" s="146" t="s">
        <v>151</v>
      </c>
    </row>
    <row r="23" spans="2:19">
      <c r="B23" s="37"/>
      <c r="C23" s="37"/>
      <c r="D23" s="37"/>
      <c r="E23" s="37"/>
      <c r="F23" s="37"/>
      <c r="G23" s="24"/>
      <c r="H23" s="38"/>
      <c r="I23" s="35"/>
      <c r="J23" s="34"/>
      <c r="K23" s="24"/>
      <c r="L23" s="24"/>
      <c r="S23" s="146" t="s">
        <v>152</v>
      </c>
    </row>
    <row r="24" spans="2:19">
      <c r="B24" s="37"/>
      <c r="C24" s="37"/>
      <c r="D24" s="37"/>
      <c r="E24" s="37"/>
      <c r="F24" s="37"/>
      <c r="G24" s="24"/>
      <c r="H24" s="38"/>
      <c r="I24" s="35"/>
      <c r="J24" s="34"/>
      <c r="K24" s="24"/>
      <c r="L24" s="24"/>
      <c r="S24" s="146" t="s">
        <v>152</v>
      </c>
    </row>
    <row r="25" spans="2:19">
      <c r="B25" s="37"/>
      <c r="C25" s="37"/>
      <c r="D25" s="37"/>
      <c r="E25" s="37"/>
      <c r="F25" s="37"/>
      <c r="G25" s="24"/>
      <c r="H25" s="38"/>
      <c r="I25" s="35"/>
      <c r="J25" s="34"/>
      <c r="K25" s="24"/>
      <c r="L25" s="24"/>
      <c r="S25" s="146" t="s">
        <v>153</v>
      </c>
    </row>
    <row r="26" spans="2:19">
      <c r="B26" s="37"/>
      <c r="C26" s="37"/>
      <c r="D26" s="37"/>
      <c r="E26" s="37"/>
      <c r="F26" s="37"/>
      <c r="G26" s="24"/>
      <c r="H26" s="38"/>
      <c r="I26" s="35"/>
      <c r="J26" s="34"/>
      <c r="K26" s="24"/>
      <c r="L26" s="24"/>
      <c r="S26" s="146" t="s">
        <v>154</v>
      </c>
    </row>
    <row r="27" spans="2:19">
      <c r="B27" s="37"/>
      <c r="C27" s="37"/>
      <c r="D27" s="37"/>
      <c r="E27" s="37"/>
      <c r="F27" s="37"/>
      <c r="G27" s="24"/>
      <c r="H27" s="38"/>
      <c r="I27" s="35"/>
      <c r="J27" s="34"/>
      <c r="K27" s="24"/>
      <c r="L27" s="24"/>
      <c r="S27" s="146" t="s">
        <v>155</v>
      </c>
    </row>
    <row r="28" spans="2:19">
      <c r="B28" s="37"/>
      <c r="C28" s="37"/>
      <c r="D28" s="37"/>
      <c r="E28" s="37"/>
      <c r="F28" s="37"/>
      <c r="G28" s="24"/>
      <c r="H28" s="38"/>
      <c r="I28" s="35"/>
      <c r="J28" s="34"/>
      <c r="K28" s="24"/>
      <c r="L28" s="24"/>
      <c r="S28" s="146" t="s">
        <v>156</v>
      </c>
    </row>
    <row r="29" spans="2:19">
      <c r="B29" s="37"/>
      <c r="C29" s="37"/>
      <c r="D29" s="37"/>
      <c r="E29" s="37"/>
      <c r="F29" s="37"/>
      <c r="G29" s="24"/>
      <c r="H29" s="38"/>
      <c r="I29" s="35"/>
      <c r="J29" s="34"/>
      <c r="K29" s="24"/>
      <c r="L29" s="24"/>
      <c r="S29" s="145" t="s">
        <v>220</v>
      </c>
    </row>
    <row r="30" spans="2:19">
      <c r="B30" s="37"/>
      <c r="C30" s="37"/>
      <c r="D30" s="37"/>
      <c r="E30" s="37"/>
      <c r="F30" s="37"/>
      <c r="G30" s="24"/>
      <c r="H30" s="38"/>
      <c r="I30" s="35"/>
      <c r="J30" s="34"/>
      <c r="K30" s="24"/>
      <c r="L30" s="24"/>
      <c r="S30" s="145" t="s">
        <v>221</v>
      </c>
    </row>
    <row r="31" spans="2:19">
      <c r="B31" s="37"/>
      <c r="C31" s="37"/>
      <c r="D31" s="37"/>
      <c r="E31" s="37"/>
      <c r="F31" s="37"/>
      <c r="G31" s="24"/>
      <c r="H31" s="38"/>
      <c r="I31" s="35"/>
      <c r="J31" s="34"/>
      <c r="K31" s="24"/>
      <c r="L31" s="24"/>
    </row>
    <row r="32" spans="2:19">
      <c r="B32" s="37"/>
      <c r="C32" s="37"/>
      <c r="D32" s="37"/>
      <c r="E32" s="37"/>
      <c r="F32" s="37"/>
      <c r="G32" s="24"/>
      <c r="H32" s="38"/>
      <c r="I32" s="35"/>
      <c r="J32" s="34"/>
      <c r="K32" s="24"/>
      <c r="L32" s="24"/>
    </row>
    <row r="34" spans="2:12">
      <c r="B34" s="20" t="s">
        <v>52</v>
      </c>
      <c r="C34" s="21" t="s">
        <v>53</v>
      </c>
      <c r="D34" s="21" t="s">
        <v>33</v>
      </c>
      <c r="E34" s="277" t="str">
        <f>D2</f>
        <v>0004</v>
      </c>
      <c r="F34" s="278"/>
      <c r="G34" s="21"/>
      <c r="H34" s="21"/>
      <c r="I34" s="21"/>
      <c r="J34" s="21"/>
      <c r="K34" s="21"/>
      <c r="L34" s="22"/>
    </row>
    <row r="35" spans="2:12" ht="12.75" customHeight="1">
      <c r="B35" s="23" t="s">
        <v>40</v>
      </c>
      <c r="C35" s="268"/>
      <c r="D35" s="268"/>
      <c r="E35" s="268"/>
      <c r="F35" s="268"/>
      <c r="G35" s="24"/>
      <c r="H35" s="276" t="s">
        <v>102</v>
      </c>
      <c r="I35" s="276"/>
      <c r="J35" s="276"/>
      <c r="K35" s="276"/>
      <c r="L35" s="25"/>
    </row>
    <row r="36" spans="2:12" ht="12.75" customHeight="1">
      <c r="B36" s="23" t="s">
        <v>41</v>
      </c>
      <c r="C36" s="268" t="s">
        <v>270</v>
      </c>
      <c r="D36" s="268"/>
      <c r="E36" s="268"/>
      <c r="F36" s="268"/>
      <c r="G36" s="24"/>
      <c r="H36" s="276"/>
      <c r="I36" s="276"/>
      <c r="J36" s="276"/>
      <c r="K36" s="276"/>
      <c r="L36" s="25"/>
    </row>
    <row r="37" spans="2:12" ht="12.75" customHeight="1">
      <c r="B37" s="23" t="s">
        <v>43</v>
      </c>
      <c r="C37" s="268" t="s">
        <v>44</v>
      </c>
      <c r="D37" s="268"/>
      <c r="E37" s="268"/>
      <c r="F37" s="268"/>
      <c r="G37" s="24"/>
      <c r="H37" s="276"/>
      <c r="I37" s="276"/>
      <c r="J37" s="276"/>
      <c r="K37" s="276"/>
      <c r="L37" s="25"/>
    </row>
    <row r="38" spans="2:12" ht="12.75" customHeight="1">
      <c r="B38" s="23" t="s">
        <v>45</v>
      </c>
      <c r="C38" s="268" t="s">
        <v>266</v>
      </c>
      <c r="D38" s="268"/>
      <c r="E38" s="268"/>
      <c r="F38" s="268"/>
      <c r="G38" s="24"/>
      <c r="H38" s="276"/>
      <c r="I38" s="276"/>
      <c r="J38" s="276"/>
      <c r="K38" s="276"/>
      <c r="L38" s="25"/>
    </row>
    <row r="39" spans="2:12">
      <c r="B39" s="23" t="s">
        <v>46</v>
      </c>
      <c r="C39" s="268" t="s">
        <v>34</v>
      </c>
      <c r="D39" s="268"/>
      <c r="E39" s="268"/>
      <c r="F39" s="268"/>
      <c r="G39" s="24"/>
      <c r="H39" s="274" t="s">
        <v>38</v>
      </c>
      <c r="I39" s="274"/>
      <c r="J39" s="26" t="s">
        <v>56</v>
      </c>
      <c r="K39" s="33" t="str">
        <f>D2</f>
        <v>0004</v>
      </c>
      <c r="L39" s="25"/>
    </row>
    <row r="40" spans="2:12">
      <c r="B40" s="23" t="s">
        <v>47</v>
      </c>
      <c r="C40" s="268" t="s">
        <v>269</v>
      </c>
      <c r="D40" s="268"/>
      <c r="E40" s="268"/>
      <c r="F40" s="268"/>
      <c r="G40" s="24"/>
      <c r="H40" s="274" t="s">
        <v>55</v>
      </c>
      <c r="I40" s="274"/>
      <c r="J40" s="274"/>
      <c r="K40" s="34">
        <f>VLOOKUP(D2,Facturi!A:D,4,0)</f>
        <v>42396</v>
      </c>
      <c r="L40" s="25"/>
    </row>
    <row r="41" spans="2:12">
      <c r="B41" s="23"/>
      <c r="C41" s="24"/>
      <c r="D41" s="24"/>
      <c r="E41" s="24"/>
      <c r="F41" s="24"/>
      <c r="G41" s="24"/>
      <c r="H41" s="24"/>
      <c r="I41" s="24"/>
      <c r="J41" s="24"/>
      <c r="K41" s="24"/>
      <c r="L41" s="25"/>
    </row>
    <row r="42" spans="2:12">
      <c r="B42" s="275" t="s">
        <v>48</v>
      </c>
      <c r="C42" s="268"/>
      <c r="D42" s="268" t="str">
        <f>VLOOKUP(D2,Facturi!A:F,6,0)</f>
        <v>Translations</v>
      </c>
      <c r="E42" s="268"/>
      <c r="F42" s="268"/>
      <c r="G42" s="24" t="s">
        <v>43</v>
      </c>
      <c r="H42" s="268" t="str">
        <f>VLOOKUP(D42,Clienti!A:B,2,0)</f>
        <v>RO XXXXXXXX</v>
      </c>
      <c r="I42" s="268"/>
      <c r="J42" s="24" t="s">
        <v>41</v>
      </c>
      <c r="K42" s="24" t="str">
        <f>VLOOKUP(D42,Clienti!A:C,3,0)</f>
        <v>J05/XXX/XXXX</v>
      </c>
      <c r="L42" s="25"/>
    </row>
    <row r="43" spans="2:12">
      <c r="B43" s="23" t="s">
        <v>13</v>
      </c>
      <c r="C43" s="268" t="str">
        <f>VLOOKUP(D42,Clienti!A:D,4,0)</f>
        <v>Craiova</v>
      </c>
      <c r="D43" s="268"/>
      <c r="E43" s="268"/>
      <c r="F43" s="268"/>
      <c r="G43" s="268"/>
      <c r="H43" s="268"/>
      <c r="I43" s="268"/>
      <c r="J43" s="268"/>
      <c r="K43" s="268"/>
      <c r="L43" s="25"/>
    </row>
    <row r="44" spans="2:12">
      <c r="B44" s="23" t="s">
        <v>49</v>
      </c>
      <c r="C44" s="29">
        <f>D3</f>
        <v>15000</v>
      </c>
      <c r="D44" s="24" t="s">
        <v>54</v>
      </c>
      <c r="E44" s="267" t="str">
        <f>D4</f>
        <v>cincisprezece mii lei</v>
      </c>
      <c r="F44" s="268"/>
      <c r="G44" s="268"/>
      <c r="H44" s="268"/>
      <c r="I44" s="268"/>
      <c r="J44" s="268"/>
      <c r="K44" s="268"/>
      <c r="L44" s="25"/>
    </row>
    <row r="45" spans="2:12">
      <c r="B45" s="269" t="s">
        <v>268</v>
      </c>
      <c r="C45" s="270"/>
      <c r="D45" s="270"/>
      <c r="E45" s="270"/>
      <c r="F45" s="270"/>
      <c r="G45" s="27" t="s">
        <v>50</v>
      </c>
      <c r="H45" s="30" t="str">
        <f>D2</f>
        <v>0004</v>
      </c>
      <c r="I45" s="32" t="s">
        <v>51</v>
      </c>
      <c r="J45" s="31">
        <f>VLOOKUP(D2,Facturi!A:D,4,0)</f>
        <v>42396</v>
      </c>
      <c r="K45" s="27"/>
      <c r="L45" s="28"/>
    </row>
  </sheetData>
  <mergeCells count="38">
    <mergeCell ref="D2:L2"/>
    <mergeCell ref="E34:F34"/>
    <mergeCell ref="B2:C2"/>
    <mergeCell ref="B14:C14"/>
    <mergeCell ref="D14:F14"/>
    <mergeCell ref="H12:J12"/>
    <mergeCell ref="H11:I11"/>
    <mergeCell ref="C15:K15"/>
    <mergeCell ref="C7:F7"/>
    <mergeCell ref="C8:F8"/>
    <mergeCell ref="C9:F9"/>
    <mergeCell ref="C10:F10"/>
    <mergeCell ref="H7:K10"/>
    <mergeCell ref="C11:F11"/>
    <mergeCell ref="C37:F37"/>
    <mergeCell ref="C38:F38"/>
    <mergeCell ref="C39:F39"/>
    <mergeCell ref="H39:I39"/>
    <mergeCell ref="E6:F6"/>
    <mergeCell ref="B17:F17"/>
    <mergeCell ref="H14:I14"/>
    <mergeCell ref="E16:K16"/>
    <mergeCell ref="E44:K44"/>
    <mergeCell ref="B45:F45"/>
    <mergeCell ref="B3:C3"/>
    <mergeCell ref="B4:C4"/>
    <mergeCell ref="D3:L3"/>
    <mergeCell ref="D4:L4"/>
    <mergeCell ref="C12:G12"/>
    <mergeCell ref="C40:F40"/>
    <mergeCell ref="H40:J40"/>
    <mergeCell ref="B42:C42"/>
    <mergeCell ref="D42:F42"/>
    <mergeCell ref="H42:I42"/>
    <mergeCell ref="C43:K43"/>
    <mergeCell ref="C35:F35"/>
    <mergeCell ref="H35:K38"/>
    <mergeCell ref="C36:F36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Facturi!$A:$A</xm:f>
          </x14:formula1>
          <xm:sqref>D2:L2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showGridLines="0" workbookViewId="0">
      <selection activeCell="H14" sqref="H14"/>
    </sheetView>
  </sheetViews>
  <sheetFormatPr defaultRowHeight="12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92D050"/>
  </sheetPr>
  <dimension ref="A1:O51"/>
  <sheetViews>
    <sheetView showGridLines="0" workbookViewId="0">
      <pane ySplit="1" topLeftCell="A2" activePane="bottomLeft" state="frozen"/>
      <selection pane="bottomLeft" activeCell="F9" sqref="F9"/>
    </sheetView>
  </sheetViews>
  <sheetFormatPr defaultColWidth="17.140625" defaultRowHeight="12.75" customHeight="1"/>
  <cols>
    <col min="1" max="1" width="8" style="9" bestFit="1" customWidth="1"/>
    <col min="2" max="2" width="8.42578125" style="15" bestFit="1" customWidth="1"/>
    <col min="3" max="3" width="8.5703125" style="15" bestFit="1" customWidth="1"/>
    <col min="4" max="4" width="11.85546875" style="12" bestFit="1" customWidth="1"/>
    <col min="5" max="5" width="25.28515625" style="1" bestFit="1" customWidth="1"/>
    <col min="6" max="6" width="27.140625" style="1" customWidth="1"/>
    <col min="7" max="7" width="8.28515625" style="1" bestFit="1" customWidth="1"/>
    <col min="8" max="8" width="13.7109375" style="15" bestFit="1" customWidth="1"/>
    <col min="9" max="10" width="12.140625" style="8" customWidth="1"/>
    <col min="11" max="12" width="11.42578125" style="10" customWidth="1"/>
    <col min="13" max="13" width="9.5703125" style="1" bestFit="1" customWidth="1"/>
    <col min="14" max="14" width="6.42578125" style="1" customWidth="1"/>
    <col min="15" max="16384" width="17.140625" style="1"/>
  </cols>
  <sheetData>
    <row r="1" spans="1:15" s="53" customFormat="1" ht="32.25" customHeight="1">
      <c r="A1" s="63" t="s">
        <v>33</v>
      </c>
      <c r="B1" s="64" t="s">
        <v>68</v>
      </c>
      <c r="C1" s="64" t="s">
        <v>31</v>
      </c>
      <c r="D1" s="65" t="s">
        <v>69</v>
      </c>
      <c r="E1" s="66" t="s">
        <v>16</v>
      </c>
      <c r="F1" s="66" t="s">
        <v>126</v>
      </c>
      <c r="G1" s="66" t="s">
        <v>30</v>
      </c>
      <c r="H1" s="64" t="s">
        <v>6</v>
      </c>
      <c r="I1" s="67" t="s">
        <v>127</v>
      </c>
      <c r="J1" s="67" t="s">
        <v>17</v>
      </c>
      <c r="K1" s="68" t="s">
        <v>128</v>
      </c>
      <c r="L1" s="68" t="s">
        <v>129</v>
      </c>
      <c r="M1" s="66" t="s">
        <v>18</v>
      </c>
      <c r="O1" s="90"/>
    </row>
    <row r="2" spans="1:15">
      <c r="A2" s="75" t="s">
        <v>1</v>
      </c>
      <c r="B2" s="76">
        <v>1</v>
      </c>
      <c r="C2" s="76" t="str">
        <f>CONCATENATE(Table1[[#This Row],[Nr.]],"-",Table1[[#This Row],[Nr 
CRT]])</f>
        <v>0001-1</v>
      </c>
      <c r="D2" s="77">
        <v>42370</v>
      </c>
      <c r="E2" s="69" t="s">
        <v>122</v>
      </c>
      <c r="F2" s="69" t="s">
        <v>262</v>
      </c>
      <c r="G2" s="57" t="s">
        <v>98</v>
      </c>
      <c r="H2" s="76">
        <v>300</v>
      </c>
      <c r="I2" s="70">
        <v>25</v>
      </c>
      <c r="J2" s="70">
        <f>Table1[[#This Row],[Cantitatea]]*Table1[[#This Row],[Preț unitar]]</f>
        <v>7500</v>
      </c>
      <c r="K2" s="71">
        <v>42394</v>
      </c>
      <c r="L2" s="71">
        <v>42395</v>
      </c>
      <c r="M2" s="70" t="str">
        <f>IF(Table1[[#This Row],[Data 
încasării]]=0,"Neachitat","Achitat")</f>
        <v>Achitat</v>
      </c>
      <c r="O2" s="146" t="s">
        <v>246</v>
      </c>
    </row>
    <row r="3" spans="1:15">
      <c r="A3" s="75" t="s">
        <v>19</v>
      </c>
      <c r="B3" s="76">
        <v>1</v>
      </c>
      <c r="C3" s="76" t="str">
        <f>CONCATENATE(Table1[[#This Row],[Nr.]],"-",Table1[[#This Row],[Nr 
CRT]])</f>
        <v>0002-1</v>
      </c>
      <c r="D3" s="77">
        <v>42576</v>
      </c>
      <c r="E3" s="69" t="s">
        <v>122</v>
      </c>
      <c r="F3" s="69" t="s">
        <v>100</v>
      </c>
      <c r="G3" s="57" t="s">
        <v>98</v>
      </c>
      <c r="H3" s="76">
        <v>500</v>
      </c>
      <c r="I3" s="70">
        <v>25</v>
      </c>
      <c r="J3" s="70">
        <f>Table1[[#This Row],[Cantitatea]]*Table1[[#This Row],[Preț unitar]]</f>
        <v>12500</v>
      </c>
      <c r="K3" s="71">
        <v>42396</v>
      </c>
      <c r="L3" s="71"/>
      <c r="M3" s="70" t="str">
        <f>IF(Table1[[#This Row],[Data 
încasării]]=0,"Neachitat","Achitat")</f>
        <v>Neachitat</v>
      </c>
      <c r="O3" s="146" t="s">
        <v>247</v>
      </c>
    </row>
    <row r="4" spans="1:15">
      <c r="A4" s="75" t="s">
        <v>20</v>
      </c>
      <c r="B4" s="76">
        <v>1</v>
      </c>
      <c r="C4" s="78" t="str">
        <f>CONCATENATE(Table1[[#This Row],[Nr.]],"-",Table1[[#This Row],[Nr 
CRT]])</f>
        <v>0003-1</v>
      </c>
      <c r="D4" s="79">
        <v>42395</v>
      </c>
      <c r="E4" s="69" t="s">
        <v>122</v>
      </c>
      <c r="F4" s="72" t="s">
        <v>100</v>
      </c>
      <c r="G4" s="57" t="s">
        <v>98</v>
      </c>
      <c r="H4" s="78">
        <v>600</v>
      </c>
      <c r="I4" s="70">
        <v>25</v>
      </c>
      <c r="J4" s="73">
        <f>Table1[[#This Row],[Cantitatea]]*Table1[[#This Row],[Preț unitar]]</f>
        <v>15000</v>
      </c>
      <c r="K4" s="71">
        <v>42397</v>
      </c>
      <c r="L4" s="74"/>
      <c r="M4" s="73" t="str">
        <f>IF(Table1[[#This Row],[Data 
încasării]]=0,"Neachitat","Achitat")</f>
        <v>Neachitat</v>
      </c>
      <c r="O4" s="146" t="s">
        <v>248</v>
      </c>
    </row>
    <row r="5" spans="1:15">
      <c r="A5" s="75" t="s">
        <v>21</v>
      </c>
      <c r="B5" s="76">
        <v>1</v>
      </c>
      <c r="C5" s="78" t="str">
        <f>CONCATENATE(Table1[[#This Row],[Nr.]],"-",Table1[[#This Row],[Nr 
CRT]])</f>
        <v>0004-1</v>
      </c>
      <c r="D5" s="79">
        <v>42396</v>
      </c>
      <c r="E5" s="69" t="s">
        <v>122</v>
      </c>
      <c r="F5" s="72" t="s">
        <v>259</v>
      </c>
      <c r="G5" s="57" t="s">
        <v>98</v>
      </c>
      <c r="H5" s="78">
        <v>100</v>
      </c>
      <c r="I5" s="70">
        <v>25</v>
      </c>
      <c r="J5" s="73">
        <f>Table1[[#This Row],[Cantitatea]]*Table1[[#This Row],[Preț unitar]]</f>
        <v>2500</v>
      </c>
      <c r="K5" s="74">
        <v>42399</v>
      </c>
      <c r="L5" s="74"/>
      <c r="M5" s="73" t="str">
        <f>IF(Table1[[#This Row],[Data 
încasării]]=0,"Neachitat","Achitat")</f>
        <v>Neachitat</v>
      </c>
      <c r="O5" s="146" t="s">
        <v>249</v>
      </c>
    </row>
    <row r="6" spans="1:15">
      <c r="A6" s="6"/>
      <c r="B6" s="14"/>
      <c r="C6" s="14"/>
      <c r="D6" s="11"/>
      <c r="E6" s="4"/>
      <c r="F6" s="4"/>
      <c r="G6" s="4"/>
      <c r="H6" s="14"/>
      <c r="I6" s="7"/>
      <c r="J6" s="7"/>
      <c r="O6" s="146" t="s">
        <v>250</v>
      </c>
    </row>
    <row r="7" spans="1:15">
      <c r="A7" s="6"/>
      <c r="B7" s="14"/>
      <c r="C7" s="14"/>
      <c r="D7" s="11"/>
      <c r="E7" s="4"/>
      <c r="F7" s="4"/>
      <c r="G7" s="4"/>
      <c r="H7" s="14"/>
      <c r="I7" s="7"/>
      <c r="J7" s="7"/>
      <c r="O7" s="146" t="s">
        <v>251</v>
      </c>
    </row>
    <row r="8" spans="1:15">
      <c r="A8" s="6"/>
      <c r="B8" s="14"/>
      <c r="C8" s="14"/>
      <c r="D8" s="11"/>
      <c r="E8" s="4"/>
      <c r="F8" s="4"/>
      <c r="G8" s="4"/>
      <c r="H8" s="14"/>
      <c r="I8" s="7"/>
      <c r="J8" s="7"/>
      <c r="O8" s="146" t="s">
        <v>252</v>
      </c>
    </row>
    <row r="9" spans="1:15">
      <c r="A9" s="6"/>
      <c r="B9" s="14"/>
      <c r="C9" s="14"/>
      <c r="D9" s="11"/>
      <c r="E9" s="4"/>
      <c r="F9" s="4"/>
      <c r="G9" s="4"/>
      <c r="H9" s="14"/>
      <c r="I9" s="7"/>
      <c r="J9" s="7"/>
      <c r="O9" s="146" t="s">
        <v>253</v>
      </c>
    </row>
    <row r="10" spans="1:15">
      <c r="A10" s="6"/>
      <c r="B10" s="14"/>
      <c r="C10" s="14"/>
      <c r="D10" s="11"/>
      <c r="E10" s="4"/>
      <c r="F10" s="4"/>
      <c r="G10" s="4"/>
      <c r="H10" s="14"/>
      <c r="I10" s="7"/>
      <c r="J10" s="7"/>
      <c r="O10" s="146" t="s">
        <v>254</v>
      </c>
    </row>
    <row r="11" spans="1:15">
      <c r="A11" s="6"/>
      <c r="B11" s="14"/>
      <c r="C11" s="14"/>
      <c r="D11" s="11"/>
      <c r="E11" s="4"/>
      <c r="F11" s="4"/>
      <c r="G11" s="4"/>
      <c r="H11" s="14"/>
      <c r="I11" s="7"/>
      <c r="J11" s="7"/>
      <c r="O11" s="146" t="s">
        <v>255</v>
      </c>
    </row>
    <row r="12" spans="1:15">
      <c r="A12" s="6"/>
      <c r="B12" s="14"/>
      <c r="C12" s="14"/>
      <c r="D12" s="11"/>
      <c r="E12" s="4"/>
      <c r="F12" s="4"/>
      <c r="G12" s="4"/>
      <c r="H12" s="14"/>
      <c r="I12" s="7"/>
      <c r="J12" s="7"/>
      <c r="O12" s="146" t="s">
        <v>256</v>
      </c>
    </row>
    <row r="13" spans="1:15">
      <c r="A13" s="6"/>
      <c r="B13" s="14"/>
      <c r="C13" s="14"/>
      <c r="D13" s="11"/>
      <c r="E13" s="4"/>
      <c r="F13" s="4"/>
      <c r="G13" s="4"/>
      <c r="H13" s="14"/>
      <c r="I13" s="7"/>
      <c r="J13" s="7"/>
      <c r="O13" s="146" t="s">
        <v>257</v>
      </c>
    </row>
    <row r="14" spans="1:15">
      <c r="A14" s="6"/>
      <c r="B14" s="14"/>
      <c r="C14" s="14"/>
      <c r="D14" s="11"/>
      <c r="E14" s="4"/>
      <c r="F14" s="4"/>
      <c r="G14" s="4"/>
      <c r="H14" s="14"/>
      <c r="I14" s="7"/>
      <c r="J14" s="7"/>
      <c r="O14" s="146" t="s">
        <v>139</v>
      </c>
    </row>
    <row r="15" spans="1:15">
      <c r="A15" s="6"/>
      <c r="B15" s="14"/>
      <c r="C15" s="14"/>
      <c r="D15" s="11"/>
      <c r="E15" s="4"/>
      <c r="F15" s="4"/>
      <c r="G15" s="4"/>
      <c r="H15" s="14"/>
      <c r="I15" s="7"/>
      <c r="J15" s="7"/>
      <c r="O15" s="146" t="s">
        <v>141</v>
      </c>
    </row>
    <row r="16" spans="1:15">
      <c r="A16" s="6"/>
      <c r="B16" s="14"/>
      <c r="C16" s="14"/>
      <c r="D16" s="11"/>
      <c r="E16" s="4"/>
      <c r="F16" s="4"/>
      <c r="G16" s="4"/>
      <c r="H16" s="14"/>
      <c r="I16" s="7"/>
      <c r="J16" s="7"/>
      <c r="O16" s="146" t="s">
        <v>143</v>
      </c>
    </row>
    <row r="17" spans="1:15">
      <c r="A17" s="6"/>
      <c r="B17" s="14"/>
      <c r="C17" s="14"/>
      <c r="D17" s="11"/>
      <c r="E17" s="4"/>
      <c r="F17" s="4"/>
      <c r="G17" s="4"/>
      <c r="H17" s="14"/>
      <c r="I17" s="7"/>
      <c r="J17" s="7"/>
      <c r="O17" s="146" t="s">
        <v>145</v>
      </c>
    </row>
    <row r="18" spans="1:15">
      <c r="A18" s="6"/>
      <c r="B18" s="14"/>
      <c r="C18" s="14"/>
      <c r="D18" s="11"/>
      <c r="E18" s="4"/>
      <c r="F18" s="4"/>
      <c r="G18" s="4"/>
      <c r="H18" s="14"/>
      <c r="I18" s="7"/>
      <c r="J18" s="7"/>
      <c r="O18" s="146" t="s">
        <v>147</v>
      </c>
    </row>
    <row r="19" spans="1:15">
      <c r="A19" s="6"/>
      <c r="B19" s="14"/>
      <c r="C19" s="14"/>
      <c r="D19" s="11"/>
      <c r="E19" s="4"/>
      <c r="F19" s="4"/>
      <c r="G19" s="4"/>
      <c r="H19" s="14"/>
      <c r="I19" s="7"/>
      <c r="J19" s="7"/>
      <c r="O19" s="146" t="s">
        <v>149</v>
      </c>
    </row>
    <row r="20" spans="1:15">
      <c r="A20" s="6"/>
      <c r="B20" s="14"/>
      <c r="C20" s="14"/>
      <c r="D20" s="11"/>
      <c r="E20" s="4"/>
      <c r="F20" s="4"/>
      <c r="G20" s="4"/>
      <c r="H20" s="14"/>
      <c r="I20" s="7"/>
      <c r="J20" s="7"/>
      <c r="O20" s="146" t="s">
        <v>151</v>
      </c>
    </row>
    <row r="21" spans="1:15">
      <c r="A21" s="6"/>
      <c r="B21" s="14"/>
      <c r="C21" s="14"/>
      <c r="D21" s="11"/>
      <c r="E21" s="4"/>
      <c r="F21" s="4"/>
      <c r="G21" s="4"/>
      <c r="H21" s="14"/>
      <c r="I21" s="7"/>
      <c r="J21" s="7"/>
      <c r="O21" s="146" t="s">
        <v>152</v>
      </c>
    </row>
    <row r="22" spans="1:15">
      <c r="A22" s="6"/>
      <c r="B22" s="14"/>
      <c r="C22" s="14"/>
      <c r="D22" s="11"/>
      <c r="E22" s="4"/>
      <c r="F22" s="4"/>
      <c r="G22" s="4"/>
      <c r="H22" s="14"/>
      <c r="I22" s="7"/>
      <c r="J22" s="7"/>
      <c r="O22" s="146" t="s">
        <v>152</v>
      </c>
    </row>
    <row r="23" spans="1:15">
      <c r="A23" s="6"/>
      <c r="B23" s="14"/>
      <c r="C23" s="14"/>
      <c r="D23" s="11"/>
      <c r="E23" s="4"/>
      <c r="F23" s="4"/>
      <c r="G23" s="4"/>
      <c r="H23" s="14"/>
      <c r="I23" s="7"/>
      <c r="J23" s="7"/>
      <c r="O23" s="146" t="s">
        <v>153</v>
      </c>
    </row>
    <row r="24" spans="1:15">
      <c r="A24" s="6"/>
      <c r="B24" s="14"/>
      <c r="C24" s="14"/>
      <c r="D24" s="11"/>
      <c r="E24" s="4"/>
      <c r="F24" s="4"/>
      <c r="G24" s="4"/>
      <c r="H24" s="14"/>
      <c r="I24" s="7"/>
      <c r="J24" s="7"/>
      <c r="O24" s="146" t="s">
        <v>154</v>
      </c>
    </row>
    <row r="25" spans="1:15">
      <c r="A25" s="6"/>
      <c r="B25" s="14"/>
      <c r="C25" s="14"/>
      <c r="D25" s="11"/>
      <c r="E25" s="4"/>
      <c r="F25" s="4"/>
      <c r="G25" s="4"/>
      <c r="H25" s="14"/>
      <c r="I25" s="7"/>
      <c r="J25" s="7"/>
      <c r="O25" s="146" t="s">
        <v>155</v>
      </c>
    </row>
    <row r="26" spans="1:15">
      <c r="A26" s="6"/>
      <c r="B26" s="14"/>
      <c r="C26" s="14"/>
      <c r="D26" s="11"/>
      <c r="E26" s="4"/>
      <c r="F26" s="4"/>
      <c r="G26" s="4"/>
      <c r="H26" s="14"/>
      <c r="I26" s="7"/>
      <c r="J26" s="7"/>
      <c r="O26" s="146" t="s">
        <v>156</v>
      </c>
    </row>
    <row r="27" spans="1:15">
      <c r="A27" s="6"/>
      <c r="B27" s="14"/>
      <c r="C27" s="14"/>
      <c r="D27" s="11"/>
      <c r="E27" s="4"/>
      <c r="F27" s="4"/>
      <c r="G27" s="4"/>
      <c r="H27" s="14"/>
      <c r="I27" s="7"/>
      <c r="J27" s="7"/>
      <c r="O27" s="145" t="s">
        <v>220</v>
      </c>
    </row>
    <row r="28" spans="1:15">
      <c r="A28" s="6"/>
      <c r="B28" s="14"/>
      <c r="C28" s="14"/>
      <c r="D28" s="11"/>
      <c r="E28" s="4"/>
      <c r="F28" s="4"/>
      <c r="G28" s="4"/>
      <c r="H28" s="14"/>
      <c r="I28" s="7"/>
      <c r="J28" s="7"/>
      <c r="O28" s="145" t="s">
        <v>221</v>
      </c>
    </row>
    <row r="29" spans="1:15">
      <c r="A29" s="6"/>
      <c r="B29" s="14"/>
      <c r="C29" s="14"/>
      <c r="D29" s="11"/>
      <c r="E29" s="4"/>
      <c r="F29" s="4"/>
      <c r="G29" s="4"/>
      <c r="H29" s="14"/>
      <c r="I29" s="7"/>
      <c r="J29" s="7"/>
    </row>
    <row r="30" spans="1:15">
      <c r="A30" s="6"/>
      <c r="B30" s="14"/>
      <c r="C30" s="14"/>
      <c r="D30" s="11"/>
      <c r="E30" s="4"/>
      <c r="F30" s="4"/>
      <c r="G30" s="4"/>
      <c r="H30" s="14"/>
      <c r="I30" s="7"/>
      <c r="J30" s="7"/>
    </row>
    <row r="31" spans="1:15">
      <c r="A31" s="6"/>
      <c r="B31" s="14"/>
      <c r="C31" s="14"/>
      <c r="D31" s="11"/>
      <c r="E31" s="4"/>
      <c r="F31" s="4"/>
      <c r="G31" s="4"/>
      <c r="H31" s="14"/>
      <c r="I31" s="7"/>
      <c r="J31" s="7"/>
    </row>
    <row r="32" spans="1:15">
      <c r="A32" s="6"/>
      <c r="B32" s="14"/>
      <c r="C32" s="14"/>
      <c r="D32" s="11"/>
      <c r="E32" s="4"/>
      <c r="F32" s="4"/>
      <c r="G32" s="4"/>
      <c r="H32" s="14"/>
      <c r="I32" s="7"/>
      <c r="J32" s="7"/>
    </row>
    <row r="33" spans="1:10">
      <c r="A33" s="6"/>
      <c r="B33" s="14"/>
      <c r="C33" s="14"/>
      <c r="D33" s="11"/>
      <c r="E33" s="4"/>
      <c r="F33" s="4"/>
      <c r="G33" s="4"/>
      <c r="H33" s="14"/>
      <c r="I33" s="7"/>
      <c r="J33" s="7"/>
    </row>
    <row r="34" spans="1:10">
      <c r="A34" s="6"/>
      <c r="B34" s="14"/>
      <c r="C34" s="14"/>
      <c r="D34" s="11"/>
      <c r="E34" s="4"/>
      <c r="F34" s="4"/>
      <c r="G34" s="4"/>
      <c r="H34" s="14"/>
      <c r="I34" s="7"/>
      <c r="J34" s="7"/>
    </row>
    <row r="35" spans="1:10">
      <c r="A35" s="6"/>
      <c r="B35" s="14"/>
      <c r="C35" s="14"/>
      <c r="D35" s="11"/>
      <c r="E35" s="4"/>
      <c r="F35" s="4"/>
      <c r="G35" s="4"/>
      <c r="H35" s="14"/>
      <c r="I35" s="7"/>
      <c r="J35" s="7"/>
    </row>
    <row r="36" spans="1:10">
      <c r="A36" s="6"/>
      <c r="B36" s="14"/>
      <c r="C36" s="14"/>
      <c r="D36" s="11"/>
      <c r="E36" s="4"/>
      <c r="F36" s="4"/>
      <c r="G36" s="4"/>
      <c r="H36" s="14"/>
      <c r="I36" s="7"/>
      <c r="J36" s="7"/>
    </row>
    <row r="37" spans="1:10">
      <c r="A37" s="6"/>
      <c r="B37" s="14"/>
      <c r="C37" s="14"/>
      <c r="D37" s="11"/>
      <c r="E37" s="4"/>
      <c r="F37" s="4"/>
      <c r="G37" s="4"/>
      <c r="H37" s="14"/>
      <c r="I37" s="7"/>
      <c r="J37" s="7"/>
    </row>
    <row r="38" spans="1:10">
      <c r="A38" s="6"/>
      <c r="B38" s="14"/>
      <c r="C38" s="14"/>
      <c r="D38" s="11"/>
      <c r="E38" s="4"/>
      <c r="F38" s="4"/>
      <c r="G38" s="4"/>
      <c r="H38" s="14"/>
      <c r="I38" s="7"/>
      <c r="J38" s="7"/>
    </row>
    <row r="39" spans="1:10">
      <c r="A39" s="6"/>
      <c r="B39" s="14"/>
      <c r="C39" s="14"/>
      <c r="D39" s="11"/>
      <c r="E39" s="4"/>
      <c r="F39" s="4"/>
      <c r="G39" s="4"/>
      <c r="H39" s="14"/>
      <c r="I39" s="7"/>
      <c r="J39" s="7"/>
    </row>
    <row r="40" spans="1:10">
      <c r="A40" s="6"/>
      <c r="B40" s="14"/>
      <c r="C40" s="14"/>
      <c r="D40" s="11"/>
      <c r="E40" s="4"/>
      <c r="F40" s="4"/>
      <c r="G40" s="4"/>
      <c r="H40" s="14"/>
      <c r="I40" s="7"/>
      <c r="J40" s="7"/>
    </row>
    <row r="41" spans="1:10">
      <c r="A41" s="6"/>
      <c r="B41" s="14"/>
      <c r="C41" s="14"/>
      <c r="D41" s="11"/>
      <c r="E41" s="4"/>
      <c r="F41" s="4"/>
      <c r="G41" s="4"/>
      <c r="H41" s="14"/>
      <c r="I41" s="7"/>
      <c r="J41" s="7"/>
    </row>
    <row r="42" spans="1:10">
      <c r="A42" s="6"/>
      <c r="B42" s="14"/>
      <c r="C42" s="14"/>
      <c r="D42" s="11"/>
      <c r="E42" s="4"/>
      <c r="F42" s="4"/>
      <c r="G42" s="4"/>
      <c r="H42" s="14"/>
      <c r="I42" s="7"/>
      <c r="J42" s="7"/>
    </row>
    <row r="43" spans="1:10">
      <c r="A43" s="6"/>
      <c r="B43" s="14"/>
      <c r="C43" s="14"/>
      <c r="D43" s="11"/>
      <c r="E43" s="4"/>
      <c r="F43" s="4"/>
      <c r="G43" s="4"/>
      <c r="H43" s="14"/>
      <c r="I43" s="7"/>
      <c r="J43" s="7"/>
    </row>
    <row r="44" spans="1:10">
      <c r="A44" s="6"/>
      <c r="B44" s="14"/>
      <c r="C44" s="14"/>
      <c r="D44" s="11"/>
      <c r="E44" s="4"/>
      <c r="F44" s="4"/>
      <c r="G44" s="4"/>
      <c r="H44" s="14"/>
      <c r="I44" s="7"/>
      <c r="J44" s="7"/>
    </row>
    <row r="45" spans="1:10">
      <c r="A45" s="6"/>
      <c r="B45" s="14"/>
      <c r="C45" s="14"/>
      <c r="D45" s="11"/>
      <c r="E45" s="4"/>
      <c r="F45" s="4"/>
      <c r="G45" s="4"/>
      <c r="H45" s="14"/>
      <c r="I45" s="7"/>
      <c r="J45" s="7"/>
    </row>
    <row r="46" spans="1:10">
      <c r="A46" s="6"/>
      <c r="B46" s="14"/>
      <c r="C46" s="14"/>
      <c r="D46" s="11"/>
      <c r="E46" s="4"/>
      <c r="F46" s="4"/>
      <c r="G46" s="4"/>
      <c r="H46" s="14"/>
      <c r="I46" s="7"/>
      <c r="J46" s="7"/>
    </row>
    <row r="47" spans="1:10">
      <c r="A47" s="6"/>
      <c r="B47" s="14"/>
      <c r="C47" s="14"/>
      <c r="D47" s="11"/>
      <c r="E47" s="4"/>
      <c r="F47" s="4"/>
      <c r="G47" s="4"/>
      <c r="H47" s="14"/>
      <c r="I47" s="7"/>
      <c r="J47" s="7"/>
    </row>
    <row r="48" spans="1:10">
      <c r="A48" s="6"/>
      <c r="B48" s="14"/>
      <c r="C48" s="14"/>
      <c r="D48" s="11"/>
      <c r="E48" s="4"/>
      <c r="F48" s="4"/>
      <c r="G48" s="4"/>
      <c r="H48" s="14"/>
      <c r="I48" s="7"/>
      <c r="J48" s="7"/>
    </row>
    <row r="49" spans="1:10" ht="12.75" customHeight="1">
      <c r="A49" s="6"/>
      <c r="B49" s="14"/>
      <c r="C49" s="14"/>
      <c r="D49" s="11"/>
      <c r="E49" s="4"/>
      <c r="F49" s="4"/>
      <c r="G49" s="4"/>
      <c r="H49" s="14"/>
      <c r="I49" s="7"/>
      <c r="J49" s="7"/>
    </row>
    <row r="50" spans="1:10" ht="12.75" customHeight="1">
      <c r="A50" s="6"/>
      <c r="B50" s="14"/>
      <c r="C50" s="14"/>
      <c r="D50" s="11"/>
      <c r="E50" s="4"/>
      <c r="F50" s="4"/>
      <c r="G50" s="4"/>
      <c r="H50" s="14"/>
      <c r="I50" s="7"/>
      <c r="J50" s="7"/>
    </row>
    <row r="51" spans="1:10" ht="12.75" customHeight="1">
      <c r="A51" s="6"/>
      <c r="B51" s="14"/>
      <c r="C51" s="14"/>
      <c r="D51" s="11"/>
      <c r="E51" s="4"/>
      <c r="F51" s="4"/>
      <c r="G51" s="4"/>
      <c r="H51" s="14"/>
      <c r="I51" s="7"/>
      <c r="J51" s="7"/>
    </row>
  </sheetData>
  <hyperlinks>
    <hyperlink ref="O2" location="'Evidenta PFA'!A1" display="Evidenta PFA"/>
    <hyperlink ref="O3" location="RJIP!A1" display="RJIP"/>
    <hyperlink ref="O4" location="'Model RJIP'!A1" display="Model RJIP"/>
    <hyperlink ref="O5" location="'Registrul-Inventar'!A1" display="Registrul-Inventar"/>
    <hyperlink ref="O6" location="'Export factura'!A1" display="Export factura"/>
    <hyperlink ref="O7" location="'Export chitanta'!A1" display="Export chitanta"/>
    <hyperlink ref="O8" location="Facturi!A1" display="Facturi"/>
    <hyperlink ref="O9" location="Clienti!A1" display="Clienti"/>
    <hyperlink ref="O10" location="'Incasat pe luna'!A1" display="Incasat pe luna"/>
    <hyperlink ref="O11" location="'Facturat pe luna'!A1" display="Facturat pe luna"/>
    <hyperlink ref="O12" location="'Incasari pe client'!A1" display="Incasari pe client"/>
    <hyperlink ref="O13" location="'Calculator pret traducere'!A1" display="Calculator pret traducere"/>
    <hyperlink ref="O14" location="Ianuarie!A1" display="Ianuarie"/>
    <hyperlink ref="O15" location="Februarie!A1" display="Februarie"/>
    <hyperlink ref="O16" location="Martie!A1" display="Martie"/>
    <hyperlink ref="O17" location="Aprilie!A1" display="Aprilie"/>
    <hyperlink ref="O18" location="Mai!A1" display="Mai"/>
    <hyperlink ref="O19" location="Iunie!A1" display="Iunie"/>
    <hyperlink ref="O20" location="Iulie!A1" display="Iulie"/>
    <hyperlink ref="O21" location="August!A1" display="August"/>
    <hyperlink ref="O22" location="August!A1" display="August"/>
    <hyperlink ref="O23" location="Septembrie!A1" display="Septembrie"/>
    <hyperlink ref="O24" location="Octombrie!A1" display="Octombrie"/>
    <hyperlink ref="O25" location="Noiembrie!A1" display="Noiembrie"/>
    <hyperlink ref="O26" location="Decembrie!A1" display="Decembrie"/>
    <hyperlink ref="O27" location="'Export chitanta'!Print_Area" display="'Export chitanta'!Print_Area"/>
    <hyperlink ref="O28" location="'Export factura'!Print_Area" display="'Export factura'!Print_Area"/>
  </hyperlink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Clienti!$A:$A</xm:f>
          </x14:formula1>
          <xm:sqref>F1:F1048576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002060"/>
  </sheetPr>
  <dimension ref="A1:H29"/>
  <sheetViews>
    <sheetView showGridLines="0" workbookViewId="0">
      <pane ySplit="1" topLeftCell="A2" activePane="bottomLeft" state="frozen"/>
      <selection pane="bottomLeft" activeCell="C12" sqref="C12"/>
    </sheetView>
  </sheetViews>
  <sheetFormatPr defaultColWidth="17.140625" defaultRowHeight="12.75"/>
  <cols>
    <col min="1" max="1" width="32.140625" style="4" customWidth="1"/>
    <col min="2" max="2" width="12.5703125" style="4" customWidth="1"/>
    <col min="3" max="3" width="14.140625" style="4" customWidth="1"/>
    <col min="4" max="4" width="54.7109375" style="4" customWidth="1"/>
    <col min="5" max="5" width="29.140625" style="4" customWidth="1"/>
    <col min="6" max="6" width="19.7109375" style="4" customWidth="1"/>
    <col min="7" max="16384" width="17.140625" style="4"/>
  </cols>
  <sheetData>
    <row r="1" spans="1:8">
      <c r="A1" s="4" t="s">
        <v>11</v>
      </c>
      <c r="B1" s="4" t="s">
        <v>12</v>
      </c>
      <c r="C1" s="4" t="s">
        <v>23</v>
      </c>
      <c r="D1" s="4" t="s">
        <v>13</v>
      </c>
      <c r="E1" s="4" t="s">
        <v>14</v>
      </c>
      <c r="F1" s="4" t="s">
        <v>15</v>
      </c>
    </row>
    <row r="2" spans="1:8">
      <c r="A2" s="4" t="s">
        <v>262</v>
      </c>
      <c r="B2" s="4" t="s">
        <v>81</v>
      </c>
      <c r="C2" s="4" t="s">
        <v>82</v>
      </c>
      <c r="D2" s="4" t="s">
        <v>120</v>
      </c>
      <c r="E2" s="4" t="s">
        <v>83</v>
      </c>
      <c r="F2" s="4" t="s">
        <v>118</v>
      </c>
      <c r="H2" s="90"/>
    </row>
    <row r="3" spans="1:8">
      <c r="A3" s="4" t="s">
        <v>100</v>
      </c>
      <c r="B3" s="4" t="s">
        <v>81</v>
      </c>
      <c r="C3" s="4" t="s">
        <v>82</v>
      </c>
      <c r="D3" s="4" t="s">
        <v>119</v>
      </c>
      <c r="E3" s="4" t="s">
        <v>83</v>
      </c>
      <c r="F3" s="4" t="s">
        <v>121</v>
      </c>
      <c r="H3" s="146" t="s">
        <v>246</v>
      </c>
    </row>
    <row r="4" spans="1:8">
      <c r="A4" s="168" t="s">
        <v>259</v>
      </c>
      <c r="B4" s="4" t="s">
        <v>81</v>
      </c>
      <c r="C4" s="4" t="s">
        <v>82</v>
      </c>
      <c r="D4" s="168" t="s">
        <v>260</v>
      </c>
      <c r="E4" s="4" t="s">
        <v>83</v>
      </c>
      <c r="F4" s="168" t="s">
        <v>261</v>
      </c>
      <c r="H4" s="146" t="s">
        <v>247</v>
      </c>
    </row>
    <row r="5" spans="1:8">
      <c r="H5" s="146" t="s">
        <v>248</v>
      </c>
    </row>
    <row r="6" spans="1:8">
      <c r="H6" s="146" t="s">
        <v>249</v>
      </c>
    </row>
    <row r="7" spans="1:8">
      <c r="H7" s="146" t="s">
        <v>250</v>
      </c>
    </row>
    <row r="8" spans="1:8">
      <c r="H8" s="146" t="s">
        <v>251</v>
      </c>
    </row>
    <row r="9" spans="1:8">
      <c r="H9" s="146" t="s">
        <v>252</v>
      </c>
    </row>
    <row r="10" spans="1:8">
      <c r="H10" s="146" t="s">
        <v>253</v>
      </c>
    </row>
    <row r="11" spans="1:8">
      <c r="H11" s="146" t="s">
        <v>254</v>
      </c>
    </row>
    <row r="12" spans="1:8">
      <c r="H12" s="146" t="s">
        <v>255</v>
      </c>
    </row>
    <row r="13" spans="1:8">
      <c r="H13" s="146" t="s">
        <v>256</v>
      </c>
    </row>
    <row r="14" spans="1:8">
      <c r="H14" s="146" t="s">
        <v>257</v>
      </c>
    </row>
    <row r="15" spans="1:8">
      <c r="H15" s="146" t="s">
        <v>139</v>
      </c>
    </row>
    <row r="16" spans="1:8">
      <c r="H16" s="146" t="s">
        <v>141</v>
      </c>
    </row>
    <row r="17" spans="8:8">
      <c r="H17" s="146" t="s">
        <v>143</v>
      </c>
    </row>
    <row r="18" spans="8:8">
      <c r="H18" s="146" t="s">
        <v>145</v>
      </c>
    </row>
    <row r="19" spans="8:8">
      <c r="H19" s="146" t="s">
        <v>147</v>
      </c>
    </row>
    <row r="20" spans="8:8">
      <c r="H20" s="146" t="s">
        <v>149</v>
      </c>
    </row>
    <row r="21" spans="8:8">
      <c r="H21" s="146" t="s">
        <v>151</v>
      </c>
    </row>
    <row r="22" spans="8:8">
      <c r="H22" s="146" t="s">
        <v>152</v>
      </c>
    </row>
    <row r="23" spans="8:8">
      <c r="H23" s="146" t="s">
        <v>152</v>
      </c>
    </row>
    <row r="24" spans="8:8">
      <c r="H24" s="146" t="s">
        <v>153</v>
      </c>
    </row>
    <row r="25" spans="8:8">
      <c r="H25" s="146" t="s">
        <v>154</v>
      </c>
    </row>
    <row r="26" spans="8:8">
      <c r="H26" s="146" t="s">
        <v>155</v>
      </c>
    </row>
    <row r="27" spans="8:8">
      <c r="H27" s="146" t="s">
        <v>156</v>
      </c>
    </row>
    <row r="28" spans="8:8">
      <c r="H28" s="145" t="s">
        <v>220</v>
      </c>
    </row>
    <row r="29" spans="8:8">
      <c r="H29" s="145" t="s">
        <v>221</v>
      </c>
    </row>
  </sheetData>
  <hyperlinks>
    <hyperlink ref="H3" location="'Evidenta PFA'!A1" display="Evidenta PFA"/>
    <hyperlink ref="H4" location="RJIP!A1" display="RJIP"/>
    <hyperlink ref="H5" location="'Model RJIP'!A1" display="Model RJIP"/>
    <hyperlink ref="H6" location="'Registrul-Inventar'!A1" display="Registrul-Inventar"/>
    <hyperlink ref="H7" location="'Export factura'!A1" display="Export factura"/>
    <hyperlink ref="H8" location="'Export chitanta'!A1" display="Export chitanta"/>
    <hyperlink ref="H9" location="Facturi!A1" display="Facturi"/>
    <hyperlink ref="H10" location="Clienti!A1" display="Clienti"/>
    <hyperlink ref="H11" location="'Incasat pe luna'!A1" display="Incasat pe luna"/>
    <hyperlink ref="H12" location="'Facturat pe luna'!A1" display="Facturat pe luna"/>
    <hyperlink ref="H13" location="'Incasari pe client'!A1" display="Incasari pe client"/>
    <hyperlink ref="H14" location="'Calculator pret traducere'!A1" display="Calculator pret traducere"/>
    <hyperlink ref="H15" location="Ianuarie!A1" display="Ianuarie"/>
    <hyperlink ref="H16" location="Februarie!A1" display="Februarie"/>
    <hyperlink ref="H17" location="Martie!A1" display="Martie"/>
    <hyperlink ref="H18" location="Aprilie!A1" display="Aprilie"/>
    <hyperlink ref="H19" location="Mai!A1" display="Mai"/>
    <hyperlink ref="H20" location="Iunie!A1" display="Iunie"/>
    <hyperlink ref="H21" location="Iulie!A1" display="Iulie"/>
    <hyperlink ref="H22" location="August!A1" display="August"/>
    <hyperlink ref="H23" location="August!A1" display="August"/>
    <hyperlink ref="H24" location="Septembrie!A1" display="Septembrie"/>
    <hyperlink ref="H25" location="Octombrie!A1" display="Octombrie"/>
    <hyperlink ref="H26" location="Noiembrie!A1" display="Noiembrie"/>
    <hyperlink ref="H27" location="Decembrie!A1" display="Decembrie"/>
    <hyperlink ref="H28" location="'Export chitanta'!Print_Area" display="'Export chitanta'!Print_Area"/>
    <hyperlink ref="H29" location="'Export factura'!Print_Area" display="'Export factura'!Print_Area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FF0000"/>
  </sheetPr>
  <dimension ref="A1:R72"/>
  <sheetViews>
    <sheetView showGridLines="0" workbookViewId="0">
      <selection activeCell="E19" sqref="E19"/>
    </sheetView>
  </sheetViews>
  <sheetFormatPr defaultRowHeight="12.75"/>
  <cols>
    <col min="1" max="1" width="12" style="1" customWidth="1"/>
    <col min="2" max="2" width="8.28515625" style="1" customWidth="1"/>
    <col min="3" max="16384" width="9.140625" style="1"/>
  </cols>
  <sheetData>
    <row r="1" spans="1:18">
      <c r="A1"/>
      <c r="B1"/>
    </row>
    <row r="2" spans="1:18">
      <c r="A2"/>
    </row>
    <row r="3" spans="1:18" ht="25.5">
      <c r="A3" s="81" t="s">
        <v>28</v>
      </c>
      <c r="B3" s="82" t="s">
        <v>87</v>
      </c>
      <c r="R3" s="90"/>
    </row>
    <row r="4" spans="1:18">
      <c r="A4" s="83" t="s">
        <v>86</v>
      </c>
      <c r="B4" s="84">
        <v>31363</v>
      </c>
      <c r="R4" s="146" t="s">
        <v>246</v>
      </c>
    </row>
    <row r="5" spans="1:18">
      <c r="A5" s="85" t="s">
        <v>86</v>
      </c>
      <c r="B5" s="84"/>
      <c r="R5" s="146" t="s">
        <v>247</v>
      </c>
    </row>
    <row r="6" spans="1:18">
      <c r="A6" s="85" t="s">
        <v>63</v>
      </c>
      <c r="B6" s="84">
        <v>6000</v>
      </c>
      <c r="R6" s="146" t="s">
        <v>248</v>
      </c>
    </row>
    <row r="7" spans="1:18">
      <c r="A7" s="85" t="s">
        <v>64</v>
      </c>
      <c r="B7" s="84">
        <v>25363</v>
      </c>
      <c r="R7" s="146" t="s">
        <v>249</v>
      </c>
    </row>
    <row r="8" spans="1:18">
      <c r="A8" s="83" t="s">
        <v>59</v>
      </c>
      <c r="B8" s="84">
        <v>580</v>
      </c>
      <c r="R8" s="146" t="s">
        <v>250</v>
      </c>
    </row>
    <row r="9" spans="1:18">
      <c r="A9" s="83" t="s">
        <v>60</v>
      </c>
      <c r="B9" s="84">
        <v>1292</v>
      </c>
      <c r="R9" s="146" t="s">
        <v>251</v>
      </c>
    </row>
    <row r="10" spans="1:18">
      <c r="A10" s="83" t="s">
        <v>61</v>
      </c>
      <c r="B10" s="84">
        <v>2450</v>
      </c>
      <c r="R10" s="146" t="s">
        <v>252</v>
      </c>
    </row>
    <row r="11" spans="1:18">
      <c r="A11" s="83" t="s">
        <v>62</v>
      </c>
      <c r="B11" s="84">
        <v>4155</v>
      </c>
      <c r="R11" s="146" t="s">
        <v>253</v>
      </c>
    </row>
    <row r="12" spans="1:18">
      <c r="A12" s="83" t="s">
        <v>63</v>
      </c>
      <c r="B12" s="84">
        <v>5000</v>
      </c>
      <c r="R12" s="146" t="s">
        <v>254</v>
      </c>
    </row>
    <row r="13" spans="1:18">
      <c r="A13" s="83" t="s">
        <v>29</v>
      </c>
      <c r="B13" s="84">
        <v>44840</v>
      </c>
      <c r="R13" s="146" t="s">
        <v>255</v>
      </c>
    </row>
    <row r="14" spans="1:18">
      <c r="A14"/>
      <c r="B14"/>
      <c r="R14" s="146" t="s">
        <v>256</v>
      </c>
    </row>
    <row r="15" spans="1:18">
      <c r="A15"/>
      <c r="B15"/>
      <c r="R15" s="146" t="s">
        <v>257</v>
      </c>
    </row>
    <row r="16" spans="1:18">
      <c r="A16"/>
      <c r="B16"/>
      <c r="R16" s="146" t="s">
        <v>139</v>
      </c>
    </row>
    <row r="17" spans="1:18">
      <c r="A17"/>
      <c r="B17"/>
      <c r="R17" s="146" t="s">
        <v>141</v>
      </c>
    </row>
    <row r="18" spans="1:18">
      <c r="A18"/>
      <c r="B18"/>
      <c r="R18" s="146" t="s">
        <v>143</v>
      </c>
    </row>
    <row r="19" spans="1:18">
      <c r="A19"/>
      <c r="B19"/>
      <c r="R19" s="146" t="s">
        <v>145</v>
      </c>
    </row>
    <row r="20" spans="1:18">
      <c r="A20"/>
      <c r="B20"/>
      <c r="R20" s="146" t="s">
        <v>147</v>
      </c>
    </row>
    <row r="21" spans="1:18">
      <c r="A21"/>
      <c r="B21"/>
      <c r="R21" s="146" t="s">
        <v>149</v>
      </c>
    </row>
    <row r="22" spans="1:18">
      <c r="A22"/>
      <c r="B22"/>
      <c r="R22" s="146" t="s">
        <v>151</v>
      </c>
    </row>
    <row r="23" spans="1:18">
      <c r="A23"/>
      <c r="B23"/>
      <c r="R23" s="146" t="s">
        <v>152</v>
      </c>
    </row>
    <row r="24" spans="1:18">
      <c r="A24"/>
      <c r="B24"/>
      <c r="R24" s="146" t="s">
        <v>152</v>
      </c>
    </row>
    <row r="25" spans="1:18">
      <c r="A25"/>
      <c r="B25"/>
      <c r="R25" s="146" t="s">
        <v>153</v>
      </c>
    </row>
    <row r="26" spans="1:18">
      <c r="A26"/>
      <c r="B26"/>
      <c r="R26" s="146" t="s">
        <v>154</v>
      </c>
    </row>
    <row r="27" spans="1:18">
      <c r="A27"/>
      <c r="B27"/>
      <c r="R27" s="146" t="s">
        <v>155</v>
      </c>
    </row>
    <row r="28" spans="1:18">
      <c r="A28"/>
      <c r="B28"/>
      <c r="R28" s="146" t="s">
        <v>156</v>
      </c>
    </row>
    <row r="29" spans="1:18">
      <c r="A29"/>
      <c r="B29"/>
      <c r="R29" s="145" t="s">
        <v>220</v>
      </c>
    </row>
    <row r="30" spans="1:18">
      <c r="A30"/>
      <c r="B30"/>
      <c r="R30" s="145" t="s">
        <v>221</v>
      </c>
    </row>
    <row r="31" spans="1:18">
      <c r="A31"/>
      <c r="B31"/>
    </row>
    <row r="32" spans="1:18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  <row r="37" spans="1:2">
      <c r="A37"/>
      <c r="B37"/>
    </row>
    <row r="38" spans="1:2">
      <c r="A38"/>
      <c r="B38"/>
    </row>
    <row r="39" spans="1:2">
      <c r="A39"/>
      <c r="B39"/>
    </row>
    <row r="40" spans="1:2">
      <c r="A40"/>
      <c r="B40"/>
    </row>
    <row r="41" spans="1:2">
      <c r="A41"/>
      <c r="B41"/>
    </row>
    <row r="42" spans="1:2">
      <c r="A42"/>
      <c r="B42"/>
    </row>
    <row r="43" spans="1:2">
      <c r="A43"/>
      <c r="B43"/>
    </row>
    <row r="44" spans="1:2">
      <c r="A44"/>
      <c r="B44"/>
    </row>
    <row r="45" spans="1:2">
      <c r="A45"/>
      <c r="B45"/>
    </row>
    <row r="46" spans="1:2">
      <c r="A46"/>
      <c r="B46"/>
    </row>
    <row r="47" spans="1:2">
      <c r="A47"/>
      <c r="B47"/>
    </row>
    <row r="48" spans="1:2">
      <c r="A48"/>
      <c r="B48"/>
    </row>
    <row r="49" spans="1:2">
      <c r="A49"/>
      <c r="B49"/>
    </row>
    <row r="50" spans="1:2">
      <c r="A50"/>
      <c r="B50"/>
    </row>
    <row r="51" spans="1:2">
      <c r="A51"/>
      <c r="B51"/>
    </row>
    <row r="52" spans="1:2">
      <c r="A52"/>
      <c r="B52"/>
    </row>
    <row r="53" spans="1:2">
      <c r="A53"/>
      <c r="B53"/>
    </row>
    <row r="54" spans="1:2">
      <c r="A54"/>
      <c r="B54"/>
    </row>
    <row r="55" spans="1:2">
      <c r="A55"/>
      <c r="B55"/>
    </row>
    <row r="56" spans="1:2">
      <c r="A56"/>
      <c r="B56"/>
    </row>
    <row r="57" spans="1:2">
      <c r="A57"/>
      <c r="B57"/>
    </row>
    <row r="58" spans="1:2">
      <c r="A58"/>
      <c r="B58"/>
    </row>
    <row r="59" spans="1:2">
      <c r="A59"/>
      <c r="B59"/>
    </row>
    <row r="60" spans="1:2">
      <c r="A60"/>
      <c r="B60"/>
    </row>
    <row r="61" spans="1:2">
      <c r="A61"/>
      <c r="B61"/>
    </row>
    <row r="62" spans="1:2">
      <c r="A62"/>
      <c r="B62"/>
    </row>
    <row r="63" spans="1:2">
      <c r="A63"/>
      <c r="B63"/>
    </row>
    <row r="64" spans="1:2">
      <c r="A64"/>
      <c r="B64"/>
    </row>
    <row r="65" spans="1:2">
      <c r="A65"/>
      <c r="B65"/>
    </row>
    <row r="66" spans="1:2">
      <c r="A66"/>
      <c r="B66"/>
    </row>
    <row r="67" spans="1:2">
      <c r="A67"/>
      <c r="B67"/>
    </row>
    <row r="68" spans="1:2">
      <c r="A68"/>
      <c r="B68"/>
    </row>
    <row r="69" spans="1:2">
      <c r="A69"/>
      <c r="B69"/>
    </row>
    <row r="70" spans="1:2">
      <c r="A70"/>
      <c r="B70"/>
    </row>
    <row r="71" spans="1:2">
      <c r="A71"/>
      <c r="B71"/>
    </row>
    <row r="72" spans="1:2">
      <c r="A72"/>
      <c r="B72"/>
    </row>
  </sheetData>
  <hyperlinks>
    <hyperlink ref="R4" location="'Evidenta PFA'!A1" display="Evidenta PFA"/>
    <hyperlink ref="R5" location="RJIP!A1" display="RJIP"/>
    <hyperlink ref="R6" location="'Model RJIP'!A1" display="Model RJIP"/>
    <hyperlink ref="R7" location="'Registrul-Inventar'!A1" display="Registrul-Inventar"/>
    <hyperlink ref="R8" location="'Export factura'!A1" display="Export factura"/>
    <hyperlink ref="R9" location="'Export chitanta'!A1" display="Export chitanta"/>
    <hyperlink ref="R10" location="Facturi!A1" display="Facturi"/>
    <hyperlink ref="R11" location="Clienti!A1" display="Clienti"/>
    <hyperlink ref="R12" location="'Incasat pe luna'!A1" display="Incasat pe luna"/>
    <hyperlink ref="R13" location="'Facturat pe luna'!A1" display="Facturat pe luna"/>
    <hyperlink ref="R14" location="'Incasari pe client'!A1" display="Incasari pe client"/>
    <hyperlink ref="R15" location="'Calculator pret traducere'!A1" display="Calculator pret traducere"/>
    <hyperlink ref="R16" location="Ianuarie!A1" display="Ianuarie"/>
    <hyperlink ref="R17" location="Februarie!A1" display="Februarie"/>
    <hyperlink ref="R18" location="Martie!A1" display="Martie"/>
    <hyperlink ref="R19" location="Aprilie!A1" display="Aprilie"/>
    <hyperlink ref="R20" location="Mai!A1" display="Mai"/>
    <hyperlink ref="R21" location="Iunie!A1" display="Iunie"/>
    <hyperlink ref="R22" location="Iulie!A1" display="Iulie"/>
    <hyperlink ref="R23" location="August!A1" display="August"/>
    <hyperlink ref="R24" location="August!A1" display="August"/>
    <hyperlink ref="R25" location="Septembrie!A1" display="Septembrie"/>
    <hyperlink ref="R26" location="Octombrie!A1" display="Octombrie"/>
    <hyperlink ref="R27" location="Noiembrie!A1" display="Noiembrie"/>
    <hyperlink ref="R28" location="Decembrie!A1" display="Decembrie"/>
    <hyperlink ref="R29" location="'Export chitanta'!Print_Area" display="'Export chitanta'!Print_Area"/>
    <hyperlink ref="R30" location="'Export factura'!Print_Area" display="'Export factura'!Print_Area"/>
  </hyperlinks>
  <pageMargins left="0.7" right="0.7" top="0.75" bottom="0.75" header="0.3" footer="0.3"/>
  <pageSetup orientation="portrait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92D050"/>
  </sheetPr>
  <dimension ref="A1:Q29"/>
  <sheetViews>
    <sheetView showGridLines="0" workbookViewId="0">
      <selection activeCell="Q3" sqref="Q3"/>
    </sheetView>
  </sheetViews>
  <sheetFormatPr defaultRowHeight="12.75"/>
  <cols>
    <col min="1" max="1" width="12" style="1" customWidth="1"/>
    <col min="2" max="2" width="16" style="1" customWidth="1"/>
    <col min="3" max="9" width="9.140625" style="1"/>
    <col min="10" max="10" width="23.42578125" style="1" bestFit="1" customWidth="1"/>
    <col min="11" max="16384" width="9.140625" style="1"/>
  </cols>
  <sheetData>
    <row r="1" spans="1:17">
      <c r="A1" s="81" t="s">
        <v>18</v>
      </c>
      <c r="B1" s="82" t="s">
        <v>89</v>
      </c>
    </row>
    <row r="2" spans="1:17">
      <c r="A2"/>
      <c r="B2"/>
      <c r="Q2" s="90"/>
    </row>
    <row r="3" spans="1:17">
      <c r="A3" s="81" t="s">
        <v>28</v>
      </c>
      <c r="B3" s="82" t="s">
        <v>88</v>
      </c>
      <c r="Q3" s="146" t="s">
        <v>246</v>
      </c>
    </row>
    <row r="4" spans="1:17">
      <c r="A4" s="83" t="s">
        <v>130</v>
      </c>
      <c r="B4" s="84">
        <v>1265</v>
      </c>
      <c r="Q4" s="146" t="s">
        <v>247</v>
      </c>
    </row>
    <row r="5" spans="1:17">
      <c r="A5" s="83" t="s">
        <v>131</v>
      </c>
      <c r="B5" s="84">
        <v>2607</v>
      </c>
      <c r="Q5" s="146" t="s">
        <v>248</v>
      </c>
    </row>
    <row r="6" spans="1:17">
      <c r="A6" s="85" t="s">
        <v>132</v>
      </c>
      <c r="B6" s="84">
        <v>2607</v>
      </c>
      <c r="Q6" s="146" t="s">
        <v>249</v>
      </c>
    </row>
    <row r="7" spans="1:17">
      <c r="A7" s="83" t="s">
        <v>61</v>
      </c>
      <c r="B7" s="84">
        <v>2030</v>
      </c>
      <c r="Q7" s="146" t="s">
        <v>250</v>
      </c>
    </row>
    <row r="8" spans="1:17">
      <c r="A8" s="85" t="s">
        <v>132</v>
      </c>
      <c r="B8" s="84">
        <v>2030</v>
      </c>
      <c r="Q8" s="146" t="s">
        <v>251</v>
      </c>
    </row>
    <row r="9" spans="1:17">
      <c r="A9" s="83" t="s">
        <v>62</v>
      </c>
      <c r="B9" s="84">
        <v>2575</v>
      </c>
      <c r="Q9" s="146" t="s">
        <v>252</v>
      </c>
    </row>
    <row r="10" spans="1:17">
      <c r="A10" s="85" t="s">
        <v>132</v>
      </c>
      <c r="B10" s="84">
        <v>2575</v>
      </c>
      <c r="Q10" s="146" t="s">
        <v>253</v>
      </c>
    </row>
    <row r="11" spans="1:17">
      <c r="A11" s="83" t="s">
        <v>63</v>
      </c>
      <c r="B11" s="84">
        <v>11000</v>
      </c>
      <c r="Q11" s="146" t="s">
        <v>254</v>
      </c>
    </row>
    <row r="12" spans="1:17">
      <c r="A12" s="83" t="s">
        <v>64</v>
      </c>
      <c r="B12" s="84">
        <v>25363</v>
      </c>
      <c r="Q12" s="146" t="s">
        <v>255</v>
      </c>
    </row>
    <row r="13" spans="1:17">
      <c r="A13" s="83" t="s">
        <v>29</v>
      </c>
      <c r="B13" s="84">
        <v>44840</v>
      </c>
      <c r="Q13" s="146" t="s">
        <v>256</v>
      </c>
    </row>
    <row r="14" spans="1:17">
      <c r="A14"/>
      <c r="B14"/>
      <c r="Q14" s="146" t="s">
        <v>257</v>
      </c>
    </row>
    <row r="15" spans="1:17">
      <c r="A15"/>
      <c r="B15"/>
      <c r="Q15" s="146" t="s">
        <v>139</v>
      </c>
    </row>
    <row r="16" spans="1:17">
      <c r="A16"/>
      <c r="B16"/>
      <c r="Q16" s="146" t="s">
        <v>141</v>
      </c>
    </row>
    <row r="17" spans="1:17">
      <c r="A17"/>
      <c r="B17"/>
      <c r="Q17" s="146" t="s">
        <v>143</v>
      </c>
    </row>
    <row r="18" spans="1:17">
      <c r="A18"/>
      <c r="B18"/>
      <c r="Q18" s="146" t="s">
        <v>145</v>
      </c>
    </row>
    <row r="19" spans="1:17">
      <c r="Q19" s="146" t="s">
        <v>147</v>
      </c>
    </row>
    <row r="20" spans="1:17">
      <c r="Q20" s="146" t="s">
        <v>149</v>
      </c>
    </row>
    <row r="21" spans="1:17">
      <c r="Q21" s="146" t="s">
        <v>151</v>
      </c>
    </row>
    <row r="22" spans="1:17">
      <c r="Q22" s="146" t="s">
        <v>152</v>
      </c>
    </row>
    <row r="23" spans="1:17">
      <c r="Q23" s="146" t="s">
        <v>152</v>
      </c>
    </row>
    <row r="24" spans="1:17">
      <c r="Q24" s="146" t="s">
        <v>153</v>
      </c>
    </row>
    <row r="25" spans="1:17">
      <c r="Q25" s="146" t="s">
        <v>154</v>
      </c>
    </row>
    <row r="26" spans="1:17">
      <c r="Q26" s="146" t="s">
        <v>155</v>
      </c>
    </row>
    <row r="27" spans="1:17">
      <c r="Q27" s="146" t="s">
        <v>156</v>
      </c>
    </row>
    <row r="28" spans="1:17">
      <c r="Q28" s="145" t="s">
        <v>220</v>
      </c>
    </row>
    <row r="29" spans="1:17">
      <c r="Q29" s="145" t="s">
        <v>221</v>
      </c>
    </row>
  </sheetData>
  <hyperlinks>
    <hyperlink ref="Q3" location="'Evidenta PFA'!A1" display="Evidenta PFA"/>
    <hyperlink ref="Q4" location="RJIP!A1" display="RJIP"/>
    <hyperlink ref="Q5" location="'Model RJIP'!A1" display="Model RJIP"/>
    <hyperlink ref="Q6" location="'Registrul-Inventar'!A1" display="Registrul-Inventar"/>
    <hyperlink ref="Q7" location="'Export factura'!A1" display="Export factura"/>
    <hyperlink ref="Q8" location="'Export chitanta'!A1" display="Export chitanta"/>
    <hyperlink ref="Q9" location="Facturi!A1" display="Facturi"/>
    <hyperlink ref="Q10" location="Clienti!A1" display="Clienti"/>
    <hyperlink ref="Q11" location="'Incasat pe luna'!A1" display="Incasat pe luna"/>
    <hyperlink ref="Q12" location="'Facturat pe luna'!A1" display="Facturat pe luna"/>
    <hyperlink ref="Q13" location="'Incasari pe client'!A1" display="Incasari pe client"/>
    <hyperlink ref="Q14" location="'Calculator pret traducere'!A1" display="Calculator pret traducere"/>
    <hyperlink ref="Q15" location="Ianuarie!A1" display="Ianuarie"/>
    <hyperlink ref="Q16" location="Februarie!A1" display="Februarie"/>
    <hyperlink ref="Q17" location="Martie!A1" display="Martie"/>
    <hyperlink ref="Q18" location="Aprilie!A1" display="Aprilie"/>
    <hyperlink ref="Q19" location="Mai!A1" display="Mai"/>
    <hyperlink ref="Q20" location="Iunie!A1" display="Iunie"/>
    <hyperlink ref="Q21" location="Iulie!A1" display="Iulie"/>
    <hyperlink ref="Q22" location="August!A1" display="August"/>
    <hyperlink ref="Q23" location="August!A1" display="August"/>
    <hyperlink ref="Q24" location="Septembrie!A1" display="Septembrie"/>
    <hyperlink ref="Q25" location="Octombrie!A1" display="Octombrie"/>
    <hyperlink ref="Q26" location="Noiembrie!A1" display="Noiembrie"/>
    <hyperlink ref="Q27" location="Decembrie!A1" display="Decembrie"/>
    <hyperlink ref="Q28" location="'Export chitanta'!Print_Area" display="'Export chitanta'!Print_Area"/>
    <hyperlink ref="Q29" location="'Export factura'!Print_Area" display="'Export factura'!Print_Area"/>
  </hyperlinks>
  <pageMargins left="0.7" right="0.7" top="0.75" bottom="0.75" header="0.3" footer="0.3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002060"/>
  </sheetPr>
  <dimension ref="A1:R114"/>
  <sheetViews>
    <sheetView showGridLines="0" workbookViewId="0">
      <selection activeCell="R2" sqref="R2:R29"/>
    </sheetView>
  </sheetViews>
  <sheetFormatPr defaultRowHeight="12.75"/>
  <cols>
    <col min="1" max="1" width="20.85546875" style="1" customWidth="1"/>
    <col min="2" max="2" width="7.5703125" style="1" bestFit="1" customWidth="1"/>
    <col min="3" max="16384" width="9.140625" style="1"/>
  </cols>
  <sheetData>
    <row r="1" spans="1:18" ht="25.5">
      <c r="A1" s="81" t="s">
        <v>28</v>
      </c>
      <c r="B1" s="82" t="s">
        <v>90</v>
      </c>
    </row>
    <row r="2" spans="1:18">
      <c r="A2" s="83" t="s">
        <v>97</v>
      </c>
      <c r="B2" s="84">
        <v>23450</v>
      </c>
      <c r="R2" s="90"/>
    </row>
    <row r="3" spans="1:18">
      <c r="A3" s="85">
        <v>1</v>
      </c>
      <c r="B3" s="84">
        <v>20450</v>
      </c>
      <c r="R3" s="146" t="s">
        <v>246</v>
      </c>
    </row>
    <row r="4" spans="1:18">
      <c r="A4" s="86" t="s">
        <v>24</v>
      </c>
      <c r="B4" s="84">
        <v>450</v>
      </c>
      <c r="R4" s="146" t="s">
        <v>247</v>
      </c>
    </row>
    <row r="5" spans="1:18">
      <c r="A5" s="87" t="s">
        <v>103</v>
      </c>
      <c r="B5" s="84">
        <v>450</v>
      </c>
      <c r="R5" s="146" t="s">
        <v>248</v>
      </c>
    </row>
    <row r="6" spans="1:18">
      <c r="A6" s="88" t="s">
        <v>61</v>
      </c>
      <c r="B6" s="84">
        <v>450</v>
      </c>
      <c r="R6" s="146" t="s">
        <v>249</v>
      </c>
    </row>
    <row r="7" spans="1:18">
      <c r="A7" s="89">
        <v>450</v>
      </c>
      <c r="B7" s="84">
        <v>450</v>
      </c>
      <c r="R7" s="146" t="s">
        <v>250</v>
      </c>
    </row>
    <row r="8" spans="1:18">
      <c r="A8" s="86" t="s">
        <v>95</v>
      </c>
      <c r="B8" s="84">
        <v>20000</v>
      </c>
      <c r="R8" s="146" t="s">
        <v>251</v>
      </c>
    </row>
    <row r="9" spans="1:18">
      <c r="A9" s="85">
        <v>2</v>
      </c>
      <c r="B9" s="84">
        <v>3000</v>
      </c>
      <c r="R9" s="146" t="s">
        <v>252</v>
      </c>
    </row>
    <row r="10" spans="1:18">
      <c r="A10" s="86" t="s">
        <v>95</v>
      </c>
      <c r="B10" s="84">
        <v>3000</v>
      </c>
      <c r="R10" s="146" t="s">
        <v>253</v>
      </c>
    </row>
    <row r="11" spans="1:18">
      <c r="A11" s="83" t="s">
        <v>79</v>
      </c>
      <c r="B11" s="84">
        <v>6000</v>
      </c>
      <c r="R11" s="146" t="s">
        <v>254</v>
      </c>
    </row>
    <row r="12" spans="1:18">
      <c r="A12" s="85">
        <v>1</v>
      </c>
      <c r="B12" s="84">
        <v>6000</v>
      </c>
      <c r="R12" s="146" t="s">
        <v>255</v>
      </c>
    </row>
    <row r="13" spans="1:18">
      <c r="A13" s="86" t="s">
        <v>35</v>
      </c>
      <c r="B13" s="84">
        <v>6000</v>
      </c>
      <c r="R13" s="146" t="s">
        <v>256</v>
      </c>
    </row>
    <row r="14" spans="1:18">
      <c r="A14" s="87" t="s">
        <v>104</v>
      </c>
      <c r="B14" s="84">
        <v>6000</v>
      </c>
      <c r="R14" s="146" t="s">
        <v>257</v>
      </c>
    </row>
    <row r="15" spans="1:18">
      <c r="A15" s="88" t="s">
        <v>63</v>
      </c>
      <c r="B15" s="84">
        <v>6000</v>
      </c>
      <c r="R15" s="146" t="s">
        <v>139</v>
      </c>
    </row>
    <row r="16" spans="1:18">
      <c r="A16" s="89">
        <v>6000</v>
      </c>
      <c r="B16" s="84">
        <v>6000</v>
      </c>
      <c r="R16" s="146" t="s">
        <v>141</v>
      </c>
    </row>
    <row r="17" spans="1:18">
      <c r="A17" s="83" t="s">
        <v>78</v>
      </c>
      <c r="B17" s="84">
        <v>5000</v>
      </c>
      <c r="R17" s="146" t="s">
        <v>143</v>
      </c>
    </row>
    <row r="18" spans="1:18">
      <c r="A18" s="85">
        <v>1</v>
      </c>
      <c r="B18" s="84">
        <v>5000</v>
      </c>
      <c r="R18" s="146" t="s">
        <v>145</v>
      </c>
    </row>
    <row r="19" spans="1:18">
      <c r="A19" s="86" t="s">
        <v>32</v>
      </c>
      <c r="B19" s="84">
        <v>5000</v>
      </c>
      <c r="R19" s="146" t="s">
        <v>147</v>
      </c>
    </row>
    <row r="20" spans="1:18">
      <c r="A20" s="87" t="s">
        <v>105</v>
      </c>
      <c r="B20" s="84">
        <v>5000</v>
      </c>
      <c r="R20" s="146" t="s">
        <v>149</v>
      </c>
    </row>
    <row r="21" spans="1:18">
      <c r="A21" s="88" t="s">
        <v>63</v>
      </c>
      <c r="B21" s="84">
        <v>5000</v>
      </c>
      <c r="R21" s="146" t="s">
        <v>151</v>
      </c>
    </row>
    <row r="22" spans="1:18">
      <c r="A22" s="89">
        <v>5000</v>
      </c>
      <c r="B22" s="84">
        <v>5000</v>
      </c>
      <c r="R22" s="146" t="s">
        <v>152</v>
      </c>
    </row>
    <row r="23" spans="1:18">
      <c r="A23" s="83" t="s">
        <v>74</v>
      </c>
      <c r="B23" s="84">
        <v>2888</v>
      </c>
      <c r="R23" s="146" t="s">
        <v>152</v>
      </c>
    </row>
    <row r="24" spans="1:18">
      <c r="A24" s="85">
        <v>1</v>
      </c>
      <c r="B24" s="84">
        <v>2888</v>
      </c>
      <c r="R24" s="146" t="s">
        <v>153</v>
      </c>
    </row>
    <row r="25" spans="1:18">
      <c r="A25" s="86" t="s">
        <v>22</v>
      </c>
      <c r="B25" s="84">
        <v>2000</v>
      </c>
      <c r="R25" s="146" t="s">
        <v>154</v>
      </c>
    </row>
    <row r="26" spans="1:18">
      <c r="A26" s="87" t="s">
        <v>106</v>
      </c>
      <c r="B26" s="84">
        <v>2000</v>
      </c>
      <c r="R26" s="146" t="s">
        <v>155</v>
      </c>
    </row>
    <row r="27" spans="1:18">
      <c r="A27" s="88" t="s">
        <v>60</v>
      </c>
      <c r="B27" s="84">
        <v>2000</v>
      </c>
      <c r="R27" s="146" t="s">
        <v>156</v>
      </c>
    </row>
    <row r="28" spans="1:18">
      <c r="A28" s="89">
        <v>2000</v>
      </c>
      <c r="B28" s="84">
        <v>2000</v>
      </c>
      <c r="R28" s="145" t="s">
        <v>220</v>
      </c>
    </row>
    <row r="29" spans="1:18">
      <c r="A29" s="86" t="s">
        <v>94</v>
      </c>
      <c r="B29" s="84">
        <v>888</v>
      </c>
      <c r="R29" s="145" t="s">
        <v>221</v>
      </c>
    </row>
    <row r="30" spans="1:18">
      <c r="A30" s="87" t="s">
        <v>107</v>
      </c>
      <c r="B30" s="84">
        <v>888</v>
      </c>
    </row>
    <row r="31" spans="1:18">
      <c r="A31" s="88" t="s">
        <v>64</v>
      </c>
      <c r="B31" s="84">
        <v>888</v>
      </c>
    </row>
    <row r="32" spans="1:18">
      <c r="A32" s="89">
        <v>888</v>
      </c>
      <c r="B32" s="84">
        <v>888</v>
      </c>
    </row>
    <row r="33" spans="1:2">
      <c r="A33" s="83" t="s">
        <v>76</v>
      </c>
      <c r="B33" s="84">
        <v>2200</v>
      </c>
    </row>
    <row r="34" spans="1:2">
      <c r="A34" s="85">
        <v>1</v>
      </c>
      <c r="B34" s="84">
        <v>2200</v>
      </c>
    </row>
    <row r="35" spans="1:2">
      <c r="A35" s="86" t="s">
        <v>26</v>
      </c>
      <c r="B35" s="84">
        <v>2200</v>
      </c>
    </row>
    <row r="36" spans="1:2">
      <c r="A36" s="87" t="s">
        <v>108</v>
      </c>
      <c r="B36" s="84">
        <v>2200</v>
      </c>
    </row>
    <row r="37" spans="1:2">
      <c r="A37" s="88" t="s">
        <v>62</v>
      </c>
      <c r="B37" s="84">
        <v>2200</v>
      </c>
    </row>
    <row r="38" spans="1:2">
      <c r="A38" s="89">
        <v>2200</v>
      </c>
      <c r="B38" s="84">
        <v>2200</v>
      </c>
    </row>
    <row r="39" spans="1:2">
      <c r="A39" s="83" t="s">
        <v>75</v>
      </c>
      <c r="B39" s="84">
        <v>1580</v>
      </c>
    </row>
    <row r="40" spans="1:2">
      <c r="A40" s="85">
        <v>1</v>
      </c>
      <c r="B40" s="84">
        <v>1580</v>
      </c>
    </row>
    <row r="41" spans="1:2">
      <c r="A41" s="86" t="s">
        <v>25</v>
      </c>
      <c r="B41" s="84">
        <v>1580</v>
      </c>
    </row>
    <row r="42" spans="1:2">
      <c r="A42" s="87" t="s">
        <v>109</v>
      </c>
      <c r="B42" s="84">
        <v>1580</v>
      </c>
    </row>
    <row r="43" spans="1:2">
      <c r="A43" s="88" t="s">
        <v>61</v>
      </c>
      <c r="B43" s="84">
        <v>1580</v>
      </c>
    </row>
    <row r="44" spans="1:2">
      <c r="A44" s="89">
        <v>1580</v>
      </c>
      <c r="B44" s="84">
        <v>1580</v>
      </c>
    </row>
    <row r="45" spans="1:2">
      <c r="A45" s="83" t="s">
        <v>72</v>
      </c>
      <c r="B45" s="84">
        <v>1285</v>
      </c>
    </row>
    <row r="46" spans="1:2">
      <c r="A46" s="85">
        <v>1</v>
      </c>
      <c r="B46" s="84">
        <v>1285</v>
      </c>
    </row>
    <row r="47" spans="1:2">
      <c r="A47" s="86" t="s">
        <v>20</v>
      </c>
      <c r="B47" s="84">
        <v>685</v>
      </c>
    </row>
    <row r="48" spans="1:2">
      <c r="A48" s="87" t="s">
        <v>110</v>
      </c>
      <c r="B48" s="84">
        <v>685</v>
      </c>
    </row>
    <row r="49" spans="1:2">
      <c r="A49" s="88" t="s">
        <v>59</v>
      </c>
      <c r="B49" s="84">
        <v>685</v>
      </c>
    </row>
    <row r="50" spans="1:2">
      <c r="A50" s="89">
        <v>685</v>
      </c>
      <c r="B50" s="84">
        <v>685</v>
      </c>
    </row>
    <row r="51" spans="1:2">
      <c r="A51" s="86" t="s">
        <v>37</v>
      </c>
      <c r="B51" s="84">
        <v>600</v>
      </c>
    </row>
    <row r="52" spans="1:2">
      <c r="A52" s="87" t="s">
        <v>111</v>
      </c>
      <c r="B52" s="84">
        <v>600</v>
      </c>
    </row>
    <row r="53" spans="1:2">
      <c r="A53" s="88" t="s">
        <v>64</v>
      </c>
      <c r="B53" s="84">
        <v>600</v>
      </c>
    </row>
    <row r="54" spans="1:2">
      <c r="A54" s="89">
        <v>600</v>
      </c>
      <c r="B54" s="84">
        <v>600</v>
      </c>
    </row>
    <row r="55" spans="1:2">
      <c r="A55" s="83" t="s">
        <v>80</v>
      </c>
      <c r="B55" s="84">
        <v>875</v>
      </c>
    </row>
    <row r="56" spans="1:2">
      <c r="A56" s="85">
        <v>1</v>
      </c>
      <c r="B56" s="84">
        <v>875</v>
      </c>
    </row>
    <row r="57" spans="1:2">
      <c r="A57" s="86" t="s">
        <v>36</v>
      </c>
      <c r="B57" s="84">
        <v>875</v>
      </c>
    </row>
    <row r="58" spans="1:2">
      <c r="A58" s="87" t="s">
        <v>112</v>
      </c>
      <c r="B58" s="84">
        <v>875</v>
      </c>
    </row>
    <row r="59" spans="1:2">
      <c r="A59" s="88" t="s">
        <v>64</v>
      </c>
      <c r="B59" s="84">
        <v>875</v>
      </c>
    </row>
    <row r="60" spans="1:2">
      <c r="A60" s="89">
        <v>875</v>
      </c>
      <c r="B60" s="84">
        <v>875</v>
      </c>
    </row>
    <row r="61" spans="1:2">
      <c r="A61" s="83" t="s">
        <v>73</v>
      </c>
      <c r="B61" s="84">
        <v>607</v>
      </c>
    </row>
    <row r="62" spans="1:2">
      <c r="A62" s="85">
        <v>1</v>
      </c>
      <c r="B62" s="84">
        <v>607</v>
      </c>
    </row>
    <row r="63" spans="1:2">
      <c r="A63" s="86" t="s">
        <v>21</v>
      </c>
      <c r="B63" s="84">
        <v>607</v>
      </c>
    </row>
    <row r="64" spans="1:2">
      <c r="A64" s="87" t="s">
        <v>113</v>
      </c>
      <c r="B64" s="84">
        <v>607</v>
      </c>
    </row>
    <row r="65" spans="1:2">
      <c r="A65" s="88" t="s">
        <v>60</v>
      </c>
      <c r="B65" s="84">
        <v>607</v>
      </c>
    </row>
    <row r="66" spans="1:2">
      <c r="A66" s="89">
        <v>607</v>
      </c>
      <c r="B66" s="84">
        <v>607</v>
      </c>
    </row>
    <row r="67" spans="1:2">
      <c r="A67" s="83" t="s">
        <v>71</v>
      </c>
      <c r="B67" s="84">
        <v>440</v>
      </c>
    </row>
    <row r="68" spans="1:2">
      <c r="A68" s="85">
        <v>1</v>
      </c>
      <c r="B68" s="84">
        <v>440</v>
      </c>
    </row>
    <row r="69" spans="1:2">
      <c r="A69" s="86" t="s">
        <v>19</v>
      </c>
      <c r="B69" s="84">
        <v>440</v>
      </c>
    </row>
    <row r="70" spans="1:2">
      <c r="A70" s="87" t="s">
        <v>114</v>
      </c>
      <c r="B70" s="84">
        <v>440</v>
      </c>
    </row>
    <row r="71" spans="1:2">
      <c r="A71" s="88" t="s">
        <v>59</v>
      </c>
      <c r="B71" s="84">
        <v>440</v>
      </c>
    </row>
    <row r="72" spans="1:2">
      <c r="A72" s="89">
        <v>440</v>
      </c>
      <c r="B72" s="84">
        <v>440</v>
      </c>
    </row>
    <row r="73" spans="1:2">
      <c r="A73" s="83" t="s">
        <v>77</v>
      </c>
      <c r="B73" s="84">
        <v>375</v>
      </c>
    </row>
    <row r="74" spans="1:2">
      <c r="A74" s="85">
        <v>1</v>
      </c>
      <c r="B74" s="84">
        <v>375</v>
      </c>
    </row>
    <row r="75" spans="1:2">
      <c r="A75" s="86" t="s">
        <v>27</v>
      </c>
      <c r="B75" s="84">
        <v>375</v>
      </c>
    </row>
    <row r="76" spans="1:2">
      <c r="A76" s="87" t="s">
        <v>115</v>
      </c>
      <c r="B76" s="84">
        <v>375</v>
      </c>
    </row>
    <row r="77" spans="1:2">
      <c r="A77" s="88" t="s">
        <v>62</v>
      </c>
      <c r="B77" s="84">
        <v>375</v>
      </c>
    </row>
    <row r="78" spans="1:2">
      <c r="A78" s="89">
        <v>375</v>
      </c>
      <c r="B78" s="84">
        <v>375</v>
      </c>
    </row>
    <row r="79" spans="1:2">
      <c r="A79" s="83" t="s">
        <v>70</v>
      </c>
      <c r="B79" s="84">
        <v>140</v>
      </c>
    </row>
    <row r="80" spans="1:2">
      <c r="A80" s="85">
        <v>1</v>
      </c>
      <c r="B80" s="84">
        <v>140</v>
      </c>
    </row>
    <row r="81" spans="1:2">
      <c r="A81" s="86" t="s">
        <v>1</v>
      </c>
      <c r="B81" s="84">
        <v>140</v>
      </c>
    </row>
    <row r="82" spans="1:2">
      <c r="A82" s="87" t="s">
        <v>116</v>
      </c>
      <c r="B82" s="84">
        <v>140</v>
      </c>
    </row>
    <row r="83" spans="1:2">
      <c r="A83" s="88" t="s">
        <v>59</v>
      </c>
      <c r="B83" s="84">
        <v>140</v>
      </c>
    </row>
    <row r="84" spans="1:2">
      <c r="A84" s="89">
        <v>140</v>
      </c>
      <c r="B84" s="84">
        <v>140</v>
      </c>
    </row>
    <row r="85" spans="1:2">
      <c r="A85" s="83" t="s">
        <v>86</v>
      </c>
      <c r="B85" s="84"/>
    </row>
    <row r="86" spans="1:2">
      <c r="A86" s="85" t="s">
        <v>86</v>
      </c>
      <c r="B86" s="84"/>
    </row>
    <row r="87" spans="1:2">
      <c r="A87" s="86" t="s">
        <v>86</v>
      </c>
      <c r="B87" s="84"/>
    </row>
    <row r="88" spans="1:2">
      <c r="A88" s="87" t="s">
        <v>86</v>
      </c>
      <c r="B88" s="84"/>
    </row>
    <row r="89" spans="1:2">
      <c r="A89" s="88" t="s">
        <v>86</v>
      </c>
      <c r="B89" s="84"/>
    </row>
    <row r="90" spans="1:2">
      <c r="A90" s="89" t="s">
        <v>86</v>
      </c>
      <c r="B90" s="84"/>
    </row>
    <row r="91" spans="1:2">
      <c r="A91" s="83" t="s">
        <v>29</v>
      </c>
      <c r="B91" s="84">
        <v>44840</v>
      </c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</sheetData>
  <hyperlinks>
    <hyperlink ref="R3" location="'Evidenta PFA'!A1" display="Evidenta PFA"/>
    <hyperlink ref="R4" location="RJIP!A1" display="RJIP"/>
    <hyperlink ref="R5" location="'Model RJIP'!A1" display="Model RJIP"/>
    <hyperlink ref="R6" location="'Registrul-Inventar'!A1" display="Registrul-Inventar"/>
    <hyperlink ref="R7" location="'Export factura'!A1" display="Export factura"/>
    <hyperlink ref="R8" location="'Export chitanta'!A1" display="Export chitanta"/>
    <hyperlink ref="R9" location="Facturi!A1" display="Facturi"/>
    <hyperlink ref="R10" location="Clienti!A1" display="Clienti"/>
    <hyperlink ref="R11" location="'Incasat pe luna'!A1" display="Incasat pe luna"/>
    <hyperlink ref="R12" location="'Facturat pe luna'!A1" display="Facturat pe luna"/>
    <hyperlink ref="R13" location="'Incasari pe client'!A1" display="Incasari pe client"/>
    <hyperlink ref="R14" location="'Calculator pret traducere'!A1" display="Calculator pret traducere"/>
    <hyperlink ref="R15" location="Ianuarie!A1" display="Ianuarie"/>
    <hyperlink ref="R16" location="Februarie!A1" display="Februarie"/>
    <hyperlink ref="R17" location="Martie!A1" display="Martie"/>
    <hyperlink ref="R18" location="Aprilie!A1" display="Aprilie"/>
    <hyperlink ref="R19" location="Mai!A1" display="Mai"/>
    <hyperlink ref="R20" location="Iunie!A1" display="Iunie"/>
    <hyperlink ref="R21" location="Iulie!A1" display="Iulie"/>
    <hyperlink ref="R22" location="August!A1" display="August"/>
    <hyperlink ref="R23" location="August!A1" display="August"/>
    <hyperlink ref="R24" location="Septembrie!A1" display="Septembrie"/>
    <hyperlink ref="R25" location="Octombrie!A1" display="Octombrie"/>
    <hyperlink ref="R26" location="Noiembrie!A1" display="Noiembrie"/>
    <hyperlink ref="R27" location="Decembrie!A1" display="Decembrie"/>
    <hyperlink ref="R28" location="'Export chitanta'!Print_Area" display="'Export chitanta'!Print_Area"/>
    <hyperlink ref="R29" location="'Export factura'!Print_Area" display="'Export factura'!Print_Area"/>
  </hyperlinks>
  <pageMargins left="0.7" right="0.7" top="0.75" bottom="0.75" header="0.3" footer="0.3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rgb="FFFF0000"/>
  </sheetPr>
  <dimension ref="B2:T30"/>
  <sheetViews>
    <sheetView workbookViewId="0">
      <selection activeCell="T3" sqref="T3:T30"/>
    </sheetView>
  </sheetViews>
  <sheetFormatPr defaultRowHeight="12.75"/>
  <cols>
    <col min="1" max="1" width="2.7109375" style="90" customWidth="1"/>
    <col min="2" max="2" width="8.5703125" style="90" customWidth="1"/>
    <col min="3" max="3" width="9.140625" style="90"/>
    <col min="4" max="4" width="13.5703125" style="90" bestFit="1" customWidth="1"/>
    <col min="5" max="5" width="2.7109375" style="90" customWidth="1"/>
    <col min="6" max="6" width="7" style="90" bestFit="1" customWidth="1"/>
    <col min="7" max="7" width="9.140625" style="90"/>
    <col min="8" max="8" width="13.5703125" style="90" bestFit="1" customWidth="1"/>
    <col min="9" max="9" width="2.5703125" style="90" customWidth="1"/>
    <col min="10" max="10" width="13.7109375" style="90" bestFit="1" customWidth="1"/>
    <col min="11" max="12" width="10.140625" style="90" bestFit="1" customWidth="1"/>
    <col min="13" max="13" width="11.28515625" style="90" bestFit="1" customWidth="1"/>
    <col min="14" max="15" width="16" style="90" bestFit="1" customWidth="1"/>
    <col min="16" max="16" width="11.28515625" style="90" bestFit="1" customWidth="1"/>
    <col min="17" max="17" width="9.140625" style="90"/>
    <col min="18" max="18" width="2.85546875" style="90" customWidth="1"/>
    <col min="19" max="16384" width="9.140625" style="90"/>
  </cols>
  <sheetData>
    <row r="2" spans="2:20" ht="13.5" thickBot="1"/>
    <row r="3" spans="2:20" ht="19.5" thickBot="1">
      <c r="B3" s="177" t="s">
        <v>184</v>
      </c>
      <c r="C3" s="178"/>
      <c r="D3" s="179"/>
      <c r="F3" s="177" t="s">
        <v>194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  <c r="Q3" s="138" t="s">
        <v>158</v>
      </c>
    </row>
    <row r="4" spans="2:20" ht="15">
      <c r="B4" s="94" t="s">
        <v>4</v>
      </c>
      <c r="C4" s="137" t="s">
        <v>185</v>
      </c>
      <c r="D4" s="94" t="s">
        <v>137</v>
      </c>
      <c r="F4" s="94" t="s">
        <v>4</v>
      </c>
      <c r="G4" s="137" t="s">
        <v>185</v>
      </c>
      <c r="H4" s="94" t="s">
        <v>193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Q4" s="118"/>
      <c r="T4" s="146" t="s">
        <v>246</v>
      </c>
    </row>
    <row r="5" spans="2:20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Q5" s="118"/>
      <c r="T5" s="146" t="s">
        <v>247</v>
      </c>
    </row>
    <row r="6" spans="2:20" ht="15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34" t="s">
        <v>187</v>
      </c>
      <c r="K6" s="96"/>
      <c r="L6" s="96">
        <v>100</v>
      </c>
      <c r="M6" s="96"/>
      <c r="N6" s="96"/>
      <c r="O6" s="118"/>
      <c r="P6" s="118"/>
      <c r="Q6" s="118"/>
      <c r="T6" s="146" t="s">
        <v>248</v>
      </c>
    </row>
    <row r="7" spans="2:20" ht="15">
      <c r="B7" s="95">
        <v>3</v>
      </c>
      <c r="C7" s="136"/>
      <c r="D7" s="96">
        <v>0</v>
      </c>
      <c r="F7" s="95">
        <v>3</v>
      </c>
      <c r="G7" s="136"/>
      <c r="H7" s="96">
        <v>0</v>
      </c>
      <c r="T7" s="146" t="s">
        <v>249</v>
      </c>
    </row>
    <row r="8" spans="2:20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T8" s="146" t="s">
        <v>250</v>
      </c>
    </row>
    <row r="9" spans="2:20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T9" s="146" t="s">
        <v>251</v>
      </c>
    </row>
    <row r="10" spans="2:20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T10" s="146" t="s">
        <v>252</v>
      </c>
    </row>
    <row r="11" spans="2:20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T11" s="146" t="s">
        <v>253</v>
      </c>
    </row>
    <row r="12" spans="2:20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T12" s="146" t="s">
        <v>254</v>
      </c>
    </row>
    <row r="13" spans="2:20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T13" s="146" t="s">
        <v>255</v>
      </c>
    </row>
    <row r="14" spans="2:20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T14" s="146" t="s">
        <v>256</v>
      </c>
    </row>
    <row r="15" spans="2:20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T15" s="146" t="s">
        <v>257</v>
      </c>
    </row>
    <row r="16" spans="2:20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T16" s="146" t="s">
        <v>139</v>
      </c>
    </row>
    <row r="17" spans="2:20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T17" s="146" t="s">
        <v>141</v>
      </c>
    </row>
    <row r="18" spans="2:20">
      <c r="T18" s="146" t="s">
        <v>143</v>
      </c>
    </row>
    <row r="19" spans="2:20">
      <c r="T19" s="146" t="s">
        <v>145</v>
      </c>
    </row>
    <row r="20" spans="2:20">
      <c r="T20" s="146" t="s">
        <v>147</v>
      </c>
    </row>
    <row r="21" spans="2:20">
      <c r="T21" s="146" t="s">
        <v>149</v>
      </c>
    </row>
    <row r="22" spans="2:20">
      <c r="T22" s="146" t="s">
        <v>151</v>
      </c>
    </row>
    <row r="23" spans="2:20">
      <c r="T23" s="146" t="s">
        <v>152</v>
      </c>
    </row>
    <row r="24" spans="2:20">
      <c r="T24" s="146" t="s">
        <v>152</v>
      </c>
    </row>
    <row r="25" spans="2:20">
      <c r="T25" s="146" t="s">
        <v>153</v>
      </c>
    </row>
    <row r="26" spans="2:20">
      <c r="T26" s="146" t="s">
        <v>154</v>
      </c>
    </row>
    <row r="27" spans="2:20">
      <c r="T27" s="146" t="s">
        <v>155</v>
      </c>
    </row>
    <row r="28" spans="2:20">
      <c r="T28" s="146" t="s">
        <v>156</v>
      </c>
    </row>
    <row r="29" spans="2:20">
      <c r="T29" s="145" t="s">
        <v>220</v>
      </c>
    </row>
    <row r="30" spans="2:20">
      <c r="T30" s="145" t="s">
        <v>221</v>
      </c>
    </row>
  </sheetData>
  <mergeCells count="4">
    <mergeCell ref="F17:G17"/>
    <mergeCell ref="B17:C17"/>
    <mergeCell ref="F3:H3"/>
    <mergeCell ref="B3:D3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rgb="FFFFFF00"/>
  </sheetPr>
  <dimension ref="B2:S30"/>
  <sheetViews>
    <sheetView topLeftCell="A7" workbookViewId="0">
      <selection activeCell="S28" sqref="S28"/>
    </sheetView>
  </sheetViews>
  <sheetFormatPr defaultRowHeight="12.75"/>
  <cols>
    <col min="1" max="1" width="3.7109375" style="90" customWidth="1"/>
    <col min="2" max="3" width="9.140625" style="90"/>
    <col min="4" max="4" width="13.5703125" style="90" bestFit="1" customWidth="1"/>
    <col min="5" max="5" width="3.5703125" style="90" customWidth="1"/>
    <col min="6" max="6" width="7" style="90" bestFit="1" customWidth="1"/>
    <col min="7" max="7" width="9.140625" style="90"/>
    <col min="8" max="8" width="14.28515625" style="90" bestFit="1" customWidth="1"/>
    <col min="9" max="9" width="4.28515625" style="90" customWidth="1"/>
    <col min="10" max="10" width="13.7109375" style="90" bestFit="1" customWidth="1"/>
    <col min="11" max="13" width="10.14062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7" width="2.28515625" style="90" customWidth="1"/>
    <col min="18" max="16384" width="9.140625" style="90"/>
  </cols>
  <sheetData>
    <row r="2" spans="2:19" ht="13.5" thickBot="1"/>
    <row r="3" spans="2:19" ht="19.5" thickBot="1">
      <c r="B3" s="177" t="s">
        <v>188</v>
      </c>
      <c r="C3" s="178"/>
      <c r="D3" s="179"/>
      <c r="F3" s="177" t="s">
        <v>202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</row>
    <row r="4" spans="2:19" ht="15">
      <c r="B4" s="94" t="s">
        <v>4</v>
      </c>
      <c r="C4" s="139" t="s">
        <v>185</v>
      </c>
      <c r="D4" s="94" t="s">
        <v>137</v>
      </c>
      <c r="F4" s="94" t="s">
        <v>4</v>
      </c>
      <c r="G4" s="137" t="s">
        <v>185</v>
      </c>
      <c r="H4" s="94" t="s">
        <v>193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S4" s="146" t="s">
        <v>246</v>
      </c>
    </row>
    <row r="5" spans="2:19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S5" s="146" t="s">
        <v>247</v>
      </c>
    </row>
    <row r="6" spans="2:19" ht="15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34" t="s">
        <v>187</v>
      </c>
      <c r="K6" s="96"/>
      <c r="L6" s="96">
        <v>100</v>
      </c>
      <c r="M6" s="96"/>
      <c r="N6" s="96"/>
      <c r="O6" s="118"/>
      <c r="P6" s="118"/>
      <c r="S6" s="146" t="s">
        <v>248</v>
      </c>
    </row>
    <row r="7" spans="2:19" ht="15">
      <c r="B7" s="95">
        <v>3</v>
      </c>
      <c r="C7" s="136"/>
      <c r="D7" s="96">
        <v>0</v>
      </c>
      <c r="F7" s="95">
        <v>3</v>
      </c>
      <c r="G7" s="136"/>
      <c r="H7" s="96">
        <v>0</v>
      </c>
      <c r="S7" s="146" t="s">
        <v>249</v>
      </c>
    </row>
    <row r="8" spans="2:19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S8" s="146" t="s">
        <v>250</v>
      </c>
    </row>
    <row r="9" spans="2:19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S9" s="146" t="s">
        <v>251</v>
      </c>
    </row>
    <row r="10" spans="2:19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S10" s="146" t="s">
        <v>252</v>
      </c>
    </row>
    <row r="11" spans="2:19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S11" s="146" t="s">
        <v>253</v>
      </c>
    </row>
    <row r="12" spans="2:19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S12" s="146" t="s">
        <v>254</v>
      </c>
    </row>
    <row r="13" spans="2:19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S13" s="146" t="s">
        <v>255</v>
      </c>
    </row>
    <row r="14" spans="2:19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S14" s="146" t="s">
        <v>256</v>
      </c>
    </row>
    <row r="15" spans="2:19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S15" s="146" t="s">
        <v>257</v>
      </c>
    </row>
    <row r="16" spans="2:19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S16" s="146" t="s">
        <v>139</v>
      </c>
    </row>
    <row r="17" spans="2:19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S17" s="146" t="s">
        <v>141</v>
      </c>
    </row>
    <row r="18" spans="2:19">
      <c r="S18" s="146" t="s">
        <v>143</v>
      </c>
    </row>
    <row r="19" spans="2:19">
      <c r="S19" s="146" t="s">
        <v>145</v>
      </c>
    </row>
    <row r="20" spans="2:19">
      <c r="S20" s="146" t="s">
        <v>147</v>
      </c>
    </row>
    <row r="21" spans="2:19">
      <c r="S21" s="146" t="s">
        <v>149</v>
      </c>
    </row>
    <row r="22" spans="2:19">
      <c r="S22" s="146" t="s">
        <v>151</v>
      </c>
    </row>
    <row r="23" spans="2:19">
      <c r="S23" s="146" t="s">
        <v>152</v>
      </c>
    </row>
    <row r="24" spans="2:19">
      <c r="S24" s="146" t="s">
        <v>152</v>
      </c>
    </row>
    <row r="25" spans="2:19">
      <c r="S25" s="146" t="s">
        <v>153</v>
      </c>
    </row>
    <row r="26" spans="2:19">
      <c r="S26" s="146" t="s">
        <v>154</v>
      </c>
    </row>
    <row r="27" spans="2:19">
      <c r="S27" s="146" t="s">
        <v>155</v>
      </c>
    </row>
    <row r="28" spans="2:19">
      <c r="S28" s="146" t="s">
        <v>156</v>
      </c>
    </row>
    <row r="29" spans="2:19">
      <c r="S29" s="145" t="s">
        <v>220</v>
      </c>
    </row>
    <row r="30" spans="2:19">
      <c r="S30" s="145" t="s">
        <v>221</v>
      </c>
    </row>
  </sheetData>
  <mergeCells count="4">
    <mergeCell ref="B17:C17"/>
    <mergeCell ref="F3:H3"/>
    <mergeCell ref="F17:G17"/>
    <mergeCell ref="B3:D3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>
    <tabColor rgb="FF0000FF"/>
  </sheetPr>
  <dimension ref="B2:S30"/>
  <sheetViews>
    <sheetView workbookViewId="0">
      <selection activeCell="S3" sqref="S3:S30"/>
    </sheetView>
  </sheetViews>
  <sheetFormatPr defaultRowHeight="12.75"/>
  <cols>
    <col min="1" max="1" width="3.5703125" style="90" customWidth="1"/>
    <col min="2" max="3" width="9.140625" style="90"/>
    <col min="4" max="4" width="13.5703125" style="90" bestFit="1" customWidth="1"/>
    <col min="5" max="5" width="3" style="90" customWidth="1"/>
    <col min="6" max="7" width="9.140625" style="90"/>
    <col min="8" max="8" width="13.5703125" style="90" bestFit="1" customWidth="1"/>
    <col min="9" max="9" width="4.7109375" style="90" customWidth="1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7" width="6.5703125" style="90" bestFit="1" customWidth="1"/>
    <col min="18" max="18" width="4.5703125" style="90" customWidth="1"/>
    <col min="19" max="16384" width="9.140625" style="90"/>
  </cols>
  <sheetData>
    <row r="2" spans="2:19" ht="13.5" thickBot="1"/>
    <row r="3" spans="2:19" ht="19.5" thickBot="1">
      <c r="B3" s="177" t="s">
        <v>189</v>
      </c>
      <c r="C3" s="178"/>
      <c r="D3" s="179"/>
      <c r="F3" s="177" t="s">
        <v>203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  <c r="Q3" s="144" t="s">
        <v>158</v>
      </c>
    </row>
    <row r="4" spans="2:19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Q4" s="118"/>
      <c r="S4" s="146" t="s">
        <v>246</v>
      </c>
    </row>
    <row r="5" spans="2:19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Q5" s="118"/>
      <c r="S5" s="146" t="s">
        <v>247</v>
      </c>
    </row>
    <row r="6" spans="2:19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Q6" s="118"/>
      <c r="S6" s="146" t="s">
        <v>248</v>
      </c>
    </row>
    <row r="7" spans="2:19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O7" s="118"/>
      <c r="P7" s="118"/>
      <c r="Q7" s="118"/>
      <c r="S7" s="146" t="s">
        <v>249</v>
      </c>
    </row>
    <row r="8" spans="2:19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S8" s="146" t="s">
        <v>250</v>
      </c>
    </row>
    <row r="9" spans="2:19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S9" s="146" t="s">
        <v>251</v>
      </c>
    </row>
    <row r="10" spans="2:19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S10" s="146" t="s">
        <v>252</v>
      </c>
    </row>
    <row r="11" spans="2:19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S11" s="146" t="s">
        <v>253</v>
      </c>
    </row>
    <row r="12" spans="2:19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S12" s="146" t="s">
        <v>254</v>
      </c>
    </row>
    <row r="13" spans="2:19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S13" s="146" t="s">
        <v>255</v>
      </c>
    </row>
    <row r="14" spans="2:19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S14" s="146" t="s">
        <v>256</v>
      </c>
    </row>
    <row r="15" spans="2:19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S15" s="146" t="s">
        <v>257</v>
      </c>
    </row>
    <row r="16" spans="2:19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S16" s="146" t="s">
        <v>139</v>
      </c>
    </row>
    <row r="17" spans="2:19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S17" s="146" t="s">
        <v>141</v>
      </c>
    </row>
    <row r="18" spans="2:19">
      <c r="S18" s="146" t="s">
        <v>143</v>
      </c>
    </row>
    <row r="19" spans="2:19">
      <c r="S19" s="146" t="s">
        <v>145</v>
      </c>
    </row>
    <row r="20" spans="2:19">
      <c r="S20" s="146" t="s">
        <v>147</v>
      </c>
    </row>
    <row r="21" spans="2:19">
      <c r="S21" s="146" t="s">
        <v>149</v>
      </c>
    </row>
    <row r="22" spans="2:19">
      <c r="S22" s="146" t="s">
        <v>151</v>
      </c>
    </row>
    <row r="23" spans="2:19">
      <c r="S23" s="146" t="s">
        <v>152</v>
      </c>
    </row>
    <row r="24" spans="2:19">
      <c r="S24" s="146" t="s">
        <v>152</v>
      </c>
    </row>
    <row r="25" spans="2:19">
      <c r="S25" s="146" t="s">
        <v>153</v>
      </c>
    </row>
    <row r="26" spans="2:19">
      <c r="S26" s="146" t="s">
        <v>154</v>
      </c>
    </row>
    <row r="27" spans="2:19">
      <c r="S27" s="146" t="s">
        <v>155</v>
      </c>
    </row>
    <row r="28" spans="2:19">
      <c r="S28" s="146" t="s">
        <v>156</v>
      </c>
    </row>
    <row r="29" spans="2:19">
      <c r="S29" s="145" t="s">
        <v>220</v>
      </c>
    </row>
    <row r="30" spans="2:19">
      <c r="S30" s="145" t="s">
        <v>221</v>
      </c>
    </row>
  </sheetData>
  <mergeCells count="4">
    <mergeCell ref="B17:C17"/>
    <mergeCell ref="F3:H3"/>
    <mergeCell ref="F17:G17"/>
    <mergeCell ref="B3:D3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FF0000"/>
  </sheetPr>
  <dimension ref="B2:R28"/>
  <sheetViews>
    <sheetView workbookViewId="0">
      <selection activeCell="R1" sqref="R1:R28"/>
    </sheetView>
  </sheetViews>
  <sheetFormatPr defaultRowHeight="12.75"/>
  <cols>
    <col min="1" max="1" width="3.5703125" style="90" customWidth="1"/>
    <col min="2" max="3" width="9.140625" style="90"/>
    <col min="4" max="4" width="13.5703125" style="90" bestFit="1" customWidth="1"/>
    <col min="5" max="5" width="3.140625" style="90" customWidth="1"/>
    <col min="6" max="7" width="9.140625" style="90"/>
    <col min="8" max="8" width="13.5703125" style="90" bestFit="1" customWidth="1"/>
    <col min="9" max="9" width="3.42578125" style="90" customWidth="1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7" width="4" style="90" customWidth="1"/>
    <col min="18" max="16384" width="9.140625" style="90"/>
  </cols>
  <sheetData>
    <row r="2" spans="2:18" ht="13.5" thickBot="1">
      <c r="R2" s="146" t="s">
        <v>246</v>
      </c>
    </row>
    <row r="3" spans="2:18" ht="19.5" thickBot="1">
      <c r="B3" s="177" t="s">
        <v>190</v>
      </c>
      <c r="C3" s="178"/>
      <c r="D3" s="179"/>
      <c r="F3" s="177" t="s">
        <v>204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  <c r="R3" s="146" t="s">
        <v>247</v>
      </c>
    </row>
    <row r="4" spans="2:18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R4" s="146" t="s">
        <v>248</v>
      </c>
    </row>
    <row r="5" spans="2:18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R5" s="146" t="s">
        <v>249</v>
      </c>
    </row>
    <row r="6" spans="2:18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R6" s="146" t="s">
        <v>250</v>
      </c>
    </row>
    <row r="7" spans="2:18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R7" s="146" t="s">
        <v>251</v>
      </c>
    </row>
    <row r="8" spans="2:18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R8" s="146" t="s">
        <v>252</v>
      </c>
    </row>
    <row r="9" spans="2:18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R9" s="146" t="s">
        <v>253</v>
      </c>
    </row>
    <row r="10" spans="2:18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R10" s="146" t="s">
        <v>254</v>
      </c>
    </row>
    <row r="11" spans="2:18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R11" s="146" t="s">
        <v>255</v>
      </c>
    </row>
    <row r="12" spans="2:18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R12" s="146" t="s">
        <v>256</v>
      </c>
    </row>
    <row r="13" spans="2:18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R13" s="146" t="s">
        <v>257</v>
      </c>
    </row>
    <row r="14" spans="2:18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R14" s="146" t="s">
        <v>139</v>
      </c>
    </row>
    <row r="15" spans="2:18" ht="15.75">
      <c r="B15" s="279" t="s">
        <v>158</v>
      </c>
      <c r="C15" s="279"/>
      <c r="D15" s="135">
        <f>SUM(D5:D14)</f>
        <v>0</v>
      </c>
      <c r="F15" s="279" t="s">
        <v>158</v>
      </c>
      <c r="G15" s="279"/>
      <c r="H15" s="135">
        <f>SUM(H5:H14)</f>
        <v>0</v>
      </c>
      <c r="R15" s="146" t="s">
        <v>141</v>
      </c>
    </row>
    <row r="16" spans="2:18">
      <c r="R16" s="146" t="s">
        <v>143</v>
      </c>
    </row>
    <row r="17" spans="18:18">
      <c r="R17" s="146" t="s">
        <v>145</v>
      </c>
    </row>
    <row r="18" spans="18:18">
      <c r="R18" s="146" t="s">
        <v>147</v>
      </c>
    </row>
    <row r="19" spans="18:18">
      <c r="R19" s="146" t="s">
        <v>149</v>
      </c>
    </row>
    <row r="20" spans="18:18">
      <c r="R20" s="146" t="s">
        <v>151</v>
      </c>
    </row>
    <row r="21" spans="18:18">
      <c r="R21" s="146" t="s">
        <v>152</v>
      </c>
    </row>
    <row r="22" spans="18:18">
      <c r="R22" s="146" t="s">
        <v>152</v>
      </c>
    </row>
    <row r="23" spans="18:18">
      <c r="R23" s="146" t="s">
        <v>153</v>
      </c>
    </row>
    <row r="24" spans="18:18">
      <c r="R24" s="146" t="s">
        <v>154</v>
      </c>
    </row>
    <row r="25" spans="18:18">
      <c r="R25" s="146" t="s">
        <v>155</v>
      </c>
    </row>
    <row r="26" spans="18:18">
      <c r="R26" s="146" t="s">
        <v>156</v>
      </c>
    </row>
    <row r="27" spans="18:18">
      <c r="R27" s="145" t="s">
        <v>220</v>
      </c>
    </row>
    <row r="28" spans="18:18">
      <c r="R28" s="145" t="s">
        <v>221</v>
      </c>
    </row>
  </sheetData>
  <mergeCells count="4">
    <mergeCell ref="B15:C15"/>
    <mergeCell ref="F3:H3"/>
    <mergeCell ref="F15:G15"/>
    <mergeCell ref="B3:D3"/>
  </mergeCells>
  <hyperlinks>
    <hyperlink ref="R2" location="'Evidenta PFA'!A1" display="Evidenta PFA"/>
    <hyperlink ref="R3" location="RJIP!A1" display="RJIP"/>
    <hyperlink ref="R4" location="'Model RJIP'!A1" display="Model RJIP"/>
    <hyperlink ref="R5" location="'Registrul-Inventar'!A1" display="Registrul-Inventar"/>
    <hyperlink ref="R6" location="'Export factura'!A1" display="Export factura"/>
    <hyperlink ref="R7" location="'Export chitanta'!A1" display="Export chitanta"/>
    <hyperlink ref="R8" location="Facturi!A1" display="Facturi"/>
    <hyperlink ref="R9" location="Clienti!A1" display="Clienti"/>
    <hyperlink ref="R10" location="'Incasat pe luna'!A1" display="Incasat pe luna"/>
    <hyperlink ref="R11" location="'Facturat pe luna'!A1" display="Facturat pe luna"/>
    <hyperlink ref="R12" location="'Incasari pe client'!A1" display="Incasari pe client"/>
    <hyperlink ref="R13" location="'Calculator pret traducere'!A1" display="Calculator pret traducere"/>
    <hyperlink ref="R14" location="Ianuarie!A1" display="Ianuarie"/>
    <hyperlink ref="R15" location="Februarie!A1" display="Februarie"/>
    <hyperlink ref="R16" location="Martie!A1" display="Martie"/>
    <hyperlink ref="R17" location="Aprilie!A1" display="Aprilie"/>
    <hyperlink ref="R18" location="Mai!A1" display="Mai"/>
    <hyperlink ref="R19" location="Iunie!A1" display="Iunie"/>
    <hyperlink ref="R20" location="Iulie!A1" display="Iulie"/>
    <hyperlink ref="R21" location="August!A1" display="August"/>
    <hyperlink ref="R22" location="August!A1" display="August"/>
    <hyperlink ref="R23" location="Septembrie!A1" display="Septembrie"/>
    <hyperlink ref="R24" location="Octombrie!A1" display="Octombrie"/>
    <hyperlink ref="R25" location="Noiembrie!A1" display="Noiembrie"/>
    <hyperlink ref="R26" location="Decembrie!A1" display="Decembrie"/>
    <hyperlink ref="R27" location="'Export chitanta'!Print_Area" display="'Export chitanta'!Print_Area"/>
    <hyperlink ref="R28" location="'Export factura'!Print_Area" display="'Export factura'!Print_Area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>
    <tabColor rgb="FFFFFF00"/>
  </sheetPr>
  <dimension ref="B2:R30"/>
  <sheetViews>
    <sheetView workbookViewId="0">
      <selection activeCell="R3" sqref="R3:R30"/>
    </sheetView>
  </sheetViews>
  <sheetFormatPr defaultColWidth="4.5703125" defaultRowHeight="12.75"/>
  <cols>
    <col min="1" max="1" width="4.5703125" style="90"/>
    <col min="2" max="2" width="7" style="90" bestFit="1" customWidth="1"/>
    <col min="3" max="3" width="5" style="90" bestFit="1" customWidth="1"/>
    <col min="4" max="4" width="13.5703125" style="90" bestFit="1" customWidth="1"/>
    <col min="5" max="5" width="4.5703125" style="90"/>
    <col min="6" max="6" width="7" style="90" bestFit="1" customWidth="1"/>
    <col min="7" max="7" width="5" style="90" bestFit="1" customWidth="1"/>
    <col min="8" max="8" width="13.5703125" style="90" bestFit="1" customWidth="1"/>
    <col min="9" max="9" width="4.5703125" style="90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6384" width="4.5703125" style="90"/>
  </cols>
  <sheetData>
    <row r="2" spans="2:18" ht="13.5" thickBot="1"/>
    <row r="3" spans="2:18" ht="19.5" thickBot="1">
      <c r="B3" s="177" t="s">
        <v>191</v>
      </c>
      <c r="C3" s="178"/>
      <c r="D3" s="179"/>
      <c r="F3" s="177" t="s">
        <v>205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</row>
    <row r="4" spans="2:18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R4" s="146" t="s">
        <v>246</v>
      </c>
    </row>
    <row r="5" spans="2:18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R5" s="146" t="s">
        <v>247</v>
      </c>
    </row>
    <row r="6" spans="2:18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R6" s="146" t="s">
        <v>248</v>
      </c>
    </row>
    <row r="7" spans="2:18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R7" s="146" t="s">
        <v>249</v>
      </c>
    </row>
    <row r="8" spans="2:18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R8" s="146" t="s">
        <v>250</v>
      </c>
    </row>
    <row r="9" spans="2:18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R9" s="146" t="s">
        <v>251</v>
      </c>
    </row>
    <row r="10" spans="2:18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R10" s="146" t="s">
        <v>252</v>
      </c>
    </row>
    <row r="11" spans="2:18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R11" s="146" t="s">
        <v>253</v>
      </c>
    </row>
    <row r="12" spans="2:18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R12" s="146" t="s">
        <v>254</v>
      </c>
    </row>
    <row r="13" spans="2:18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R13" s="146" t="s">
        <v>255</v>
      </c>
    </row>
    <row r="14" spans="2:18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R14" s="146" t="s">
        <v>256</v>
      </c>
    </row>
    <row r="15" spans="2:18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R15" s="146" t="s">
        <v>257</v>
      </c>
    </row>
    <row r="16" spans="2:18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R16" s="146" t="s">
        <v>139</v>
      </c>
    </row>
    <row r="17" spans="2:18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R17" s="146" t="s">
        <v>141</v>
      </c>
    </row>
    <row r="18" spans="2:18">
      <c r="R18" s="146" t="s">
        <v>143</v>
      </c>
    </row>
    <row r="19" spans="2:18">
      <c r="R19" s="146" t="s">
        <v>145</v>
      </c>
    </row>
    <row r="20" spans="2:18">
      <c r="R20" s="146" t="s">
        <v>147</v>
      </c>
    </row>
    <row r="21" spans="2:18">
      <c r="R21" s="146" t="s">
        <v>149</v>
      </c>
    </row>
    <row r="22" spans="2:18">
      <c r="R22" s="146" t="s">
        <v>151</v>
      </c>
    </row>
    <row r="23" spans="2:18">
      <c r="R23" s="146" t="s">
        <v>152</v>
      </c>
    </row>
    <row r="24" spans="2:18">
      <c r="R24" s="146" t="s">
        <v>152</v>
      </c>
    </row>
    <row r="25" spans="2:18">
      <c r="R25" s="146" t="s">
        <v>153</v>
      </c>
    </row>
    <row r="26" spans="2:18">
      <c r="R26" s="146" t="s">
        <v>154</v>
      </c>
    </row>
    <row r="27" spans="2:18">
      <c r="R27" s="146" t="s">
        <v>155</v>
      </c>
    </row>
    <row r="28" spans="2:18">
      <c r="R28" s="146" t="s">
        <v>156</v>
      </c>
    </row>
    <row r="29" spans="2:18">
      <c r="R29" s="145" t="s">
        <v>220</v>
      </c>
    </row>
    <row r="30" spans="2:18">
      <c r="R30" s="145" t="s">
        <v>221</v>
      </c>
    </row>
  </sheetData>
  <mergeCells count="4">
    <mergeCell ref="B17:C17"/>
    <mergeCell ref="F3:H3"/>
    <mergeCell ref="F17:G17"/>
    <mergeCell ref="B3:D3"/>
  </mergeCells>
  <hyperlinks>
    <hyperlink ref="R4" location="'Evidenta PFA'!A1" display="Evidenta PFA"/>
    <hyperlink ref="R5" location="RJIP!A1" display="RJIP"/>
    <hyperlink ref="R6" location="'Model RJIP'!A1" display="Model RJIP"/>
    <hyperlink ref="R7" location="'Registrul-Inventar'!A1" display="Registrul-Inventar"/>
    <hyperlink ref="R8" location="'Export factura'!A1" display="Export factura"/>
    <hyperlink ref="R9" location="'Export chitanta'!A1" display="Export chitanta"/>
    <hyperlink ref="R10" location="Facturi!A1" display="Facturi"/>
    <hyperlink ref="R11" location="Clienti!A1" display="Clienti"/>
    <hyperlink ref="R12" location="'Incasat pe luna'!A1" display="Incasat pe luna"/>
    <hyperlink ref="R13" location="'Facturat pe luna'!A1" display="Facturat pe luna"/>
    <hyperlink ref="R14" location="'Incasari pe client'!A1" display="Incasari pe client"/>
    <hyperlink ref="R15" location="'Calculator pret traducere'!A1" display="Calculator pret traducere"/>
    <hyperlink ref="R16" location="Ianuarie!A1" display="Ianuarie"/>
    <hyperlink ref="R17" location="Februarie!A1" display="Februarie"/>
    <hyperlink ref="R18" location="Martie!A1" display="Martie"/>
    <hyperlink ref="R19" location="Aprilie!A1" display="Aprilie"/>
    <hyperlink ref="R20" location="Mai!A1" display="Mai"/>
    <hyperlink ref="R21" location="Iunie!A1" display="Iunie"/>
    <hyperlink ref="R22" location="Iulie!A1" display="Iulie"/>
    <hyperlink ref="R23" location="August!A1" display="August"/>
    <hyperlink ref="R24" location="August!A1" display="August"/>
    <hyperlink ref="R25" location="Septembrie!A1" display="Septembrie"/>
    <hyperlink ref="R26" location="Octombrie!A1" display="Octombrie"/>
    <hyperlink ref="R27" location="Noiembrie!A1" display="Noiembrie"/>
    <hyperlink ref="R28" location="Decembrie!A1" display="Decembrie"/>
    <hyperlink ref="R29" location="'Export chitanta'!Print_Area" display="'Export chitanta'!Print_Area"/>
    <hyperlink ref="R30" location="'Export factura'!Print_Area" display="'Export factura'!Print_Area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>
    <tabColor rgb="FF0000FF"/>
  </sheetPr>
  <dimension ref="B2:S30"/>
  <sheetViews>
    <sheetView workbookViewId="0">
      <selection activeCell="S3" sqref="S3:S30"/>
    </sheetView>
  </sheetViews>
  <sheetFormatPr defaultColWidth="4.140625" defaultRowHeight="12.75"/>
  <cols>
    <col min="1" max="1" width="4.140625" style="90"/>
    <col min="2" max="2" width="7" style="90" bestFit="1" customWidth="1"/>
    <col min="3" max="3" width="5" style="90" bestFit="1" customWidth="1"/>
    <col min="4" max="4" width="13.5703125" style="90" bestFit="1" customWidth="1"/>
    <col min="5" max="5" width="4.140625" style="90"/>
    <col min="6" max="6" width="7" style="90" bestFit="1" customWidth="1"/>
    <col min="7" max="7" width="5" style="90" bestFit="1" customWidth="1"/>
    <col min="8" max="8" width="13.5703125" style="90" bestFit="1" customWidth="1"/>
    <col min="9" max="9" width="4.140625" style="90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6384" width="4.140625" style="90"/>
  </cols>
  <sheetData>
    <row r="2" spans="2:19" ht="13.5" thickBot="1"/>
    <row r="3" spans="2:19" ht="19.5" thickBot="1">
      <c r="B3" s="177" t="s">
        <v>206</v>
      </c>
      <c r="C3" s="178"/>
      <c r="D3" s="179"/>
      <c r="F3" s="177" t="s">
        <v>207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</row>
    <row r="4" spans="2:19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S4" s="146" t="s">
        <v>246</v>
      </c>
    </row>
    <row r="5" spans="2:19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S5" s="146" t="s">
        <v>247</v>
      </c>
    </row>
    <row r="6" spans="2:19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S6" s="146" t="s">
        <v>248</v>
      </c>
    </row>
    <row r="7" spans="2:19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S7" s="146" t="s">
        <v>249</v>
      </c>
    </row>
    <row r="8" spans="2:19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S8" s="146" t="s">
        <v>250</v>
      </c>
    </row>
    <row r="9" spans="2:19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S9" s="146" t="s">
        <v>251</v>
      </c>
    </row>
    <row r="10" spans="2:19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S10" s="146" t="s">
        <v>252</v>
      </c>
    </row>
    <row r="11" spans="2:19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S11" s="146" t="s">
        <v>253</v>
      </c>
    </row>
    <row r="12" spans="2:19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S12" s="146" t="s">
        <v>254</v>
      </c>
    </row>
    <row r="13" spans="2:19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S13" s="146" t="s">
        <v>255</v>
      </c>
    </row>
    <row r="14" spans="2:19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S14" s="146" t="s">
        <v>256</v>
      </c>
    </row>
    <row r="15" spans="2:19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S15" s="146" t="s">
        <v>257</v>
      </c>
    </row>
    <row r="16" spans="2:19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S16" s="146" t="s">
        <v>139</v>
      </c>
    </row>
    <row r="17" spans="2:19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S17" s="146" t="s">
        <v>141</v>
      </c>
    </row>
    <row r="18" spans="2:19">
      <c r="S18" s="146" t="s">
        <v>143</v>
      </c>
    </row>
    <row r="19" spans="2:19">
      <c r="S19" s="146" t="s">
        <v>145</v>
      </c>
    </row>
    <row r="20" spans="2:19">
      <c r="S20" s="146" t="s">
        <v>147</v>
      </c>
    </row>
    <row r="21" spans="2:19">
      <c r="S21" s="146" t="s">
        <v>149</v>
      </c>
    </row>
    <row r="22" spans="2:19">
      <c r="S22" s="146" t="s">
        <v>151</v>
      </c>
    </row>
    <row r="23" spans="2:19">
      <c r="S23" s="146" t="s">
        <v>152</v>
      </c>
    </row>
    <row r="24" spans="2:19">
      <c r="S24" s="146" t="s">
        <v>152</v>
      </c>
    </row>
    <row r="25" spans="2:19">
      <c r="S25" s="146" t="s">
        <v>153</v>
      </c>
    </row>
    <row r="26" spans="2:19">
      <c r="S26" s="146" t="s">
        <v>154</v>
      </c>
    </row>
    <row r="27" spans="2:19">
      <c r="S27" s="146" t="s">
        <v>155</v>
      </c>
    </row>
    <row r="28" spans="2:19">
      <c r="S28" s="146" t="s">
        <v>156</v>
      </c>
    </row>
    <row r="29" spans="2:19">
      <c r="S29" s="145" t="s">
        <v>220</v>
      </c>
    </row>
    <row r="30" spans="2:19">
      <c r="S30" s="145" t="s">
        <v>221</v>
      </c>
    </row>
  </sheetData>
  <mergeCells count="4">
    <mergeCell ref="B3:D3"/>
    <mergeCell ref="F3:H3"/>
    <mergeCell ref="B17:C17"/>
    <mergeCell ref="F17:G1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>
    <tabColor rgb="FFFF0000"/>
  </sheetPr>
  <dimension ref="B2:R30"/>
  <sheetViews>
    <sheetView workbookViewId="0">
      <selection activeCell="R3" sqref="R3:R30"/>
    </sheetView>
  </sheetViews>
  <sheetFormatPr defaultRowHeight="12.75"/>
  <cols>
    <col min="1" max="1" width="3.28515625" style="90" customWidth="1"/>
    <col min="2" max="3" width="9.140625" style="90"/>
    <col min="4" max="4" width="13.5703125" style="90" bestFit="1" customWidth="1"/>
    <col min="5" max="5" width="4.5703125" style="90" customWidth="1"/>
    <col min="6" max="7" width="9.140625" style="90"/>
    <col min="8" max="8" width="13.5703125" style="90" bestFit="1" customWidth="1"/>
    <col min="9" max="9" width="3.42578125" style="90" customWidth="1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7" width="4" style="90" customWidth="1"/>
    <col min="18" max="16384" width="9.140625" style="90"/>
  </cols>
  <sheetData>
    <row r="2" spans="2:18" ht="13.5" thickBot="1"/>
    <row r="3" spans="2:18" ht="19.5" thickBot="1">
      <c r="B3" s="177" t="s">
        <v>208</v>
      </c>
      <c r="C3" s="178"/>
      <c r="D3" s="179"/>
      <c r="F3" s="177" t="s">
        <v>209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</row>
    <row r="4" spans="2:18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R4" s="146" t="s">
        <v>246</v>
      </c>
    </row>
    <row r="5" spans="2:18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R5" s="146" t="s">
        <v>247</v>
      </c>
    </row>
    <row r="6" spans="2:18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R6" s="146" t="s">
        <v>248</v>
      </c>
    </row>
    <row r="7" spans="2:18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R7" s="146" t="s">
        <v>249</v>
      </c>
    </row>
    <row r="8" spans="2:18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R8" s="146" t="s">
        <v>250</v>
      </c>
    </row>
    <row r="9" spans="2:18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R9" s="146" t="s">
        <v>251</v>
      </c>
    </row>
    <row r="10" spans="2:18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R10" s="146" t="s">
        <v>252</v>
      </c>
    </row>
    <row r="11" spans="2:18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R11" s="146" t="s">
        <v>253</v>
      </c>
    </row>
    <row r="12" spans="2:18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R12" s="146" t="s">
        <v>254</v>
      </c>
    </row>
    <row r="13" spans="2:18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R13" s="146" t="s">
        <v>255</v>
      </c>
    </row>
    <row r="14" spans="2:18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R14" s="146" t="s">
        <v>256</v>
      </c>
    </row>
    <row r="15" spans="2:18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R15" s="146" t="s">
        <v>257</v>
      </c>
    </row>
    <row r="16" spans="2:18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R16" s="146" t="s">
        <v>139</v>
      </c>
    </row>
    <row r="17" spans="2:18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R17" s="146" t="s">
        <v>141</v>
      </c>
    </row>
    <row r="18" spans="2:18">
      <c r="R18" s="146" t="s">
        <v>143</v>
      </c>
    </row>
    <row r="19" spans="2:18">
      <c r="R19" s="146" t="s">
        <v>145</v>
      </c>
    </row>
    <row r="20" spans="2:18">
      <c r="R20" s="146" t="s">
        <v>147</v>
      </c>
    </row>
    <row r="21" spans="2:18">
      <c r="R21" s="146" t="s">
        <v>149</v>
      </c>
    </row>
    <row r="22" spans="2:18">
      <c r="R22" s="146" t="s">
        <v>151</v>
      </c>
    </row>
    <row r="23" spans="2:18">
      <c r="R23" s="146" t="s">
        <v>152</v>
      </c>
    </row>
    <row r="24" spans="2:18">
      <c r="R24" s="146" t="s">
        <v>152</v>
      </c>
    </row>
    <row r="25" spans="2:18">
      <c r="R25" s="146" t="s">
        <v>153</v>
      </c>
    </row>
    <row r="26" spans="2:18">
      <c r="R26" s="146" t="s">
        <v>154</v>
      </c>
    </row>
    <row r="27" spans="2:18">
      <c r="R27" s="146" t="s">
        <v>155</v>
      </c>
    </row>
    <row r="28" spans="2:18">
      <c r="R28" s="146" t="s">
        <v>156</v>
      </c>
    </row>
    <row r="29" spans="2:18">
      <c r="R29" s="145" t="s">
        <v>220</v>
      </c>
    </row>
    <row r="30" spans="2:18">
      <c r="R30" s="145" t="s">
        <v>221</v>
      </c>
    </row>
  </sheetData>
  <mergeCells count="4">
    <mergeCell ref="B3:D3"/>
    <mergeCell ref="F3:H3"/>
    <mergeCell ref="B17:C17"/>
    <mergeCell ref="F17:G17"/>
  </mergeCells>
  <hyperlinks>
    <hyperlink ref="R4" location="'Evidenta PFA'!A1" display="Evidenta PFA"/>
    <hyperlink ref="R5" location="RJIP!A1" display="RJIP"/>
    <hyperlink ref="R6" location="'Model RJIP'!A1" display="Model RJIP"/>
    <hyperlink ref="R7" location="'Registrul-Inventar'!A1" display="Registrul-Inventar"/>
    <hyperlink ref="R8" location="'Export factura'!A1" display="Export factura"/>
    <hyperlink ref="R9" location="'Export chitanta'!A1" display="Export chitanta"/>
    <hyperlink ref="R10" location="Facturi!A1" display="Facturi"/>
    <hyperlink ref="R11" location="Clienti!A1" display="Clienti"/>
    <hyperlink ref="R12" location="'Incasat pe luna'!A1" display="Incasat pe luna"/>
    <hyperlink ref="R13" location="'Facturat pe luna'!A1" display="Facturat pe luna"/>
    <hyperlink ref="R14" location="'Incasari pe client'!A1" display="Incasari pe client"/>
    <hyperlink ref="R15" location="'Calculator pret traducere'!A1" display="Calculator pret traducere"/>
    <hyperlink ref="R16" location="Ianuarie!A1" display="Ianuarie"/>
    <hyperlink ref="R17" location="Februarie!A1" display="Februarie"/>
    <hyperlink ref="R18" location="Martie!A1" display="Martie"/>
    <hyperlink ref="R19" location="Aprilie!A1" display="Aprilie"/>
    <hyperlink ref="R20" location="Mai!A1" display="Mai"/>
    <hyperlink ref="R21" location="Iunie!A1" display="Iunie"/>
    <hyperlink ref="R22" location="Iulie!A1" display="Iulie"/>
    <hyperlink ref="R23" location="August!A1" display="August"/>
    <hyperlink ref="R24" location="August!A1" display="August"/>
    <hyperlink ref="R25" location="Septembrie!A1" display="Septembrie"/>
    <hyperlink ref="R26" location="Octombrie!A1" display="Octombrie"/>
    <hyperlink ref="R27" location="Noiembrie!A1" display="Noiembrie"/>
    <hyperlink ref="R28" location="Decembrie!A1" display="Decembrie"/>
    <hyperlink ref="R29" location="'Export chitanta'!Print_Area" display="'Export chitanta'!Print_Area"/>
    <hyperlink ref="R30" location="'Export factura'!Print_Area" display="'Export factura'!Print_Area"/>
  </hyperlink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>
    <tabColor rgb="FFFFFF00"/>
  </sheetPr>
  <dimension ref="B2:S30"/>
  <sheetViews>
    <sheetView workbookViewId="0">
      <selection activeCell="S3" sqref="S3:S30"/>
    </sheetView>
  </sheetViews>
  <sheetFormatPr defaultColWidth="5.85546875" defaultRowHeight="12.75"/>
  <cols>
    <col min="1" max="1" width="5.85546875" style="90"/>
    <col min="2" max="2" width="7" style="90" bestFit="1" customWidth="1"/>
    <col min="3" max="3" width="5" style="90" bestFit="1" customWidth="1"/>
    <col min="4" max="4" width="13.5703125" style="90" bestFit="1" customWidth="1"/>
    <col min="5" max="5" width="5.85546875" style="90"/>
    <col min="6" max="6" width="7" style="90" bestFit="1" customWidth="1"/>
    <col min="7" max="7" width="5" style="90" bestFit="1" customWidth="1"/>
    <col min="8" max="8" width="16.28515625" style="90" customWidth="1"/>
    <col min="9" max="9" width="5.85546875" style="90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6384" width="5.85546875" style="90"/>
  </cols>
  <sheetData>
    <row r="2" spans="2:19" ht="13.5" thickBot="1"/>
    <row r="3" spans="2:19" ht="19.5" thickBot="1">
      <c r="B3" s="177" t="s">
        <v>210</v>
      </c>
      <c r="C3" s="178"/>
      <c r="D3" s="179"/>
      <c r="F3" s="177" t="s">
        <v>211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</row>
    <row r="4" spans="2:19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S4" s="146" t="s">
        <v>246</v>
      </c>
    </row>
    <row r="5" spans="2:19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S5" s="146" t="s">
        <v>247</v>
      </c>
    </row>
    <row r="6" spans="2:19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S6" s="146" t="s">
        <v>248</v>
      </c>
    </row>
    <row r="7" spans="2:19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S7" s="146" t="s">
        <v>249</v>
      </c>
    </row>
    <row r="8" spans="2:19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S8" s="146" t="s">
        <v>250</v>
      </c>
    </row>
    <row r="9" spans="2:19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S9" s="146" t="s">
        <v>251</v>
      </c>
    </row>
    <row r="10" spans="2:19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S10" s="146" t="s">
        <v>252</v>
      </c>
    </row>
    <row r="11" spans="2:19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S11" s="146" t="s">
        <v>253</v>
      </c>
    </row>
    <row r="12" spans="2:19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S12" s="146" t="s">
        <v>254</v>
      </c>
    </row>
    <row r="13" spans="2:19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S13" s="146" t="s">
        <v>255</v>
      </c>
    </row>
    <row r="14" spans="2:19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S14" s="146" t="s">
        <v>256</v>
      </c>
    </row>
    <row r="15" spans="2:19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S15" s="146" t="s">
        <v>257</v>
      </c>
    </row>
    <row r="16" spans="2:19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S16" s="146" t="s">
        <v>139</v>
      </c>
    </row>
    <row r="17" spans="2:19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S17" s="146" t="s">
        <v>141</v>
      </c>
    </row>
    <row r="18" spans="2:19">
      <c r="S18" s="146" t="s">
        <v>143</v>
      </c>
    </row>
    <row r="19" spans="2:19">
      <c r="S19" s="146" t="s">
        <v>145</v>
      </c>
    </row>
    <row r="20" spans="2:19">
      <c r="S20" s="146" t="s">
        <v>147</v>
      </c>
    </row>
    <row r="21" spans="2:19">
      <c r="S21" s="146" t="s">
        <v>149</v>
      </c>
    </row>
    <row r="22" spans="2:19">
      <c r="S22" s="146" t="s">
        <v>151</v>
      </c>
    </row>
    <row r="23" spans="2:19">
      <c r="S23" s="146" t="s">
        <v>152</v>
      </c>
    </row>
    <row r="24" spans="2:19">
      <c r="S24" s="146" t="s">
        <v>152</v>
      </c>
    </row>
    <row r="25" spans="2:19">
      <c r="S25" s="146" t="s">
        <v>153</v>
      </c>
    </row>
    <row r="26" spans="2:19">
      <c r="S26" s="146" t="s">
        <v>154</v>
      </c>
    </row>
    <row r="27" spans="2:19">
      <c r="S27" s="146" t="s">
        <v>155</v>
      </c>
    </row>
    <row r="28" spans="2:19">
      <c r="S28" s="146" t="s">
        <v>156</v>
      </c>
    </row>
    <row r="29" spans="2:19">
      <c r="S29" s="145" t="s">
        <v>220</v>
      </c>
    </row>
    <row r="30" spans="2:19">
      <c r="S30" s="145" t="s">
        <v>221</v>
      </c>
    </row>
  </sheetData>
  <mergeCells count="4">
    <mergeCell ref="B3:D3"/>
    <mergeCell ref="F3:H3"/>
    <mergeCell ref="B17:C17"/>
    <mergeCell ref="F17:G1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>
    <tabColor rgb="FF0000FF"/>
  </sheetPr>
  <dimension ref="B2:T30"/>
  <sheetViews>
    <sheetView workbookViewId="0">
      <selection activeCell="T3" sqref="T3:T30"/>
    </sheetView>
  </sheetViews>
  <sheetFormatPr defaultColWidth="4" defaultRowHeight="12.75"/>
  <cols>
    <col min="1" max="1" width="4" style="90"/>
    <col min="2" max="2" width="7" style="90" bestFit="1" customWidth="1"/>
    <col min="3" max="3" width="5" style="90" bestFit="1" customWidth="1"/>
    <col min="4" max="4" width="13.5703125" style="90" bestFit="1" customWidth="1"/>
    <col min="5" max="5" width="4" style="90"/>
    <col min="6" max="6" width="7" style="90" bestFit="1" customWidth="1"/>
    <col min="7" max="7" width="5" style="90" bestFit="1" customWidth="1"/>
    <col min="8" max="8" width="13.5703125" style="90" bestFit="1" customWidth="1"/>
    <col min="9" max="9" width="4" style="90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6384" width="4" style="90"/>
  </cols>
  <sheetData>
    <row r="2" spans="2:20" ht="13.5" thickBot="1"/>
    <row r="3" spans="2:20" ht="19.5" thickBot="1">
      <c r="B3" s="177" t="s">
        <v>212</v>
      </c>
      <c r="C3" s="178"/>
      <c r="D3" s="179"/>
      <c r="F3" s="177" t="s">
        <v>213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</row>
    <row r="4" spans="2:20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T4" s="146" t="s">
        <v>246</v>
      </c>
    </row>
    <row r="5" spans="2:20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T5" s="146" t="s">
        <v>247</v>
      </c>
    </row>
    <row r="6" spans="2:20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T6" s="146" t="s">
        <v>248</v>
      </c>
    </row>
    <row r="7" spans="2:20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T7" s="146" t="s">
        <v>249</v>
      </c>
    </row>
    <row r="8" spans="2:20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T8" s="146" t="s">
        <v>250</v>
      </c>
    </row>
    <row r="9" spans="2:20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T9" s="146" t="s">
        <v>251</v>
      </c>
    </row>
    <row r="10" spans="2:20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T10" s="146" t="s">
        <v>252</v>
      </c>
    </row>
    <row r="11" spans="2:20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T11" s="146" t="s">
        <v>253</v>
      </c>
    </row>
    <row r="12" spans="2:20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T12" s="146" t="s">
        <v>254</v>
      </c>
    </row>
    <row r="13" spans="2:20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T13" s="146" t="s">
        <v>255</v>
      </c>
    </row>
    <row r="14" spans="2:20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T14" s="146" t="s">
        <v>256</v>
      </c>
    </row>
    <row r="15" spans="2:20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T15" s="146" t="s">
        <v>257</v>
      </c>
    </row>
    <row r="16" spans="2:20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T16" s="146" t="s">
        <v>139</v>
      </c>
    </row>
    <row r="17" spans="2:20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T17" s="146" t="s">
        <v>141</v>
      </c>
    </row>
    <row r="18" spans="2:20">
      <c r="T18" s="146" t="s">
        <v>143</v>
      </c>
    </row>
    <row r="19" spans="2:20">
      <c r="T19" s="146" t="s">
        <v>145</v>
      </c>
    </row>
    <row r="20" spans="2:20">
      <c r="T20" s="146" t="s">
        <v>147</v>
      </c>
    </row>
    <row r="21" spans="2:20">
      <c r="T21" s="146" t="s">
        <v>149</v>
      </c>
    </row>
    <row r="22" spans="2:20">
      <c r="T22" s="146" t="s">
        <v>151</v>
      </c>
    </row>
    <row r="23" spans="2:20">
      <c r="T23" s="146" t="s">
        <v>152</v>
      </c>
    </row>
    <row r="24" spans="2:20">
      <c r="T24" s="146" t="s">
        <v>152</v>
      </c>
    </row>
    <row r="25" spans="2:20">
      <c r="T25" s="146" t="s">
        <v>153</v>
      </c>
    </row>
    <row r="26" spans="2:20">
      <c r="T26" s="146" t="s">
        <v>154</v>
      </c>
    </row>
    <row r="27" spans="2:20">
      <c r="T27" s="146" t="s">
        <v>155</v>
      </c>
    </row>
    <row r="28" spans="2:20">
      <c r="T28" s="146" t="s">
        <v>156</v>
      </c>
    </row>
    <row r="29" spans="2:20">
      <c r="T29" s="145" t="s">
        <v>220</v>
      </c>
    </row>
    <row r="30" spans="2:20">
      <c r="T30" s="145" t="s">
        <v>221</v>
      </c>
    </row>
  </sheetData>
  <mergeCells count="4">
    <mergeCell ref="B3:D3"/>
    <mergeCell ref="F3:H3"/>
    <mergeCell ref="B17:C17"/>
    <mergeCell ref="F17:G17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>
    <tabColor rgb="FFFF0000"/>
  </sheetPr>
  <dimension ref="B2:T30"/>
  <sheetViews>
    <sheetView workbookViewId="0">
      <selection activeCell="T3" sqref="T3:T30"/>
    </sheetView>
  </sheetViews>
  <sheetFormatPr defaultColWidth="3.7109375" defaultRowHeight="12.75"/>
  <cols>
    <col min="1" max="1" width="3.7109375" style="90"/>
    <col min="2" max="2" width="7" style="90" bestFit="1" customWidth="1"/>
    <col min="3" max="3" width="5" style="90" bestFit="1" customWidth="1"/>
    <col min="4" max="4" width="13.5703125" style="90" bestFit="1" customWidth="1"/>
    <col min="5" max="5" width="3.7109375" style="90"/>
    <col min="6" max="6" width="7" style="90" bestFit="1" customWidth="1"/>
    <col min="7" max="7" width="5" style="90" bestFit="1" customWidth="1"/>
    <col min="8" max="8" width="13.5703125" style="90" bestFit="1" customWidth="1"/>
    <col min="9" max="9" width="3.7109375" style="90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6384" width="3.7109375" style="90"/>
  </cols>
  <sheetData>
    <row r="2" spans="2:20" ht="13.5" thickBot="1"/>
    <row r="3" spans="2:20" ht="19.5" thickBot="1">
      <c r="B3" s="177" t="s">
        <v>214</v>
      </c>
      <c r="C3" s="178"/>
      <c r="D3" s="179"/>
      <c r="F3" s="177" t="s">
        <v>215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</row>
    <row r="4" spans="2:20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T4" s="146" t="s">
        <v>246</v>
      </c>
    </row>
    <row r="5" spans="2:20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T5" s="146" t="s">
        <v>247</v>
      </c>
    </row>
    <row r="6" spans="2:20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T6" s="146" t="s">
        <v>248</v>
      </c>
    </row>
    <row r="7" spans="2:20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T7" s="146" t="s">
        <v>249</v>
      </c>
    </row>
    <row r="8" spans="2:20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T8" s="146" t="s">
        <v>250</v>
      </c>
    </row>
    <row r="9" spans="2:20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T9" s="146" t="s">
        <v>251</v>
      </c>
    </row>
    <row r="10" spans="2:20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T10" s="146" t="s">
        <v>252</v>
      </c>
    </row>
    <row r="11" spans="2:20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T11" s="146" t="s">
        <v>253</v>
      </c>
    </row>
    <row r="12" spans="2:20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T12" s="146" t="s">
        <v>254</v>
      </c>
    </row>
    <row r="13" spans="2:20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T13" s="146" t="s">
        <v>255</v>
      </c>
    </row>
    <row r="14" spans="2:20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T14" s="146" t="s">
        <v>256</v>
      </c>
    </row>
    <row r="15" spans="2:20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T15" s="146" t="s">
        <v>257</v>
      </c>
    </row>
    <row r="16" spans="2:20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T16" s="146" t="s">
        <v>139</v>
      </c>
    </row>
    <row r="17" spans="2:20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T17" s="146" t="s">
        <v>141</v>
      </c>
    </row>
    <row r="18" spans="2:20">
      <c r="T18" s="146" t="s">
        <v>143</v>
      </c>
    </row>
    <row r="19" spans="2:20">
      <c r="T19" s="146" t="s">
        <v>145</v>
      </c>
    </row>
    <row r="20" spans="2:20">
      <c r="T20" s="146" t="s">
        <v>147</v>
      </c>
    </row>
    <row r="21" spans="2:20">
      <c r="T21" s="146" t="s">
        <v>149</v>
      </c>
    </row>
    <row r="22" spans="2:20">
      <c r="T22" s="146" t="s">
        <v>151</v>
      </c>
    </row>
    <row r="23" spans="2:20">
      <c r="T23" s="146" t="s">
        <v>152</v>
      </c>
    </row>
    <row r="24" spans="2:20">
      <c r="T24" s="146" t="s">
        <v>152</v>
      </c>
    </row>
    <row r="25" spans="2:20">
      <c r="T25" s="146" t="s">
        <v>153</v>
      </c>
    </row>
    <row r="26" spans="2:20">
      <c r="T26" s="146" t="s">
        <v>154</v>
      </c>
    </row>
    <row r="27" spans="2:20">
      <c r="T27" s="146" t="s">
        <v>155</v>
      </c>
    </row>
    <row r="28" spans="2:20">
      <c r="T28" s="146" t="s">
        <v>156</v>
      </c>
    </row>
    <row r="29" spans="2:20">
      <c r="T29" s="145" t="s">
        <v>220</v>
      </c>
    </row>
    <row r="30" spans="2:20">
      <c r="T30" s="145" t="s">
        <v>221</v>
      </c>
    </row>
  </sheetData>
  <mergeCells count="4">
    <mergeCell ref="B3:D3"/>
    <mergeCell ref="F3:H3"/>
    <mergeCell ref="B17:C17"/>
    <mergeCell ref="F17:G17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>
    <tabColor rgb="FFFFFF00"/>
  </sheetPr>
  <dimension ref="B2:S30"/>
  <sheetViews>
    <sheetView workbookViewId="0">
      <selection activeCell="S3" sqref="S3:S30"/>
    </sheetView>
  </sheetViews>
  <sheetFormatPr defaultColWidth="4.28515625" defaultRowHeight="12.75"/>
  <cols>
    <col min="1" max="1" width="4.28515625" style="90"/>
    <col min="2" max="2" width="7" style="90" bestFit="1" customWidth="1"/>
    <col min="3" max="3" width="5" style="90" bestFit="1" customWidth="1"/>
    <col min="4" max="4" width="13.5703125" style="90" bestFit="1" customWidth="1"/>
    <col min="5" max="5" width="4.28515625" style="90"/>
    <col min="6" max="6" width="7" style="90" bestFit="1" customWidth="1"/>
    <col min="7" max="7" width="5" style="90" bestFit="1" customWidth="1"/>
    <col min="8" max="8" width="13.5703125" style="90" bestFit="1" customWidth="1"/>
    <col min="9" max="9" width="4.28515625" style="90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6384" width="4.28515625" style="90"/>
  </cols>
  <sheetData>
    <row r="2" spans="2:19" ht="13.5" thickBot="1"/>
    <row r="3" spans="2:19" ht="19.5" thickBot="1">
      <c r="B3" s="177" t="s">
        <v>216</v>
      </c>
      <c r="C3" s="178"/>
      <c r="D3" s="179"/>
      <c r="F3" s="177" t="s">
        <v>217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</row>
    <row r="4" spans="2:19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S4" s="146" t="s">
        <v>246</v>
      </c>
    </row>
    <row r="5" spans="2:19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S5" s="146" t="s">
        <v>247</v>
      </c>
    </row>
    <row r="6" spans="2:19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S6" s="146" t="s">
        <v>248</v>
      </c>
    </row>
    <row r="7" spans="2:19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S7" s="146" t="s">
        <v>249</v>
      </c>
    </row>
    <row r="8" spans="2:19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S8" s="146" t="s">
        <v>250</v>
      </c>
    </row>
    <row r="9" spans="2:19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S9" s="146" t="s">
        <v>251</v>
      </c>
    </row>
    <row r="10" spans="2:19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S10" s="146" t="s">
        <v>252</v>
      </c>
    </row>
    <row r="11" spans="2:19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S11" s="146" t="s">
        <v>253</v>
      </c>
    </row>
    <row r="12" spans="2:19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S12" s="146" t="s">
        <v>254</v>
      </c>
    </row>
    <row r="13" spans="2:19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S13" s="146" t="s">
        <v>255</v>
      </c>
    </row>
    <row r="14" spans="2:19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S14" s="146" t="s">
        <v>256</v>
      </c>
    </row>
    <row r="15" spans="2:19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S15" s="146" t="s">
        <v>257</v>
      </c>
    </row>
    <row r="16" spans="2:19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S16" s="146" t="s">
        <v>139</v>
      </c>
    </row>
    <row r="17" spans="2:19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S17" s="146" t="s">
        <v>141</v>
      </c>
    </row>
    <row r="18" spans="2:19">
      <c r="S18" s="146" t="s">
        <v>143</v>
      </c>
    </row>
    <row r="19" spans="2:19">
      <c r="S19" s="146" t="s">
        <v>145</v>
      </c>
    </row>
    <row r="20" spans="2:19">
      <c r="S20" s="146" t="s">
        <v>147</v>
      </c>
    </row>
    <row r="21" spans="2:19">
      <c r="S21" s="146" t="s">
        <v>149</v>
      </c>
    </row>
    <row r="22" spans="2:19">
      <c r="S22" s="146" t="s">
        <v>151</v>
      </c>
    </row>
    <row r="23" spans="2:19">
      <c r="S23" s="146" t="s">
        <v>152</v>
      </c>
    </row>
    <row r="24" spans="2:19">
      <c r="S24" s="146" t="s">
        <v>152</v>
      </c>
    </row>
    <row r="25" spans="2:19">
      <c r="S25" s="146" t="s">
        <v>153</v>
      </c>
    </row>
    <row r="26" spans="2:19">
      <c r="S26" s="146" t="s">
        <v>154</v>
      </c>
    </row>
    <row r="27" spans="2:19">
      <c r="S27" s="146" t="s">
        <v>155</v>
      </c>
    </row>
    <row r="28" spans="2:19">
      <c r="S28" s="146" t="s">
        <v>156</v>
      </c>
    </row>
    <row r="29" spans="2:19">
      <c r="S29" s="145" t="s">
        <v>220</v>
      </c>
    </row>
    <row r="30" spans="2:19">
      <c r="S30" s="145" t="s">
        <v>221</v>
      </c>
    </row>
  </sheetData>
  <mergeCells count="4">
    <mergeCell ref="B3:D3"/>
    <mergeCell ref="F3:H3"/>
    <mergeCell ref="B17:C17"/>
    <mergeCell ref="F17:G1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>
    <tabColor rgb="FF0000FF"/>
  </sheetPr>
  <dimension ref="B2:S30"/>
  <sheetViews>
    <sheetView workbookViewId="0"/>
  </sheetViews>
  <sheetFormatPr defaultRowHeight="12.75"/>
  <cols>
    <col min="1" max="1" width="2.42578125" style="90" customWidth="1"/>
    <col min="2" max="3" width="9.140625" style="90"/>
    <col min="4" max="4" width="13.5703125" style="90" bestFit="1" customWidth="1"/>
    <col min="5" max="5" width="6.5703125" style="90" customWidth="1"/>
    <col min="6" max="6" width="7" style="90" bestFit="1" customWidth="1"/>
    <col min="7" max="7" width="5" style="90" bestFit="1" customWidth="1"/>
    <col min="8" max="8" width="20.140625" style="90" customWidth="1"/>
    <col min="9" max="9" width="5.140625" style="90" customWidth="1"/>
    <col min="10" max="10" width="13.7109375" style="90" bestFit="1" customWidth="1"/>
    <col min="11" max="13" width="10.7109375" style="90" bestFit="1" customWidth="1"/>
    <col min="14" max="14" width="13.7109375" style="90" bestFit="1" customWidth="1"/>
    <col min="15" max="15" width="16" style="90" bestFit="1" customWidth="1"/>
    <col min="16" max="16" width="11.28515625" style="90" bestFit="1" customWidth="1"/>
    <col min="17" max="17" width="4.42578125" style="90" customWidth="1"/>
    <col min="18" max="16384" width="9.140625" style="90"/>
  </cols>
  <sheetData>
    <row r="2" spans="2:19" ht="13.5" thickBot="1"/>
    <row r="3" spans="2:19" ht="19.5" thickBot="1">
      <c r="B3" s="177" t="s">
        <v>218</v>
      </c>
      <c r="C3" s="178"/>
      <c r="D3" s="179"/>
      <c r="F3" s="177" t="s">
        <v>219</v>
      </c>
      <c r="G3" s="178"/>
      <c r="H3" s="179"/>
      <c r="J3" s="132"/>
      <c r="K3" s="138" t="s">
        <v>195</v>
      </c>
      <c r="L3" s="138" t="s">
        <v>196</v>
      </c>
      <c r="M3" s="138" t="s">
        <v>197</v>
      </c>
      <c r="N3" s="138" t="s">
        <v>198</v>
      </c>
      <c r="O3" s="138" t="s">
        <v>199</v>
      </c>
      <c r="P3" s="138" t="s">
        <v>200</v>
      </c>
    </row>
    <row r="4" spans="2:19" ht="15">
      <c r="B4" s="94" t="s">
        <v>4</v>
      </c>
      <c r="C4" s="139" t="s">
        <v>185</v>
      </c>
      <c r="D4" s="94" t="s">
        <v>137</v>
      </c>
      <c r="F4" s="94" t="s">
        <v>4</v>
      </c>
      <c r="G4" s="139" t="s">
        <v>185</v>
      </c>
      <c r="H4" s="94" t="s">
        <v>137</v>
      </c>
      <c r="J4" s="133" t="s">
        <v>186</v>
      </c>
      <c r="K4" s="96"/>
      <c r="L4" s="96"/>
      <c r="M4" s="96">
        <v>500</v>
      </c>
      <c r="N4" s="96">
        <v>500</v>
      </c>
      <c r="O4" s="118"/>
      <c r="P4" s="118"/>
      <c r="S4" s="146" t="s">
        <v>246</v>
      </c>
    </row>
    <row r="5" spans="2:19" ht="15">
      <c r="B5" s="95">
        <v>1</v>
      </c>
      <c r="C5" s="136"/>
      <c r="D5" s="96">
        <v>0</v>
      </c>
      <c r="F5" s="95">
        <v>1</v>
      </c>
      <c r="G5" s="136"/>
      <c r="H5" s="96">
        <v>0</v>
      </c>
      <c r="J5" s="134" t="s">
        <v>171</v>
      </c>
      <c r="K5" s="96">
        <v>100</v>
      </c>
      <c r="L5" s="96"/>
      <c r="M5" s="96"/>
      <c r="N5" s="96"/>
      <c r="O5" s="118"/>
      <c r="P5" s="118"/>
      <c r="S5" s="146" t="s">
        <v>247</v>
      </c>
    </row>
    <row r="6" spans="2:19" ht="15.75" thickBot="1">
      <c r="B6" s="95">
        <v>2</v>
      </c>
      <c r="C6" s="136"/>
      <c r="D6" s="96">
        <v>0</v>
      </c>
      <c r="F6" s="95">
        <v>2</v>
      </c>
      <c r="G6" s="136"/>
      <c r="H6" s="96">
        <v>0</v>
      </c>
      <c r="J6" s="141" t="s">
        <v>187</v>
      </c>
      <c r="K6" s="96"/>
      <c r="L6" s="96">
        <v>100</v>
      </c>
      <c r="M6" s="96"/>
      <c r="N6" s="96"/>
      <c r="O6" s="118"/>
      <c r="P6" s="118"/>
      <c r="S6" s="146" t="s">
        <v>248</v>
      </c>
    </row>
    <row r="7" spans="2:19" ht="15.75" thickBot="1">
      <c r="B7" s="95">
        <v>3</v>
      </c>
      <c r="C7" s="136"/>
      <c r="D7" s="96">
        <v>0</v>
      </c>
      <c r="F7" s="95">
        <v>3</v>
      </c>
      <c r="G7" s="136"/>
      <c r="H7" s="96">
        <v>0</v>
      </c>
      <c r="J7" s="142" t="s">
        <v>158</v>
      </c>
      <c r="K7" s="143">
        <f>SUM(K4:K6)</f>
        <v>100</v>
      </c>
      <c r="L7" s="143">
        <f t="shared" ref="L7:N7" si="0">SUM(L4:L6)</f>
        <v>100</v>
      </c>
      <c r="M7" s="143">
        <f t="shared" si="0"/>
        <v>500</v>
      </c>
      <c r="N7" s="143">
        <f t="shared" si="0"/>
        <v>500</v>
      </c>
      <c r="O7" s="143"/>
      <c r="P7" s="143"/>
      <c r="S7" s="146" t="s">
        <v>249</v>
      </c>
    </row>
    <row r="8" spans="2:19" ht="15">
      <c r="B8" s="95">
        <v>4</v>
      </c>
      <c r="C8" s="136"/>
      <c r="D8" s="96">
        <v>0</v>
      </c>
      <c r="F8" s="95">
        <v>4</v>
      </c>
      <c r="G8" s="136"/>
      <c r="H8" s="96">
        <v>0</v>
      </c>
      <c r="S8" s="146" t="s">
        <v>250</v>
      </c>
    </row>
    <row r="9" spans="2:19" ht="15">
      <c r="B9" s="95">
        <v>5</v>
      </c>
      <c r="C9" s="136"/>
      <c r="D9" s="96">
        <v>0</v>
      </c>
      <c r="F9" s="95">
        <v>5</v>
      </c>
      <c r="G9" s="136"/>
      <c r="H9" s="96">
        <v>0</v>
      </c>
      <c r="S9" s="146" t="s">
        <v>251</v>
      </c>
    </row>
    <row r="10" spans="2:19" ht="15">
      <c r="B10" s="95">
        <v>6</v>
      </c>
      <c r="C10" s="136"/>
      <c r="D10" s="96">
        <v>0</v>
      </c>
      <c r="F10" s="95">
        <v>6</v>
      </c>
      <c r="G10" s="136"/>
      <c r="H10" s="96">
        <v>0</v>
      </c>
      <c r="S10" s="146" t="s">
        <v>252</v>
      </c>
    </row>
    <row r="11" spans="2:19" ht="15">
      <c r="B11" s="95">
        <v>7</v>
      </c>
      <c r="C11" s="136"/>
      <c r="D11" s="96">
        <v>0</v>
      </c>
      <c r="F11" s="95">
        <v>7</v>
      </c>
      <c r="G11" s="136"/>
      <c r="H11" s="96">
        <v>0</v>
      </c>
      <c r="S11" s="146" t="s">
        <v>253</v>
      </c>
    </row>
    <row r="12" spans="2:19" ht="15">
      <c r="B12" s="95">
        <v>8</v>
      </c>
      <c r="C12" s="136"/>
      <c r="D12" s="96">
        <v>0</v>
      </c>
      <c r="F12" s="95">
        <v>8</v>
      </c>
      <c r="G12" s="136"/>
      <c r="H12" s="96">
        <v>0</v>
      </c>
      <c r="S12" s="146" t="s">
        <v>254</v>
      </c>
    </row>
    <row r="13" spans="2:19" ht="15">
      <c r="B13" s="95">
        <v>9</v>
      </c>
      <c r="C13" s="136"/>
      <c r="D13" s="96">
        <v>0</v>
      </c>
      <c r="F13" s="95">
        <v>9</v>
      </c>
      <c r="G13" s="136"/>
      <c r="H13" s="96">
        <v>0</v>
      </c>
      <c r="S13" s="146" t="s">
        <v>255</v>
      </c>
    </row>
    <row r="14" spans="2:19" ht="15">
      <c r="B14" s="95">
        <v>10</v>
      </c>
      <c r="C14" s="136"/>
      <c r="D14" s="96">
        <v>0</v>
      </c>
      <c r="F14" s="95">
        <v>10</v>
      </c>
      <c r="G14" s="136"/>
      <c r="H14" s="96">
        <v>0</v>
      </c>
      <c r="S14" s="146" t="s">
        <v>256</v>
      </c>
    </row>
    <row r="15" spans="2:19" ht="15">
      <c r="B15" s="95">
        <v>11</v>
      </c>
      <c r="C15" s="136"/>
      <c r="D15" s="96">
        <v>0</v>
      </c>
      <c r="F15" s="95">
        <v>11</v>
      </c>
      <c r="G15" s="136"/>
      <c r="H15" s="96">
        <v>0</v>
      </c>
      <c r="S15" s="146" t="s">
        <v>257</v>
      </c>
    </row>
    <row r="16" spans="2:19" ht="15">
      <c r="B16" s="95">
        <v>12</v>
      </c>
      <c r="C16" s="136"/>
      <c r="D16" s="96">
        <v>0</v>
      </c>
      <c r="F16" s="95">
        <v>12</v>
      </c>
      <c r="G16" s="136"/>
      <c r="H16" s="96">
        <v>0</v>
      </c>
      <c r="S16" s="146" t="s">
        <v>139</v>
      </c>
    </row>
    <row r="17" spans="2:19" ht="15.75">
      <c r="B17" s="279" t="s">
        <v>158</v>
      </c>
      <c r="C17" s="279"/>
      <c r="D17" s="135">
        <f>SUM(D5:D16)</f>
        <v>0</v>
      </c>
      <c r="F17" s="279" t="s">
        <v>158</v>
      </c>
      <c r="G17" s="279"/>
      <c r="H17" s="135">
        <f>SUM(H5:H16)</f>
        <v>0</v>
      </c>
      <c r="S17" s="146" t="s">
        <v>141</v>
      </c>
    </row>
    <row r="18" spans="2:19">
      <c r="S18" s="146" t="s">
        <v>143</v>
      </c>
    </row>
    <row r="19" spans="2:19">
      <c r="S19" s="146" t="s">
        <v>145</v>
      </c>
    </row>
    <row r="20" spans="2:19">
      <c r="S20" s="146" t="s">
        <v>147</v>
      </c>
    </row>
    <row r="21" spans="2:19">
      <c r="S21" s="146" t="s">
        <v>149</v>
      </c>
    </row>
    <row r="22" spans="2:19">
      <c r="S22" s="146" t="s">
        <v>151</v>
      </c>
    </row>
    <row r="23" spans="2:19">
      <c r="S23" s="146" t="s">
        <v>152</v>
      </c>
    </row>
    <row r="24" spans="2:19">
      <c r="S24" s="146" t="s">
        <v>152</v>
      </c>
    </row>
    <row r="25" spans="2:19">
      <c r="S25" s="146" t="s">
        <v>153</v>
      </c>
    </row>
    <row r="26" spans="2:19">
      <c r="S26" s="146" t="s">
        <v>154</v>
      </c>
    </row>
    <row r="27" spans="2:19">
      <c r="S27" s="146" t="s">
        <v>155</v>
      </c>
    </row>
    <row r="28" spans="2:19">
      <c r="S28" s="146" t="s">
        <v>156</v>
      </c>
    </row>
    <row r="29" spans="2:19">
      <c r="S29" s="145" t="s">
        <v>220</v>
      </c>
    </row>
    <row r="30" spans="2:19">
      <c r="S30" s="145" t="s">
        <v>221</v>
      </c>
    </row>
  </sheetData>
  <mergeCells count="4">
    <mergeCell ref="B3:D3"/>
    <mergeCell ref="F3:H3"/>
    <mergeCell ref="B17:C17"/>
    <mergeCell ref="F17:G1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25</vt:i4>
      </vt:variant>
      <vt:variant>
        <vt:lpstr>Named Ranges</vt:lpstr>
      </vt:variant>
      <vt:variant>
        <vt:i4>2</vt:i4>
      </vt:variant>
    </vt:vector>
  </HeadingPairs>
  <TitlesOfParts>
    <vt:vector size="27" baseType="lpstr">
      <vt:lpstr>Panou</vt:lpstr>
      <vt:lpstr>Evidenta PFA</vt:lpstr>
      <vt:lpstr>RJIP</vt:lpstr>
      <vt:lpstr>Registrul-Inventar</vt:lpstr>
      <vt:lpstr>Calculator pret traducere</vt:lpstr>
      <vt:lpstr>Export factura</vt:lpstr>
      <vt:lpstr>Export chitanta</vt:lpstr>
      <vt:lpstr>.</vt:lpstr>
      <vt:lpstr>Facturi</vt:lpstr>
      <vt:lpstr>Clienti</vt:lpstr>
      <vt:lpstr>Incasat pe luna</vt:lpstr>
      <vt:lpstr>Facturat pe luna</vt:lpstr>
      <vt:lpstr>Incasari pe client</vt:lpstr>
      <vt:lpstr>Ianuarie</vt:lpstr>
      <vt:lpstr>Februarie</vt:lpstr>
      <vt:lpstr>Martie</vt:lpstr>
      <vt:lpstr>Aprilie</vt:lpstr>
      <vt:lpstr>Mai</vt:lpstr>
      <vt:lpstr>Iunie</vt:lpstr>
      <vt:lpstr>Iulie</vt:lpstr>
      <vt:lpstr>August</vt:lpstr>
      <vt:lpstr>Septembrie</vt:lpstr>
      <vt:lpstr>Octombrie</vt:lpstr>
      <vt:lpstr>Noiembrie</vt:lpstr>
      <vt:lpstr>Decembrie</vt:lpstr>
      <vt:lpstr>'Export chitanta'!Print_Area</vt:lpstr>
      <vt:lpstr>'Export factura'!Print_Area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Vasiade</cp:lastModifiedBy>
  <cp:lastPrinted>2016-01-30T14:03:27Z</cp:lastPrinted>
  <dcterms:created xsi:type="dcterms:W3CDTF">2013-09-04T12:02:22Z</dcterms:created>
  <dcterms:modified xsi:type="dcterms:W3CDTF">2016-01-31T11:51:18Z</dcterms:modified>
</cp:coreProperties>
</file>