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reastelle\Downloads\"/>
    </mc:Choice>
  </mc:AlternateContent>
  <bookViews>
    <workbookView xWindow="390" yWindow="390" windowWidth="11805" windowHeight="8595" tabRatio="730" firstSheet="1" activeTab="2"/>
  </bookViews>
  <sheets>
    <sheet name="TARIFS" sheetId="48" r:id="rId1"/>
    <sheet name="LISTING PRESENCE" sheetId="1" r:id="rId2"/>
    <sheet name="LISTING DE PRESENCE" sheetId="52" r:id="rId3"/>
    <sheet name="GAUTHIER" sheetId="2" r:id="rId4"/>
    <sheet name="BOSC" sheetId="3" r:id="rId5"/>
    <sheet name="BERNET" sheetId="4" r:id="rId6"/>
    <sheet name="BERIDOT" sheetId="5" r:id="rId7"/>
    <sheet name="BELLIN" sheetId="6" r:id="rId8"/>
    <sheet name="DANDRES" sheetId="7" r:id="rId9"/>
    <sheet name="COMTE" sheetId="8" r:id="rId10"/>
    <sheet name="BANC" sheetId="9" r:id="rId11"/>
    <sheet name="LAFAYE" sheetId="10" r:id="rId12"/>
    <sheet name="BERTHONNIER" sheetId="11" r:id="rId13"/>
    <sheet name="BERTHIER" sheetId="12" r:id="rId14"/>
    <sheet name="BILLON" sheetId="13" r:id="rId15"/>
    <sheet name="GRANGIER" sheetId="14" r:id="rId16"/>
    <sheet name="Feuil3" sheetId="51" r:id="rId17"/>
  </sheets>
  <definedNames>
    <definedName name="_xlnm._FilterDatabase" localSheetId="1" hidden="1">'LISTING PRESENCE'!$A$7:$A$52</definedName>
  </definedNames>
  <calcPr calcId="152511"/>
</workbook>
</file>

<file path=xl/calcChain.xml><?xml version="1.0" encoding="utf-8"?>
<calcChain xmlns="http://schemas.openxmlformats.org/spreadsheetml/2006/main">
  <c r="I19" i="1" l="1"/>
  <c r="K16" i="10"/>
  <c r="K16" i="2" l="1"/>
  <c r="H35" i="14" l="1"/>
  <c r="S10" i="14" s="1"/>
  <c r="T10" i="14" s="1"/>
  <c r="H34" i="14"/>
  <c r="Q10" i="14" s="1"/>
  <c r="R10" i="14" s="1"/>
  <c r="H33" i="14"/>
  <c r="O10" i="14" s="1"/>
  <c r="P10" i="14" s="1"/>
  <c r="H32" i="14"/>
  <c r="M10" i="14" s="1"/>
  <c r="N10" i="14" s="1"/>
  <c r="H31" i="14"/>
  <c r="K10" i="14" s="1"/>
  <c r="L10" i="14" s="1"/>
  <c r="H27" i="14"/>
  <c r="S9" i="14" s="1"/>
  <c r="T9" i="14" s="1"/>
  <c r="H26" i="14"/>
  <c r="H25" i="14"/>
  <c r="O9" i="14" s="1"/>
  <c r="P9" i="14" s="1"/>
  <c r="H24" i="14"/>
  <c r="H23" i="14"/>
  <c r="K9" i="14" s="1"/>
  <c r="L9" i="14" s="1"/>
  <c r="H19" i="14"/>
  <c r="H18" i="14"/>
  <c r="H17" i="14"/>
  <c r="K16" i="14"/>
  <c r="H16" i="14"/>
  <c r="H15" i="14"/>
  <c r="K8" i="14" s="1"/>
  <c r="L8" i="14" s="1"/>
  <c r="H11" i="14"/>
  <c r="H10" i="14"/>
  <c r="Q7" i="14" s="1"/>
  <c r="R7" i="14" s="1"/>
  <c r="Q9" i="14"/>
  <c r="R9" i="14" s="1"/>
  <c r="M9" i="14"/>
  <c r="N9" i="14" s="1"/>
  <c r="H9" i="14"/>
  <c r="O7" i="14" s="1"/>
  <c r="P7" i="14" s="1"/>
  <c r="S8" i="14"/>
  <c r="T8" i="14" s="1"/>
  <c r="Q8" i="14"/>
  <c r="R8" i="14" s="1"/>
  <c r="O8" i="14"/>
  <c r="P8" i="14" s="1"/>
  <c r="M8" i="14"/>
  <c r="N8" i="14" s="1"/>
  <c r="H8" i="14"/>
  <c r="M7" i="14" s="1"/>
  <c r="N7" i="14" s="1"/>
  <c r="S7" i="14"/>
  <c r="T7" i="14" s="1"/>
  <c r="K7" i="14"/>
  <c r="L7" i="14" s="1"/>
  <c r="H7" i="14"/>
  <c r="H35" i="13"/>
  <c r="S10" i="13" s="1"/>
  <c r="T10" i="13" s="1"/>
  <c r="H34" i="13"/>
  <c r="H33" i="13"/>
  <c r="O10" i="13" s="1"/>
  <c r="P10" i="13" s="1"/>
  <c r="H32" i="13"/>
  <c r="H31" i="13"/>
  <c r="K10" i="13" s="1"/>
  <c r="L10" i="13" s="1"/>
  <c r="H27" i="13"/>
  <c r="H26" i="13"/>
  <c r="Q9" i="13" s="1"/>
  <c r="R9" i="13" s="1"/>
  <c r="H25" i="13"/>
  <c r="H24" i="13"/>
  <c r="M9" i="13" s="1"/>
  <c r="N9" i="13" s="1"/>
  <c r="H23" i="13"/>
  <c r="H19" i="13"/>
  <c r="H18" i="13"/>
  <c r="H17" i="13"/>
  <c r="K16" i="13"/>
  <c r="H16" i="13"/>
  <c r="M8" i="13" s="1"/>
  <c r="N8" i="13" s="1"/>
  <c r="H15" i="13"/>
  <c r="H11" i="13"/>
  <c r="Q10" i="13"/>
  <c r="R10" i="13" s="1"/>
  <c r="M10" i="13"/>
  <c r="N10" i="13" s="1"/>
  <c r="H10" i="13"/>
  <c r="Q7" i="13" s="1"/>
  <c r="R7" i="13" s="1"/>
  <c r="S9" i="13"/>
  <c r="T9" i="13" s="1"/>
  <c r="O9" i="13"/>
  <c r="P9" i="13" s="1"/>
  <c r="K9" i="13"/>
  <c r="L9" i="13" s="1"/>
  <c r="H9" i="13"/>
  <c r="S8" i="13"/>
  <c r="T8" i="13" s="1"/>
  <c r="Q8" i="13"/>
  <c r="R8" i="13" s="1"/>
  <c r="O8" i="13"/>
  <c r="P8" i="13" s="1"/>
  <c r="K8" i="13"/>
  <c r="L8" i="13" s="1"/>
  <c r="H8" i="13"/>
  <c r="S7" i="13"/>
  <c r="T7" i="13" s="1"/>
  <c r="O7" i="13"/>
  <c r="P7" i="13" s="1"/>
  <c r="M7" i="13"/>
  <c r="N7" i="13" s="1"/>
  <c r="H7" i="13"/>
  <c r="K7" i="13" s="1"/>
  <c r="L7" i="13" s="1"/>
  <c r="H35" i="12"/>
  <c r="H34" i="12"/>
  <c r="Q10" i="12" s="1"/>
  <c r="R10" i="12" s="1"/>
  <c r="H33" i="12"/>
  <c r="H32" i="12"/>
  <c r="M10" i="12" s="1"/>
  <c r="N10" i="12" s="1"/>
  <c r="H31" i="12"/>
  <c r="H27" i="12"/>
  <c r="S9" i="12" s="1"/>
  <c r="T9" i="12" s="1"/>
  <c r="H26" i="12"/>
  <c r="Q9" i="12" s="1"/>
  <c r="R9" i="12" s="1"/>
  <c r="H25" i="12"/>
  <c r="O9" i="12" s="1"/>
  <c r="P9" i="12" s="1"/>
  <c r="H24" i="12"/>
  <c r="M9" i="12" s="1"/>
  <c r="N9" i="12" s="1"/>
  <c r="H23" i="12"/>
  <c r="K9" i="12" s="1"/>
  <c r="L9" i="12" s="1"/>
  <c r="H19" i="12"/>
  <c r="H18" i="12"/>
  <c r="H17" i="12"/>
  <c r="K16" i="12"/>
  <c r="H16" i="12"/>
  <c r="H15" i="12"/>
  <c r="K8" i="12" s="1"/>
  <c r="L8" i="12" s="1"/>
  <c r="H11" i="12"/>
  <c r="S7" i="12" s="1"/>
  <c r="S10" i="12"/>
  <c r="T10" i="12" s="1"/>
  <c r="O10" i="12"/>
  <c r="P10" i="12" s="1"/>
  <c r="K10" i="12"/>
  <c r="L10" i="12" s="1"/>
  <c r="H10" i="12"/>
  <c r="H9" i="12"/>
  <c r="O7" i="12" s="1"/>
  <c r="S8" i="12"/>
  <c r="T8" i="12" s="1"/>
  <c r="Q8" i="12"/>
  <c r="R8" i="12" s="1"/>
  <c r="O8" i="12"/>
  <c r="P8" i="12" s="1"/>
  <c r="M8" i="12"/>
  <c r="N8" i="12" s="1"/>
  <c r="H8" i="12"/>
  <c r="Q7" i="12"/>
  <c r="M7" i="12"/>
  <c r="H7" i="12"/>
  <c r="K7" i="12" s="1"/>
  <c r="H35" i="11"/>
  <c r="S10" i="11" s="1"/>
  <c r="T10" i="11" s="1"/>
  <c r="H34" i="11"/>
  <c r="Q10" i="11" s="1"/>
  <c r="R10" i="11" s="1"/>
  <c r="H33" i="11"/>
  <c r="O10" i="11" s="1"/>
  <c r="P10" i="11" s="1"/>
  <c r="H32" i="11"/>
  <c r="M10" i="11" s="1"/>
  <c r="H31" i="11"/>
  <c r="K10" i="11" s="1"/>
  <c r="L10" i="11" s="1"/>
  <c r="H27" i="11"/>
  <c r="S9" i="11" s="1"/>
  <c r="T9" i="11" s="1"/>
  <c r="H26" i="11"/>
  <c r="H25" i="11"/>
  <c r="O9" i="11" s="1"/>
  <c r="P9" i="11" s="1"/>
  <c r="H24" i="11"/>
  <c r="H23" i="11"/>
  <c r="K9" i="11" s="1"/>
  <c r="L9" i="11" s="1"/>
  <c r="H19" i="11"/>
  <c r="H18" i="11"/>
  <c r="H17" i="11"/>
  <c r="K16" i="11"/>
  <c r="H16" i="11"/>
  <c r="H15" i="11"/>
  <c r="K8" i="11" s="1"/>
  <c r="L8" i="11" s="1"/>
  <c r="H11" i="11"/>
  <c r="N10" i="11"/>
  <c r="H10" i="11"/>
  <c r="Q7" i="11" s="1"/>
  <c r="R7" i="11" s="1"/>
  <c r="Q9" i="11"/>
  <c r="R9" i="11" s="1"/>
  <c r="M9" i="11"/>
  <c r="N9" i="11" s="1"/>
  <c r="H9" i="11"/>
  <c r="S8" i="11"/>
  <c r="T8" i="11" s="1"/>
  <c r="Q8" i="11"/>
  <c r="R8" i="11" s="1"/>
  <c r="O8" i="11"/>
  <c r="P8" i="11" s="1"/>
  <c r="M8" i="11"/>
  <c r="N8" i="11" s="1"/>
  <c r="H8" i="11"/>
  <c r="M7" i="11" s="1"/>
  <c r="N7" i="11" s="1"/>
  <c r="S7" i="11"/>
  <c r="T7" i="11" s="1"/>
  <c r="O7" i="11"/>
  <c r="P7" i="11" s="1"/>
  <c r="K7" i="11"/>
  <c r="L7" i="11" s="1"/>
  <c r="H7" i="11"/>
  <c r="H35" i="10"/>
  <c r="S10" i="10" s="1"/>
  <c r="T10" i="10" s="1"/>
  <c r="H34" i="10"/>
  <c r="H33" i="10"/>
  <c r="O10" i="10" s="1"/>
  <c r="P10" i="10" s="1"/>
  <c r="H32" i="10"/>
  <c r="H31" i="10"/>
  <c r="K10" i="10" s="1"/>
  <c r="L10" i="10" s="1"/>
  <c r="H27" i="10"/>
  <c r="S9" i="10" s="1"/>
  <c r="T9" i="10" s="1"/>
  <c r="H26" i="10"/>
  <c r="H25" i="10"/>
  <c r="O9" i="10" s="1"/>
  <c r="P9" i="10" s="1"/>
  <c r="H24" i="10"/>
  <c r="M9" i="10" s="1"/>
  <c r="N9" i="10" s="1"/>
  <c r="H23" i="10"/>
  <c r="K9" i="10" s="1"/>
  <c r="L9" i="10" s="1"/>
  <c r="H19" i="10"/>
  <c r="S8" i="10" s="1"/>
  <c r="T8" i="10" s="1"/>
  <c r="H18" i="10"/>
  <c r="H17" i="10"/>
  <c r="O8" i="10" s="1"/>
  <c r="P8" i="10" s="1"/>
  <c r="H16" i="10"/>
  <c r="M8" i="10" s="1"/>
  <c r="N8" i="10" s="1"/>
  <c r="H15" i="10"/>
  <c r="H11" i="10"/>
  <c r="Q10" i="10"/>
  <c r="R10" i="10" s="1"/>
  <c r="M10" i="10"/>
  <c r="N10" i="10" s="1"/>
  <c r="H10" i="10"/>
  <c r="Q7" i="10" s="1"/>
  <c r="R7" i="10" s="1"/>
  <c r="Q9" i="10"/>
  <c r="R9" i="10" s="1"/>
  <c r="H9" i="10"/>
  <c r="O7" i="10" s="1"/>
  <c r="P7" i="10" s="1"/>
  <c r="Q8" i="10"/>
  <c r="R8" i="10" s="1"/>
  <c r="K8" i="10"/>
  <c r="L8" i="10" s="1"/>
  <c r="M7" i="10"/>
  <c r="N7" i="10" s="1"/>
  <c r="S7" i="10"/>
  <c r="T7" i="10" s="1"/>
  <c r="K7" i="10"/>
  <c r="L7" i="10" s="1"/>
  <c r="H7" i="10"/>
  <c r="H35" i="9"/>
  <c r="S10" i="9" s="1"/>
  <c r="T10" i="9" s="1"/>
  <c r="H34" i="9"/>
  <c r="H33" i="9"/>
  <c r="O10" i="9" s="1"/>
  <c r="P10" i="9" s="1"/>
  <c r="H32" i="9"/>
  <c r="H31" i="9"/>
  <c r="K10" i="9" s="1"/>
  <c r="L10" i="9" s="1"/>
  <c r="H27" i="9"/>
  <c r="H26" i="9"/>
  <c r="Q9" i="9" s="1"/>
  <c r="R9" i="9" s="1"/>
  <c r="H25" i="9"/>
  <c r="H24" i="9"/>
  <c r="M9" i="9" s="1"/>
  <c r="N9" i="9" s="1"/>
  <c r="H23" i="9"/>
  <c r="H19" i="9"/>
  <c r="H18" i="9"/>
  <c r="H17" i="9"/>
  <c r="K16" i="9"/>
  <c r="H16" i="9"/>
  <c r="M8" i="9" s="1"/>
  <c r="N8" i="9" s="1"/>
  <c r="H15" i="9"/>
  <c r="H11" i="9"/>
  <c r="Q10" i="9"/>
  <c r="R10" i="9" s="1"/>
  <c r="M10" i="9"/>
  <c r="N10" i="9" s="1"/>
  <c r="H10" i="9"/>
  <c r="Q7" i="9" s="1"/>
  <c r="R7" i="9" s="1"/>
  <c r="S9" i="9"/>
  <c r="T9" i="9" s="1"/>
  <c r="O9" i="9"/>
  <c r="P9" i="9" s="1"/>
  <c r="K9" i="9"/>
  <c r="L9" i="9" s="1"/>
  <c r="H9" i="9"/>
  <c r="S8" i="9"/>
  <c r="T8" i="9" s="1"/>
  <c r="Q8" i="9"/>
  <c r="R8" i="9" s="1"/>
  <c r="O8" i="9"/>
  <c r="P8" i="9" s="1"/>
  <c r="K8" i="9"/>
  <c r="L8" i="9" s="1"/>
  <c r="H8" i="9"/>
  <c r="S7" i="9"/>
  <c r="T7" i="9" s="1"/>
  <c r="O7" i="9"/>
  <c r="P7" i="9" s="1"/>
  <c r="M7" i="9"/>
  <c r="N7" i="9" s="1"/>
  <c r="H7" i="9"/>
  <c r="K7" i="9" s="1"/>
  <c r="L7" i="9" s="1"/>
  <c r="H35" i="8"/>
  <c r="S10" i="8" s="1"/>
  <c r="T10" i="8" s="1"/>
  <c r="H34" i="8"/>
  <c r="Q10" i="8" s="1"/>
  <c r="H33" i="8"/>
  <c r="O10" i="8" s="1"/>
  <c r="P10" i="8" s="1"/>
  <c r="H32" i="8"/>
  <c r="M10" i="8" s="1"/>
  <c r="H31" i="8"/>
  <c r="K10" i="8" s="1"/>
  <c r="L10" i="8" s="1"/>
  <c r="H27" i="8"/>
  <c r="S9" i="8" s="1"/>
  <c r="T9" i="8" s="1"/>
  <c r="H26" i="8"/>
  <c r="H25" i="8"/>
  <c r="O9" i="8" s="1"/>
  <c r="P9" i="8" s="1"/>
  <c r="H24" i="8"/>
  <c r="H23" i="8"/>
  <c r="K9" i="8" s="1"/>
  <c r="L9" i="8" s="1"/>
  <c r="H19" i="8"/>
  <c r="H18" i="8"/>
  <c r="Q8" i="8" s="1"/>
  <c r="R8" i="8" s="1"/>
  <c r="H17" i="8"/>
  <c r="K16" i="8"/>
  <c r="H16" i="8"/>
  <c r="M8" i="8" s="1"/>
  <c r="N8" i="8" s="1"/>
  <c r="H15" i="8"/>
  <c r="K8" i="8" s="1"/>
  <c r="L8" i="8" s="1"/>
  <c r="H11" i="8"/>
  <c r="R10" i="8"/>
  <c r="N10" i="8"/>
  <c r="H10" i="8"/>
  <c r="Q7" i="8" s="1"/>
  <c r="R7" i="8" s="1"/>
  <c r="Q9" i="8"/>
  <c r="R9" i="8" s="1"/>
  <c r="M9" i="8"/>
  <c r="N9" i="8" s="1"/>
  <c r="H9" i="8"/>
  <c r="O7" i="8" s="1"/>
  <c r="P7" i="8" s="1"/>
  <c r="S8" i="8"/>
  <c r="T8" i="8" s="1"/>
  <c r="O8" i="8"/>
  <c r="P8" i="8" s="1"/>
  <c r="H8" i="8"/>
  <c r="M7" i="8" s="1"/>
  <c r="N7" i="8" s="1"/>
  <c r="S7" i="8"/>
  <c r="T7" i="8" s="1"/>
  <c r="K7" i="8"/>
  <c r="L7" i="8" s="1"/>
  <c r="H7" i="8"/>
  <c r="H35" i="7"/>
  <c r="S10" i="7" s="1"/>
  <c r="T10" i="7" s="1"/>
  <c r="H34" i="7"/>
  <c r="H33" i="7"/>
  <c r="O10" i="7" s="1"/>
  <c r="P10" i="7" s="1"/>
  <c r="H32" i="7"/>
  <c r="H31" i="7"/>
  <c r="K10" i="7" s="1"/>
  <c r="L10" i="7" s="1"/>
  <c r="H27" i="7"/>
  <c r="H26" i="7"/>
  <c r="Q9" i="7" s="1"/>
  <c r="R9" i="7" s="1"/>
  <c r="H25" i="7"/>
  <c r="H24" i="7"/>
  <c r="M9" i="7" s="1"/>
  <c r="N9" i="7" s="1"/>
  <c r="H23" i="7"/>
  <c r="H19" i="7"/>
  <c r="H18" i="7"/>
  <c r="H17" i="7"/>
  <c r="K16" i="7"/>
  <c r="H16" i="7"/>
  <c r="M8" i="7" s="1"/>
  <c r="N8" i="7" s="1"/>
  <c r="H15" i="7"/>
  <c r="H11" i="7"/>
  <c r="S7" i="7" s="1"/>
  <c r="T7" i="7" s="1"/>
  <c r="Q10" i="7"/>
  <c r="R10" i="7" s="1"/>
  <c r="M10" i="7"/>
  <c r="N10" i="7" s="1"/>
  <c r="H10" i="7"/>
  <c r="Q7" i="7" s="1"/>
  <c r="R7" i="7" s="1"/>
  <c r="S9" i="7"/>
  <c r="T9" i="7" s="1"/>
  <c r="O9" i="7"/>
  <c r="P9" i="7" s="1"/>
  <c r="K9" i="7"/>
  <c r="L9" i="7" s="1"/>
  <c r="H9" i="7"/>
  <c r="S8" i="7"/>
  <c r="T8" i="7" s="1"/>
  <c r="Q8" i="7"/>
  <c r="R8" i="7" s="1"/>
  <c r="O8" i="7"/>
  <c r="P8" i="7" s="1"/>
  <c r="K8" i="7"/>
  <c r="L8" i="7" s="1"/>
  <c r="H8" i="7"/>
  <c r="O7" i="7"/>
  <c r="P7" i="7" s="1"/>
  <c r="M7" i="7"/>
  <c r="N7" i="7" s="1"/>
  <c r="H7" i="7"/>
  <c r="K7" i="7" s="1"/>
  <c r="L7" i="7" s="1"/>
  <c r="H35" i="6"/>
  <c r="H34" i="6"/>
  <c r="Q10" i="6" s="1"/>
  <c r="R10" i="6" s="1"/>
  <c r="H33" i="6"/>
  <c r="H32" i="6"/>
  <c r="M10" i="6" s="1"/>
  <c r="N10" i="6" s="1"/>
  <c r="H31" i="6"/>
  <c r="H27" i="6"/>
  <c r="S9" i="6" s="1"/>
  <c r="H26" i="6"/>
  <c r="Q9" i="6" s="1"/>
  <c r="R9" i="6" s="1"/>
  <c r="H25" i="6"/>
  <c r="O9" i="6" s="1"/>
  <c r="P9" i="6" s="1"/>
  <c r="H24" i="6"/>
  <c r="M9" i="6" s="1"/>
  <c r="N9" i="6" s="1"/>
  <c r="H23" i="6"/>
  <c r="K9" i="6" s="1"/>
  <c r="H19" i="6"/>
  <c r="H18" i="6"/>
  <c r="Q8" i="6" s="1"/>
  <c r="R8" i="6" s="1"/>
  <c r="H17" i="6"/>
  <c r="K16" i="6"/>
  <c r="H16" i="6"/>
  <c r="H15" i="6"/>
  <c r="K8" i="6" s="1"/>
  <c r="L8" i="6" s="1"/>
  <c r="H11" i="6"/>
  <c r="S7" i="6" s="1"/>
  <c r="S10" i="6"/>
  <c r="T10" i="6" s="1"/>
  <c r="O10" i="6"/>
  <c r="P10" i="6" s="1"/>
  <c r="K10" i="6"/>
  <c r="L10" i="6" s="1"/>
  <c r="H10" i="6"/>
  <c r="T9" i="6"/>
  <c r="L9" i="6"/>
  <c r="H9" i="6"/>
  <c r="O7" i="6" s="1"/>
  <c r="S8" i="6"/>
  <c r="T8" i="6" s="1"/>
  <c r="O8" i="6"/>
  <c r="P8" i="6" s="1"/>
  <c r="M8" i="6"/>
  <c r="N8" i="6" s="1"/>
  <c r="H8" i="6"/>
  <c r="Q7" i="6"/>
  <c r="M7" i="6"/>
  <c r="H7" i="6"/>
  <c r="K7" i="6" s="1"/>
  <c r="H35" i="5"/>
  <c r="S10" i="5" s="1"/>
  <c r="T10" i="5" s="1"/>
  <c r="H34" i="5"/>
  <c r="Q10" i="5" s="1"/>
  <c r="H33" i="5"/>
  <c r="O10" i="5" s="1"/>
  <c r="P10" i="5" s="1"/>
  <c r="H32" i="5"/>
  <c r="M10" i="5" s="1"/>
  <c r="H31" i="5"/>
  <c r="K10" i="5" s="1"/>
  <c r="L10" i="5" s="1"/>
  <c r="H27" i="5"/>
  <c r="S9" i="5" s="1"/>
  <c r="T9" i="5" s="1"/>
  <c r="H26" i="5"/>
  <c r="H25" i="5"/>
  <c r="O9" i="5" s="1"/>
  <c r="P9" i="5" s="1"/>
  <c r="H24" i="5"/>
  <c r="H23" i="5"/>
  <c r="K9" i="5" s="1"/>
  <c r="L9" i="5" s="1"/>
  <c r="H19" i="5"/>
  <c r="H18" i="5"/>
  <c r="H17" i="5"/>
  <c r="K16" i="5"/>
  <c r="H16" i="5"/>
  <c r="H15" i="5"/>
  <c r="K8" i="5" s="1"/>
  <c r="L8" i="5" s="1"/>
  <c r="H11" i="5"/>
  <c r="R10" i="5"/>
  <c r="N10" i="5"/>
  <c r="H10" i="5"/>
  <c r="Q7" i="5" s="1"/>
  <c r="R7" i="5" s="1"/>
  <c r="Q9" i="5"/>
  <c r="R9" i="5" s="1"/>
  <c r="M9" i="5"/>
  <c r="N9" i="5" s="1"/>
  <c r="H9" i="5"/>
  <c r="O7" i="5" s="1"/>
  <c r="P7" i="5" s="1"/>
  <c r="S8" i="5"/>
  <c r="T8" i="5" s="1"/>
  <c r="Q8" i="5"/>
  <c r="R8" i="5" s="1"/>
  <c r="O8" i="5"/>
  <c r="P8" i="5" s="1"/>
  <c r="M8" i="5"/>
  <c r="N8" i="5" s="1"/>
  <c r="H8" i="5"/>
  <c r="M7" i="5" s="1"/>
  <c r="N7" i="5" s="1"/>
  <c r="S7" i="5"/>
  <c r="T7" i="5" s="1"/>
  <c r="H7" i="5"/>
  <c r="K7" i="5" s="1"/>
  <c r="L7" i="5" s="1"/>
  <c r="H35" i="4"/>
  <c r="S10" i="4" s="1"/>
  <c r="T10" i="4" s="1"/>
  <c r="H34" i="4"/>
  <c r="H33" i="4"/>
  <c r="O10" i="4" s="1"/>
  <c r="P10" i="4" s="1"/>
  <c r="H32" i="4"/>
  <c r="H31" i="4"/>
  <c r="K10" i="4" s="1"/>
  <c r="L10" i="4" s="1"/>
  <c r="H27" i="4"/>
  <c r="H26" i="4"/>
  <c r="Q9" i="4" s="1"/>
  <c r="R9" i="4" s="1"/>
  <c r="H25" i="4"/>
  <c r="H24" i="4"/>
  <c r="M9" i="4" s="1"/>
  <c r="N9" i="4" s="1"/>
  <c r="H23" i="4"/>
  <c r="H19" i="4"/>
  <c r="H18" i="4"/>
  <c r="H17" i="4"/>
  <c r="K16" i="4"/>
  <c r="H16" i="4"/>
  <c r="M8" i="4" s="1"/>
  <c r="N8" i="4" s="1"/>
  <c r="H15" i="4"/>
  <c r="H11" i="4"/>
  <c r="S7" i="4" s="1"/>
  <c r="T7" i="4" s="1"/>
  <c r="Q10" i="4"/>
  <c r="R10" i="4" s="1"/>
  <c r="M10" i="4"/>
  <c r="N10" i="4" s="1"/>
  <c r="H10" i="4"/>
  <c r="Q7" i="4" s="1"/>
  <c r="R7" i="4" s="1"/>
  <c r="S9" i="4"/>
  <c r="T9" i="4" s="1"/>
  <c r="O9" i="4"/>
  <c r="P9" i="4" s="1"/>
  <c r="K9" i="4"/>
  <c r="L9" i="4" s="1"/>
  <c r="H9" i="4"/>
  <c r="S8" i="4"/>
  <c r="T8" i="4" s="1"/>
  <c r="Q8" i="4"/>
  <c r="R8" i="4" s="1"/>
  <c r="O8" i="4"/>
  <c r="P8" i="4" s="1"/>
  <c r="K8" i="4"/>
  <c r="L8" i="4" s="1"/>
  <c r="H8" i="4"/>
  <c r="O7" i="4"/>
  <c r="P7" i="4" s="1"/>
  <c r="M7" i="4"/>
  <c r="N7" i="4" s="1"/>
  <c r="H7" i="4"/>
  <c r="K7" i="4" s="1"/>
  <c r="L7" i="4" s="1"/>
  <c r="H35" i="3"/>
  <c r="S10" i="3" s="1"/>
  <c r="T10" i="3" s="1"/>
  <c r="H34" i="3"/>
  <c r="H33" i="3"/>
  <c r="O10" i="3" s="1"/>
  <c r="P10" i="3" s="1"/>
  <c r="H32" i="3"/>
  <c r="H31" i="3"/>
  <c r="K10" i="3" s="1"/>
  <c r="L10" i="3" s="1"/>
  <c r="H27" i="3"/>
  <c r="H26" i="3"/>
  <c r="Q9" i="3" s="1"/>
  <c r="R9" i="3" s="1"/>
  <c r="H25" i="3"/>
  <c r="H24" i="3"/>
  <c r="M9" i="3" s="1"/>
  <c r="N9" i="3" s="1"/>
  <c r="H23" i="3"/>
  <c r="H19" i="3"/>
  <c r="H18" i="3"/>
  <c r="H17" i="3"/>
  <c r="K16" i="3"/>
  <c r="H16" i="3"/>
  <c r="M8" i="3" s="1"/>
  <c r="N8" i="3" s="1"/>
  <c r="H15" i="3"/>
  <c r="H11" i="3"/>
  <c r="Q10" i="3"/>
  <c r="R10" i="3" s="1"/>
  <c r="M10" i="3"/>
  <c r="N10" i="3" s="1"/>
  <c r="H10" i="3"/>
  <c r="Q7" i="3" s="1"/>
  <c r="R7" i="3" s="1"/>
  <c r="S9" i="3"/>
  <c r="T9" i="3" s="1"/>
  <c r="O9" i="3"/>
  <c r="P9" i="3" s="1"/>
  <c r="K9" i="3"/>
  <c r="L9" i="3" s="1"/>
  <c r="H9" i="3"/>
  <c r="S8" i="3"/>
  <c r="T8" i="3" s="1"/>
  <c r="Q8" i="3"/>
  <c r="R8" i="3" s="1"/>
  <c r="O8" i="3"/>
  <c r="P8" i="3" s="1"/>
  <c r="K8" i="3"/>
  <c r="L8" i="3" s="1"/>
  <c r="H8" i="3"/>
  <c r="S7" i="3"/>
  <c r="T7" i="3" s="1"/>
  <c r="O7" i="3"/>
  <c r="P7" i="3" s="1"/>
  <c r="M7" i="3"/>
  <c r="N7" i="3" s="1"/>
  <c r="H7" i="3"/>
  <c r="K7" i="3" s="1"/>
  <c r="L7" i="3" s="1"/>
  <c r="H35" i="2"/>
  <c r="H34" i="2"/>
  <c r="H33" i="2"/>
  <c r="H32" i="2"/>
  <c r="H31" i="2"/>
  <c r="H27" i="2"/>
  <c r="S9" i="2" s="1"/>
  <c r="T9" i="2" s="1"/>
  <c r="H26" i="2"/>
  <c r="Q9" i="2" s="1"/>
  <c r="R9" i="2" s="1"/>
  <c r="H25" i="2"/>
  <c r="H24" i="2"/>
  <c r="M9" i="2" s="1"/>
  <c r="N9" i="2" s="1"/>
  <c r="H23" i="2"/>
  <c r="K9" i="2" s="1"/>
  <c r="L9" i="2" s="1"/>
  <c r="H19" i="2"/>
  <c r="S8" i="2" s="1"/>
  <c r="T8" i="2" s="1"/>
  <c r="H18" i="2"/>
  <c r="H17" i="2"/>
  <c r="O8" i="2" s="1"/>
  <c r="P8" i="2" s="1"/>
  <c r="H16" i="2"/>
  <c r="M8" i="2" s="1"/>
  <c r="N8" i="2" s="1"/>
  <c r="H15" i="2"/>
  <c r="H11" i="2"/>
  <c r="S7" i="2" s="1"/>
  <c r="T7" i="2" s="1"/>
  <c r="S10" i="2"/>
  <c r="T10" i="2" s="1"/>
  <c r="Q10" i="2"/>
  <c r="R10" i="2" s="1"/>
  <c r="O10" i="2"/>
  <c r="P10" i="2" s="1"/>
  <c r="M10" i="2"/>
  <c r="N10" i="2" s="1"/>
  <c r="K10" i="2"/>
  <c r="L10" i="2" s="1"/>
  <c r="H10" i="2"/>
  <c r="O9" i="2"/>
  <c r="P9" i="2" s="1"/>
  <c r="H9" i="2"/>
  <c r="O7" i="2" s="1"/>
  <c r="P7" i="2" s="1"/>
  <c r="Q8" i="2"/>
  <c r="R8" i="2" s="1"/>
  <c r="K8" i="2"/>
  <c r="L8" i="2" s="1"/>
  <c r="H8" i="2"/>
  <c r="M7" i="2" s="1"/>
  <c r="N7" i="2" s="1"/>
  <c r="Q7" i="2"/>
  <c r="R7" i="2" s="1"/>
  <c r="H7" i="2"/>
  <c r="K7" i="2" s="1"/>
  <c r="L7" i="2" s="1"/>
  <c r="I5" i="48"/>
  <c r="H5" i="48"/>
  <c r="G5" i="48"/>
  <c r="G6" i="48" s="1"/>
  <c r="G8" i="48" s="1"/>
  <c r="F5" i="48"/>
  <c r="F6" i="48" s="1"/>
  <c r="F8" i="48" s="1"/>
  <c r="E5" i="48"/>
  <c r="E6" i="48" s="1"/>
  <c r="E8" i="48" s="1"/>
  <c r="D5" i="48"/>
  <c r="D6" i="48" s="1"/>
  <c r="D8" i="48" s="1"/>
  <c r="C5" i="48"/>
  <c r="B5" i="48"/>
  <c r="B6" i="48" s="1"/>
  <c r="B8" i="48" s="1"/>
  <c r="Q11" i="6" l="1"/>
  <c r="Q11" i="12"/>
  <c r="C6" i="48"/>
  <c r="C8" i="48" s="1"/>
  <c r="K20" i="10"/>
  <c r="K20" i="2"/>
  <c r="M11" i="6"/>
  <c r="M11" i="12"/>
  <c r="I6" i="48"/>
  <c r="I8" i="48" s="1"/>
  <c r="N11" i="5"/>
  <c r="N7" i="6"/>
  <c r="R7" i="6"/>
  <c r="R11" i="6" s="1"/>
  <c r="N7" i="12"/>
  <c r="R7" i="12"/>
  <c r="R11" i="12" s="1"/>
  <c r="H6" i="48"/>
  <c r="H8" i="48" s="1"/>
  <c r="N11" i="2"/>
  <c r="K20" i="3"/>
  <c r="K20" i="4"/>
  <c r="K20" i="5"/>
  <c r="N11" i="6"/>
  <c r="K20" i="6"/>
  <c r="K20" i="7"/>
  <c r="K20" i="8"/>
  <c r="K20" i="9"/>
  <c r="K20" i="11"/>
  <c r="N11" i="12"/>
  <c r="K20" i="12"/>
  <c r="K20" i="13"/>
  <c r="K20" i="14"/>
  <c r="K11" i="14"/>
  <c r="M11" i="14"/>
  <c r="N11" i="14" s="1"/>
  <c r="O11" i="14"/>
  <c r="P11" i="14" s="1"/>
  <c r="Q11" i="14"/>
  <c r="R11" i="14" s="1"/>
  <c r="S11" i="14"/>
  <c r="T11" i="14" s="1"/>
  <c r="K11" i="13"/>
  <c r="M11" i="13"/>
  <c r="N11" i="13" s="1"/>
  <c r="O11" i="13"/>
  <c r="P11" i="13" s="1"/>
  <c r="Q11" i="13"/>
  <c r="R11" i="13" s="1"/>
  <c r="S11" i="13"/>
  <c r="T11" i="13" s="1"/>
  <c r="O11" i="12"/>
  <c r="P7" i="12"/>
  <c r="K11" i="12"/>
  <c r="L7" i="12"/>
  <c r="S11" i="12"/>
  <c r="T7" i="12"/>
  <c r="K11" i="11"/>
  <c r="M11" i="11"/>
  <c r="N11" i="11" s="1"/>
  <c r="O11" i="11"/>
  <c r="P11" i="11" s="1"/>
  <c r="Q11" i="11"/>
  <c r="R11" i="11" s="1"/>
  <c r="S11" i="11"/>
  <c r="T11" i="11" s="1"/>
  <c r="K11" i="10"/>
  <c r="M11" i="10"/>
  <c r="N11" i="10" s="1"/>
  <c r="O11" i="10"/>
  <c r="P11" i="10" s="1"/>
  <c r="Q11" i="10"/>
  <c r="R11" i="10" s="1"/>
  <c r="S11" i="10"/>
  <c r="T11" i="10" s="1"/>
  <c r="K11" i="9"/>
  <c r="M11" i="9"/>
  <c r="N11" i="9" s="1"/>
  <c r="O11" i="9"/>
  <c r="P11" i="9" s="1"/>
  <c r="Q11" i="9"/>
  <c r="R11" i="9" s="1"/>
  <c r="S11" i="9"/>
  <c r="T11" i="9" s="1"/>
  <c r="K11" i="8"/>
  <c r="M11" i="8"/>
  <c r="N11" i="8" s="1"/>
  <c r="O11" i="8"/>
  <c r="P11" i="8" s="1"/>
  <c r="Q11" i="8"/>
  <c r="R11" i="8" s="1"/>
  <c r="S11" i="8"/>
  <c r="T11" i="8" s="1"/>
  <c r="K11" i="7"/>
  <c r="M11" i="7"/>
  <c r="N11" i="7" s="1"/>
  <c r="O11" i="7"/>
  <c r="P11" i="7" s="1"/>
  <c r="Q11" i="7"/>
  <c r="R11" i="7" s="1"/>
  <c r="S11" i="7"/>
  <c r="T11" i="7" s="1"/>
  <c r="K11" i="6"/>
  <c r="L7" i="6"/>
  <c r="S11" i="6"/>
  <c r="T7" i="6"/>
  <c r="O11" i="6"/>
  <c r="P7" i="6"/>
  <c r="K11" i="5"/>
  <c r="M11" i="5"/>
  <c r="O11" i="5"/>
  <c r="Q11" i="5"/>
  <c r="R11" i="5" s="1"/>
  <c r="S11" i="5"/>
  <c r="T11" i="5" s="1"/>
  <c r="K11" i="4"/>
  <c r="M11" i="4"/>
  <c r="N11" i="4" s="1"/>
  <c r="O11" i="4"/>
  <c r="P11" i="4" s="1"/>
  <c r="Q11" i="4"/>
  <c r="R11" i="4" s="1"/>
  <c r="S11" i="4"/>
  <c r="T11" i="4" s="1"/>
  <c r="K11" i="3"/>
  <c r="M11" i="3"/>
  <c r="N11" i="3" s="1"/>
  <c r="O11" i="3"/>
  <c r="P11" i="3" s="1"/>
  <c r="Q11" i="3"/>
  <c r="R11" i="3" s="1"/>
  <c r="S11" i="3"/>
  <c r="T11" i="3" s="1"/>
  <c r="K11" i="2"/>
  <c r="M11" i="2"/>
  <c r="O11" i="2"/>
  <c r="P11" i="2" s="1"/>
  <c r="Q11" i="2"/>
  <c r="R11" i="2" s="1"/>
  <c r="S11" i="2"/>
  <c r="T11" i="2" s="1"/>
  <c r="L21" i="14" l="1"/>
  <c r="M21" i="14" s="1"/>
  <c r="L20" i="14"/>
  <c r="M20" i="14" s="1"/>
  <c r="L18" i="14"/>
  <c r="M18" i="14" s="1"/>
  <c r="L11" i="14"/>
  <c r="K12" i="14" s="1"/>
  <c r="L19" i="14"/>
  <c r="M19" i="14" s="1"/>
  <c r="L17" i="14"/>
  <c r="M17" i="14" s="1"/>
  <c r="L16" i="14"/>
  <c r="M16" i="14" s="1"/>
  <c r="L21" i="13"/>
  <c r="M21" i="13" s="1"/>
  <c r="L20" i="13"/>
  <c r="M20" i="13" s="1"/>
  <c r="L18" i="13"/>
  <c r="M18" i="13" s="1"/>
  <c r="L11" i="13"/>
  <c r="K12" i="13" s="1"/>
  <c r="L19" i="13"/>
  <c r="M19" i="13" s="1"/>
  <c r="L17" i="13"/>
  <c r="M17" i="13" s="1"/>
  <c r="L16" i="13"/>
  <c r="M16" i="13" s="1"/>
  <c r="T11" i="12"/>
  <c r="L19" i="12"/>
  <c r="M19" i="12" s="1"/>
  <c r="L17" i="12"/>
  <c r="M17" i="12" s="1"/>
  <c r="L16" i="12"/>
  <c r="M16" i="12" s="1"/>
  <c r="L21" i="12"/>
  <c r="M21" i="12" s="1"/>
  <c r="L20" i="12"/>
  <c r="M20" i="12" s="1"/>
  <c r="L18" i="12"/>
  <c r="M18" i="12" s="1"/>
  <c r="L11" i="12"/>
  <c r="P11" i="12"/>
  <c r="L21" i="11"/>
  <c r="M21" i="11" s="1"/>
  <c r="L20" i="11"/>
  <c r="M20" i="11" s="1"/>
  <c r="L18" i="11"/>
  <c r="M18" i="11" s="1"/>
  <c r="L11" i="11"/>
  <c r="K12" i="11" s="1"/>
  <c r="L19" i="11"/>
  <c r="M19" i="11" s="1"/>
  <c r="L17" i="11"/>
  <c r="M17" i="11" s="1"/>
  <c r="L16" i="11"/>
  <c r="M16" i="11" s="1"/>
  <c r="L21" i="10"/>
  <c r="M21" i="10" s="1"/>
  <c r="L20" i="10"/>
  <c r="M20" i="10" s="1"/>
  <c r="L18" i="10"/>
  <c r="M18" i="10" s="1"/>
  <c r="L11" i="10"/>
  <c r="K12" i="10" s="1"/>
  <c r="L19" i="10"/>
  <c r="M19" i="10" s="1"/>
  <c r="L17" i="10"/>
  <c r="M17" i="10" s="1"/>
  <c r="L16" i="10"/>
  <c r="M16" i="10" s="1"/>
  <c r="M22" i="10" s="1"/>
  <c r="L21" i="9"/>
  <c r="M21" i="9" s="1"/>
  <c r="L20" i="9"/>
  <c r="M20" i="9" s="1"/>
  <c r="L18" i="9"/>
  <c r="M18" i="9" s="1"/>
  <c r="L11" i="9"/>
  <c r="K12" i="9" s="1"/>
  <c r="L19" i="9"/>
  <c r="M19" i="9" s="1"/>
  <c r="L17" i="9"/>
  <c r="M17" i="9" s="1"/>
  <c r="L16" i="9"/>
  <c r="M16" i="9" s="1"/>
  <c r="L21" i="8"/>
  <c r="M21" i="8" s="1"/>
  <c r="L20" i="8"/>
  <c r="M20" i="8" s="1"/>
  <c r="L18" i="8"/>
  <c r="M18" i="8" s="1"/>
  <c r="L11" i="8"/>
  <c r="K12" i="8" s="1"/>
  <c r="L19" i="8"/>
  <c r="M19" i="8" s="1"/>
  <c r="L17" i="8"/>
  <c r="M17" i="8" s="1"/>
  <c r="L16" i="8"/>
  <c r="M16" i="8" s="1"/>
  <c r="L21" i="7"/>
  <c r="M21" i="7" s="1"/>
  <c r="L20" i="7"/>
  <c r="M20" i="7" s="1"/>
  <c r="L18" i="7"/>
  <c r="M18" i="7" s="1"/>
  <c r="L11" i="7"/>
  <c r="K12" i="7" s="1"/>
  <c r="L19" i="7"/>
  <c r="M19" i="7" s="1"/>
  <c r="L17" i="7"/>
  <c r="M17" i="7" s="1"/>
  <c r="L16" i="7"/>
  <c r="M16" i="7" s="1"/>
  <c r="P11" i="6"/>
  <c r="T11" i="6"/>
  <c r="L19" i="6"/>
  <c r="M19" i="6" s="1"/>
  <c r="L17" i="6"/>
  <c r="M17" i="6" s="1"/>
  <c r="L16" i="6"/>
  <c r="M16" i="6" s="1"/>
  <c r="L21" i="6"/>
  <c r="M21" i="6" s="1"/>
  <c r="L20" i="6"/>
  <c r="M20" i="6" s="1"/>
  <c r="L18" i="6"/>
  <c r="M18" i="6" s="1"/>
  <c r="L11" i="6"/>
  <c r="K12" i="6" s="1"/>
  <c r="L21" i="5"/>
  <c r="M21" i="5" s="1"/>
  <c r="L20" i="5"/>
  <c r="M20" i="5" s="1"/>
  <c r="L18" i="5"/>
  <c r="M18" i="5" s="1"/>
  <c r="L11" i="5"/>
  <c r="K12" i="5" s="1"/>
  <c r="L19" i="5"/>
  <c r="M19" i="5" s="1"/>
  <c r="L17" i="5"/>
  <c r="M17" i="5" s="1"/>
  <c r="L16" i="5"/>
  <c r="M16" i="5" s="1"/>
  <c r="L21" i="4"/>
  <c r="M21" i="4" s="1"/>
  <c r="L20" i="4"/>
  <c r="M20" i="4" s="1"/>
  <c r="L18" i="4"/>
  <c r="M18" i="4" s="1"/>
  <c r="L11" i="4"/>
  <c r="K12" i="4" s="1"/>
  <c r="L19" i="4"/>
  <c r="M19" i="4" s="1"/>
  <c r="L17" i="4"/>
  <c r="M17" i="4" s="1"/>
  <c r="L16" i="4"/>
  <c r="M16" i="4" s="1"/>
  <c r="M22" i="4" s="1"/>
  <c r="L21" i="3"/>
  <c r="M21" i="3" s="1"/>
  <c r="L20" i="3"/>
  <c r="M20" i="3" s="1"/>
  <c r="L18" i="3"/>
  <c r="M18" i="3" s="1"/>
  <c r="L11" i="3"/>
  <c r="K12" i="3" s="1"/>
  <c r="L19" i="3"/>
  <c r="M19" i="3" s="1"/>
  <c r="L17" i="3"/>
  <c r="M17" i="3" s="1"/>
  <c r="L16" i="3"/>
  <c r="M16" i="3" s="1"/>
  <c r="L21" i="2"/>
  <c r="M21" i="2" s="1"/>
  <c r="L20" i="2"/>
  <c r="M20" i="2" s="1"/>
  <c r="L18" i="2"/>
  <c r="M18" i="2" s="1"/>
  <c r="L11" i="2"/>
  <c r="K12" i="2" s="1"/>
  <c r="L19" i="2"/>
  <c r="M19" i="2" s="1"/>
  <c r="L17" i="2"/>
  <c r="M17" i="2" s="1"/>
  <c r="L16" i="2"/>
  <c r="M16" i="2" s="1"/>
  <c r="M22" i="2" s="1"/>
  <c r="M22" i="14" l="1"/>
  <c r="N16" i="14" s="1"/>
  <c r="N16" i="2"/>
  <c r="N16" i="10"/>
  <c r="M22" i="3"/>
  <c r="N16" i="3" s="1"/>
  <c r="M22" i="5"/>
  <c r="M22" i="7"/>
  <c r="N16" i="7" s="1"/>
  <c r="M22" i="9"/>
  <c r="N16" i="9" s="1"/>
  <c r="M22" i="11"/>
  <c r="M22" i="13"/>
  <c r="N16" i="13"/>
  <c r="K12" i="12"/>
  <c r="M22" i="12"/>
  <c r="N16" i="11"/>
  <c r="M22" i="8"/>
  <c r="N16" i="8" s="1"/>
  <c r="M22" i="6"/>
  <c r="N16" i="6" s="1"/>
  <c r="N16" i="5"/>
  <c r="N16" i="4"/>
  <c r="N16" i="12" l="1"/>
</calcChain>
</file>

<file path=xl/sharedStrings.xml><?xml version="1.0" encoding="utf-8"?>
<sst xmlns="http://schemas.openxmlformats.org/spreadsheetml/2006/main" count="1192" uniqueCount="115">
  <si>
    <t>NOM</t>
  </si>
  <si>
    <t>TELEPHONE(S)</t>
  </si>
  <si>
    <t>ADRESSE</t>
  </si>
  <si>
    <t>N° allocataire</t>
  </si>
  <si>
    <t>QF</t>
  </si>
  <si>
    <t>0475062803
0621840024</t>
  </si>
  <si>
    <t>Les vignes
07270Gilhoc Sur Ormèze</t>
  </si>
  <si>
    <t>Nombre Enfants</t>
  </si>
  <si>
    <t>Nom</t>
  </si>
  <si>
    <t>Prénom</t>
  </si>
  <si>
    <t xml:space="preserve">Semaine 1 </t>
  </si>
  <si>
    <t>Semaine 2</t>
  </si>
  <si>
    <t>lundi</t>
  </si>
  <si>
    <t>mardi</t>
  </si>
  <si>
    <t>mercredi</t>
  </si>
  <si>
    <t>jeudi</t>
  </si>
  <si>
    <t>vendredi</t>
  </si>
  <si>
    <t>Semaine 3</t>
  </si>
  <si>
    <t>Total</t>
  </si>
  <si>
    <t xml:space="preserve">Semaine 4 </t>
  </si>
  <si>
    <t>enfant 1</t>
  </si>
  <si>
    <t>enfant 2</t>
  </si>
  <si>
    <t>nb jours présences</t>
  </si>
  <si>
    <t>semaine 1</t>
  </si>
  <si>
    <t>semaine 2</t>
  </si>
  <si>
    <t>semaine 3</t>
  </si>
  <si>
    <t>semaine 4</t>
  </si>
  <si>
    <t>TOTAL / enfant</t>
  </si>
  <si>
    <t>TOTAL FAMILLE</t>
  </si>
  <si>
    <t>AIDES OBTENUES</t>
  </si>
  <si>
    <t>RESTE À CHARGE DE LA FAMILLE</t>
  </si>
  <si>
    <t xml:space="preserve">Mode de Règlement </t>
  </si>
  <si>
    <t>Date de règlement</t>
  </si>
  <si>
    <t>montant</t>
  </si>
  <si>
    <t>nb de jours</t>
  </si>
  <si>
    <t>TOTAL</t>
  </si>
  <si>
    <t>Montant</t>
  </si>
  <si>
    <t>N° de chèque ou N° de reçu</t>
  </si>
  <si>
    <t>CAF</t>
  </si>
  <si>
    <t>MSA</t>
  </si>
  <si>
    <t>Employeur</t>
  </si>
  <si>
    <t>ANCV</t>
  </si>
  <si>
    <t>CCT</t>
  </si>
  <si>
    <t>Autres</t>
  </si>
  <si>
    <t>TOTAL AIDES</t>
  </si>
  <si>
    <t>enfant 4</t>
  </si>
  <si>
    <t>enfant 3</t>
  </si>
  <si>
    <t>enfant 5</t>
  </si>
  <si>
    <t>TARIFS</t>
  </si>
  <si>
    <t>T1</t>
  </si>
  <si>
    <t>T2</t>
  </si>
  <si>
    <t>T3</t>
  </si>
  <si>
    <t>T4</t>
  </si>
  <si>
    <t>T5</t>
  </si>
  <si>
    <t>T6</t>
  </si>
  <si>
    <t>T7</t>
  </si>
  <si>
    <t>T8</t>
  </si>
  <si>
    <t>0 - 350</t>
  </si>
  <si>
    <t>351 – 475</t>
  </si>
  <si>
    <t>476 -580</t>
  </si>
  <si>
    <t>721 - 900</t>
  </si>
  <si>
    <t>901 - 1200</t>
  </si>
  <si>
    <t>1201 - 1500</t>
  </si>
  <si>
    <t>1501 et +</t>
  </si>
  <si>
    <t>Cout total journée</t>
  </si>
  <si>
    <t xml:space="preserve">Participation CCT </t>
  </si>
  <si>
    <t>Participation famille</t>
  </si>
  <si>
    <t>Bons vacances</t>
  </si>
  <si>
    <t>Reste à charge</t>
  </si>
  <si>
    <t>cout total</t>
  </si>
  <si>
    <t>581 -720</t>
  </si>
  <si>
    <t>GAUTHIER</t>
  </si>
  <si>
    <t xml:space="preserve">
</t>
  </si>
  <si>
    <t>Marlon</t>
  </si>
  <si>
    <t>BERIDOT</t>
  </si>
  <si>
    <t>PRENOM</t>
  </si>
  <si>
    <t>LUNDI</t>
  </si>
  <si>
    <t>MARDI</t>
  </si>
  <si>
    <t>MERCREDI</t>
  </si>
  <si>
    <t>JEUDI</t>
  </si>
  <si>
    <t>VENDREDI</t>
  </si>
  <si>
    <t>m</t>
  </si>
  <si>
    <t>y</t>
  </si>
  <si>
    <t>BOSC</t>
  </si>
  <si>
    <t>BERNET</t>
  </si>
  <si>
    <t>BELLIN</t>
  </si>
  <si>
    <t>DANDRES</t>
  </si>
  <si>
    <t>COMTE</t>
  </si>
  <si>
    <t>BANC</t>
  </si>
  <si>
    <t>BERTHONNIER</t>
  </si>
  <si>
    <t>BERTHIER</t>
  </si>
  <si>
    <t>BILLON</t>
  </si>
  <si>
    <t>GRANGIER</t>
  </si>
  <si>
    <t>LAFAYE</t>
  </si>
  <si>
    <t>ANNEE</t>
  </si>
  <si>
    <t>Année :</t>
  </si>
  <si>
    <t>Semaine :</t>
  </si>
  <si>
    <t>André</t>
  </si>
  <si>
    <t>Paulette</t>
  </si>
  <si>
    <t>Yves</t>
  </si>
  <si>
    <t>Odile</t>
  </si>
  <si>
    <t>Pierre</t>
  </si>
  <si>
    <t>Paul</t>
  </si>
  <si>
    <t>Jacques</t>
  </si>
  <si>
    <t xml:space="preserve">banc </t>
  </si>
  <si>
    <t>gege</t>
  </si>
  <si>
    <t>total</t>
  </si>
  <si>
    <t>SEMAINE</t>
  </si>
  <si>
    <t>TOTAL INSCRIT</t>
  </si>
  <si>
    <t>TOTAL PRESENT</t>
  </si>
  <si>
    <t>INSCRIT</t>
  </si>
  <si>
    <t>PRESENT</t>
  </si>
  <si>
    <t>YANIS</t>
  </si>
  <si>
    <t>joan</t>
  </si>
  <si>
    <t>lafaaye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</si>
</sst>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#,##0.00\ &quot;€&quot;"/>
    <numFmt numFmtId="165" formatCode="#,##0.00\ _€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omic Sans MS"/>
      <family val="4"/>
    </font>
    <font>
      <b/>
      <sz val="12"/>
      <name val="Comic Sans MS"/>
      <family val="4"/>
    </font>
    <font>
      <b/>
      <sz val="10"/>
      <name val="Comic Sans MS"/>
      <family val="4"/>
    </font>
    <font>
      <sz val="12"/>
      <name val="Comic Sans MS"/>
      <family val="4"/>
    </font>
    <font>
      <sz val="10"/>
      <name val="Comic Sans MS"/>
      <family val="4"/>
    </font>
    <font>
      <sz val="9"/>
      <name val="Comic Sans MS"/>
      <family val="4"/>
    </font>
    <font>
      <sz val="12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8"/>
      <name val="Arial"/>
      <family val="2"/>
    </font>
    <font>
      <b/>
      <sz val="8.5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center" vertical="center" wrapText="1"/>
    </xf>
    <xf numFmtId="8" fontId="13" fillId="0" borderId="23" xfId="0" applyNumberFormat="1" applyFont="1" applyBorder="1" applyAlignment="1">
      <alignment horizontal="center" vertical="center" wrapText="1"/>
    </xf>
    <xf numFmtId="8" fontId="13" fillId="0" borderId="25" xfId="0" applyNumberFormat="1" applyFont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8" fontId="12" fillId="2" borderId="24" xfId="0" applyNumberFormat="1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6" fillId="0" borderId="1" xfId="1" applyFont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Fill="1" applyBorder="1"/>
    <xf numFmtId="0" fontId="0" fillId="0" borderId="37" xfId="0" applyBorder="1"/>
    <xf numFmtId="0" fontId="0" fillId="0" borderId="38" xfId="0" applyBorder="1"/>
    <xf numFmtId="1" fontId="6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7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12" fillId="0" borderId="2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57151</xdr:rowOff>
    </xdr:from>
    <xdr:to>
      <xdr:col>5</xdr:col>
      <xdr:colOff>295275</xdr:colOff>
      <xdr:row>3</xdr:row>
      <xdr:rowOff>1</xdr:rowOff>
    </xdr:to>
    <xdr:sp macro="[0]!Présence" textlink="">
      <xdr:nvSpPr>
        <xdr:cNvPr id="2" name="ZoneTexte 1"/>
        <xdr:cNvSpPr txBox="1"/>
      </xdr:nvSpPr>
      <xdr:spPr>
        <a:xfrm>
          <a:off x="3124200" y="247651"/>
          <a:ext cx="990600" cy="342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600075</xdr:colOff>
          <xdr:row>2</xdr:row>
          <xdr:rowOff>28575</xdr:rowOff>
        </xdr:from>
        <xdr:to>
          <xdr:col>16</xdr:col>
          <xdr:colOff>590550</xdr:colOff>
          <xdr:row>3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I16" totalsRowShown="0">
  <autoFilter ref="A4:I16"/>
  <sortState ref="A5:I16">
    <sortCondition ref="A5"/>
  </sortState>
  <tableColumns count="9">
    <tableColumn id="1" name="NOM"/>
    <tableColumn id="2" name="PRENOM"/>
    <tableColumn id="3" name="QF"/>
    <tableColumn id="4" name="LUNDI"/>
    <tableColumn id="5" name="MARDI"/>
    <tableColumn id="6" name="MERCREDI"/>
    <tableColumn id="7" name="JEUDI"/>
    <tableColumn id="8" name="VENDREDI"/>
    <tableColumn id="9" name="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E16" sqref="E16"/>
    </sheetView>
  </sheetViews>
  <sheetFormatPr baseColWidth="10" defaultRowHeight="15" x14ac:dyDescent="0.25"/>
  <sheetData>
    <row r="1" spans="1:9" ht="17.25" thickBot="1" x14ac:dyDescent="0.3">
      <c r="A1" s="29" t="s">
        <v>48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A2" s="81"/>
      <c r="B2" s="30" t="s">
        <v>49</v>
      </c>
      <c r="C2" s="30" t="s">
        <v>50</v>
      </c>
      <c r="D2" s="30" t="s">
        <v>51</v>
      </c>
      <c r="E2" s="30" t="s">
        <v>52</v>
      </c>
      <c r="F2" s="30" t="s">
        <v>53</v>
      </c>
      <c r="G2" s="31" t="s">
        <v>54</v>
      </c>
      <c r="H2" s="32" t="s">
        <v>55</v>
      </c>
      <c r="I2" s="32" t="s">
        <v>56</v>
      </c>
    </row>
    <row r="3" spans="1:9" ht="15.75" thickBot="1" x14ac:dyDescent="0.3">
      <c r="A3" s="82"/>
      <c r="B3" s="33" t="s">
        <v>57</v>
      </c>
      <c r="C3" s="33" t="s">
        <v>58</v>
      </c>
      <c r="D3" s="33" t="s">
        <v>59</v>
      </c>
      <c r="E3" s="33" t="s">
        <v>70</v>
      </c>
      <c r="F3" s="33" t="s">
        <v>60</v>
      </c>
      <c r="G3" s="34" t="s">
        <v>61</v>
      </c>
      <c r="H3" s="35" t="s">
        <v>62</v>
      </c>
      <c r="I3" s="35" t="s">
        <v>63</v>
      </c>
    </row>
    <row r="4" spans="1:9" ht="23.25" thickBot="1" x14ac:dyDescent="0.3">
      <c r="A4" s="36" t="s">
        <v>64</v>
      </c>
      <c r="B4" s="37">
        <v>14</v>
      </c>
      <c r="C4" s="37">
        <v>14.05</v>
      </c>
      <c r="D4" s="37">
        <v>14</v>
      </c>
      <c r="E4" s="37">
        <v>14.08</v>
      </c>
      <c r="F4" s="37">
        <v>14.15</v>
      </c>
      <c r="G4" s="38">
        <v>14</v>
      </c>
      <c r="H4" s="39">
        <v>14.03</v>
      </c>
      <c r="I4" s="39">
        <v>14</v>
      </c>
    </row>
    <row r="5" spans="1:9" ht="23.25" thickBot="1" x14ac:dyDescent="0.3">
      <c r="A5" s="36" t="s">
        <v>65</v>
      </c>
      <c r="B5" s="37">
        <f>30%*B4</f>
        <v>4.2</v>
      </c>
      <c r="C5" s="37">
        <f>32%*C4</f>
        <v>4.4960000000000004</v>
      </c>
      <c r="D5" s="37">
        <f>30%*D4</f>
        <v>4.2</v>
      </c>
      <c r="E5" s="37">
        <f>29%*E4</f>
        <v>4.0831999999999997</v>
      </c>
      <c r="F5" s="37">
        <f>47%*F4</f>
        <v>6.6505000000000001</v>
      </c>
      <c r="G5" s="38">
        <f>40%*G4</f>
        <v>5.6000000000000005</v>
      </c>
      <c r="H5" s="39">
        <f>28%*H4</f>
        <v>3.9284000000000003</v>
      </c>
      <c r="I5" s="39">
        <f>5%*I4</f>
        <v>0.70000000000000007</v>
      </c>
    </row>
    <row r="6" spans="1:9" ht="23.25" thickBot="1" x14ac:dyDescent="0.3">
      <c r="A6" s="40" t="s">
        <v>66</v>
      </c>
      <c r="B6" s="41">
        <f t="shared" ref="B6:I6" si="0">B4-B5</f>
        <v>9.8000000000000007</v>
      </c>
      <c r="C6" s="41">
        <f t="shared" si="0"/>
        <v>9.5540000000000003</v>
      </c>
      <c r="D6" s="41">
        <f t="shared" si="0"/>
        <v>9.8000000000000007</v>
      </c>
      <c r="E6" s="41">
        <f t="shared" si="0"/>
        <v>9.9968000000000004</v>
      </c>
      <c r="F6" s="41">
        <f t="shared" si="0"/>
        <v>7.4995000000000003</v>
      </c>
      <c r="G6" s="41">
        <f t="shared" si="0"/>
        <v>8.3999999999999986</v>
      </c>
      <c r="H6" s="41">
        <f t="shared" si="0"/>
        <v>10.101599999999999</v>
      </c>
      <c r="I6" s="41">
        <f t="shared" si="0"/>
        <v>13.3</v>
      </c>
    </row>
    <row r="7" spans="1:9" ht="23.25" thickBot="1" x14ac:dyDescent="0.3">
      <c r="A7" s="36" t="s">
        <v>67</v>
      </c>
      <c r="B7" s="37">
        <v>7.7</v>
      </c>
      <c r="C7" s="37">
        <v>7.2</v>
      </c>
      <c r="D7" s="37">
        <v>6.3</v>
      </c>
      <c r="E7" s="37">
        <v>5.9</v>
      </c>
      <c r="F7" s="33"/>
      <c r="G7" s="34"/>
      <c r="H7" s="35"/>
      <c r="I7" s="35"/>
    </row>
    <row r="8" spans="1:9" ht="23.25" thickBot="1" x14ac:dyDescent="0.3">
      <c r="A8" s="42" t="s">
        <v>68</v>
      </c>
      <c r="B8" s="41">
        <f t="shared" ref="B8:I8" si="1">B6-B7</f>
        <v>2.1000000000000005</v>
      </c>
      <c r="C8" s="41">
        <f t="shared" si="1"/>
        <v>2.3540000000000001</v>
      </c>
      <c r="D8" s="41">
        <f t="shared" si="1"/>
        <v>3.5000000000000009</v>
      </c>
      <c r="E8" s="41">
        <f t="shared" si="1"/>
        <v>4.0968</v>
      </c>
      <c r="F8" s="41">
        <f t="shared" si="1"/>
        <v>7.4995000000000003</v>
      </c>
      <c r="G8" s="41">
        <f t="shared" si="1"/>
        <v>8.3999999999999986</v>
      </c>
      <c r="H8" s="41">
        <f t="shared" si="1"/>
        <v>10.101599999999999</v>
      </c>
      <c r="I8" s="41">
        <f t="shared" si="1"/>
        <v>13.3</v>
      </c>
    </row>
  </sheetData>
  <mergeCells count="1"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workbookViewId="0">
      <selection activeCell="I20" sqref="I20"/>
    </sheetView>
  </sheetViews>
  <sheetFormatPr baseColWidth="10" defaultRowHeight="15" x14ac:dyDescent="0.25"/>
  <cols>
    <col min="1" max="1" width="11.5703125" customWidth="1"/>
    <col min="6" max="6" width="12.28515625" customWidth="1"/>
    <col min="8" max="8" width="12.140625" customWidth="1"/>
    <col min="9" max="9" width="10" customWidth="1"/>
  </cols>
  <sheetData>
    <row r="1" spans="1:9" x14ac:dyDescent="0.25">
      <c r="A1" t="s">
        <v>0</v>
      </c>
      <c r="B1" t="s">
        <v>75</v>
      </c>
      <c r="C1" t="s">
        <v>4</v>
      </c>
      <c r="D1" t="s">
        <v>76</v>
      </c>
      <c r="E1" t="s">
        <v>77</v>
      </c>
      <c r="F1" t="s">
        <v>78</v>
      </c>
      <c r="G1" t="s">
        <v>79</v>
      </c>
      <c r="H1" t="s">
        <v>80</v>
      </c>
      <c r="I1" t="s">
        <v>35</v>
      </c>
    </row>
    <row r="2" spans="1:9" ht="15.75" customHeight="1" x14ac:dyDescent="0.25">
      <c r="A2" s="77" t="s">
        <v>95</v>
      </c>
      <c r="B2" s="78">
        <v>2013</v>
      </c>
      <c r="C2" s="76" t="s">
        <v>96</v>
      </c>
      <c r="D2" s="78">
        <v>1</v>
      </c>
    </row>
    <row r="3" spans="1:9" ht="15.75" customHeight="1" x14ac:dyDescent="0.25">
      <c r="A3" s="77"/>
      <c r="B3" s="78"/>
      <c r="C3" s="76"/>
      <c r="D3" s="78"/>
    </row>
    <row r="4" spans="1:9" ht="15.75" customHeight="1" x14ac:dyDescent="0.25">
      <c r="A4" t="s">
        <v>0</v>
      </c>
      <c r="B4" t="s">
        <v>75</v>
      </c>
      <c r="C4" t="s">
        <v>4</v>
      </c>
      <c r="D4" t="s">
        <v>76</v>
      </c>
      <c r="E4" t="s">
        <v>77</v>
      </c>
      <c r="F4" t="s">
        <v>78</v>
      </c>
      <c r="G4" t="s">
        <v>79</v>
      </c>
      <c r="H4" t="s">
        <v>80</v>
      </c>
      <c r="I4" t="s">
        <v>106</v>
      </c>
    </row>
    <row r="5" spans="1:9" x14ac:dyDescent="0.25">
      <c r="A5" t="s">
        <v>104</v>
      </c>
      <c r="B5" t="s">
        <v>105</v>
      </c>
      <c r="C5">
        <v>1220</v>
      </c>
      <c r="E5">
        <v>1</v>
      </c>
      <c r="H5">
        <v>1</v>
      </c>
      <c r="I5">
        <v>2</v>
      </c>
    </row>
    <row r="6" spans="1:9" x14ac:dyDescent="0.25">
      <c r="A6" t="s">
        <v>74</v>
      </c>
      <c r="B6" t="s">
        <v>112</v>
      </c>
      <c r="C6">
        <v>1500</v>
      </c>
      <c r="D6">
        <v>1</v>
      </c>
      <c r="E6">
        <v>1</v>
      </c>
      <c r="F6">
        <v>1</v>
      </c>
      <c r="I6">
        <v>3</v>
      </c>
    </row>
    <row r="7" spans="1:9" x14ac:dyDescent="0.25">
      <c r="A7" t="s">
        <v>84</v>
      </c>
      <c r="B7" t="s">
        <v>99</v>
      </c>
      <c r="C7">
        <v>1220</v>
      </c>
      <c r="E7">
        <v>1</v>
      </c>
      <c r="G7">
        <v>1</v>
      </c>
      <c r="H7">
        <v>1</v>
      </c>
      <c r="I7">
        <v>3</v>
      </c>
    </row>
    <row r="8" spans="1:9" x14ac:dyDescent="0.25">
      <c r="A8" s="11" t="s">
        <v>84</v>
      </c>
      <c r="B8" t="s">
        <v>100</v>
      </c>
      <c r="C8">
        <v>1220</v>
      </c>
      <c r="D8">
        <v>1</v>
      </c>
      <c r="E8" s="11">
        <v>1</v>
      </c>
      <c r="F8">
        <v>1</v>
      </c>
      <c r="G8">
        <v>1</v>
      </c>
      <c r="H8">
        <v>1</v>
      </c>
      <c r="I8">
        <v>5</v>
      </c>
    </row>
    <row r="9" spans="1:9" x14ac:dyDescent="0.25">
      <c r="A9" t="s">
        <v>83</v>
      </c>
      <c r="B9" t="s">
        <v>97</v>
      </c>
      <c r="C9">
        <v>1220</v>
      </c>
      <c r="D9">
        <v>1</v>
      </c>
      <c r="E9">
        <v>1</v>
      </c>
      <c r="F9">
        <v>1</v>
      </c>
      <c r="H9">
        <v>1</v>
      </c>
      <c r="I9">
        <v>4</v>
      </c>
    </row>
    <row r="10" spans="1:9" x14ac:dyDescent="0.25">
      <c r="A10" t="s">
        <v>83</v>
      </c>
      <c r="B10" t="s">
        <v>98</v>
      </c>
      <c r="C10">
        <v>1220</v>
      </c>
      <c r="D10">
        <v>1</v>
      </c>
      <c r="E10">
        <v>1</v>
      </c>
      <c r="F10">
        <v>1</v>
      </c>
      <c r="G10">
        <v>1</v>
      </c>
      <c r="H10">
        <v>1</v>
      </c>
      <c r="I10">
        <v>5</v>
      </c>
    </row>
    <row r="11" spans="1:9" x14ac:dyDescent="0.25">
      <c r="A11" t="s">
        <v>71</v>
      </c>
      <c r="B11" t="s">
        <v>81</v>
      </c>
      <c r="C11">
        <v>406</v>
      </c>
      <c r="H11">
        <v>1</v>
      </c>
      <c r="I11">
        <v>1</v>
      </c>
    </row>
    <row r="12" spans="1:9" x14ac:dyDescent="0.25">
      <c r="A12" t="s">
        <v>71</v>
      </c>
      <c r="B12" t="s">
        <v>82</v>
      </c>
      <c r="C12">
        <v>406</v>
      </c>
      <c r="D12">
        <v>1</v>
      </c>
      <c r="E12">
        <v>1</v>
      </c>
      <c r="F12">
        <v>1</v>
      </c>
      <c r="G12">
        <v>1</v>
      </c>
      <c r="H12">
        <v>1</v>
      </c>
      <c r="I12">
        <v>5</v>
      </c>
    </row>
    <row r="13" spans="1:9" x14ac:dyDescent="0.25">
      <c r="A13" t="s">
        <v>92</v>
      </c>
      <c r="B13" t="s">
        <v>101</v>
      </c>
      <c r="C13">
        <v>1220</v>
      </c>
      <c r="H13">
        <v>1</v>
      </c>
      <c r="I13">
        <v>1</v>
      </c>
    </row>
    <row r="14" spans="1:9" x14ac:dyDescent="0.25">
      <c r="A14" t="s">
        <v>92</v>
      </c>
      <c r="B14" t="s">
        <v>102</v>
      </c>
      <c r="C14">
        <v>1220</v>
      </c>
      <c r="D14">
        <v>1</v>
      </c>
      <c r="F14">
        <v>1</v>
      </c>
      <c r="H14">
        <v>1</v>
      </c>
      <c r="I14">
        <v>3</v>
      </c>
    </row>
    <row r="15" spans="1:9" x14ac:dyDescent="0.25">
      <c r="A15" t="s">
        <v>92</v>
      </c>
      <c r="B15" t="s">
        <v>103</v>
      </c>
      <c r="C15">
        <v>1220</v>
      </c>
      <c r="D15">
        <v>1</v>
      </c>
      <c r="E15">
        <v>1</v>
      </c>
      <c r="F15">
        <v>1</v>
      </c>
      <c r="G15">
        <v>1</v>
      </c>
      <c r="H15">
        <v>1</v>
      </c>
      <c r="I15">
        <v>5</v>
      </c>
    </row>
    <row r="16" spans="1:9" x14ac:dyDescent="0.25">
      <c r="A16" t="s">
        <v>114</v>
      </c>
      <c r="B16" t="s">
        <v>113</v>
      </c>
      <c r="C16">
        <v>406</v>
      </c>
      <c r="E16">
        <v>1</v>
      </c>
      <c r="H16">
        <v>1</v>
      </c>
      <c r="I16">
        <v>2</v>
      </c>
    </row>
    <row r="19" spans="9:9" x14ac:dyDescent="0.25">
      <c r="I19">
        <f>SUM(I5:I18)</f>
        <v>39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O3"/>
  <sheetViews>
    <sheetView tabSelected="1" workbookViewId="0">
      <selection activeCell="D32" sqref="D32"/>
    </sheetView>
  </sheetViews>
  <sheetFormatPr baseColWidth="10" defaultRowHeight="15" x14ac:dyDescent="0.25"/>
  <cols>
    <col min="4" max="4" width="7.85546875" customWidth="1"/>
    <col min="5" max="5" width="8.7109375" customWidth="1"/>
    <col min="6" max="6" width="7.85546875" customWidth="1"/>
    <col min="7" max="7" width="8.7109375" customWidth="1"/>
    <col min="8" max="8" width="7.85546875" customWidth="1"/>
    <col min="9" max="9" width="8.7109375" customWidth="1"/>
    <col min="10" max="10" width="7.85546875" customWidth="1"/>
    <col min="11" max="11" width="8.7109375" customWidth="1"/>
    <col min="12" max="12" width="7.85546875" customWidth="1"/>
    <col min="13" max="13" width="8.7109375" customWidth="1"/>
  </cols>
  <sheetData>
    <row r="1" spans="1:15" x14ac:dyDescent="0.25">
      <c r="A1" s="89" t="s">
        <v>0</v>
      </c>
      <c r="B1" s="84" t="s">
        <v>75</v>
      </c>
      <c r="C1" s="84" t="s">
        <v>4</v>
      </c>
      <c r="D1" s="86" t="s">
        <v>107</v>
      </c>
      <c r="E1" s="87"/>
      <c r="F1" s="87"/>
      <c r="G1" s="87"/>
      <c r="H1" s="87"/>
      <c r="I1" s="87"/>
      <c r="J1" s="87"/>
      <c r="K1" s="87"/>
      <c r="L1" s="87"/>
      <c r="M1" s="88"/>
      <c r="N1" s="83" t="s">
        <v>108</v>
      </c>
      <c r="O1" s="83" t="s">
        <v>109</v>
      </c>
    </row>
    <row r="2" spans="1:15" x14ac:dyDescent="0.25">
      <c r="A2" s="89"/>
      <c r="B2" s="84"/>
      <c r="C2" s="84"/>
      <c r="D2" s="85" t="s">
        <v>76</v>
      </c>
      <c r="E2" s="85"/>
      <c r="F2" s="85" t="s">
        <v>77</v>
      </c>
      <c r="G2" s="85"/>
      <c r="H2" s="85" t="s">
        <v>78</v>
      </c>
      <c r="I2" s="85"/>
      <c r="J2" s="85" t="s">
        <v>79</v>
      </c>
      <c r="K2" s="85"/>
      <c r="L2" s="85" t="s">
        <v>80</v>
      </c>
      <c r="M2" s="85"/>
      <c r="N2" s="84"/>
      <c r="O2" s="84"/>
    </row>
    <row r="3" spans="1:15" x14ac:dyDescent="0.25">
      <c r="A3" s="89"/>
      <c r="B3" s="84"/>
      <c r="C3" s="84"/>
      <c r="D3" s="79" t="s">
        <v>110</v>
      </c>
      <c r="E3" s="79" t="s">
        <v>111</v>
      </c>
      <c r="F3" s="79" t="s">
        <v>110</v>
      </c>
      <c r="G3" s="79" t="s">
        <v>111</v>
      </c>
      <c r="H3" s="80" t="s">
        <v>110</v>
      </c>
      <c r="I3" s="79" t="s">
        <v>111</v>
      </c>
      <c r="J3" s="80" t="s">
        <v>110</v>
      </c>
      <c r="K3" s="79" t="s">
        <v>111</v>
      </c>
      <c r="L3" s="80" t="s">
        <v>110</v>
      </c>
      <c r="M3" s="79" t="s">
        <v>111</v>
      </c>
      <c r="N3" s="84"/>
      <c r="O3" s="84"/>
    </row>
  </sheetData>
  <mergeCells count="11">
    <mergeCell ref="A1:A3"/>
    <mergeCell ref="B1:B3"/>
    <mergeCell ref="C1:C3"/>
    <mergeCell ref="N1:N3"/>
    <mergeCell ref="O1:O3"/>
    <mergeCell ref="D2:E2"/>
    <mergeCell ref="F2:G2"/>
    <mergeCell ref="H2:I2"/>
    <mergeCell ref="J2:K2"/>
    <mergeCell ref="L2:M2"/>
    <mergeCell ref="D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2">
                <anchor moveWithCells="1" sizeWithCells="1">
                  <from>
                    <xdr:col>15</xdr:col>
                    <xdr:colOff>600075</xdr:colOff>
                    <xdr:row>2</xdr:row>
                    <xdr:rowOff>28575</xdr:rowOff>
                  </from>
                  <to>
                    <xdr:col>16</xdr:col>
                    <xdr:colOff>590550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35"/>
  <sheetViews>
    <sheetView topLeftCell="B1" workbookViewId="0">
      <selection activeCell="D9" sqref="D9"/>
    </sheetView>
  </sheetViews>
  <sheetFormatPr baseColWidth="10" defaultRowHeight="15" x14ac:dyDescent="0.25"/>
  <cols>
    <col min="2" max="2" width="14.42578125" customWidth="1"/>
    <col min="3" max="3" width="17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30" x14ac:dyDescent="0.25">
      <c r="A2" s="6" t="s">
        <v>71</v>
      </c>
      <c r="B2" s="75">
        <v>2013</v>
      </c>
      <c r="C2" s="7" t="s">
        <v>72</v>
      </c>
      <c r="D2" s="6" t="s">
        <v>72</v>
      </c>
      <c r="E2" s="8"/>
      <c r="F2" s="9">
        <v>406</v>
      </c>
      <c r="G2" s="10">
        <v>2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72" t="s">
        <v>71</v>
      </c>
      <c r="B7" s="73" t="s">
        <v>81</v>
      </c>
      <c r="C7" s="73"/>
      <c r="D7" s="73"/>
      <c r="E7" s="73"/>
      <c r="F7" s="73"/>
      <c r="G7" s="73">
        <v>1</v>
      </c>
      <c r="H7" s="74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14.05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70.25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71</v>
      </c>
      <c r="B8" s="64" t="s">
        <v>82</v>
      </c>
      <c r="C8" s="64">
        <v>1</v>
      </c>
      <c r="D8" s="64">
        <v>1</v>
      </c>
      <c r="E8" s="64">
        <v>1</v>
      </c>
      <c r="F8" s="64">
        <v>1</v>
      </c>
      <c r="G8" s="64">
        <v>1</v>
      </c>
      <c r="H8" s="6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/>
      <c r="B9" s="64"/>
      <c r="C9" s="64"/>
      <c r="D9" s="64"/>
      <c r="E9" s="64"/>
      <c r="F9" s="64"/>
      <c r="G9" s="64"/>
      <c r="H9" s="68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70.25</v>
      </c>
      <c r="M11" s="22">
        <f>SUM(M7:M10)</f>
        <v>5</v>
      </c>
      <c r="N11" s="50">
        <f>N7+N8+N9+N10</f>
        <v>70.25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140.5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72" t="s">
        <v>71</v>
      </c>
      <c r="B15" t="s">
        <v>73</v>
      </c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106">
        <f>K12-M22</f>
        <v>23.539999999999992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>K20*L20</f>
        <v>44.960000000000008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106"/>
      <c r="O21" s="102"/>
      <c r="P21" s="104"/>
    </row>
    <row r="22" spans="1:16" ht="15.75" customHeight="1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116.96000000000001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35"/>
  <sheetViews>
    <sheetView workbookViewId="0">
      <selection activeCell="H7" sqref="H7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83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83</v>
      </c>
      <c r="B7" t="s">
        <v>97</v>
      </c>
      <c r="C7">
        <v>1</v>
      </c>
      <c r="D7">
        <v>1</v>
      </c>
      <c r="E7">
        <v>1</v>
      </c>
      <c r="G7">
        <v>1</v>
      </c>
      <c r="H7">
        <f>SUM(C7:G7)</f>
        <v>4</v>
      </c>
      <c r="J7" s="19" t="s">
        <v>23</v>
      </c>
      <c r="K7" s="20">
        <f>H7</f>
        <v>4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56.12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t="s">
        <v>83</v>
      </c>
      <c r="B8" t="s">
        <v>98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8</v>
      </c>
      <c r="L11" s="50">
        <f>K11*L7</f>
        <v>448.96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799.70999999999992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13</v>
      </c>
      <c r="M16" s="47">
        <f t="shared" ref="M16:M21" si="2">K16*L16</f>
        <v>0</v>
      </c>
      <c r="N16" s="106">
        <f>K12-M22</f>
        <v>748.6407999999999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13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13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13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13</v>
      </c>
      <c r="M20" s="47">
        <f t="shared" si="2"/>
        <v>51.069200000000002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13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51.069200000000002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35"/>
  <sheetViews>
    <sheetView workbookViewId="0">
      <selection activeCell="B8" sqref="B8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84</v>
      </c>
      <c r="B7" t="s">
        <v>99</v>
      </c>
      <c r="D7">
        <v>1</v>
      </c>
      <c r="F7">
        <v>1</v>
      </c>
      <c r="G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11" t="s">
        <v>84</v>
      </c>
      <c r="B8" t="s">
        <v>100</v>
      </c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645.37999999999988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12</v>
      </c>
      <c r="M16" s="47">
        <f t="shared" ref="M16:M21" si="2">K16*L16</f>
        <v>0</v>
      </c>
      <c r="N16" s="106">
        <f>K12-M22</f>
        <v>598.23919999999987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12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12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12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12</v>
      </c>
      <c r="M20" s="47">
        <f t="shared" si="2"/>
        <v>47.140800000000006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12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47.140800000000006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35"/>
  <sheetViews>
    <sheetView workbookViewId="0">
      <selection activeCell="M22" sqref="M22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74</v>
      </c>
      <c r="B2" s="75">
        <v>2013</v>
      </c>
      <c r="C2" s="7" t="s">
        <v>5</v>
      </c>
      <c r="D2" s="6" t="s">
        <v>6</v>
      </c>
      <c r="E2" s="8">
        <v>200510841</v>
      </c>
      <c r="F2" s="9">
        <v>1500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74</v>
      </c>
      <c r="B7" t="s">
        <v>112</v>
      </c>
      <c r="C7">
        <v>1</v>
      </c>
      <c r="D7">
        <v>1</v>
      </c>
      <c r="E7">
        <v>1</v>
      </c>
      <c r="H7">
        <f>SUM(C7:G7)</f>
        <v>3</v>
      </c>
      <c r="J7" s="19" t="s">
        <v>23</v>
      </c>
      <c r="K7" s="20">
        <f>H7</f>
        <v>3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42.089999999999996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7</v>
      </c>
      <c r="L11" s="50">
        <f>K11*L7</f>
        <v>294.63</v>
      </c>
      <c r="M11" s="22">
        <f>SUM(M7:M10)</f>
        <v>5</v>
      </c>
      <c r="N11" s="50">
        <f>N7+N8+N9+N10</f>
        <v>70.149999999999991</v>
      </c>
      <c r="O11" s="22">
        <f>SUM(O7:O10)</f>
        <v>0</v>
      </c>
      <c r="P11" s="50"/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364.78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12</v>
      </c>
      <c r="M16" s="47">
        <f t="shared" ref="M16:M21" si="2">K16*L16</f>
        <v>0</v>
      </c>
      <c r="N16" s="106">
        <f>K12-M22</f>
        <v>317.63919999999996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12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12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12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12</v>
      </c>
      <c r="M20" s="47">
        <f t="shared" si="2"/>
        <v>47.140800000000006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12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47.140800000000006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85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86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87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A29:A30"/>
    <mergeCell ref="B29:B30"/>
    <mergeCell ref="C29:G29"/>
    <mergeCell ref="H29:H30"/>
    <mergeCell ref="A5:A6"/>
    <mergeCell ref="B5:B6"/>
    <mergeCell ref="C5:G5"/>
    <mergeCell ref="H5:H6"/>
    <mergeCell ref="A13:A14"/>
    <mergeCell ref="B13:B14"/>
    <mergeCell ref="C13:G13"/>
    <mergeCell ref="H13:H14"/>
    <mergeCell ref="K12:T12"/>
    <mergeCell ref="A21:A22"/>
    <mergeCell ref="B21:B22"/>
    <mergeCell ref="C21:G21"/>
    <mergeCell ref="H21:H22"/>
    <mergeCell ref="J14:M14"/>
    <mergeCell ref="O15:O22"/>
    <mergeCell ref="P15:P22"/>
    <mergeCell ref="N16:N22"/>
    <mergeCell ref="J22:L22"/>
    <mergeCell ref="K5:L5"/>
    <mergeCell ref="M5:N5"/>
    <mergeCell ref="O5:P5"/>
    <mergeCell ref="Q5:R5"/>
    <mergeCell ref="S5:T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Z35"/>
  <sheetViews>
    <sheetView workbookViewId="0">
      <selection activeCell="I14" sqref="I14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88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104</v>
      </c>
      <c r="B7" t="s">
        <v>105</v>
      </c>
      <c r="D7">
        <v>1</v>
      </c>
      <c r="G7">
        <v>1</v>
      </c>
      <c r="H7">
        <f>SUM(C7:G7)</f>
        <v>2</v>
      </c>
      <c r="J7" s="19" t="s">
        <v>23</v>
      </c>
      <c r="K7" s="20">
        <f>H7</f>
        <v>2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28.06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6</v>
      </c>
      <c r="L11" s="50">
        <f>K11*L7</f>
        <v>168.35999999999999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519.1099999999999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11</v>
      </c>
      <c r="M16" s="47">
        <f t="shared" ref="M16:M21" si="2">K16*L16</f>
        <v>0</v>
      </c>
      <c r="N16" s="106">
        <f>K12-M22</f>
        <v>475.8975999999999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11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11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11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11</v>
      </c>
      <c r="M20" s="47">
        <f t="shared" si="2"/>
        <v>43.212400000000002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11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43.212400000000002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Z35"/>
  <sheetViews>
    <sheetView topLeftCell="A2" workbookViewId="0">
      <selection activeCell="L26" sqref="L26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1" t="s">
        <v>93</v>
      </c>
      <c r="B2" s="75">
        <v>2013</v>
      </c>
      <c r="C2" s="7" t="s">
        <v>5</v>
      </c>
      <c r="D2" s="6" t="s">
        <v>6</v>
      </c>
      <c r="E2" s="8">
        <v>200510841</v>
      </c>
      <c r="F2" s="9">
        <v>406</v>
      </c>
      <c r="G2" s="10">
        <v>1</v>
      </c>
      <c r="H2" s="14"/>
    </row>
    <row r="4" spans="1:26" ht="15.75" thickBot="1" x14ac:dyDescent="0.3"/>
    <row r="5" spans="1:26" x14ac:dyDescent="0.25">
      <c r="A5" s="56" t="s">
        <v>8</v>
      </c>
      <c r="B5" s="58" t="s">
        <v>9</v>
      </c>
      <c r="C5" s="51" t="s">
        <v>10</v>
      </c>
      <c r="D5" s="52"/>
      <c r="E5" s="52"/>
      <c r="F5" s="52"/>
      <c r="G5" s="53"/>
      <c r="H5" s="54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57"/>
      <c r="B6" s="59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55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 t="s">
        <v>114</v>
      </c>
      <c r="B7" t="s">
        <v>113</v>
      </c>
      <c r="D7">
        <v>1</v>
      </c>
      <c r="G7">
        <v>1</v>
      </c>
      <c r="H7">
        <f>SUM(C7:G7)</f>
        <v>2</v>
      </c>
      <c r="J7" s="19" t="s">
        <v>23</v>
      </c>
      <c r="K7" s="20">
        <f>H7</f>
        <v>2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28.1</v>
      </c>
      <c r="M7" s="19">
        <f>H8</f>
        <v>4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56.2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G8">
        <v>1</v>
      </c>
      <c r="H8">
        <v>4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14.05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ref="H8:H11" si="0">SUM(C9:G9)</f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42.150000000000006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6</v>
      </c>
      <c r="L11" s="50">
        <f>K11*L7</f>
        <v>168.60000000000002</v>
      </c>
      <c r="M11" s="22">
        <f>SUM(M7:M10)</f>
        <v>4</v>
      </c>
      <c r="N11" s="50">
        <f>M11*N7</f>
        <v>224.8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393.40000000000003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56" t="s">
        <v>8</v>
      </c>
      <c r="B13" s="58" t="s">
        <v>9</v>
      </c>
      <c r="C13" s="51" t="s">
        <v>11</v>
      </c>
      <c r="D13" s="52"/>
      <c r="E13" s="52"/>
      <c r="F13" s="52"/>
      <c r="G13" s="53"/>
      <c r="H13" s="54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57"/>
      <c r="B14" s="59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55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7.2</v>
      </c>
      <c r="L16" s="46">
        <f>$K$11+$M$11+$O$11+$Q$11+$S$11</f>
        <v>10</v>
      </c>
      <c r="M16" s="47">
        <f>K16*L16</f>
        <v>72</v>
      </c>
      <c r="N16" s="106">
        <f>K12-M22</f>
        <v>276.44000000000005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2">$K$11+$M$11+$O$11+$Q$11+$S$11</f>
        <v>10</v>
      </c>
      <c r="M17" s="47">
        <f t="shared" ref="M17:M21" si="3">K17*L17</f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2"/>
        <v>10</v>
      </c>
      <c r="M18" s="47">
        <f t="shared" si="3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2"/>
        <v>10</v>
      </c>
      <c r="M19" s="47">
        <f t="shared" si="3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4.4960000000000004</v>
      </c>
      <c r="L20" s="46">
        <f t="shared" si="2"/>
        <v>10</v>
      </c>
      <c r="M20" s="47">
        <f t="shared" si="3"/>
        <v>44.960000000000008</v>
      </c>
      <c r="N20" s="106"/>
      <c r="O20" s="102"/>
      <c r="P20" s="104"/>
    </row>
    <row r="21" spans="1:16" x14ac:dyDescent="0.25">
      <c r="A21" s="56" t="s">
        <v>8</v>
      </c>
      <c r="B21" s="58" t="s">
        <v>9</v>
      </c>
      <c r="C21" s="60" t="s">
        <v>17</v>
      </c>
      <c r="D21" s="60"/>
      <c r="E21" s="60"/>
      <c r="F21" s="60"/>
      <c r="G21" s="60"/>
      <c r="H21" s="54" t="s">
        <v>18</v>
      </c>
      <c r="J21" s="45" t="s">
        <v>43</v>
      </c>
      <c r="K21" s="49"/>
      <c r="L21" s="46">
        <f t="shared" si="2"/>
        <v>10</v>
      </c>
      <c r="M21" s="47">
        <f t="shared" si="3"/>
        <v>0</v>
      </c>
      <c r="N21" s="106"/>
      <c r="O21" s="102"/>
      <c r="P21" s="104"/>
    </row>
    <row r="22" spans="1:16" ht="15.75" thickBot="1" x14ac:dyDescent="0.3">
      <c r="A22" s="57"/>
      <c r="B22" s="59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55"/>
      <c r="J22" s="108" t="s">
        <v>44</v>
      </c>
      <c r="K22" s="108"/>
      <c r="L22" s="109"/>
      <c r="M22" s="48">
        <f>SUM(M16:M21)</f>
        <v>116.96000000000001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56" t="s">
        <v>8</v>
      </c>
      <c r="B29" s="58" t="s">
        <v>9</v>
      </c>
      <c r="C29" s="60" t="s">
        <v>19</v>
      </c>
      <c r="D29" s="60"/>
      <c r="E29" s="60"/>
      <c r="F29" s="60"/>
      <c r="G29" s="60"/>
      <c r="H29" s="54" t="s">
        <v>18</v>
      </c>
    </row>
    <row r="30" spans="1:16" ht="15.75" thickBot="1" x14ac:dyDescent="0.3">
      <c r="A30" s="57"/>
      <c r="B30" s="59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55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11">
    <mergeCell ref="Q5:R5"/>
    <mergeCell ref="S5:T5"/>
    <mergeCell ref="K12:T12"/>
    <mergeCell ref="J14:M14"/>
    <mergeCell ref="K5:L5"/>
    <mergeCell ref="M5:N5"/>
    <mergeCell ref="P15:P22"/>
    <mergeCell ref="N16:N22"/>
    <mergeCell ref="J22:L22"/>
    <mergeCell ref="O15:O22"/>
    <mergeCell ref="O5:P5"/>
  </mergeCells>
  <pageMargins left="0.7" right="0.7" top="0.75" bottom="0.75" header="0.3" footer="0.3"/>
  <pageSetup paperSize="9" scale="36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89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90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Z35"/>
  <sheetViews>
    <sheetView workbookViewId="0">
      <selection activeCell="C10" sqref="C10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91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6.25" thickBot="1" x14ac:dyDescent="0.3">
      <c r="A6" s="95"/>
      <c r="B6" s="97"/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00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11"/>
      <c r="G7">
        <v>1</v>
      </c>
      <c r="H7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5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70.149999999999991</v>
      </c>
      <c r="O7" s="19">
        <f>H9</f>
        <v>0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0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C8">
        <v>1</v>
      </c>
      <c r="D8">
        <v>1</v>
      </c>
      <c r="E8">
        <v>1</v>
      </c>
      <c r="F8">
        <v>1</v>
      </c>
      <c r="G8">
        <v>1</v>
      </c>
      <c r="H8">
        <f t="shared" ref="H8:H11" si="0">SUM(C8:G8)</f>
        <v>5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H9">
        <f t="shared" si="0"/>
        <v>0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H10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5.5" x14ac:dyDescent="0.25">
      <c r="H1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5</v>
      </c>
      <c r="N11" s="50">
        <f>M11*N7</f>
        <v>350.74999999999994</v>
      </c>
      <c r="O11" s="22">
        <f>SUM(O7:O10)</f>
        <v>0</v>
      </c>
      <c r="P11" s="50">
        <f>O11*P7</f>
        <v>0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420.89999999999992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10</v>
      </c>
      <c r="M16" s="47">
        <f t="shared" ref="M16:M21" si="2">K16*L16</f>
        <v>0</v>
      </c>
      <c r="N16" s="106">
        <f>K12-M22</f>
        <v>381.61599999999993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10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10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10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10</v>
      </c>
      <c r="M20" s="47">
        <f t="shared" si="2"/>
        <v>39.284000000000006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10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39.284000000000006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Z35"/>
  <sheetViews>
    <sheetView workbookViewId="0">
      <selection activeCell="F11" sqref="F11"/>
    </sheetView>
  </sheetViews>
  <sheetFormatPr baseColWidth="10" defaultRowHeight="15" x14ac:dyDescent="0.25"/>
  <cols>
    <col min="3" max="3" width="11.42578125" customWidth="1"/>
    <col min="4" max="4" width="13" customWidth="1"/>
    <col min="5" max="5" width="15.140625" customWidth="1"/>
    <col min="6" max="6" width="9" customWidth="1"/>
    <col min="7" max="8" width="14.85546875" customWidth="1"/>
  </cols>
  <sheetData>
    <row r="1" spans="1:26" ht="19.5" x14ac:dyDescent="0.25">
      <c r="A1" s="1" t="s">
        <v>0</v>
      </c>
      <c r="B1" s="2" t="s">
        <v>94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7</v>
      </c>
      <c r="H1" s="13"/>
      <c r="I1" s="5"/>
      <c r="J1" s="5"/>
      <c r="K1" s="5"/>
    </row>
    <row r="2" spans="1:26" ht="45" x14ac:dyDescent="0.25">
      <c r="A2" s="6" t="s">
        <v>92</v>
      </c>
      <c r="B2" s="75">
        <v>2013</v>
      </c>
      <c r="C2" s="7" t="s">
        <v>5</v>
      </c>
      <c r="D2" s="6" t="s">
        <v>6</v>
      </c>
      <c r="E2" s="8">
        <v>200510841</v>
      </c>
      <c r="F2" s="9">
        <v>1220</v>
      </c>
      <c r="G2" s="10">
        <v>1</v>
      </c>
      <c r="H2" s="14"/>
    </row>
    <row r="4" spans="1:26" ht="15.75" thickBot="1" x14ac:dyDescent="0.3"/>
    <row r="5" spans="1:26" x14ac:dyDescent="0.25">
      <c r="A5" s="94" t="s">
        <v>8</v>
      </c>
      <c r="B5" s="96" t="s">
        <v>9</v>
      </c>
      <c r="C5" s="110" t="s">
        <v>10</v>
      </c>
      <c r="D5" s="111"/>
      <c r="E5" s="111"/>
      <c r="F5" s="111"/>
      <c r="G5" s="112"/>
      <c r="H5" s="99" t="s">
        <v>18</v>
      </c>
      <c r="J5" s="18"/>
      <c r="K5" s="90" t="s">
        <v>20</v>
      </c>
      <c r="L5" s="90"/>
      <c r="M5" s="90" t="s">
        <v>21</v>
      </c>
      <c r="N5" s="90"/>
      <c r="O5" s="90" t="s">
        <v>46</v>
      </c>
      <c r="P5" s="90"/>
      <c r="Q5" s="90" t="s">
        <v>45</v>
      </c>
      <c r="R5" s="90"/>
      <c r="S5" s="90" t="s">
        <v>47</v>
      </c>
      <c r="T5" s="90"/>
      <c r="Z5" s="15"/>
    </row>
    <row r="6" spans="1:26" ht="25.5" x14ac:dyDescent="0.25">
      <c r="A6" s="113"/>
      <c r="B6" s="114"/>
      <c r="C6" s="62" t="s">
        <v>12</v>
      </c>
      <c r="D6" s="62" t="s">
        <v>13</v>
      </c>
      <c r="E6" s="62" t="s">
        <v>14</v>
      </c>
      <c r="F6" s="62" t="s">
        <v>15</v>
      </c>
      <c r="G6" s="62" t="s">
        <v>16</v>
      </c>
      <c r="H6" s="115"/>
      <c r="J6" s="18"/>
      <c r="K6" s="19" t="s">
        <v>22</v>
      </c>
      <c r="L6" s="19" t="s">
        <v>69</v>
      </c>
      <c r="M6" s="19" t="s">
        <v>22</v>
      </c>
      <c r="N6" s="19" t="s">
        <v>69</v>
      </c>
      <c r="O6" s="19" t="s">
        <v>22</v>
      </c>
      <c r="P6" s="19" t="s">
        <v>69</v>
      </c>
      <c r="Q6" s="19" t="s">
        <v>22</v>
      </c>
      <c r="R6" s="19" t="s">
        <v>69</v>
      </c>
      <c r="S6" s="19" t="s">
        <v>22</v>
      </c>
      <c r="T6" s="19" t="s">
        <v>69</v>
      </c>
      <c r="U6" s="12"/>
      <c r="V6" s="12"/>
      <c r="W6" s="12"/>
      <c r="X6" s="12"/>
      <c r="Y6" s="12"/>
      <c r="Z6" s="16"/>
    </row>
    <row r="7" spans="1:26" x14ac:dyDescent="0.25">
      <c r="A7" s="65" t="s">
        <v>92</v>
      </c>
      <c r="B7" s="63" t="s">
        <v>101</v>
      </c>
      <c r="C7" s="63"/>
      <c r="D7" s="63"/>
      <c r="E7" s="63"/>
      <c r="F7" s="63"/>
      <c r="G7" s="63">
        <v>1</v>
      </c>
      <c r="H7" s="66">
        <f>SUM(C7:G7)</f>
        <v>1</v>
      </c>
      <c r="J7" s="19" t="s">
        <v>23</v>
      </c>
      <c r="K7" s="20">
        <f>H7</f>
        <v>1</v>
      </c>
      <c r="L7" s="43">
        <f>IF($F$2&lt;351,K7*TARIFS!$B$4,IF($F$2&lt;476,K7*TARIFS!$C$4,IF($F$2&lt;581,K7*TARIFS!$D$4,IF($F$2&lt;721,K7*TARIFS!$E$4,IF($F$2&lt;901,K7*TARIFS!$F$4,IF($F$2&lt;1201,K7*TARIFS!$G$4,IF($F$2&lt;1501,K7*TARIFS!$H$4,K7*TARIFS!$I$4)))))))</f>
        <v>14.03</v>
      </c>
      <c r="M7" s="19">
        <f>H8</f>
        <v>3</v>
      </c>
      <c r="N7" s="43">
        <f>IF($F$2&lt;351,M7*TARIFS!$B$4,IF($F$2&lt;476,M7*TARIFS!$C$4,IF($F$2&lt;581,M7*TARIFS!$D$4,IF($F$2&lt;721,M7*TARIFS!$E$4,IF($F$2&lt;901,M7*TARIFS!$F$4,IF($F$2&lt;1201,M7*TARIFS!$G$4,IF($F$2&lt;1501,M7*TARIFS!$H$4,M7*TARIFS!$I$4)))))))</f>
        <v>42.089999999999996</v>
      </c>
      <c r="O7" s="19">
        <f>H9</f>
        <v>5</v>
      </c>
      <c r="P7" s="43">
        <f>IF($F$2&lt;351,O7*TARIFS!$B$4,IF($F$2&lt;476,O7*TARIFS!$C$4,IF($F$2&lt;581,O7*TARIFS!$D$4,IF($F$2&lt;721,O7*TARIFS!$E$4,IF($F$2&lt;901,O7*TARIFS!$F$4,IF($F$2&lt;1201,O7*TARIFS!$G$4,IF($F$2&lt;1501,O7*TARIFS!$H$4,O7*TARIFS!$I$4)))))))</f>
        <v>70.149999999999991</v>
      </c>
      <c r="Q7" s="19">
        <f>H10</f>
        <v>0</v>
      </c>
      <c r="R7" s="43">
        <f>IF($F$2&lt;351,Q7*TARIFS!$B$4,IF($F$2&lt;476,Q7*TARIFS!$C$4,IF($F$2&lt;581,Q7*TARIFS!$D$4,IF($F$2&lt;721,Q7*TARIFS!$E$4,IF($F$2&lt;901,Q7*TARIFS!$F$4,IF($F$2&lt;1201,Q7*TARIFS!$G$4,IF($F$2&lt;1501,Q7*TARIFS!$H$4,Q7*TARIFS!$I$4)))))))</f>
        <v>0</v>
      </c>
      <c r="S7" s="19">
        <f>H11</f>
        <v>0</v>
      </c>
      <c r="T7" s="43">
        <f>IF($F$2&lt;351,S7*TARIFS!$B$4,IF($F$2&lt;476,S7*TARIFS!$C$4,IF($F$2&lt;581,S7*TARIFS!$D$4,IF($F$2&lt;721,S7*TARIFS!$E$4,IF($F$2&lt;901,S7*TARIFS!$F$4,IF($F$2&lt;1201,S7*TARIFS!$G$4,IF($F$2&lt;1501,S7*TARIFS!$H$4,S7*TARIFS!$I$4)))))))</f>
        <v>0</v>
      </c>
    </row>
    <row r="8" spans="1:26" x14ac:dyDescent="0.25">
      <c r="A8" s="67" t="s">
        <v>92</v>
      </c>
      <c r="B8" s="64" t="s">
        <v>102</v>
      </c>
      <c r="C8" s="64">
        <v>1</v>
      </c>
      <c r="D8" s="64"/>
      <c r="E8" s="64">
        <v>1</v>
      </c>
      <c r="F8" s="64"/>
      <c r="G8" s="64">
        <v>1</v>
      </c>
      <c r="H8" s="68">
        <f t="shared" ref="H8:H11" si="0">SUM(C8:G8)</f>
        <v>3</v>
      </c>
      <c r="J8" s="19" t="s">
        <v>24</v>
      </c>
      <c r="K8" s="20">
        <f>H15</f>
        <v>1</v>
      </c>
      <c r="L8" s="43">
        <f>IF($F$2&lt;351,K8*TARIFS!$B$4,IF($F$2&lt;476,K8*TARIFS!$C$4,IF($F$2&lt;581,K8*TARIFS!$D$4,IF($F$2&lt;721,K8*TARIFS!$E$4,IF($F$2&lt;901,K8*TARIFS!$F$4,IF($F$2&lt;1201,K8*TARIFS!$G$4,IF($F$2&lt;1501,K8*TARIFS!$H$4,K8*TARIFS!$I$4)))))))</f>
        <v>14.03</v>
      </c>
      <c r="M8" s="19">
        <f>H16</f>
        <v>0</v>
      </c>
      <c r="N8" s="43">
        <f>IF($F$2&lt;351,M8*TARIFS!$B$4,IF($F$2&lt;476,M8*TARIFS!$C$4,IF($F$2&lt;581,M8*TARIFS!$D$4,IF($F$2&lt;721,M8*TARIFS!$E$4,IF($F$2&lt;901,M8*TARIFS!$F$4,IF($F$2&lt;1201,M8*TARIFS!$G$4,IF($F$2&lt;1501,M8*TARIFS!$H$4,M8*TARIFS!$I$4)))))))</f>
        <v>0</v>
      </c>
      <c r="O8" s="19">
        <f>H17</f>
        <v>0</v>
      </c>
      <c r="P8" s="43">
        <f>IF($F$2&lt;351,O8*TARIFS!$B$4,IF($F$2&lt;476,O8*TARIFS!$C$4,IF($F$2&lt;581,O8*TARIFS!$D$4,IF($F$2&lt;721,O8*TARIFS!$E$4,IF($F$2&lt;901,O8*TARIFS!$F$4,IF($F$2&lt;1201,O8*TARIFS!$G$4,IF($F$2&lt;1501,O8*TARIFS!$H$4,O8*TARIFS!$I$4)))))))</f>
        <v>0</v>
      </c>
      <c r="Q8" s="19">
        <f>H18</f>
        <v>0</v>
      </c>
      <c r="R8" s="43">
        <f>IF($F$2&lt;351,Q8*TARIFS!$B$4,IF($F$2&lt;476,Q8*TARIFS!$C$4,IF($F$2&lt;581,Q8*TARIFS!$D$4,IF($F$2&lt;721,Q8*TARIFS!$E$4,IF($F$2&lt;901,Q8*TARIFS!$F$4,IF($F$2&lt;1201,Q8*TARIFS!$G$4,IF($F$2&lt;1501,Q8*TARIFS!$H$4,Q8*TARIFS!$I$4)))))))</f>
        <v>0</v>
      </c>
      <c r="S8" s="19">
        <f>H19</f>
        <v>0</v>
      </c>
      <c r="T8" s="43">
        <f>IF($F$2&lt;351,S8*TARIFS!$B$4,IF($F$2&lt;476,S8*TARIFS!$C$4,IF($F$2&lt;581,S8*TARIFS!$D$4,IF($F$2&lt;721,S8*TARIFS!$E$4,IF($F$2&lt;901,S8*TARIFS!$F$4,IF($F$2&lt;1201,S8*TARIFS!$G$4,IF($F$2&lt;1501,S8*TARIFS!$H$4,S8*TARIFS!$I$4)))))))</f>
        <v>0</v>
      </c>
    </row>
    <row r="9" spans="1:26" x14ac:dyDescent="0.25">
      <c r="A9" s="67" t="s">
        <v>92</v>
      </c>
      <c r="B9" s="64" t="s">
        <v>103</v>
      </c>
      <c r="C9" s="64">
        <v>1</v>
      </c>
      <c r="D9" s="64">
        <v>1</v>
      </c>
      <c r="E9" s="64">
        <v>1</v>
      </c>
      <c r="F9" s="64">
        <v>1</v>
      </c>
      <c r="G9" s="64">
        <v>1</v>
      </c>
      <c r="H9" s="68">
        <f t="shared" si="0"/>
        <v>5</v>
      </c>
      <c r="J9" s="19" t="s">
        <v>25</v>
      </c>
      <c r="K9" s="20">
        <f>H23</f>
        <v>3</v>
      </c>
      <c r="L9" s="43">
        <f>IF($F$2&lt;351,K9*TARIFS!$B$4,IF($F$2&lt;476,K9*TARIFS!$C$4,IF($F$2&lt;581,K9*TARIFS!$D$4,IF($F$2&lt;721,K9*TARIFS!$E$4,IF($F$2&lt;901,K9*TARIFS!$F$4,IF($F$2&lt;1201,K9*TARIFS!$G$4,IF($F$2&lt;1501,K9*TARIFS!$H$4,K9*TARIFS!$I$4)))))))</f>
        <v>42.089999999999996</v>
      </c>
      <c r="M9" s="19">
        <f>H24</f>
        <v>0</v>
      </c>
      <c r="N9" s="43">
        <f>IF($F$2&lt;351,M9*TARIFS!$B$4,IF($F$2&lt;476,M9*TARIFS!$C$4,IF($F$2&lt;581,M9*TARIFS!$D$4,IF($F$2&lt;721,M9*TARIFS!$E$4,IF($F$2&lt;901,M9*TARIFS!$F$4,IF($F$2&lt;1201,M9*TARIFS!$G$4,IF($F$2&lt;1501,M9*TARIFS!$H$4,M9*TARIFS!$I$4)))))))</f>
        <v>0</v>
      </c>
      <c r="O9" s="19">
        <f>H25</f>
        <v>0</v>
      </c>
      <c r="P9" s="43">
        <f>IF($F$2&lt;351,O9*TARIFS!$B$4,IF($F$2&lt;476,O9*TARIFS!$C$4,IF($F$2&lt;581,O9*TARIFS!$D$4,IF($F$2&lt;721,O9*TARIFS!$E$4,IF($F$2&lt;901,O9*TARIFS!$F$4,IF($F$2&lt;1201,O9*TARIFS!$G$4,IF($F$2&lt;1501,O9*TARIFS!$H$4,O9*TARIFS!$I$4)))))))</f>
        <v>0</v>
      </c>
      <c r="Q9" s="19">
        <f>H26</f>
        <v>0</v>
      </c>
      <c r="R9" s="43">
        <f>IF($F$2&lt;351,Q9*TARIFS!$B$4,IF($F$2&lt;476,Q9*TARIFS!$C$4,IF($F$2&lt;581,Q9*TARIFS!$D$4,IF($F$2&lt;721,Q9*TARIFS!$E$4,IF($F$2&lt;901,Q9*TARIFS!$F$4,IF($F$2&lt;1201,Q9*TARIFS!$G$4,IF($F$2&lt;1501,Q9*TARIFS!$H$4,Q9*TARIFS!$I$4)))))))</f>
        <v>0</v>
      </c>
      <c r="S9" s="19">
        <f>H27</f>
        <v>0</v>
      </c>
      <c r="T9" s="43">
        <f>IF($F$2&lt;351,S9*TARIFS!$B$4,IF($F$2&lt;476,S9*TARIFS!$C$4,IF($F$2&lt;581,S9*TARIFS!$D$4,IF($F$2&lt;721,S9*TARIFS!$E$4,IF($F$2&lt;901,S9*TARIFS!$F$4,IF($F$2&lt;1201,S9*TARIFS!$G$4,IF($F$2&lt;1501,S9*TARIFS!$H$4,S9*TARIFS!$I$4)))))))</f>
        <v>0</v>
      </c>
    </row>
    <row r="10" spans="1:26" x14ac:dyDescent="0.25">
      <c r="A10" s="67"/>
      <c r="B10" s="64"/>
      <c r="C10" s="64"/>
      <c r="D10" s="64"/>
      <c r="E10" s="64"/>
      <c r="F10" s="64"/>
      <c r="G10" s="64"/>
      <c r="H10" s="68">
        <f t="shared" si="0"/>
        <v>0</v>
      </c>
      <c r="J10" s="19" t="s">
        <v>26</v>
      </c>
      <c r="K10" s="20">
        <f>H31</f>
        <v>0</v>
      </c>
      <c r="L10" s="43">
        <f>IF($F$2&lt;351,K10*TARIFS!$B$4,IF($F$2&lt;476,K10*TARIFS!$C$4,IF($F$2&lt;581,K10*TARIFS!$D$4,IF($F$2&lt;721,K10*TARIFS!$E$4,IF($F$2&lt;901,K10*TARIFS!$F$4,IF($F$2&lt;1201,K10*TARIFS!$G$4,IF($F$2&lt;1501,K10*TARIFS!$H$4,K10*TARIFS!$I$4)))))))</f>
        <v>0</v>
      </c>
      <c r="M10" s="19">
        <f>H32</f>
        <v>0</v>
      </c>
      <c r="N10" s="43">
        <f>IF($F$2&lt;351,M10*TARIFS!$B$4,IF($F$2&lt;476,M10*TARIFS!$C$4,IF($F$2&lt;581,M10*TARIFS!$D$4,IF($F$2&lt;721,M10*TARIFS!$E$4,IF($F$2&lt;901,M10*TARIFS!$F$4,IF($F$2&lt;1201,M10*TARIFS!$G$4,IF($F$2&lt;1501,M10*TARIFS!$H$4,M10*TARIFS!$I$4)))))))</f>
        <v>0</v>
      </c>
      <c r="O10" s="19">
        <f>H33</f>
        <v>0</v>
      </c>
      <c r="P10" s="43">
        <f>IF($F$2&lt;351,O10*TARIFS!$B$4,IF($F$2&lt;476,O10*TARIFS!$C$4,IF($F$2&lt;581,O10*TARIFS!$D$4,IF($F$2&lt;721,O10*TARIFS!$E$4,IF($F$2&lt;901,O10*TARIFS!$F$4,IF($F$2&lt;1201,O10*TARIFS!$G$4,IF($F$2&lt;1501,O10*TARIFS!$H$4,O10*TARIFS!$I$4)))))))</f>
        <v>0</v>
      </c>
      <c r="Q10" s="19">
        <f>H34</f>
        <v>0</v>
      </c>
      <c r="R10" s="43">
        <f>IF($F$2&lt;351,Q10*TARIFS!$B$4,IF($F$2&lt;476,Q10*TARIFS!$C$4,IF($F$2&lt;581,Q10*TARIFS!$D$4,IF($F$2&lt;721,Q10*TARIFS!$E$4,IF($F$2&lt;901,Q10*TARIFS!$F$4,IF($F$2&lt;1201,Q10*TARIFS!$G$4,IF($F$2&lt;1501,Q10*TARIFS!$H$4,Q10*TARIFS!$I$4)))))))</f>
        <v>0</v>
      </c>
      <c r="S10" s="19">
        <f>H35</f>
        <v>0</v>
      </c>
      <c r="T10" s="43">
        <f>IF($F$2&lt;351,S10*TARIFS!$B$4,IF($F$2&lt;476,S10*TARIFS!$C$4,IF($F$2&lt;581,S10*TARIFS!$D$4,IF($F$2&lt;721,S10*TARIFS!$E$4,IF($F$2&lt;901,S10*TARIFS!$F$4,IF($F$2&lt;1201,S10*TARIFS!$G$4,IF($F$2&lt;1501,S10*TARIFS!$H$4,S10*TARIFS!$I$4)))))))</f>
        <v>0</v>
      </c>
    </row>
    <row r="11" spans="1:26" ht="26.25" thickBot="1" x14ac:dyDescent="0.3">
      <c r="A11" s="69"/>
      <c r="B11" s="70"/>
      <c r="C11" s="70"/>
      <c r="D11" s="70"/>
      <c r="E11" s="70"/>
      <c r="F11" s="70"/>
      <c r="G11" s="70"/>
      <c r="H11" s="71">
        <f t="shared" si="0"/>
        <v>0</v>
      </c>
      <c r="J11" s="21" t="s">
        <v>27</v>
      </c>
      <c r="K11" s="22">
        <f>SUM(K7:K10)</f>
        <v>5</v>
      </c>
      <c r="L11" s="50">
        <f>K11*L7</f>
        <v>70.149999999999991</v>
      </c>
      <c r="M11" s="22">
        <f>SUM(M7:M10)</f>
        <v>3</v>
      </c>
      <c r="N11" s="50">
        <f>M11*N7</f>
        <v>126.26999999999998</v>
      </c>
      <c r="O11" s="22">
        <f>SUM(O7:O10)</f>
        <v>5</v>
      </c>
      <c r="P11" s="50">
        <f>O11*P7</f>
        <v>350.74999999999994</v>
      </c>
      <c r="Q11" s="19">
        <f>SUM(Q7:Q10)</f>
        <v>0</v>
      </c>
      <c r="R11" s="43">
        <f>Q11*R7</f>
        <v>0</v>
      </c>
      <c r="S11" s="19">
        <f>SUM(S7:S10)</f>
        <v>0</v>
      </c>
      <c r="T11" s="43">
        <f>S11*T7</f>
        <v>0</v>
      </c>
    </row>
    <row r="12" spans="1:26" ht="26.25" thickBot="1" x14ac:dyDescent="0.3">
      <c r="J12" s="19" t="s">
        <v>28</v>
      </c>
      <c r="K12" s="91">
        <f>L11+N11+P11+R11+T11</f>
        <v>547.16999999999985</v>
      </c>
      <c r="L12" s="92"/>
      <c r="M12" s="92"/>
      <c r="N12" s="92"/>
      <c r="O12" s="92"/>
      <c r="P12" s="92"/>
      <c r="Q12" s="92"/>
      <c r="R12" s="92"/>
      <c r="S12" s="92"/>
      <c r="T12" s="93"/>
    </row>
    <row r="13" spans="1:26" ht="15.75" x14ac:dyDescent="0.25">
      <c r="A13" s="94" t="s">
        <v>8</v>
      </c>
      <c r="B13" s="96" t="s">
        <v>9</v>
      </c>
      <c r="C13" s="110" t="s">
        <v>11</v>
      </c>
      <c r="D13" s="111"/>
      <c r="E13" s="111"/>
      <c r="F13" s="111"/>
      <c r="G13" s="112"/>
      <c r="H13" s="99" t="s">
        <v>18</v>
      </c>
      <c r="J13" s="23"/>
      <c r="K13" s="24"/>
      <c r="L13" s="24"/>
      <c r="M13" s="24"/>
      <c r="N13" s="24"/>
      <c r="O13" s="25"/>
      <c r="P13" s="25"/>
    </row>
    <row r="14" spans="1:26" ht="60.75" thickBot="1" x14ac:dyDescent="0.3">
      <c r="A14" s="95"/>
      <c r="B14" s="97"/>
      <c r="C14" s="17" t="s">
        <v>12</v>
      </c>
      <c r="D14" s="17" t="s">
        <v>13</v>
      </c>
      <c r="E14" s="17" t="s">
        <v>14</v>
      </c>
      <c r="F14" s="17" t="s">
        <v>15</v>
      </c>
      <c r="G14" s="17" t="s">
        <v>16</v>
      </c>
      <c r="H14" s="100"/>
      <c r="J14" s="101" t="s">
        <v>29</v>
      </c>
      <c r="K14" s="101"/>
      <c r="L14" s="101"/>
      <c r="M14" s="101"/>
      <c r="N14" s="26" t="s">
        <v>30</v>
      </c>
      <c r="O14" s="27" t="s">
        <v>31</v>
      </c>
      <c r="P14" s="19" t="s">
        <v>32</v>
      </c>
    </row>
    <row r="15" spans="1:26" x14ac:dyDescent="0.25">
      <c r="A15" s="11"/>
      <c r="G15">
        <v>1</v>
      </c>
      <c r="H15">
        <f>SUM(C15:G15)</f>
        <v>1</v>
      </c>
      <c r="J15" s="19"/>
      <c r="K15" s="19" t="s">
        <v>33</v>
      </c>
      <c r="L15" s="19" t="s">
        <v>34</v>
      </c>
      <c r="M15" s="19" t="s">
        <v>35</v>
      </c>
      <c r="N15" s="28" t="s">
        <v>36</v>
      </c>
      <c r="O15" s="102" t="s">
        <v>37</v>
      </c>
      <c r="P15" s="104"/>
    </row>
    <row r="16" spans="1:26" x14ac:dyDescent="0.25">
      <c r="H16">
        <f t="shared" ref="H16:H19" si="1">SUM(C16:G16)</f>
        <v>0</v>
      </c>
      <c r="J16" s="44" t="s">
        <v>38</v>
      </c>
      <c r="K16" s="43">
        <f>IF($F$2&lt;351,TARIFS!B7,IF($F$2&lt;476,TARIFS!C7,IF($F$2&lt;581,TARIFS!D7,IF($F$2&lt;721,TARIFS!E7,0))))</f>
        <v>0</v>
      </c>
      <c r="L16" s="46">
        <f>$K$11+$M$11+$O$11+$Q$11+$S$11</f>
        <v>13</v>
      </c>
      <c r="M16" s="47">
        <f t="shared" ref="M16:M21" si="2">K16*L16</f>
        <v>0</v>
      </c>
      <c r="N16" s="106">
        <f>K12-M22</f>
        <v>496.10079999999982</v>
      </c>
      <c r="O16" s="102"/>
      <c r="P16" s="104"/>
    </row>
    <row r="17" spans="1:16" x14ac:dyDescent="0.25">
      <c r="H17">
        <f t="shared" si="1"/>
        <v>0</v>
      </c>
      <c r="J17" s="45" t="s">
        <v>39</v>
      </c>
      <c r="K17" s="49"/>
      <c r="L17" s="46">
        <f t="shared" ref="L17:L21" si="3">$K$11+$M$11+$O$11+$Q$11+$S$11</f>
        <v>13</v>
      </c>
      <c r="M17" s="47">
        <f t="shared" si="2"/>
        <v>0</v>
      </c>
      <c r="N17" s="106"/>
      <c r="O17" s="102"/>
      <c r="P17" s="104"/>
    </row>
    <row r="18" spans="1:16" x14ac:dyDescent="0.25">
      <c r="H18">
        <f t="shared" si="1"/>
        <v>0</v>
      </c>
      <c r="J18" s="45" t="s">
        <v>40</v>
      </c>
      <c r="K18" s="49"/>
      <c r="L18" s="46">
        <f t="shared" si="3"/>
        <v>13</v>
      </c>
      <c r="M18" s="47">
        <f t="shared" si="2"/>
        <v>0</v>
      </c>
      <c r="N18" s="106"/>
      <c r="O18" s="102"/>
      <c r="P18" s="104"/>
    </row>
    <row r="19" spans="1:16" x14ac:dyDescent="0.25">
      <c r="H19">
        <f t="shared" si="1"/>
        <v>0</v>
      </c>
      <c r="J19" s="45" t="s">
        <v>41</v>
      </c>
      <c r="K19" s="43"/>
      <c r="L19" s="46">
        <f t="shared" si="3"/>
        <v>13</v>
      </c>
      <c r="M19" s="47">
        <f t="shared" si="2"/>
        <v>0</v>
      </c>
      <c r="N19" s="106"/>
      <c r="O19" s="102"/>
      <c r="P19" s="104"/>
    </row>
    <row r="20" spans="1:16" ht="15.75" thickBot="1" x14ac:dyDescent="0.3">
      <c r="J20" s="45" t="s">
        <v>42</v>
      </c>
      <c r="K20" s="43">
        <f>IF($F$2&lt;351,TARIFS!B5,IF($F$2&lt;476,TARIFS!C5,IF($F$2&lt;581,TARIFS!D5,IF($F$2&lt;721,TARIFS!E5,IF($F$2&lt;901,TARIFS!F5,IF($F$2&lt;1201,TARIFS!G5,IF($F$2&lt;1501,TARIFS!H5,TARIFS!I5)))))))</f>
        <v>3.9284000000000003</v>
      </c>
      <c r="L20" s="46">
        <f t="shared" si="3"/>
        <v>13</v>
      </c>
      <c r="M20" s="47">
        <f t="shared" si="2"/>
        <v>51.069200000000002</v>
      </c>
      <c r="N20" s="106"/>
      <c r="O20" s="102"/>
      <c r="P20" s="104"/>
    </row>
    <row r="21" spans="1:16" x14ac:dyDescent="0.25">
      <c r="A21" s="94" t="s">
        <v>8</v>
      </c>
      <c r="B21" s="96" t="s">
        <v>9</v>
      </c>
      <c r="C21" s="98" t="s">
        <v>17</v>
      </c>
      <c r="D21" s="98"/>
      <c r="E21" s="98"/>
      <c r="F21" s="98"/>
      <c r="G21" s="98"/>
      <c r="H21" s="99" t="s">
        <v>18</v>
      </c>
      <c r="J21" s="45" t="s">
        <v>43</v>
      </c>
      <c r="K21" s="49"/>
      <c r="L21" s="46">
        <f t="shared" si="3"/>
        <v>13</v>
      </c>
      <c r="M21" s="47">
        <f t="shared" si="2"/>
        <v>0</v>
      </c>
      <c r="N21" s="106"/>
      <c r="O21" s="102"/>
      <c r="P21" s="104"/>
    </row>
    <row r="22" spans="1:16" ht="15.75" thickBot="1" x14ac:dyDescent="0.3">
      <c r="A22" s="95"/>
      <c r="B22" s="97"/>
      <c r="C22" s="17" t="s">
        <v>12</v>
      </c>
      <c r="D22" s="17" t="s">
        <v>13</v>
      </c>
      <c r="E22" s="17" t="s">
        <v>14</v>
      </c>
      <c r="F22" s="17" t="s">
        <v>15</v>
      </c>
      <c r="G22" s="17" t="s">
        <v>16</v>
      </c>
      <c r="H22" s="100"/>
      <c r="J22" s="108" t="s">
        <v>44</v>
      </c>
      <c r="K22" s="108"/>
      <c r="L22" s="109"/>
      <c r="M22" s="48">
        <f>SUM(M16:M21)</f>
        <v>51.069200000000002</v>
      </c>
      <c r="N22" s="107"/>
      <c r="O22" s="103"/>
      <c r="P22" s="105"/>
    </row>
    <row r="23" spans="1:16" x14ac:dyDescent="0.25">
      <c r="A23" s="11"/>
      <c r="E23">
        <v>1</v>
      </c>
      <c r="F23">
        <v>1</v>
      </c>
      <c r="G23">
        <v>1</v>
      </c>
      <c r="H23">
        <f>SUM(C23:G23)</f>
        <v>3</v>
      </c>
    </row>
    <row r="24" spans="1:16" x14ac:dyDescent="0.25">
      <c r="H24">
        <f t="shared" ref="H24:H27" si="4">SUM(C24:G24)</f>
        <v>0</v>
      </c>
    </row>
    <row r="25" spans="1:16" x14ac:dyDescent="0.25">
      <c r="H25">
        <f t="shared" si="4"/>
        <v>0</v>
      </c>
    </row>
    <row r="26" spans="1:16" x14ac:dyDescent="0.25">
      <c r="H26">
        <f t="shared" si="4"/>
        <v>0</v>
      </c>
    </row>
    <row r="27" spans="1:16" x14ac:dyDescent="0.25">
      <c r="H27">
        <f t="shared" si="4"/>
        <v>0</v>
      </c>
    </row>
    <row r="28" spans="1:16" ht="15.75" thickBot="1" x14ac:dyDescent="0.3"/>
    <row r="29" spans="1:16" x14ac:dyDescent="0.25">
      <c r="A29" s="94" t="s">
        <v>8</v>
      </c>
      <c r="B29" s="96" t="s">
        <v>9</v>
      </c>
      <c r="C29" s="98" t="s">
        <v>19</v>
      </c>
      <c r="D29" s="98"/>
      <c r="E29" s="98"/>
      <c r="F29" s="98"/>
      <c r="G29" s="98"/>
      <c r="H29" s="99" t="s">
        <v>18</v>
      </c>
    </row>
    <row r="30" spans="1:16" ht="15.75" thickBot="1" x14ac:dyDescent="0.3">
      <c r="A30" s="95"/>
      <c r="B30" s="97"/>
      <c r="C30" s="17" t="s">
        <v>12</v>
      </c>
      <c r="D30" s="17" t="s">
        <v>13</v>
      </c>
      <c r="E30" s="17" t="s">
        <v>14</v>
      </c>
      <c r="F30" s="17" t="s">
        <v>15</v>
      </c>
      <c r="G30" s="17" t="s">
        <v>16</v>
      </c>
      <c r="H30" s="100"/>
    </row>
    <row r="31" spans="1:16" x14ac:dyDescent="0.25">
      <c r="A31" s="11"/>
      <c r="H31">
        <f>SUM(C31:G31)</f>
        <v>0</v>
      </c>
    </row>
    <row r="32" spans="1:16" x14ac:dyDescent="0.25">
      <c r="H32">
        <f t="shared" ref="H32:H35" si="5">SUM(C32:G32)</f>
        <v>0</v>
      </c>
    </row>
    <row r="33" spans="8:8" x14ac:dyDescent="0.25">
      <c r="H33">
        <f t="shared" si="5"/>
        <v>0</v>
      </c>
    </row>
    <row r="34" spans="8:8" x14ac:dyDescent="0.25">
      <c r="H34">
        <f t="shared" si="5"/>
        <v>0</v>
      </c>
    </row>
    <row r="35" spans="8:8" x14ac:dyDescent="0.25">
      <c r="H35">
        <f t="shared" si="5"/>
        <v>0</v>
      </c>
    </row>
  </sheetData>
  <mergeCells count="27">
    <mergeCell ref="O5:P5"/>
    <mergeCell ref="Q5:R5"/>
    <mergeCell ref="S5:T5"/>
    <mergeCell ref="K12:T12"/>
    <mergeCell ref="A13:A14"/>
    <mergeCell ref="B13:B14"/>
    <mergeCell ref="C13:G13"/>
    <mergeCell ref="H13:H14"/>
    <mergeCell ref="J14:M14"/>
    <mergeCell ref="A5:A6"/>
    <mergeCell ref="B5:B6"/>
    <mergeCell ref="C5:G5"/>
    <mergeCell ref="H5:H6"/>
    <mergeCell ref="K5:L5"/>
    <mergeCell ref="M5:N5"/>
    <mergeCell ref="P15:P22"/>
    <mergeCell ref="N16:N22"/>
    <mergeCell ref="A21:A22"/>
    <mergeCell ref="B21:B22"/>
    <mergeCell ref="C21:G21"/>
    <mergeCell ref="H21:H22"/>
    <mergeCell ref="J22:L22"/>
    <mergeCell ref="A29:A30"/>
    <mergeCell ref="B29:B30"/>
    <mergeCell ref="C29:G29"/>
    <mergeCell ref="H29:H30"/>
    <mergeCell ref="O15:O2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TARIFS</vt:lpstr>
      <vt:lpstr>LISTING PRESENCE</vt:lpstr>
      <vt:lpstr>LISTING DE PRESENCE</vt:lpstr>
      <vt:lpstr>GAUTHIER</vt:lpstr>
      <vt:lpstr>BOSC</vt:lpstr>
      <vt:lpstr>BERNET</vt:lpstr>
      <vt:lpstr>BERIDOT</vt:lpstr>
      <vt:lpstr>BELLIN</vt:lpstr>
      <vt:lpstr>DANDRES</vt:lpstr>
      <vt:lpstr>COMTE</vt:lpstr>
      <vt:lpstr>BANC</vt:lpstr>
      <vt:lpstr>LAFAYE</vt:lpstr>
      <vt:lpstr>BERTHONNIER</vt:lpstr>
      <vt:lpstr>BERTHIER</vt:lpstr>
      <vt:lpstr>BILLON</vt:lpstr>
      <vt:lpstr>GRANGIER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creastelle</dc:creator>
  <cp:lastModifiedBy>pouet</cp:lastModifiedBy>
  <cp:lastPrinted>2013-09-28T10:04:35Z</cp:lastPrinted>
  <dcterms:created xsi:type="dcterms:W3CDTF">2013-08-06T11:54:31Z</dcterms:created>
  <dcterms:modified xsi:type="dcterms:W3CDTF">2013-10-02T21:05:08Z</dcterms:modified>
</cp:coreProperties>
</file>