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760"/>
  </bookViews>
  <sheets>
    <sheet name="Allan Lauberteaux" sheetId="1" r:id="rId1"/>
  </sheets>
  <definedNames>
    <definedName name="date">'Allan Lauberteaux'!$A$18:$A$55</definedName>
    <definedName name="JF">'Allan Lauberteaux'!$K$22:$K$33</definedName>
    <definedName name="Numero">'Allan Lauberteaux'!$T$1:$AC$117</definedName>
    <definedName name="_xlnm.Print_Area" localSheetId="0">'Allan Lauberteaux'!$A:$I</definedName>
  </definedNames>
  <calcPr calcId="125725"/>
</workbook>
</file>

<file path=xl/calcChain.xml><?xml version="1.0" encoding="utf-8"?>
<calcChain xmlns="http://schemas.openxmlformats.org/spreadsheetml/2006/main">
  <c r="B689" i="1"/>
  <c r="B627"/>
  <c r="B565"/>
  <c r="B503"/>
  <c r="B441"/>
  <c r="B379"/>
  <c r="B317"/>
  <c r="B255"/>
  <c r="B193"/>
  <c r="B131" l="1"/>
  <c r="D404"/>
  <c r="D405"/>
  <c r="D406"/>
  <c r="D407"/>
  <c r="L303"/>
  <c r="M303"/>
  <c r="N303" s="1"/>
  <c r="L365"/>
  <c r="M365"/>
  <c r="N365" s="1"/>
  <c r="D737"/>
  <c r="D675"/>
  <c r="D613"/>
  <c r="D551"/>
  <c r="D489"/>
  <c r="D427"/>
  <c r="D303"/>
  <c r="D241"/>
  <c r="B632" l="1"/>
  <c r="B509"/>
  <c r="B384"/>
  <c r="B260"/>
  <c r="B136"/>
  <c r="B69"/>
  <c r="J671"/>
  <c r="J672" s="1"/>
  <c r="J609"/>
  <c r="J610" s="1"/>
  <c r="O365"/>
  <c r="O303"/>
  <c r="A700"/>
  <c r="A701" s="1"/>
  <c r="A638"/>
  <c r="A639" s="1"/>
  <c r="A576"/>
  <c r="A577" s="1"/>
  <c r="A514"/>
  <c r="A515" s="1"/>
  <c r="A452"/>
  <c r="J452" s="1"/>
  <c r="A390"/>
  <c r="A391" s="1"/>
  <c r="A328"/>
  <c r="A329" s="1"/>
  <c r="A266"/>
  <c r="A267" s="1"/>
  <c r="A204"/>
  <c r="J204" s="1"/>
  <c r="A142"/>
  <c r="A80"/>
  <c r="A81" s="1"/>
  <c r="J733"/>
  <c r="B695"/>
  <c r="B694"/>
  <c r="B693"/>
  <c r="B692"/>
  <c r="B691"/>
  <c r="B690"/>
  <c r="B631"/>
  <c r="B571"/>
  <c r="B570"/>
  <c r="B569"/>
  <c r="B568"/>
  <c r="B567"/>
  <c r="B566"/>
  <c r="J547"/>
  <c r="J485"/>
  <c r="B447"/>
  <c r="B446"/>
  <c r="B445"/>
  <c r="B444"/>
  <c r="B443"/>
  <c r="B442"/>
  <c r="J423"/>
  <c r="B385"/>
  <c r="J361"/>
  <c r="B323"/>
  <c r="B322"/>
  <c r="B321"/>
  <c r="B320"/>
  <c r="B319"/>
  <c r="B318"/>
  <c r="J299"/>
  <c r="J300" s="1"/>
  <c r="B259"/>
  <c r="J237"/>
  <c r="B199"/>
  <c r="B198"/>
  <c r="B197"/>
  <c r="B196"/>
  <c r="B195"/>
  <c r="B194"/>
  <c r="B135"/>
  <c r="J113"/>
  <c r="B75"/>
  <c r="B74"/>
  <c r="B73"/>
  <c r="B72"/>
  <c r="B71"/>
  <c r="B70"/>
  <c r="B381" l="1"/>
  <c r="B133"/>
  <c r="B137"/>
  <c r="B257"/>
  <c r="B261"/>
  <c r="B383"/>
  <c r="B506"/>
  <c r="B629"/>
  <c r="B633"/>
  <c r="B132"/>
  <c r="B134"/>
  <c r="B256"/>
  <c r="B258"/>
  <c r="B380"/>
  <c r="B382"/>
  <c r="B504"/>
  <c r="B508"/>
  <c r="B628"/>
  <c r="B630"/>
  <c r="B266"/>
  <c r="D266"/>
  <c r="C266"/>
  <c r="E266"/>
  <c r="B505"/>
  <c r="B507"/>
  <c r="A453"/>
  <c r="C453" s="1"/>
  <c r="B204"/>
  <c r="B452"/>
  <c r="A205"/>
  <c r="A206" s="1"/>
  <c r="J175"/>
  <c r="D204"/>
  <c r="D452"/>
  <c r="J701"/>
  <c r="E701"/>
  <c r="C701"/>
  <c r="A702"/>
  <c r="D701"/>
  <c r="B701"/>
  <c r="J734"/>
  <c r="C700"/>
  <c r="E700"/>
  <c r="J700"/>
  <c r="B700"/>
  <c r="D700"/>
  <c r="J639"/>
  <c r="E639"/>
  <c r="C639"/>
  <c r="A640"/>
  <c r="D639"/>
  <c r="B639"/>
  <c r="J673"/>
  <c r="C638"/>
  <c r="E638"/>
  <c r="H638" s="1"/>
  <c r="J638"/>
  <c r="B638"/>
  <c r="D638"/>
  <c r="J577"/>
  <c r="E577"/>
  <c r="C577"/>
  <c r="A578"/>
  <c r="D577"/>
  <c r="B577"/>
  <c r="J611"/>
  <c r="C576"/>
  <c r="E576"/>
  <c r="J576"/>
  <c r="B576"/>
  <c r="D576"/>
  <c r="J515"/>
  <c r="E515"/>
  <c r="C515"/>
  <c r="A516"/>
  <c r="D515"/>
  <c r="B515"/>
  <c r="J548"/>
  <c r="C514"/>
  <c r="E514"/>
  <c r="J514"/>
  <c r="B514"/>
  <c r="D514"/>
  <c r="D453"/>
  <c r="J486"/>
  <c r="J453"/>
  <c r="C452"/>
  <c r="E452"/>
  <c r="J391"/>
  <c r="E391"/>
  <c r="C391"/>
  <c r="A392"/>
  <c r="D391"/>
  <c r="B391"/>
  <c r="J424"/>
  <c r="C390"/>
  <c r="E390"/>
  <c r="J390"/>
  <c r="B390"/>
  <c r="D390"/>
  <c r="J329"/>
  <c r="E329"/>
  <c r="C329"/>
  <c r="A330"/>
  <c r="D329"/>
  <c r="B329"/>
  <c r="J362"/>
  <c r="C328"/>
  <c r="E328"/>
  <c r="H328" s="1"/>
  <c r="J328"/>
  <c r="B328"/>
  <c r="D328"/>
  <c r="J267"/>
  <c r="E267"/>
  <c r="C267"/>
  <c r="A268"/>
  <c r="D267"/>
  <c r="B267"/>
  <c r="J301"/>
  <c r="H266"/>
  <c r="J266"/>
  <c r="D205"/>
  <c r="J238"/>
  <c r="J205"/>
  <c r="C204"/>
  <c r="E204"/>
  <c r="A143"/>
  <c r="D142"/>
  <c r="B142"/>
  <c r="E142"/>
  <c r="H142" s="1"/>
  <c r="J142"/>
  <c r="C142"/>
  <c r="J81"/>
  <c r="E81"/>
  <c r="C81"/>
  <c r="A82"/>
  <c r="D81"/>
  <c r="B81"/>
  <c r="J114"/>
  <c r="H80"/>
  <c r="J80"/>
  <c r="M17"/>
  <c r="N17" s="1"/>
  <c r="O17" s="1"/>
  <c r="L17"/>
  <c r="J176" l="1"/>
  <c r="H700"/>
  <c r="H576"/>
  <c r="H514"/>
  <c r="H452"/>
  <c r="H390"/>
  <c r="G390" s="1"/>
  <c r="F390" s="1"/>
  <c r="H204"/>
  <c r="C205"/>
  <c r="E205"/>
  <c r="B205"/>
  <c r="E453"/>
  <c r="H453" s="1"/>
  <c r="G453" s="1"/>
  <c r="F453" s="1"/>
  <c r="B453"/>
  <c r="A454"/>
  <c r="E454" s="1"/>
  <c r="G700"/>
  <c r="F700" s="1"/>
  <c r="A703"/>
  <c r="D702"/>
  <c r="B702"/>
  <c r="J702"/>
  <c r="E702"/>
  <c r="C702"/>
  <c r="H701"/>
  <c r="J735"/>
  <c r="F638"/>
  <c r="G638"/>
  <c r="J674"/>
  <c r="A641"/>
  <c r="D640"/>
  <c r="B640"/>
  <c r="J640"/>
  <c r="E640"/>
  <c r="C640"/>
  <c r="H639"/>
  <c r="G576"/>
  <c r="F576" s="1"/>
  <c r="J612"/>
  <c r="A579"/>
  <c r="D578"/>
  <c r="B578"/>
  <c r="J578"/>
  <c r="E578"/>
  <c r="C578"/>
  <c r="H577"/>
  <c r="G514"/>
  <c r="F514" s="1"/>
  <c r="A517"/>
  <c r="D516"/>
  <c r="B516"/>
  <c r="J516"/>
  <c r="E516"/>
  <c r="C516"/>
  <c r="H515"/>
  <c r="J549"/>
  <c r="J487"/>
  <c r="J454"/>
  <c r="C454"/>
  <c r="A455"/>
  <c r="A393"/>
  <c r="D392"/>
  <c r="B392"/>
  <c r="J392"/>
  <c r="E392"/>
  <c r="C392"/>
  <c r="H391"/>
  <c r="J425"/>
  <c r="F328"/>
  <c r="G328"/>
  <c r="A331"/>
  <c r="D330"/>
  <c r="B330"/>
  <c r="J330"/>
  <c r="E330"/>
  <c r="C330"/>
  <c r="H329"/>
  <c r="J363"/>
  <c r="G266"/>
  <c r="F266" s="1"/>
  <c r="J302"/>
  <c r="A269"/>
  <c r="D268"/>
  <c r="B268"/>
  <c r="J268"/>
  <c r="E268"/>
  <c r="C268"/>
  <c r="H267"/>
  <c r="J239"/>
  <c r="J206"/>
  <c r="E206"/>
  <c r="C206"/>
  <c r="A207"/>
  <c r="B206"/>
  <c r="D206"/>
  <c r="F142"/>
  <c r="G142"/>
  <c r="J143"/>
  <c r="E143"/>
  <c r="C143"/>
  <c r="A144"/>
  <c r="B143"/>
  <c r="D143"/>
  <c r="G80"/>
  <c r="F80" s="1"/>
  <c r="A83"/>
  <c r="D82"/>
  <c r="B82"/>
  <c r="J82"/>
  <c r="E82"/>
  <c r="C82"/>
  <c r="H81"/>
  <c r="J115"/>
  <c r="J50"/>
  <c r="J177" l="1"/>
  <c r="G204"/>
  <c r="F204" s="1"/>
  <c r="G452"/>
  <c r="F452" s="1"/>
  <c r="H205"/>
  <c r="G205" s="1"/>
  <c r="F205" s="1"/>
  <c r="B454"/>
  <c r="D454"/>
  <c r="J736"/>
  <c r="G701"/>
  <c r="F701" s="1"/>
  <c r="J703"/>
  <c r="E703"/>
  <c r="C703"/>
  <c r="A704"/>
  <c r="D703"/>
  <c r="B703"/>
  <c r="H702"/>
  <c r="G639"/>
  <c r="F639" s="1"/>
  <c r="J641"/>
  <c r="E641"/>
  <c r="C641"/>
  <c r="A642"/>
  <c r="D641"/>
  <c r="B641"/>
  <c r="H640"/>
  <c r="G577"/>
  <c r="F577" s="1"/>
  <c r="J579"/>
  <c r="E579"/>
  <c r="C579"/>
  <c r="A580"/>
  <c r="D579"/>
  <c r="B579"/>
  <c r="H578"/>
  <c r="J550"/>
  <c r="G515"/>
  <c r="F515" s="1"/>
  <c r="J517"/>
  <c r="E517"/>
  <c r="C517"/>
  <c r="A518"/>
  <c r="D517"/>
  <c r="B517"/>
  <c r="H516"/>
  <c r="J488"/>
  <c r="H454"/>
  <c r="A456"/>
  <c r="D455"/>
  <c r="B455"/>
  <c r="C455"/>
  <c r="J455"/>
  <c r="E455"/>
  <c r="H455" s="1"/>
  <c r="J426"/>
  <c r="G391"/>
  <c r="F391" s="1"/>
  <c r="J393"/>
  <c r="E393"/>
  <c r="C393"/>
  <c r="A394"/>
  <c r="D393"/>
  <c r="B393"/>
  <c r="H392"/>
  <c r="J364"/>
  <c r="G329"/>
  <c r="F329" s="1"/>
  <c r="J331"/>
  <c r="E331"/>
  <c r="C331"/>
  <c r="A332"/>
  <c r="D331"/>
  <c r="B331"/>
  <c r="H330"/>
  <c r="G267"/>
  <c r="F267" s="1"/>
  <c r="J269"/>
  <c r="E269"/>
  <c r="C269"/>
  <c r="A270"/>
  <c r="D269"/>
  <c r="B269"/>
  <c r="H268"/>
  <c r="A208"/>
  <c r="D207"/>
  <c r="B207"/>
  <c r="J207"/>
  <c r="E207"/>
  <c r="C207"/>
  <c r="J240"/>
  <c r="H206"/>
  <c r="A145"/>
  <c r="D144"/>
  <c r="B144"/>
  <c r="J144"/>
  <c r="E144"/>
  <c r="C144"/>
  <c r="H143"/>
  <c r="J116"/>
  <c r="G81"/>
  <c r="F81" s="1"/>
  <c r="J83"/>
  <c r="E83"/>
  <c r="C83"/>
  <c r="A84"/>
  <c r="D83"/>
  <c r="B83"/>
  <c r="H82"/>
  <c r="J51"/>
  <c r="J178" l="1"/>
  <c r="G702"/>
  <c r="F702" s="1"/>
  <c r="A705"/>
  <c r="D704"/>
  <c r="B704"/>
  <c r="J704"/>
  <c r="E704"/>
  <c r="C704"/>
  <c r="H703"/>
  <c r="G640"/>
  <c r="F640" s="1"/>
  <c r="A643"/>
  <c r="D642"/>
  <c r="B642"/>
  <c r="J642"/>
  <c r="E642"/>
  <c r="C642"/>
  <c r="H641"/>
  <c r="G578"/>
  <c r="F578" s="1"/>
  <c r="A581"/>
  <c r="D580"/>
  <c r="B580"/>
  <c r="J580"/>
  <c r="E580"/>
  <c r="C580"/>
  <c r="H579"/>
  <c r="G516"/>
  <c r="F516" s="1"/>
  <c r="A519"/>
  <c r="D518"/>
  <c r="B518"/>
  <c r="J518"/>
  <c r="E518"/>
  <c r="C518"/>
  <c r="H517"/>
  <c r="G455"/>
  <c r="F455" s="1"/>
  <c r="G454"/>
  <c r="F454" s="1"/>
  <c r="J456"/>
  <c r="E456"/>
  <c r="C456"/>
  <c r="A457"/>
  <c r="B456"/>
  <c r="D456"/>
  <c r="G392"/>
  <c r="F392" s="1"/>
  <c r="A395"/>
  <c r="D394"/>
  <c r="B394"/>
  <c r="J394"/>
  <c r="E394"/>
  <c r="C394"/>
  <c r="H393"/>
  <c r="G330"/>
  <c r="F330" s="1"/>
  <c r="A333"/>
  <c r="D332"/>
  <c r="B332"/>
  <c r="J332"/>
  <c r="E332"/>
  <c r="C332"/>
  <c r="J365"/>
  <c r="H331"/>
  <c r="A271"/>
  <c r="D270"/>
  <c r="B270"/>
  <c r="J270"/>
  <c r="E270"/>
  <c r="C270"/>
  <c r="H269"/>
  <c r="G268"/>
  <c r="F268" s="1"/>
  <c r="G206"/>
  <c r="F206" s="1"/>
  <c r="J208"/>
  <c r="E208"/>
  <c r="C208"/>
  <c r="D208"/>
  <c r="A209"/>
  <c r="B208"/>
  <c r="H207"/>
  <c r="G143"/>
  <c r="F143" s="1"/>
  <c r="J145"/>
  <c r="E145"/>
  <c r="C145"/>
  <c r="D145"/>
  <c r="A146"/>
  <c r="B145"/>
  <c r="H144"/>
  <c r="G82"/>
  <c r="F82" s="1"/>
  <c r="A85"/>
  <c r="D84"/>
  <c r="B84"/>
  <c r="J84"/>
  <c r="E84"/>
  <c r="C84"/>
  <c r="H83"/>
  <c r="J52"/>
  <c r="J179" l="1"/>
  <c r="H394"/>
  <c r="H642"/>
  <c r="G642" s="1"/>
  <c r="F642" s="1"/>
  <c r="H580"/>
  <c r="G703"/>
  <c r="F703" s="1"/>
  <c r="J705"/>
  <c r="E705"/>
  <c r="C705"/>
  <c r="A706"/>
  <c r="D705"/>
  <c r="B705"/>
  <c r="H704"/>
  <c r="G641"/>
  <c r="F641" s="1"/>
  <c r="J643"/>
  <c r="E643"/>
  <c r="C643"/>
  <c r="A644"/>
  <c r="D643"/>
  <c r="B643"/>
  <c r="G579"/>
  <c r="F579" s="1"/>
  <c r="G580"/>
  <c r="F580" s="1"/>
  <c r="J581"/>
  <c r="E581"/>
  <c r="C581"/>
  <c r="A582"/>
  <c r="D581"/>
  <c r="B581"/>
  <c r="G517"/>
  <c r="F517" s="1"/>
  <c r="J519"/>
  <c r="E519"/>
  <c r="C519"/>
  <c r="A520"/>
  <c r="D519"/>
  <c r="B519"/>
  <c r="H518"/>
  <c r="A458"/>
  <c r="D457"/>
  <c r="B457"/>
  <c r="J457"/>
  <c r="E457"/>
  <c r="C457"/>
  <c r="H456"/>
  <c r="G393"/>
  <c r="F393" s="1"/>
  <c r="J395"/>
  <c r="E395"/>
  <c r="C395"/>
  <c r="A396"/>
  <c r="D395"/>
  <c r="B395"/>
  <c r="G331"/>
  <c r="F331" s="1"/>
  <c r="J333"/>
  <c r="E333"/>
  <c r="C333"/>
  <c r="A334"/>
  <c r="D333"/>
  <c r="B333"/>
  <c r="H332"/>
  <c r="G269"/>
  <c r="F269" s="1"/>
  <c r="J271"/>
  <c r="E271"/>
  <c r="C271"/>
  <c r="A272"/>
  <c r="D271"/>
  <c r="B271"/>
  <c r="H270"/>
  <c r="G207"/>
  <c r="F207" s="1"/>
  <c r="A210"/>
  <c r="D209"/>
  <c r="B209"/>
  <c r="C209"/>
  <c r="J209"/>
  <c r="E209"/>
  <c r="H209" s="1"/>
  <c r="H208"/>
  <c r="A147"/>
  <c r="D146"/>
  <c r="B146"/>
  <c r="C146"/>
  <c r="J146"/>
  <c r="E146"/>
  <c r="H146" s="1"/>
  <c r="G144"/>
  <c r="F144" s="1"/>
  <c r="H145"/>
  <c r="G83"/>
  <c r="F83" s="1"/>
  <c r="J85"/>
  <c r="E85"/>
  <c r="C85"/>
  <c r="A86"/>
  <c r="D85"/>
  <c r="B85"/>
  <c r="H84"/>
  <c r="J53"/>
  <c r="G394" l="1"/>
  <c r="F394" s="1"/>
  <c r="A707"/>
  <c r="D706"/>
  <c r="B706"/>
  <c r="J706"/>
  <c r="E706"/>
  <c r="C706"/>
  <c r="H705"/>
  <c r="G704"/>
  <c r="F704" s="1"/>
  <c r="A645"/>
  <c r="D644"/>
  <c r="B644"/>
  <c r="J644"/>
  <c r="E644"/>
  <c r="C644"/>
  <c r="H643"/>
  <c r="A583"/>
  <c r="D582"/>
  <c r="B582"/>
  <c r="J582"/>
  <c r="E582"/>
  <c r="C582"/>
  <c r="H581"/>
  <c r="A521"/>
  <c r="D520"/>
  <c r="B520"/>
  <c r="J520"/>
  <c r="E520"/>
  <c r="C520"/>
  <c r="H519"/>
  <c r="G518"/>
  <c r="F518" s="1"/>
  <c r="G456"/>
  <c r="F456" s="1"/>
  <c r="J458"/>
  <c r="E458"/>
  <c r="C458"/>
  <c r="D458"/>
  <c r="A459"/>
  <c r="B458"/>
  <c r="H457"/>
  <c r="A397"/>
  <c r="D396"/>
  <c r="B396"/>
  <c r="J396"/>
  <c r="E396"/>
  <c r="C396"/>
  <c r="H395"/>
  <c r="A335"/>
  <c r="D334"/>
  <c r="B334"/>
  <c r="J334"/>
  <c r="E334"/>
  <c r="C334"/>
  <c r="H333"/>
  <c r="G332"/>
  <c r="F332" s="1"/>
  <c r="G270"/>
  <c r="F270" s="1"/>
  <c r="A273"/>
  <c r="D272"/>
  <c r="B272"/>
  <c r="J272"/>
  <c r="E272"/>
  <c r="C272"/>
  <c r="H271"/>
  <c r="G208"/>
  <c r="F208" s="1"/>
  <c r="J210"/>
  <c r="E210"/>
  <c r="C210"/>
  <c r="A211"/>
  <c r="B210"/>
  <c r="D210"/>
  <c r="G209"/>
  <c r="F209" s="1"/>
  <c r="J147"/>
  <c r="E147"/>
  <c r="C147"/>
  <c r="A148"/>
  <c r="B147"/>
  <c r="D147"/>
  <c r="G145"/>
  <c r="F145" s="1"/>
  <c r="G146"/>
  <c r="F146" s="1"/>
  <c r="A87"/>
  <c r="D86"/>
  <c r="B86"/>
  <c r="J86"/>
  <c r="E86"/>
  <c r="C86"/>
  <c r="H85"/>
  <c r="G84"/>
  <c r="F84" s="1"/>
  <c r="J54"/>
  <c r="E273" l="1"/>
  <c r="C273"/>
  <c r="D273"/>
  <c r="B273"/>
  <c r="H272"/>
  <c r="H396"/>
  <c r="H582"/>
  <c r="H458"/>
  <c r="G458" s="1"/>
  <c r="F458" s="1"/>
  <c r="H520"/>
  <c r="H644"/>
  <c r="G644" s="1"/>
  <c r="F644" s="1"/>
  <c r="H706"/>
  <c r="G706" s="1"/>
  <c r="F706" s="1"/>
  <c r="H86"/>
  <c r="H210"/>
  <c r="H334"/>
  <c r="G705"/>
  <c r="F705" s="1"/>
  <c r="J707"/>
  <c r="E707"/>
  <c r="C707"/>
  <c r="A708"/>
  <c r="D707"/>
  <c r="B707"/>
  <c r="G643"/>
  <c r="F643" s="1"/>
  <c r="J645"/>
  <c r="E645"/>
  <c r="C645"/>
  <c r="A646"/>
  <c r="D645"/>
  <c r="B645"/>
  <c r="G581"/>
  <c r="F581" s="1"/>
  <c r="G582"/>
  <c r="J583"/>
  <c r="E583"/>
  <c r="C583"/>
  <c r="A584"/>
  <c r="D583"/>
  <c r="B583"/>
  <c r="G519"/>
  <c r="F519" s="1"/>
  <c r="G520"/>
  <c r="F520" s="1"/>
  <c r="J521"/>
  <c r="E521"/>
  <c r="C521"/>
  <c r="A522"/>
  <c r="D521"/>
  <c r="B521"/>
  <c r="G457"/>
  <c r="F457" s="1"/>
  <c r="A460"/>
  <c r="D459"/>
  <c r="B459"/>
  <c r="C459"/>
  <c r="J459"/>
  <c r="E459"/>
  <c r="H459" s="1"/>
  <c r="G395"/>
  <c r="F395" s="1"/>
  <c r="G396"/>
  <c r="F396" s="1"/>
  <c r="J397"/>
  <c r="E397"/>
  <c r="C397"/>
  <c r="A398"/>
  <c r="D397"/>
  <c r="B397"/>
  <c r="G333"/>
  <c r="F333" s="1"/>
  <c r="G334"/>
  <c r="F334" s="1"/>
  <c r="J335"/>
  <c r="E335"/>
  <c r="H335" s="1"/>
  <c r="C335"/>
  <c r="A336"/>
  <c r="D335"/>
  <c r="B335"/>
  <c r="G271"/>
  <c r="F271" s="1"/>
  <c r="G272"/>
  <c r="F272" s="1"/>
  <c r="J273"/>
  <c r="H273"/>
  <c r="A274"/>
  <c r="A212"/>
  <c r="D211"/>
  <c r="B211"/>
  <c r="J211"/>
  <c r="E211"/>
  <c r="C211"/>
  <c r="G210"/>
  <c r="F210" s="1"/>
  <c r="A149"/>
  <c r="D148"/>
  <c r="B148"/>
  <c r="J148"/>
  <c r="E148"/>
  <c r="C148"/>
  <c r="H147"/>
  <c r="G85"/>
  <c r="F85" s="1"/>
  <c r="G86"/>
  <c r="F86" s="1"/>
  <c r="J87"/>
  <c r="E87"/>
  <c r="H87" s="1"/>
  <c r="C87"/>
  <c r="A88"/>
  <c r="D87"/>
  <c r="B87"/>
  <c r="E336" l="1"/>
  <c r="C336"/>
  <c r="D336"/>
  <c r="B336"/>
  <c r="F582"/>
  <c r="H148"/>
  <c r="H211"/>
  <c r="H645"/>
  <c r="F645" s="1"/>
  <c r="H397"/>
  <c r="H521"/>
  <c r="H583"/>
  <c r="H707"/>
  <c r="A709"/>
  <c r="D708"/>
  <c r="B708"/>
  <c r="J708"/>
  <c r="E708"/>
  <c r="C708"/>
  <c r="A647"/>
  <c r="D646"/>
  <c r="B646"/>
  <c r="J646"/>
  <c r="E646"/>
  <c r="C646"/>
  <c r="G645"/>
  <c r="A585"/>
  <c r="D584"/>
  <c r="B584"/>
  <c r="J584"/>
  <c r="E584"/>
  <c r="C584"/>
  <c r="G583"/>
  <c r="F583" s="1"/>
  <c r="A523"/>
  <c r="D522"/>
  <c r="B522"/>
  <c r="J522"/>
  <c r="E522"/>
  <c r="C522"/>
  <c r="J460"/>
  <c r="E460"/>
  <c r="C460"/>
  <c r="A461"/>
  <c r="B460"/>
  <c r="D460"/>
  <c r="G459"/>
  <c r="F459" s="1"/>
  <c r="A399"/>
  <c r="D398"/>
  <c r="B398"/>
  <c r="J398"/>
  <c r="E398"/>
  <c r="C398"/>
  <c r="G397"/>
  <c r="F397" s="1"/>
  <c r="A337"/>
  <c r="J336"/>
  <c r="G335"/>
  <c r="F335"/>
  <c r="A275"/>
  <c r="D274"/>
  <c r="B274"/>
  <c r="J274"/>
  <c r="E274"/>
  <c r="C274"/>
  <c r="G273"/>
  <c r="F273" s="1"/>
  <c r="G211"/>
  <c r="F211" s="1"/>
  <c r="J212"/>
  <c r="E212"/>
  <c r="C212"/>
  <c r="D212"/>
  <c r="A213"/>
  <c r="B212"/>
  <c r="G147"/>
  <c r="F147" s="1"/>
  <c r="G148"/>
  <c r="F148" s="1"/>
  <c r="J149"/>
  <c r="E149"/>
  <c r="C149"/>
  <c r="D149"/>
  <c r="A150"/>
  <c r="B149"/>
  <c r="A89"/>
  <c r="D88"/>
  <c r="B88"/>
  <c r="J88"/>
  <c r="E88"/>
  <c r="H88" s="1"/>
  <c r="C88"/>
  <c r="G87"/>
  <c r="F87" s="1"/>
  <c r="A18"/>
  <c r="P24"/>
  <c r="AD3" s="1"/>
  <c r="J18" l="1"/>
  <c r="E18"/>
  <c r="C18"/>
  <c r="D18"/>
  <c r="B18"/>
  <c r="G707"/>
  <c r="F707" s="1"/>
  <c r="G521"/>
  <c r="F521" s="1"/>
  <c r="H212"/>
  <c r="H460"/>
  <c r="H149"/>
  <c r="G149" s="1"/>
  <c r="H274"/>
  <c r="H336"/>
  <c r="H398"/>
  <c r="H522"/>
  <c r="G522" s="1"/>
  <c r="F522" s="1"/>
  <c r="H584"/>
  <c r="H646"/>
  <c r="G646" s="1"/>
  <c r="H708"/>
  <c r="J709"/>
  <c r="E709"/>
  <c r="C709"/>
  <c r="A710"/>
  <c r="D709"/>
  <c r="B709"/>
  <c r="F646"/>
  <c r="J647"/>
  <c r="E647"/>
  <c r="C647"/>
  <c r="A648"/>
  <c r="D647"/>
  <c r="B647"/>
  <c r="G584"/>
  <c r="J585"/>
  <c r="E585"/>
  <c r="C585"/>
  <c r="A586"/>
  <c r="D585"/>
  <c r="B585"/>
  <c r="J523"/>
  <c r="E523"/>
  <c r="C523"/>
  <c r="A524"/>
  <c r="D523"/>
  <c r="B523"/>
  <c r="A462"/>
  <c r="D461"/>
  <c r="B461"/>
  <c r="J461"/>
  <c r="E461"/>
  <c r="C461"/>
  <c r="G460"/>
  <c r="F460" s="1"/>
  <c r="G398"/>
  <c r="F398" s="1"/>
  <c r="J399"/>
  <c r="E399"/>
  <c r="C399"/>
  <c r="A400"/>
  <c r="D399"/>
  <c r="B399"/>
  <c r="G336"/>
  <c r="J337"/>
  <c r="E337"/>
  <c r="C337"/>
  <c r="A338"/>
  <c r="D337"/>
  <c r="B337"/>
  <c r="G274"/>
  <c r="F274" s="1"/>
  <c r="J275"/>
  <c r="E275"/>
  <c r="C275"/>
  <c r="A276"/>
  <c r="D275"/>
  <c r="B275"/>
  <c r="G212"/>
  <c r="F212" s="1"/>
  <c r="A214"/>
  <c r="D213"/>
  <c r="B213"/>
  <c r="C213"/>
  <c r="J213"/>
  <c r="E213"/>
  <c r="H213" s="1"/>
  <c r="A151"/>
  <c r="D150"/>
  <c r="B150"/>
  <c r="C150"/>
  <c r="J150"/>
  <c r="E150"/>
  <c r="H150" s="1"/>
  <c r="F149"/>
  <c r="G88"/>
  <c r="F88" s="1"/>
  <c r="J89"/>
  <c r="E89"/>
  <c r="C89"/>
  <c r="A90"/>
  <c r="D89"/>
  <c r="B89"/>
  <c r="AC3"/>
  <c r="AC5" s="1"/>
  <c r="A19"/>
  <c r="B19" s="1"/>
  <c r="AC4"/>
  <c r="N59"/>
  <c r="M90"/>
  <c r="B13"/>
  <c r="B12"/>
  <c r="B11"/>
  <c r="B10"/>
  <c r="B9"/>
  <c r="B8"/>
  <c r="N23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M23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G708" l="1"/>
  <c r="F708" s="1"/>
  <c r="E648"/>
  <c r="C648"/>
  <c r="D648"/>
  <c r="B648"/>
  <c r="F336"/>
  <c r="F584"/>
  <c r="M64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A711"/>
  <c r="D710"/>
  <c r="B710"/>
  <c r="J710"/>
  <c r="E710"/>
  <c r="C710"/>
  <c r="H709"/>
  <c r="A649"/>
  <c r="J648"/>
  <c r="H647"/>
  <c r="A587"/>
  <c r="D586"/>
  <c r="B586"/>
  <c r="J586"/>
  <c r="E586"/>
  <c r="C586"/>
  <c r="H585"/>
  <c r="A525"/>
  <c r="D524"/>
  <c r="B524"/>
  <c r="J524"/>
  <c r="E524"/>
  <c r="C524"/>
  <c r="H523"/>
  <c r="J462"/>
  <c r="E462"/>
  <c r="C462"/>
  <c r="A463"/>
  <c r="D462"/>
  <c r="B462"/>
  <c r="H461"/>
  <c r="A401"/>
  <c r="D400"/>
  <c r="B400"/>
  <c r="J400"/>
  <c r="E400"/>
  <c r="C400"/>
  <c r="H399"/>
  <c r="A339"/>
  <c r="D338"/>
  <c r="B338"/>
  <c r="J338"/>
  <c r="E338"/>
  <c r="C338"/>
  <c r="H337"/>
  <c r="A277"/>
  <c r="D276"/>
  <c r="B276"/>
  <c r="J276"/>
  <c r="E276"/>
  <c r="C276"/>
  <c r="H275"/>
  <c r="G213"/>
  <c r="F213" s="1"/>
  <c r="J214"/>
  <c r="E214"/>
  <c r="C214"/>
  <c r="A215"/>
  <c r="B214"/>
  <c r="D214"/>
  <c r="J151"/>
  <c r="E151"/>
  <c r="C151"/>
  <c r="A152"/>
  <c r="B151"/>
  <c r="D151"/>
  <c r="F150"/>
  <c r="G150"/>
  <c r="A91"/>
  <c r="D90"/>
  <c r="B90"/>
  <c r="J90"/>
  <c r="E90"/>
  <c r="C90"/>
  <c r="H89"/>
  <c r="A20"/>
  <c r="B20" s="1"/>
  <c r="E19"/>
  <c r="C19"/>
  <c r="J19"/>
  <c r="D19"/>
  <c r="H18"/>
  <c r="N60"/>
  <c r="N61" s="1"/>
  <c r="N62" s="1"/>
  <c r="N63" s="1"/>
  <c r="P25"/>
  <c r="H710" l="1"/>
  <c r="H90"/>
  <c r="H276"/>
  <c r="N64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G709"/>
  <c r="F709" s="1"/>
  <c r="J711"/>
  <c r="E711"/>
  <c r="C711"/>
  <c r="A712"/>
  <c r="D711"/>
  <c r="B711"/>
  <c r="G647"/>
  <c r="F647" s="1"/>
  <c r="J649"/>
  <c r="E649"/>
  <c r="C649"/>
  <c r="A650"/>
  <c r="D649"/>
  <c r="B649"/>
  <c r="H648"/>
  <c r="G585"/>
  <c r="F585" s="1"/>
  <c r="J587"/>
  <c r="E587"/>
  <c r="C587"/>
  <c r="A588"/>
  <c r="D587"/>
  <c r="B587"/>
  <c r="H586"/>
  <c r="G523"/>
  <c r="F523" s="1"/>
  <c r="J525"/>
  <c r="E525"/>
  <c r="C525"/>
  <c r="A526"/>
  <c r="D525"/>
  <c r="B525"/>
  <c r="H524"/>
  <c r="G461"/>
  <c r="F461" s="1"/>
  <c r="A464"/>
  <c r="D463"/>
  <c r="B463"/>
  <c r="J463"/>
  <c r="E463"/>
  <c r="C463"/>
  <c r="H462"/>
  <c r="G399"/>
  <c r="F399" s="1"/>
  <c r="J401"/>
  <c r="E401"/>
  <c r="C401"/>
  <c r="A402"/>
  <c r="D401"/>
  <c r="B401"/>
  <c r="H400"/>
  <c r="G337"/>
  <c r="F337" s="1"/>
  <c r="J339"/>
  <c r="E339"/>
  <c r="C339"/>
  <c r="A340"/>
  <c r="D339"/>
  <c r="B339"/>
  <c r="H338"/>
  <c r="G275"/>
  <c r="F275" s="1"/>
  <c r="G276"/>
  <c r="F276" s="1"/>
  <c r="J277"/>
  <c r="E277"/>
  <c r="C277"/>
  <c r="A278"/>
  <c r="D277"/>
  <c r="B277"/>
  <c r="A216"/>
  <c r="D215"/>
  <c r="B215"/>
  <c r="J215"/>
  <c r="E215"/>
  <c r="C215"/>
  <c r="H214"/>
  <c r="A153"/>
  <c r="D152"/>
  <c r="B152"/>
  <c r="J152"/>
  <c r="E152"/>
  <c r="C152"/>
  <c r="H151"/>
  <c r="G90"/>
  <c r="F90" s="1"/>
  <c r="J91"/>
  <c r="E91"/>
  <c r="C91"/>
  <c r="A92"/>
  <c r="D91"/>
  <c r="B91"/>
  <c r="G89"/>
  <c r="F89" s="1"/>
  <c r="A21"/>
  <c r="C20"/>
  <c r="J20"/>
  <c r="D20"/>
  <c r="E20"/>
  <c r="H19"/>
  <c r="G18"/>
  <c r="F18" s="1"/>
  <c r="G710" l="1"/>
  <c r="F710" s="1"/>
  <c r="H152"/>
  <c r="G152" s="1"/>
  <c r="F152" s="1"/>
  <c r="A713"/>
  <c r="D712"/>
  <c r="B712"/>
  <c r="J712"/>
  <c r="E712"/>
  <c r="C712"/>
  <c r="H711"/>
  <c r="G648"/>
  <c r="F648" s="1"/>
  <c r="A651"/>
  <c r="D650"/>
  <c r="B650"/>
  <c r="J650"/>
  <c r="E650"/>
  <c r="C650"/>
  <c r="H649"/>
  <c r="G586"/>
  <c r="F586" s="1"/>
  <c r="A589"/>
  <c r="D588"/>
  <c r="B588"/>
  <c r="J588"/>
  <c r="E588"/>
  <c r="C588"/>
  <c r="H587"/>
  <c r="G524"/>
  <c r="F524" s="1"/>
  <c r="A527"/>
  <c r="D526"/>
  <c r="B526"/>
  <c r="J526"/>
  <c r="E526"/>
  <c r="C526"/>
  <c r="H525"/>
  <c r="G462"/>
  <c r="F462" s="1"/>
  <c r="J464"/>
  <c r="E464"/>
  <c r="C464"/>
  <c r="A465"/>
  <c r="D464"/>
  <c r="B464"/>
  <c r="H463"/>
  <c r="G400"/>
  <c r="F400" s="1"/>
  <c r="A403"/>
  <c r="D402"/>
  <c r="B402"/>
  <c r="J402"/>
  <c r="E402"/>
  <c r="C402"/>
  <c r="H401"/>
  <c r="G338"/>
  <c r="F338" s="1"/>
  <c r="A341"/>
  <c r="D340"/>
  <c r="B340"/>
  <c r="J340"/>
  <c r="E340"/>
  <c r="C340"/>
  <c r="H339"/>
  <c r="A279"/>
  <c r="D278"/>
  <c r="B278"/>
  <c r="J278"/>
  <c r="E278"/>
  <c r="C278"/>
  <c r="H277"/>
  <c r="G214"/>
  <c r="F214" s="1"/>
  <c r="J216"/>
  <c r="E216"/>
  <c r="C216"/>
  <c r="D216"/>
  <c r="A217"/>
  <c r="B216"/>
  <c r="H215"/>
  <c r="G151"/>
  <c r="F151" s="1"/>
  <c r="J153"/>
  <c r="E153"/>
  <c r="C153"/>
  <c r="D153"/>
  <c r="A154"/>
  <c r="B153"/>
  <c r="A93"/>
  <c r="D92"/>
  <c r="B92"/>
  <c r="J92"/>
  <c r="E92"/>
  <c r="C92"/>
  <c r="H91"/>
  <c r="H20"/>
  <c r="G20" s="1"/>
  <c r="F20" s="1"/>
  <c r="A22"/>
  <c r="C21"/>
  <c r="D21"/>
  <c r="E21"/>
  <c r="J21"/>
  <c r="B21"/>
  <c r="G19"/>
  <c r="F19" s="1"/>
  <c r="E403" l="1"/>
  <c r="C403"/>
  <c r="D403"/>
  <c r="B403"/>
  <c r="H588"/>
  <c r="H402"/>
  <c r="G402" s="1"/>
  <c r="F402" s="1"/>
  <c r="G711"/>
  <c r="F711" s="1"/>
  <c r="J713"/>
  <c r="E713"/>
  <c r="C713"/>
  <c r="A714"/>
  <c r="D713"/>
  <c r="B713"/>
  <c r="H712"/>
  <c r="G649"/>
  <c r="F649" s="1"/>
  <c r="J651"/>
  <c r="E651"/>
  <c r="C651"/>
  <c r="A652"/>
  <c r="D651"/>
  <c r="B651"/>
  <c r="H650"/>
  <c r="G587"/>
  <c r="F587" s="1"/>
  <c r="J589"/>
  <c r="E589"/>
  <c r="C589"/>
  <c r="A590"/>
  <c r="D589"/>
  <c r="B589"/>
  <c r="G525"/>
  <c r="F525" s="1"/>
  <c r="J527"/>
  <c r="E527"/>
  <c r="C527"/>
  <c r="A528"/>
  <c r="D527"/>
  <c r="B527"/>
  <c r="H526"/>
  <c r="G463"/>
  <c r="F463" s="1"/>
  <c r="A466"/>
  <c r="D465"/>
  <c r="B465"/>
  <c r="J465"/>
  <c r="E465"/>
  <c r="C465"/>
  <c r="H464"/>
  <c r="G401"/>
  <c r="F401" s="1"/>
  <c r="J403"/>
  <c r="A404"/>
  <c r="G339"/>
  <c r="F339" s="1"/>
  <c r="J341"/>
  <c r="E341"/>
  <c r="C341"/>
  <c r="A342"/>
  <c r="D341"/>
  <c r="B341"/>
  <c r="H340"/>
  <c r="G277"/>
  <c r="F277" s="1"/>
  <c r="J279"/>
  <c r="E279"/>
  <c r="C279"/>
  <c r="A280"/>
  <c r="D279"/>
  <c r="B279"/>
  <c r="H278"/>
  <c r="G215"/>
  <c r="F215" s="1"/>
  <c r="A218"/>
  <c r="D217"/>
  <c r="B217"/>
  <c r="C217"/>
  <c r="J217"/>
  <c r="E217"/>
  <c r="H217" s="1"/>
  <c r="H216"/>
  <c r="A155"/>
  <c r="D154"/>
  <c r="B154"/>
  <c r="C154"/>
  <c r="J154"/>
  <c r="E154"/>
  <c r="H154" s="1"/>
  <c r="H153"/>
  <c r="G91"/>
  <c r="F91" s="1"/>
  <c r="J93"/>
  <c r="E93"/>
  <c r="C93"/>
  <c r="A94"/>
  <c r="D93"/>
  <c r="B93"/>
  <c r="H92"/>
  <c r="H21"/>
  <c r="G21" s="1"/>
  <c r="F21" s="1"/>
  <c r="A23"/>
  <c r="D22"/>
  <c r="E22"/>
  <c r="C22"/>
  <c r="J22"/>
  <c r="B22"/>
  <c r="H403" l="1"/>
  <c r="E466"/>
  <c r="C466"/>
  <c r="D466"/>
  <c r="B466"/>
  <c r="G588"/>
  <c r="F588" s="1"/>
  <c r="H589"/>
  <c r="H651"/>
  <c r="G651" s="1"/>
  <c r="F651" s="1"/>
  <c r="H465"/>
  <c r="H279"/>
  <c r="G279" s="1"/>
  <c r="F279" s="1"/>
  <c r="H341"/>
  <c r="H713"/>
  <c r="G713" s="1"/>
  <c r="F713" s="1"/>
  <c r="H93"/>
  <c r="H527"/>
  <c r="G527" s="1"/>
  <c r="F527" s="1"/>
  <c r="G712"/>
  <c r="F712" s="1"/>
  <c r="A715"/>
  <c r="D714"/>
  <c r="B714"/>
  <c r="J714"/>
  <c r="E714"/>
  <c r="C714"/>
  <c r="G650"/>
  <c r="F650" s="1"/>
  <c r="A653"/>
  <c r="D652"/>
  <c r="B652"/>
  <c r="J652"/>
  <c r="E652"/>
  <c r="C652"/>
  <c r="A591"/>
  <c r="D590"/>
  <c r="B590"/>
  <c r="J590"/>
  <c r="E590"/>
  <c r="C590"/>
  <c r="G589"/>
  <c r="F589" s="1"/>
  <c r="G526"/>
  <c r="F526" s="1"/>
  <c r="A529"/>
  <c r="D528"/>
  <c r="B528"/>
  <c r="J528"/>
  <c r="E528"/>
  <c r="C528"/>
  <c r="G464"/>
  <c r="F464" s="1"/>
  <c r="G465"/>
  <c r="F465" s="1"/>
  <c r="J466"/>
  <c r="A467"/>
  <c r="A405"/>
  <c r="B404"/>
  <c r="J404"/>
  <c r="E404"/>
  <c r="C404"/>
  <c r="G340"/>
  <c r="F340" s="1"/>
  <c r="A343"/>
  <c r="D342"/>
  <c r="B342"/>
  <c r="J342"/>
  <c r="E342"/>
  <c r="H342" s="1"/>
  <c r="C342"/>
  <c r="G341"/>
  <c r="F341" s="1"/>
  <c r="G278"/>
  <c r="F278" s="1"/>
  <c r="A281"/>
  <c r="D280"/>
  <c r="B280"/>
  <c r="J280"/>
  <c r="E280"/>
  <c r="C280"/>
  <c r="G217"/>
  <c r="F217" s="1"/>
  <c r="G216"/>
  <c r="F216" s="1"/>
  <c r="J218"/>
  <c r="E218"/>
  <c r="C218"/>
  <c r="A219"/>
  <c r="D218"/>
  <c r="B218"/>
  <c r="G153"/>
  <c r="F153" s="1"/>
  <c r="J155"/>
  <c r="E155"/>
  <c r="C155"/>
  <c r="A156"/>
  <c r="B155"/>
  <c r="D155"/>
  <c r="G154"/>
  <c r="F154" s="1"/>
  <c r="G92"/>
  <c r="F92" s="1"/>
  <c r="A95"/>
  <c r="D94"/>
  <c r="B94"/>
  <c r="J94"/>
  <c r="E94"/>
  <c r="C94"/>
  <c r="G93"/>
  <c r="F93" s="1"/>
  <c r="A24"/>
  <c r="E23"/>
  <c r="J23"/>
  <c r="C23"/>
  <c r="D23"/>
  <c r="B23"/>
  <c r="H22"/>
  <c r="G403" l="1"/>
  <c r="F403" s="1"/>
  <c r="H528"/>
  <c r="H155"/>
  <c r="G155" s="1"/>
  <c r="F155" s="1"/>
  <c r="H466"/>
  <c r="H714"/>
  <c r="H94"/>
  <c r="H218"/>
  <c r="H280"/>
  <c r="H404"/>
  <c r="G404" s="1"/>
  <c r="H590"/>
  <c r="H652"/>
  <c r="G652" s="1"/>
  <c r="F652" s="1"/>
  <c r="J715"/>
  <c r="E715"/>
  <c r="C715"/>
  <c r="A716"/>
  <c r="D715"/>
  <c r="B715"/>
  <c r="J653"/>
  <c r="E653"/>
  <c r="C653"/>
  <c r="A654"/>
  <c r="D653"/>
  <c r="B653"/>
  <c r="G590"/>
  <c r="F590" s="1"/>
  <c r="J591"/>
  <c r="E591"/>
  <c r="C591"/>
  <c r="A592"/>
  <c r="D591"/>
  <c r="B591"/>
  <c r="G528"/>
  <c r="J529"/>
  <c r="E529"/>
  <c r="C529"/>
  <c r="A530"/>
  <c r="D529"/>
  <c r="B529"/>
  <c r="A468"/>
  <c r="D467"/>
  <c r="B467"/>
  <c r="J467"/>
  <c r="E467"/>
  <c r="C467"/>
  <c r="J405"/>
  <c r="E405"/>
  <c r="C405"/>
  <c r="A406"/>
  <c r="B405"/>
  <c r="F342"/>
  <c r="G342"/>
  <c r="J343"/>
  <c r="E343"/>
  <c r="C343"/>
  <c r="A344"/>
  <c r="D343"/>
  <c r="B343"/>
  <c r="G280"/>
  <c r="F280" s="1"/>
  <c r="J281"/>
  <c r="E281"/>
  <c r="C281"/>
  <c r="A282"/>
  <c r="D281"/>
  <c r="B281"/>
  <c r="A220"/>
  <c r="D219"/>
  <c r="B219"/>
  <c r="J219"/>
  <c r="E219"/>
  <c r="C219"/>
  <c r="G218"/>
  <c r="F218" s="1"/>
  <c r="A157"/>
  <c r="D156"/>
  <c r="B156"/>
  <c r="J156"/>
  <c r="E156"/>
  <c r="H156" s="1"/>
  <c r="C156"/>
  <c r="F94"/>
  <c r="G94"/>
  <c r="J95"/>
  <c r="E95"/>
  <c r="C95"/>
  <c r="A96"/>
  <c r="D95"/>
  <c r="B95"/>
  <c r="G22"/>
  <c r="F22" s="1"/>
  <c r="H23"/>
  <c r="A25"/>
  <c r="C24"/>
  <c r="J24"/>
  <c r="D24"/>
  <c r="E24"/>
  <c r="B24"/>
  <c r="H24" l="1"/>
  <c r="G24" s="1"/>
  <c r="F24" s="1"/>
  <c r="G714"/>
  <c r="F714" s="1"/>
  <c r="G466"/>
  <c r="F466" s="1"/>
  <c r="F404"/>
  <c r="F528"/>
  <c r="H467"/>
  <c r="G467" s="1"/>
  <c r="F467" s="1"/>
  <c r="A717"/>
  <c r="D716"/>
  <c r="B716"/>
  <c r="J716"/>
  <c r="E716"/>
  <c r="C716"/>
  <c r="H715"/>
  <c r="A655"/>
  <c r="D654"/>
  <c r="B654"/>
  <c r="J654"/>
  <c r="E654"/>
  <c r="C654"/>
  <c r="H653"/>
  <c r="A593"/>
  <c r="D592"/>
  <c r="B592"/>
  <c r="J592"/>
  <c r="E592"/>
  <c r="C592"/>
  <c r="H591"/>
  <c r="A531"/>
  <c r="D530"/>
  <c r="B530"/>
  <c r="J530"/>
  <c r="E530"/>
  <c r="C530"/>
  <c r="H529"/>
  <c r="J468"/>
  <c r="E468"/>
  <c r="C468"/>
  <c r="A469"/>
  <c r="D468"/>
  <c r="B468"/>
  <c r="A407"/>
  <c r="B406"/>
  <c r="J406"/>
  <c r="E406"/>
  <c r="C406"/>
  <c r="H405"/>
  <c r="A345"/>
  <c r="D344"/>
  <c r="B344"/>
  <c r="J344"/>
  <c r="E344"/>
  <c r="C344"/>
  <c r="H343"/>
  <c r="A283"/>
  <c r="D282"/>
  <c r="B282"/>
  <c r="J282"/>
  <c r="E282"/>
  <c r="C282"/>
  <c r="H281"/>
  <c r="J220"/>
  <c r="E220"/>
  <c r="C220"/>
  <c r="A221"/>
  <c r="D220"/>
  <c r="B220"/>
  <c r="H219"/>
  <c r="G156"/>
  <c r="F156" s="1"/>
  <c r="J157"/>
  <c r="E157"/>
  <c r="C157"/>
  <c r="A158"/>
  <c r="D157"/>
  <c r="B157"/>
  <c r="A97"/>
  <c r="D96"/>
  <c r="B96"/>
  <c r="J96"/>
  <c r="E96"/>
  <c r="C96"/>
  <c r="H95"/>
  <c r="A26"/>
  <c r="C25"/>
  <c r="D25"/>
  <c r="E25"/>
  <c r="J25"/>
  <c r="B25"/>
  <c r="G23"/>
  <c r="F23" s="1"/>
  <c r="H25" l="1"/>
  <c r="G25" s="1"/>
  <c r="F25" s="1"/>
  <c r="H96"/>
  <c r="G96" s="1"/>
  <c r="F96" s="1"/>
  <c r="H220"/>
  <c r="H282"/>
  <c r="G282" s="1"/>
  <c r="F282" s="1"/>
  <c r="G715"/>
  <c r="F715" s="1"/>
  <c r="J717"/>
  <c r="E717"/>
  <c r="C717"/>
  <c r="A718"/>
  <c r="D717"/>
  <c r="B717"/>
  <c r="H716"/>
  <c r="G653"/>
  <c r="F653" s="1"/>
  <c r="J655"/>
  <c r="E655"/>
  <c r="C655"/>
  <c r="A656"/>
  <c r="D655"/>
  <c r="B655"/>
  <c r="H654"/>
  <c r="G591"/>
  <c r="F591" s="1"/>
  <c r="J593"/>
  <c r="E593"/>
  <c r="C593"/>
  <c r="A594"/>
  <c r="D593"/>
  <c r="B593"/>
  <c r="H592"/>
  <c r="G529"/>
  <c r="F529" s="1"/>
  <c r="J531"/>
  <c r="E531"/>
  <c r="C531"/>
  <c r="A532"/>
  <c r="D531"/>
  <c r="B531"/>
  <c r="H530"/>
  <c r="A470"/>
  <c r="D469"/>
  <c r="B469"/>
  <c r="J469"/>
  <c r="E469"/>
  <c r="C469"/>
  <c r="H468"/>
  <c r="G405"/>
  <c r="F405" s="1"/>
  <c r="J407"/>
  <c r="E407"/>
  <c r="C407"/>
  <c r="A408"/>
  <c r="B407"/>
  <c r="H406"/>
  <c r="G343"/>
  <c r="F343" s="1"/>
  <c r="J345"/>
  <c r="E345"/>
  <c r="C345"/>
  <c r="A346"/>
  <c r="D345"/>
  <c r="B345"/>
  <c r="H344"/>
  <c r="G281"/>
  <c r="F281" s="1"/>
  <c r="J283"/>
  <c r="E283"/>
  <c r="C283"/>
  <c r="A284"/>
  <c r="D283"/>
  <c r="B283"/>
  <c r="A222"/>
  <c r="D221"/>
  <c r="B221"/>
  <c r="J221"/>
  <c r="E221"/>
  <c r="C221"/>
  <c r="G220"/>
  <c r="F220" s="1"/>
  <c r="G219"/>
  <c r="F219" s="1"/>
  <c r="A159"/>
  <c r="D158"/>
  <c r="B158"/>
  <c r="J158"/>
  <c r="E158"/>
  <c r="C158"/>
  <c r="H157"/>
  <c r="G95"/>
  <c r="F95" s="1"/>
  <c r="J97"/>
  <c r="E97"/>
  <c r="C97"/>
  <c r="A98"/>
  <c r="D97"/>
  <c r="B97"/>
  <c r="A27"/>
  <c r="B27" s="1"/>
  <c r="D26"/>
  <c r="E26"/>
  <c r="C26"/>
  <c r="J26"/>
  <c r="B26"/>
  <c r="H469" l="1"/>
  <c r="G469" s="1"/>
  <c r="F469" s="1"/>
  <c r="H158"/>
  <c r="G716"/>
  <c r="F716" s="1"/>
  <c r="A719"/>
  <c r="D718"/>
  <c r="B718"/>
  <c r="J718"/>
  <c r="E718"/>
  <c r="C718"/>
  <c r="H717"/>
  <c r="G654"/>
  <c r="F654" s="1"/>
  <c r="A657"/>
  <c r="D656"/>
  <c r="B656"/>
  <c r="J656"/>
  <c r="E656"/>
  <c r="C656"/>
  <c r="H655"/>
  <c r="G592"/>
  <c r="F592" s="1"/>
  <c r="A595"/>
  <c r="D594"/>
  <c r="B594"/>
  <c r="J594"/>
  <c r="E594"/>
  <c r="H594" s="1"/>
  <c r="C594"/>
  <c r="H593"/>
  <c r="G530"/>
  <c r="F530" s="1"/>
  <c r="A533"/>
  <c r="D532"/>
  <c r="B532"/>
  <c r="J532"/>
  <c r="E532"/>
  <c r="C532"/>
  <c r="H531"/>
  <c r="G468"/>
  <c r="F468" s="1"/>
  <c r="J470"/>
  <c r="E470"/>
  <c r="C470"/>
  <c r="A471"/>
  <c r="D470"/>
  <c r="B470"/>
  <c r="A409"/>
  <c r="D408"/>
  <c r="B408"/>
  <c r="J408"/>
  <c r="E408"/>
  <c r="C408"/>
  <c r="G406"/>
  <c r="F406" s="1"/>
  <c r="H407"/>
  <c r="G344"/>
  <c r="F344" s="1"/>
  <c r="A347"/>
  <c r="D346"/>
  <c r="B346"/>
  <c r="J346"/>
  <c r="E346"/>
  <c r="C346"/>
  <c r="H345"/>
  <c r="A285"/>
  <c r="D284"/>
  <c r="B284"/>
  <c r="J284"/>
  <c r="E284"/>
  <c r="C284"/>
  <c r="H283"/>
  <c r="J222"/>
  <c r="E222"/>
  <c r="C222"/>
  <c r="A223"/>
  <c r="D222"/>
  <c r="B222"/>
  <c r="H221"/>
  <c r="G157"/>
  <c r="F157" s="1"/>
  <c r="G158"/>
  <c r="F158" s="1"/>
  <c r="J159"/>
  <c r="E159"/>
  <c r="C159"/>
  <c r="A160"/>
  <c r="D159"/>
  <c r="B159"/>
  <c r="A99"/>
  <c r="B98"/>
  <c r="J98"/>
  <c r="E98"/>
  <c r="C98"/>
  <c r="H97"/>
  <c r="H26"/>
  <c r="A28"/>
  <c r="E27"/>
  <c r="C27"/>
  <c r="D27"/>
  <c r="J27"/>
  <c r="G26"/>
  <c r="F26" s="1"/>
  <c r="H222" l="1"/>
  <c r="G222" s="1"/>
  <c r="F222" s="1"/>
  <c r="H408"/>
  <c r="G408" s="1"/>
  <c r="F408" s="1"/>
  <c r="H346"/>
  <c r="G346" s="1"/>
  <c r="F346" s="1"/>
  <c r="H532"/>
  <c r="G717"/>
  <c r="F717" s="1"/>
  <c r="J719"/>
  <c r="E719"/>
  <c r="C719"/>
  <c r="A720"/>
  <c r="D719"/>
  <c r="B719"/>
  <c r="H718"/>
  <c r="G655"/>
  <c r="F655" s="1"/>
  <c r="J657"/>
  <c r="E657"/>
  <c r="C657"/>
  <c r="A658"/>
  <c r="D657"/>
  <c r="B657"/>
  <c r="H656"/>
  <c r="G593"/>
  <c r="F593" s="1"/>
  <c r="G594"/>
  <c r="F594" s="1"/>
  <c r="J595"/>
  <c r="E595"/>
  <c r="C595"/>
  <c r="A596"/>
  <c r="D595"/>
  <c r="B595"/>
  <c r="G531"/>
  <c r="F531" s="1"/>
  <c r="G532"/>
  <c r="F532" s="1"/>
  <c r="J533"/>
  <c r="E533"/>
  <c r="C533"/>
  <c r="A534"/>
  <c r="D533"/>
  <c r="B533"/>
  <c r="A472"/>
  <c r="D471"/>
  <c r="B471"/>
  <c r="J471"/>
  <c r="E471"/>
  <c r="C471"/>
  <c r="H470"/>
  <c r="G407"/>
  <c r="F407" s="1"/>
  <c r="J409"/>
  <c r="E409"/>
  <c r="C409"/>
  <c r="A410"/>
  <c r="D409"/>
  <c r="B409"/>
  <c r="G345"/>
  <c r="F345" s="1"/>
  <c r="J347"/>
  <c r="E347"/>
  <c r="C347"/>
  <c r="A348"/>
  <c r="D347"/>
  <c r="B347"/>
  <c r="G283"/>
  <c r="F283" s="1"/>
  <c r="J285"/>
  <c r="E285"/>
  <c r="C285"/>
  <c r="A286"/>
  <c r="D285"/>
  <c r="B285"/>
  <c r="H284"/>
  <c r="A224"/>
  <c r="D223"/>
  <c r="B223"/>
  <c r="J223"/>
  <c r="E223"/>
  <c r="C223"/>
  <c r="G221"/>
  <c r="F221" s="1"/>
  <c r="A161"/>
  <c r="D160"/>
  <c r="B160"/>
  <c r="J160"/>
  <c r="E160"/>
  <c r="C160"/>
  <c r="H159"/>
  <c r="G97"/>
  <c r="F97" s="1"/>
  <c r="J99"/>
  <c r="E99"/>
  <c r="C99"/>
  <c r="A100"/>
  <c r="D99"/>
  <c r="B99"/>
  <c r="H98"/>
  <c r="H27"/>
  <c r="A29"/>
  <c r="C28"/>
  <c r="J28"/>
  <c r="D28"/>
  <c r="E28"/>
  <c r="B28"/>
  <c r="E224" l="1"/>
  <c r="C224"/>
  <c r="D224"/>
  <c r="B224"/>
  <c r="H160"/>
  <c r="H471"/>
  <c r="G718"/>
  <c r="F718" s="1"/>
  <c r="A721"/>
  <c r="D720"/>
  <c r="B720"/>
  <c r="J720"/>
  <c r="E720"/>
  <c r="C720"/>
  <c r="H719"/>
  <c r="G656"/>
  <c r="F656" s="1"/>
  <c r="A659"/>
  <c r="D658"/>
  <c r="B658"/>
  <c r="J658"/>
  <c r="E658"/>
  <c r="C658"/>
  <c r="H657"/>
  <c r="A597"/>
  <c r="D596"/>
  <c r="B596"/>
  <c r="J596"/>
  <c r="E596"/>
  <c r="C596"/>
  <c r="H595"/>
  <c r="A535"/>
  <c r="D534"/>
  <c r="B534"/>
  <c r="J534"/>
  <c r="E534"/>
  <c r="C534"/>
  <c r="H533"/>
  <c r="G470"/>
  <c r="F470" s="1"/>
  <c r="G471"/>
  <c r="F471" s="1"/>
  <c r="J472"/>
  <c r="E472"/>
  <c r="C472"/>
  <c r="A473"/>
  <c r="D472"/>
  <c r="B472"/>
  <c r="A411"/>
  <c r="D410"/>
  <c r="B410"/>
  <c r="J410"/>
  <c r="E410"/>
  <c r="C410"/>
  <c r="H409"/>
  <c r="A349"/>
  <c r="D348"/>
  <c r="B348"/>
  <c r="J348"/>
  <c r="E348"/>
  <c r="C348"/>
  <c r="H347"/>
  <c r="G284"/>
  <c r="F284" s="1"/>
  <c r="A287"/>
  <c r="D286"/>
  <c r="B286"/>
  <c r="J286"/>
  <c r="E286"/>
  <c r="C286"/>
  <c r="H285"/>
  <c r="J224"/>
  <c r="A225"/>
  <c r="H223"/>
  <c r="G159"/>
  <c r="F159" s="1"/>
  <c r="G160"/>
  <c r="F160" s="1"/>
  <c r="J161"/>
  <c r="E161"/>
  <c r="C161"/>
  <c r="A162"/>
  <c r="D161"/>
  <c r="B161"/>
  <c r="G98"/>
  <c r="F98" s="1"/>
  <c r="A101"/>
  <c r="D100"/>
  <c r="B100"/>
  <c r="J100"/>
  <c r="E100"/>
  <c r="C100"/>
  <c r="H99"/>
  <c r="H28"/>
  <c r="G28" s="1"/>
  <c r="F28" s="1"/>
  <c r="A30"/>
  <c r="C29"/>
  <c r="D29"/>
  <c r="E29"/>
  <c r="J29"/>
  <c r="B29"/>
  <c r="G27"/>
  <c r="F27" s="1"/>
  <c r="H410" l="1"/>
  <c r="H596"/>
  <c r="G596" s="1"/>
  <c r="F596" s="1"/>
  <c r="H100"/>
  <c r="G100" s="1"/>
  <c r="F100" s="1"/>
  <c r="H224"/>
  <c r="H286"/>
  <c r="H348"/>
  <c r="H472"/>
  <c r="H534"/>
  <c r="G534" s="1"/>
  <c r="F534" s="1"/>
  <c r="H658"/>
  <c r="G658" s="1"/>
  <c r="F658" s="1"/>
  <c r="H720"/>
  <c r="F720" s="1"/>
  <c r="H29"/>
  <c r="G29" s="1"/>
  <c r="F29" s="1"/>
  <c r="G719"/>
  <c r="F719" s="1"/>
  <c r="G720"/>
  <c r="J721"/>
  <c r="E721"/>
  <c r="C721"/>
  <c r="A722"/>
  <c r="D721"/>
  <c r="B721"/>
  <c r="G657"/>
  <c r="F657" s="1"/>
  <c r="J659"/>
  <c r="E659"/>
  <c r="C659"/>
  <c r="A660"/>
  <c r="D659"/>
  <c r="B659"/>
  <c r="G595"/>
  <c r="F595" s="1"/>
  <c r="J597"/>
  <c r="E597"/>
  <c r="C597"/>
  <c r="A598"/>
  <c r="D597"/>
  <c r="B597"/>
  <c r="G533"/>
  <c r="F533" s="1"/>
  <c r="J535"/>
  <c r="E535"/>
  <c r="C535"/>
  <c r="A536"/>
  <c r="D535"/>
  <c r="B535"/>
  <c r="A474"/>
  <c r="D473"/>
  <c r="B473"/>
  <c r="J473"/>
  <c r="E473"/>
  <c r="C473"/>
  <c r="G472"/>
  <c r="F472" s="1"/>
  <c r="G409"/>
  <c r="F409" s="1"/>
  <c r="G410"/>
  <c r="F410" s="1"/>
  <c r="J411"/>
  <c r="E411"/>
  <c r="C411"/>
  <c r="A412"/>
  <c r="D411"/>
  <c r="B411"/>
  <c r="G347"/>
  <c r="F347" s="1"/>
  <c r="G348"/>
  <c r="F348" s="1"/>
  <c r="J349"/>
  <c r="E349"/>
  <c r="C349"/>
  <c r="A350"/>
  <c r="D349"/>
  <c r="B349"/>
  <c r="G285"/>
  <c r="F285" s="1"/>
  <c r="G286"/>
  <c r="J287"/>
  <c r="E287"/>
  <c r="C287"/>
  <c r="A288"/>
  <c r="D287"/>
  <c r="B287"/>
  <c r="A226"/>
  <c r="D225"/>
  <c r="B225"/>
  <c r="J225"/>
  <c r="E225"/>
  <c r="C225"/>
  <c r="G223"/>
  <c r="F223" s="1"/>
  <c r="A163"/>
  <c r="D162"/>
  <c r="B162"/>
  <c r="J162"/>
  <c r="E162"/>
  <c r="C162"/>
  <c r="H161"/>
  <c r="G99"/>
  <c r="F99" s="1"/>
  <c r="J101"/>
  <c r="E101"/>
  <c r="H101" s="1"/>
  <c r="C101"/>
  <c r="A102"/>
  <c r="D101"/>
  <c r="B101"/>
  <c r="A31"/>
  <c r="D30"/>
  <c r="E30"/>
  <c r="C30"/>
  <c r="J30"/>
  <c r="B30"/>
  <c r="G224" l="1"/>
  <c r="F224" s="1"/>
  <c r="F286"/>
  <c r="H225"/>
  <c r="G225" s="1"/>
  <c r="F225" s="1"/>
  <c r="H162"/>
  <c r="G162" s="1"/>
  <c r="F162" s="1"/>
  <c r="H287"/>
  <c r="G287" s="1"/>
  <c r="H411"/>
  <c r="H473"/>
  <c r="G473" s="1"/>
  <c r="F473" s="1"/>
  <c r="H597"/>
  <c r="H721"/>
  <c r="H349"/>
  <c r="G349" s="1"/>
  <c r="H535"/>
  <c r="H659"/>
  <c r="F659" s="1"/>
  <c r="A723"/>
  <c r="D722"/>
  <c r="B722"/>
  <c r="J722"/>
  <c r="E722"/>
  <c r="C722"/>
  <c r="G721"/>
  <c r="F721" s="1"/>
  <c r="A661"/>
  <c r="D660"/>
  <c r="B660"/>
  <c r="J660"/>
  <c r="E660"/>
  <c r="C660"/>
  <c r="G659"/>
  <c r="A599"/>
  <c r="D598"/>
  <c r="B598"/>
  <c r="J598"/>
  <c r="E598"/>
  <c r="C598"/>
  <c r="G597"/>
  <c r="A537"/>
  <c r="D536"/>
  <c r="B536"/>
  <c r="J536"/>
  <c r="E536"/>
  <c r="C536"/>
  <c r="J474"/>
  <c r="E474"/>
  <c r="C474"/>
  <c r="A475"/>
  <c r="D474"/>
  <c r="B474"/>
  <c r="A413"/>
  <c r="D412"/>
  <c r="B412"/>
  <c r="J412"/>
  <c r="E412"/>
  <c r="C412"/>
  <c r="G411"/>
  <c r="F411" s="1"/>
  <c r="A351"/>
  <c r="D350"/>
  <c r="B350"/>
  <c r="J350"/>
  <c r="E350"/>
  <c r="C350"/>
  <c r="F349"/>
  <c r="A289"/>
  <c r="D288"/>
  <c r="B288"/>
  <c r="J288"/>
  <c r="E288"/>
  <c r="C288"/>
  <c r="J226"/>
  <c r="E226"/>
  <c r="C226"/>
  <c r="A227"/>
  <c r="D226"/>
  <c r="B226"/>
  <c r="G161"/>
  <c r="F161" s="1"/>
  <c r="J163"/>
  <c r="E163"/>
  <c r="C163"/>
  <c r="A164"/>
  <c r="D163"/>
  <c r="B163"/>
  <c r="A103"/>
  <c r="D102"/>
  <c r="B102"/>
  <c r="J102"/>
  <c r="E102"/>
  <c r="C102"/>
  <c r="G101"/>
  <c r="F101" s="1"/>
  <c r="H30"/>
  <c r="G30" s="1"/>
  <c r="F30" s="1"/>
  <c r="A32"/>
  <c r="E31"/>
  <c r="C31"/>
  <c r="D31"/>
  <c r="J31"/>
  <c r="B31"/>
  <c r="F597" l="1"/>
  <c r="G535"/>
  <c r="F287"/>
  <c r="H31"/>
  <c r="H163"/>
  <c r="F163" s="1"/>
  <c r="H102"/>
  <c r="G102" s="1"/>
  <c r="F102" s="1"/>
  <c r="H226"/>
  <c r="G226" s="1"/>
  <c r="F226" s="1"/>
  <c r="H598"/>
  <c r="G598" s="1"/>
  <c r="F598" s="1"/>
  <c r="J723"/>
  <c r="E723"/>
  <c r="C723"/>
  <c r="A724"/>
  <c r="D723"/>
  <c r="B723"/>
  <c r="H722"/>
  <c r="J661"/>
  <c r="E661"/>
  <c r="C661"/>
  <c r="A662"/>
  <c r="D661"/>
  <c r="B661"/>
  <c r="H660"/>
  <c r="J599"/>
  <c r="E599"/>
  <c r="C599"/>
  <c r="A600"/>
  <c r="D599"/>
  <c r="B599"/>
  <c r="J537"/>
  <c r="E537"/>
  <c r="C537"/>
  <c r="A538"/>
  <c r="D537"/>
  <c r="B537"/>
  <c r="H536"/>
  <c r="A476"/>
  <c r="D475"/>
  <c r="B475"/>
  <c r="J475"/>
  <c r="E475"/>
  <c r="C475"/>
  <c r="H474"/>
  <c r="J413"/>
  <c r="E413"/>
  <c r="C413"/>
  <c r="A414"/>
  <c r="D413"/>
  <c r="B413"/>
  <c r="H412"/>
  <c r="J351"/>
  <c r="E351"/>
  <c r="C351"/>
  <c r="A352"/>
  <c r="D351"/>
  <c r="B351"/>
  <c r="H350"/>
  <c r="J289"/>
  <c r="E289"/>
  <c r="C289"/>
  <c r="A290"/>
  <c r="D289"/>
  <c r="B289"/>
  <c r="H288"/>
  <c r="A228"/>
  <c r="D227"/>
  <c r="B227"/>
  <c r="J227"/>
  <c r="E227"/>
  <c r="C227"/>
  <c r="A165"/>
  <c r="D164"/>
  <c r="B164"/>
  <c r="J164"/>
  <c r="E164"/>
  <c r="C164"/>
  <c r="J103"/>
  <c r="E103"/>
  <c r="C103"/>
  <c r="A104"/>
  <c r="D103"/>
  <c r="B103"/>
  <c r="G31"/>
  <c r="F31" s="1"/>
  <c r="A33"/>
  <c r="C32"/>
  <c r="J32"/>
  <c r="D32"/>
  <c r="E32"/>
  <c r="B32"/>
  <c r="G163" l="1"/>
  <c r="E724"/>
  <c r="C724"/>
  <c r="D724"/>
  <c r="B724"/>
  <c r="F535"/>
  <c r="H164"/>
  <c r="G164" s="1"/>
  <c r="F164" s="1"/>
  <c r="G722"/>
  <c r="F722" s="1"/>
  <c r="A725"/>
  <c r="J724"/>
  <c r="H723"/>
  <c r="G660"/>
  <c r="F660" s="1"/>
  <c r="A663"/>
  <c r="D662"/>
  <c r="B662"/>
  <c r="J662"/>
  <c r="E662"/>
  <c r="C662"/>
  <c r="H661"/>
  <c r="A601"/>
  <c r="D600"/>
  <c r="B600"/>
  <c r="J600"/>
  <c r="E600"/>
  <c r="C600"/>
  <c r="H599"/>
  <c r="G536"/>
  <c r="A539"/>
  <c r="D538"/>
  <c r="B538"/>
  <c r="J538"/>
  <c r="E538"/>
  <c r="C538"/>
  <c r="H537"/>
  <c r="G474"/>
  <c r="F474" s="1"/>
  <c r="J476"/>
  <c r="E476"/>
  <c r="C476"/>
  <c r="A477"/>
  <c r="D476"/>
  <c r="B476"/>
  <c r="H475"/>
  <c r="G412"/>
  <c r="F412" s="1"/>
  <c r="A415"/>
  <c r="D414"/>
  <c r="B414"/>
  <c r="J414"/>
  <c r="E414"/>
  <c r="C414"/>
  <c r="H413"/>
  <c r="G350"/>
  <c r="F350" s="1"/>
  <c r="A353"/>
  <c r="D352"/>
  <c r="B352"/>
  <c r="J352"/>
  <c r="E352"/>
  <c r="C352"/>
  <c r="H351"/>
  <c r="G288"/>
  <c r="F288" s="1"/>
  <c r="A291"/>
  <c r="D290"/>
  <c r="B290"/>
  <c r="J290"/>
  <c r="E290"/>
  <c r="C290"/>
  <c r="H289"/>
  <c r="J228"/>
  <c r="E228"/>
  <c r="C228"/>
  <c r="A229"/>
  <c r="D228"/>
  <c r="B228"/>
  <c r="H227"/>
  <c r="J165"/>
  <c r="E165"/>
  <c r="C165"/>
  <c r="A166"/>
  <c r="D166" s="1"/>
  <c r="D165"/>
  <c r="B165"/>
  <c r="A105"/>
  <c r="D105" s="1"/>
  <c r="D104"/>
  <c r="B104"/>
  <c r="J104"/>
  <c r="E104"/>
  <c r="C104"/>
  <c r="H103"/>
  <c r="H32"/>
  <c r="G32" s="1"/>
  <c r="F32" s="1"/>
  <c r="A34"/>
  <c r="C33"/>
  <c r="D33"/>
  <c r="E33"/>
  <c r="J33"/>
  <c r="B33"/>
  <c r="F536" l="1"/>
  <c r="E725"/>
  <c r="C725"/>
  <c r="D725"/>
  <c r="B725"/>
  <c r="H104"/>
  <c r="G104" s="1"/>
  <c r="F104" s="1"/>
  <c r="H228"/>
  <c r="G228" s="1"/>
  <c r="F228" s="1"/>
  <c r="H600"/>
  <c r="G600" s="1"/>
  <c r="F600" s="1"/>
  <c r="G723"/>
  <c r="F723" s="1"/>
  <c r="J725"/>
  <c r="A726"/>
  <c r="H724"/>
  <c r="G661"/>
  <c r="F661" s="1"/>
  <c r="J663"/>
  <c r="E663"/>
  <c r="C663"/>
  <c r="A664"/>
  <c r="D663"/>
  <c r="B663"/>
  <c r="H662"/>
  <c r="G599"/>
  <c r="F599" s="1"/>
  <c r="J601"/>
  <c r="E601"/>
  <c r="C601"/>
  <c r="A602"/>
  <c r="D601"/>
  <c r="B601"/>
  <c r="G537"/>
  <c r="F537" s="1"/>
  <c r="J539"/>
  <c r="E539"/>
  <c r="C539"/>
  <c r="A540"/>
  <c r="D539"/>
  <c r="B539"/>
  <c r="H538"/>
  <c r="G475"/>
  <c r="F475" s="1"/>
  <c r="A478"/>
  <c r="D477"/>
  <c r="B477"/>
  <c r="J477"/>
  <c r="E477"/>
  <c r="C477"/>
  <c r="H476"/>
  <c r="G413"/>
  <c r="F413" s="1"/>
  <c r="J415"/>
  <c r="E415"/>
  <c r="C415"/>
  <c r="A416"/>
  <c r="D415"/>
  <c r="B415"/>
  <c r="H414"/>
  <c r="G351"/>
  <c r="F351" s="1"/>
  <c r="J353"/>
  <c r="E353"/>
  <c r="C353"/>
  <c r="A354"/>
  <c r="D353"/>
  <c r="B353"/>
  <c r="H352"/>
  <c r="G289"/>
  <c r="F289" s="1"/>
  <c r="J291"/>
  <c r="E291"/>
  <c r="C291"/>
  <c r="A292"/>
  <c r="D291"/>
  <c r="B291"/>
  <c r="H290"/>
  <c r="A230"/>
  <c r="D229"/>
  <c r="B229"/>
  <c r="J229"/>
  <c r="E229"/>
  <c r="C229"/>
  <c r="G227"/>
  <c r="F227" s="1"/>
  <c r="A167"/>
  <c r="B166"/>
  <c r="J166"/>
  <c r="E166"/>
  <c r="C166"/>
  <c r="H165"/>
  <c r="J105"/>
  <c r="E105"/>
  <c r="C105"/>
  <c r="A106"/>
  <c r="B105"/>
  <c r="G103"/>
  <c r="F103" s="1"/>
  <c r="A35"/>
  <c r="D34"/>
  <c r="E34"/>
  <c r="C34"/>
  <c r="J34"/>
  <c r="B34"/>
  <c r="H33"/>
  <c r="H166" l="1"/>
  <c r="G166" s="1"/>
  <c r="F166" s="1"/>
  <c r="H477"/>
  <c r="G477" s="1"/>
  <c r="F477" s="1"/>
  <c r="G724"/>
  <c r="F724" s="1"/>
  <c r="A727"/>
  <c r="D726"/>
  <c r="B726"/>
  <c r="J726"/>
  <c r="E726"/>
  <c r="C726"/>
  <c r="H725"/>
  <c r="G662"/>
  <c r="F662" s="1"/>
  <c r="A665"/>
  <c r="D664"/>
  <c r="B664"/>
  <c r="J664"/>
  <c r="E664"/>
  <c r="C664"/>
  <c r="H663"/>
  <c r="A603"/>
  <c r="D602"/>
  <c r="B602"/>
  <c r="J602"/>
  <c r="E602"/>
  <c r="C602"/>
  <c r="H601"/>
  <c r="G538"/>
  <c r="F538" s="1"/>
  <c r="A541"/>
  <c r="D540"/>
  <c r="B540"/>
  <c r="J540"/>
  <c r="E540"/>
  <c r="C540"/>
  <c r="H539"/>
  <c r="G476"/>
  <c r="F476" s="1"/>
  <c r="J478"/>
  <c r="E478"/>
  <c r="C478"/>
  <c r="A479"/>
  <c r="D478"/>
  <c r="B478"/>
  <c r="G414"/>
  <c r="F414" s="1"/>
  <c r="A417"/>
  <c r="D416"/>
  <c r="B416"/>
  <c r="J416"/>
  <c r="E416"/>
  <c r="C416"/>
  <c r="H415"/>
  <c r="G352"/>
  <c r="F352" s="1"/>
  <c r="A355"/>
  <c r="D354"/>
  <c r="B354"/>
  <c r="J354"/>
  <c r="E354"/>
  <c r="C354"/>
  <c r="H353"/>
  <c r="G290"/>
  <c r="F290" s="1"/>
  <c r="A293"/>
  <c r="D292"/>
  <c r="B292"/>
  <c r="J292"/>
  <c r="E292"/>
  <c r="C292"/>
  <c r="H291"/>
  <c r="J230"/>
  <c r="E230"/>
  <c r="C230"/>
  <c r="A231"/>
  <c r="D230"/>
  <c r="B230"/>
  <c r="H229"/>
  <c r="G165"/>
  <c r="F165" s="1"/>
  <c r="J167"/>
  <c r="E167"/>
  <c r="C167"/>
  <c r="A168"/>
  <c r="B167"/>
  <c r="A107"/>
  <c r="D106"/>
  <c r="B106"/>
  <c r="J106"/>
  <c r="E106"/>
  <c r="C106"/>
  <c r="H105"/>
  <c r="H34"/>
  <c r="G34" s="1"/>
  <c r="F34" s="1"/>
  <c r="A36"/>
  <c r="E35"/>
  <c r="C35"/>
  <c r="D35"/>
  <c r="J35"/>
  <c r="B35"/>
  <c r="G33"/>
  <c r="F33" s="1"/>
  <c r="H292" l="1"/>
  <c r="H230"/>
  <c r="H726"/>
  <c r="H416"/>
  <c r="G416" s="1"/>
  <c r="F416" s="1"/>
  <c r="H602"/>
  <c r="G725"/>
  <c r="F725" s="1"/>
  <c r="G726"/>
  <c r="F726" s="1"/>
  <c r="J727"/>
  <c r="E727"/>
  <c r="C727"/>
  <c r="A728"/>
  <c r="D727"/>
  <c r="B727"/>
  <c r="G663"/>
  <c r="F663" s="1"/>
  <c r="J665"/>
  <c r="E665"/>
  <c r="C665"/>
  <c r="A666"/>
  <c r="D665"/>
  <c r="B665"/>
  <c r="H664"/>
  <c r="G601"/>
  <c r="F601" s="1"/>
  <c r="G602"/>
  <c r="F602" s="1"/>
  <c r="J603"/>
  <c r="E603"/>
  <c r="C603"/>
  <c r="A604"/>
  <c r="D603"/>
  <c r="B603"/>
  <c r="G539"/>
  <c r="F539" s="1"/>
  <c r="J541"/>
  <c r="E541"/>
  <c r="C541"/>
  <c r="A542"/>
  <c r="D541"/>
  <c r="B541"/>
  <c r="H540"/>
  <c r="A480"/>
  <c r="D479"/>
  <c r="B479"/>
  <c r="J479"/>
  <c r="E479"/>
  <c r="C479"/>
  <c r="H478"/>
  <c r="G415"/>
  <c r="F415" s="1"/>
  <c r="J417"/>
  <c r="E417"/>
  <c r="C417"/>
  <c r="A418"/>
  <c r="D417"/>
  <c r="B417"/>
  <c r="G353"/>
  <c r="F353" s="1"/>
  <c r="J355"/>
  <c r="E355"/>
  <c r="H355" s="1"/>
  <c r="C355"/>
  <c r="A356"/>
  <c r="D355"/>
  <c r="B355"/>
  <c r="H354"/>
  <c r="G291"/>
  <c r="F291" s="1"/>
  <c r="G292"/>
  <c r="F292" s="1"/>
  <c r="J293"/>
  <c r="E293"/>
  <c r="C293"/>
  <c r="A294"/>
  <c r="D293"/>
  <c r="B293"/>
  <c r="A232"/>
  <c r="D231"/>
  <c r="B231"/>
  <c r="J231"/>
  <c r="E231"/>
  <c r="C231"/>
  <c r="G230"/>
  <c r="F230" s="1"/>
  <c r="G229"/>
  <c r="F229" s="1"/>
  <c r="A169"/>
  <c r="D168"/>
  <c r="B168"/>
  <c r="J168"/>
  <c r="E168"/>
  <c r="C168"/>
  <c r="H167"/>
  <c r="G105"/>
  <c r="F105" s="1"/>
  <c r="J107"/>
  <c r="E107"/>
  <c r="C107"/>
  <c r="A108"/>
  <c r="D107"/>
  <c r="B107"/>
  <c r="H106"/>
  <c r="H35"/>
  <c r="A37"/>
  <c r="C36"/>
  <c r="J36"/>
  <c r="D36"/>
  <c r="E36"/>
  <c r="B36"/>
  <c r="H479" l="1"/>
  <c r="H231"/>
  <c r="E294"/>
  <c r="C294"/>
  <c r="D294"/>
  <c r="B294"/>
  <c r="H541"/>
  <c r="H107"/>
  <c r="G107" s="1"/>
  <c r="F107" s="1"/>
  <c r="H293"/>
  <c r="H417"/>
  <c r="H603"/>
  <c r="H727"/>
  <c r="G727" s="1"/>
  <c r="F727" s="1"/>
  <c r="H665"/>
  <c r="H168"/>
  <c r="G168" s="1"/>
  <c r="F168" s="1"/>
  <c r="A729"/>
  <c r="D728"/>
  <c r="B728"/>
  <c r="J728"/>
  <c r="E728"/>
  <c r="C728"/>
  <c r="G664"/>
  <c r="F664" s="1"/>
  <c r="A667"/>
  <c r="D666"/>
  <c r="B666"/>
  <c r="J666"/>
  <c r="E666"/>
  <c r="C666"/>
  <c r="G665"/>
  <c r="F665" s="1"/>
  <c r="A605"/>
  <c r="D604"/>
  <c r="B604"/>
  <c r="J604"/>
  <c r="E604"/>
  <c r="C604"/>
  <c r="G603"/>
  <c r="F603" s="1"/>
  <c r="G540"/>
  <c r="F540" s="1"/>
  <c r="A543"/>
  <c r="D542"/>
  <c r="B542"/>
  <c r="J542"/>
  <c r="E542"/>
  <c r="C542"/>
  <c r="G541"/>
  <c r="F541"/>
  <c r="G478"/>
  <c r="F478" s="1"/>
  <c r="G479"/>
  <c r="F479" s="1"/>
  <c r="J480"/>
  <c r="E480"/>
  <c r="C480"/>
  <c r="A481"/>
  <c r="D480"/>
  <c r="B480"/>
  <c r="A419"/>
  <c r="D418"/>
  <c r="B418"/>
  <c r="J418"/>
  <c r="E418"/>
  <c r="C418"/>
  <c r="G417"/>
  <c r="F417" s="1"/>
  <c r="G354"/>
  <c r="F354" s="1"/>
  <c r="A357"/>
  <c r="D356"/>
  <c r="B356"/>
  <c r="J356"/>
  <c r="E356"/>
  <c r="C356"/>
  <c r="G355"/>
  <c r="F355"/>
  <c r="A295"/>
  <c r="J294"/>
  <c r="G293"/>
  <c r="F293" s="1"/>
  <c r="G231"/>
  <c r="F231" s="1"/>
  <c r="J232"/>
  <c r="E232"/>
  <c r="C232"/>
  <c r="A233"/>
  <c r="D232"/>
  <c r="B232"/>
  <c r="G167"/>
  <c r="F167" s="1"/>
  <c r="J169"/>
  <c r="E169"/>
  <c r="C169"/>
  <c r="A170"/>
  <c r="D169"/>
  <c r="B169"/>
  <c r="G106"/>
  <c r="F106" s="1"/>
  <c r="A109"/>
  <c r="D108"/>
  <c r="B108"/>
  <c r="J108"/>
  <c r="E108"/>
  <c r="C108"/>
  <c r="G35"/>
  <c r="F35" s="1"/>
  <c r="H36"/>
  <c r="G36" s="1"/>
  <c r="F36" s="1"/>
  <c r="A38"/>
  <c r="C37"/>
  <c r="D37"/>
  <c r="E37"/>
  <c r="J37"/>
  <c r="B37"/>
  <c r="H418" l="1"/>
  <c r="H604"/>
  <c r="H108"/>
  <c r="H169"/>
  <c r="G169" s="1"/>
  <c r="F169" s="1"/>
  <c r="H232"/>
  <c r="H666"/>
  <c r="G666" s="1"/>
  <c r="F666" s="1"/>
  <c r="H294"/>
  <c r="H356"/>
  <c r="G356" s="1"/>
  <c r="F356" s="1"/>
  <c r="H480"/>
  <c r="H542"/>
  <c r="H728"/>
  <c r="J729"/>
  <c r="E729"/>
  <c r="C729"/>
  <c r="A730"/>
  <c r="D729"/>
  <c r="B729"/>
  <c r="J667"/>
  <c r="E667"/>
  <c r="C667"/>
  <c r="A668"/>
  <c r="D667"/>
  <c r="B667"/>
  <c r="G604"/>
  <c r="F604" s="1"/>
  <c r="J605"/>
  <c r="E605"/>
  <c r="C605"/>
  <c r="A606"/>
  <c r="D605"/>
  <c r="B605"/>
  <c r="J543"/>
  <c r="E543"/>
  <c r="C543"/>
  <c r="A544"/>
  <c r="D543"/>
  <c r="B543"/>
  <c r="A482"/>
  <c r="D481"/>
  <c r="B481"/>
  <c r="J481"/>
  <c r="E481"/>
  <c r="C481"/>
  <c r="G480"/>
  <c r="F480" s="1"/>
  <c r="G418"/>
  <c r="F418" s="1"/>
  <c r="J419"/>
  <c r="E419"/>
  <c r="C419"/>
  <c r="A420"/>
  <c r="D419"/>
  <c r="B419"/>
  <c r="J357"/>
  <c r="E357"/>
  <c r="C357"/>
  <c r="A358"/>
  <c r="D357"/>
  <c r="B357"/>
  <c r="J295"/>
  <c r="E295"/>
  <c r="C295"/>
  <c r="A296"/>
  <c r="D295"/>
  <c r="B295"/>
  <c r="A234"/>
  <c r="D233"/>
  <c r="B233"/>
  <c r="J233"/>
  <c r="E233"/>
  <c r="C233"/>
  <c r="G232"/>
  <c r="F232" s="1"/>
  <c r="A171"/>
  <c r="D170"/>
  <c r="B170"/>
  <c r="J170"/>
  <c r="E170"/>
  <c r="C170"/>
  <c r="G108"/>
  <c r="F108" s="1"/>
  <c r="J109"/>
  <c r="E109"/>
  <c r="C109"/>
  <c r="A110"/>
  <c r="D109"/>
  <c r="B109"/>
  <c r="H37"/>
  <c r="A39"/>
  <c r="D38"/>
  <c r="E38"/>
  <c r="C38"/>
  <c r="J38"/>
  <c r="B38"/>
  <c r="G37" l="1"/>
  <c r="F37" s="1"/>
  <c r="G542"/>
  <c r="F542" s="1"/>
  <c r="G294"/>
  <c r="F294" s="1"/>
  <c r="G728"/>
  <c r="F728" s="1"/>
  <c r="H170"/>
  <c r="G170" s="1"/>
  <c r="F170" s="1"/>
  <c r="H481"/>
  <c r="G481" s="1"/>
  <c r="F481" s="1"/>
  <c r="D730"/>
  <c r="B730"/>
  <c r="J730"/>
  <c r="B735" s="1"/>
  <c r="D735" s="1"/>
  <c r="E730"/>
  <c r="C730"/>
  <c r="H729"/>
  <c r="D668"/>
  <c r="B668"/>
  <c r="J668"/>
  <c r="E668"/>
  <c r="C668"/>
  <c r="H667"/>
  <c r="D606"/>
  <c r="B606"/>
  <c r="J606"/>
  <c r="E606"/>
  <c r="C606"/>
  <c r="H605"/>
  <c r="D544"/>
  <c r="B544"/>
  <c r="J544"/>
  <c r="E544"/>
  <c r="C544"/>
  <c r="H543"/>
  <c r="B550" s="1"/>
  <c r="D550" s="1"/>
  <c r="J482"/>
  <c r="B486" s="1"/>
  <c r="D486" s="1"/>
  <c r="E482"/>
  <c r="C482"/>
  <c r="D482"/>
  <c r="B482"/>
  <c r="D420"/>
  <c r="B420"/>
  <c r="J420"/>
  <c r="E420"/>
  <c r="C420"/>
  <c r="H419"/>
  <c r="D358"/>
  <c r="B358"/>
  <c r="J358"/>
  <c r="E358"/>
  <c r="H358" s="1"/>
  <c r="C358"/>
  <c r="H357"/>
  <c r="B365" s="1"/>
  <c r="D365" s="1"/>
  <c r="D296"/>
  <c r="B296"/>
  <c r="J296"/>
  <c r="E296"/>
  <c r="H296" s="1"/>
  <c r="B302" s="1"/>
  <c r="D302" s="1"/>
  <c r="C296"/>
  <c r="H295"/>
  <c r="J234"/>
  <c r="E234"/>
  <c r="C234"/>
  <c r="D234"/>
  <c r="B234"/>
  <c r="H233"/>
  <c r="B240" s="1"/>
  <c r="D240" s="1"/>
  <c r="J171"/>
  <c r="E171"/>
  <c r="C171"/>
  <c r="A172"/>
  <c r="D171"/>
  <c r="B171"/>
  <c r="D110"/>
  <c r="B110"/>
  <c r="J110"/>
  <c r="E110"/>
  <c r="H110" s="1"/>
  <c r="B116" s="1"/>
  <c r="D116" s="1"/>
  <c r="C110"/>
  <c r="H109"/>
  <c r="H38"/>
  <c r="G38" s="1"/>
  <c r="F38" s="1"/>
  <c r="A40"/>
  <c r="E39"/>
  <c r="C39"/>
  <c r="J39"/>
  <c r="D39"/>
  <c r="B39"/>
  <c r="B299" l="1"/>
  <c r="D299" s="1"/>
  <c r="B360"/>
  <c r="D360" s="1"/>
  <c r="B113"/>
  <c r="D113" s="1"/>
  <c r="B115"/>
  <c r="D115" s="1"/>
  <c r="B361"/>
  <c r="D361" s="1"/>
  <c r="B362"/>
  <c r="D362" s="1"/>
  <c r="B114"/>
  <c r="D114" s="1"/>
  <c r="B237"/>
  <c r="D237" s="1"/>
  <c r="B238"/>
  <c r="D238" s="1"/>
  <c r="B298"/>
  <c r="D298" s="1"/>
  <c r="B301"/>
  <c r="D301" s="1"/>
  <c r="B300"/>
  <c r="D300" s="1"/>
  <c r="B363"/>
  <c r="D363" s="1"/>
  <c r="B364"/>
  <c r="D364" s="1"/>
  <c r="H420"/>
  <c r="B426" s="1"/>
  <c r="D426" s="1"/>
  <c r="H234"/>
  <c r="H482"/>
  <c r="H544"/>
  <c r="G544" s="1"/>
  <c r="H606"/>
  <c r="H668"/>
  <c r="H730"/>
  <c r="B736" s="1"/>
  <c r="D736" s="1"/>
  <c r="G729"/>
  <c r="F729" s="1"/>
  <c r="G730"/>
  <c r="F730" s="1"/>
  <c r="G667"/>
  <c r="F667" s="1"/>
  <c r="G605"/>
  <c r="F605" s="1"/>
  <c r="G543"/>
  <c r="F543" s="1"/>
  <c r="G419"/>
  <c r="F419" s="1"/>
  <c r="G357"/>
  <c r="F357" s="1"/>
  <c r="F358"/>
  <c r="G358"/>
  <c r="G295"/>
  <c r="F295" s="1"/>
  <c r="G296"/>
  <c r="F296" s="1"/>
  <c r="G233"/>
  <c r="F233" s="1"/>
  <c r="D172"/>
  <c r="B172"/>
  <c r="J172"/>
  <c r="E172"/>
  <c r="C172"/>
  <c r="H171"/>
  <c r="G109"/>
  <c r="F109" s="1"/>
  <c r="G110"/>
  <c r="F110" s="1"/>
  <c r="H39"/>
  <c r="G39" s="1"/>
  <c r="F39" s="1"/>
  <c r="A41"/>
  <c r="C40"/>
  <c r="J40"/>
  <c r="D40"/>
  <c r="E40"/>
  <c r="B40"/>
  <c r="G606" l="1"/>
  <c r="F606" s="1"/>
  <c r="B612"/>
  <c r="D612" s="1"/>
  <c r="B174"/>
  <c r="D174" s="1"/>
  <c r="B176"/>
  <c r="D176" s="1"/>
  <c r="B177"/>
  <c r="D177" s="1"/>
  <c r="B178"/>
  <c r="D178" s="1"/>
  <c r="F668"/>
  <c r="B671"/>
  <c r="D671" s="1"/>
  <c r="B672"/>
  <c r="D672" s="1"/>
  <c r="B673"/>
  <c r="D673" s="1"/>
  <c r="B674"/>
  <c r="D674" s="1"/>
  <c r="F544"/>
  <c r="B608"/>
  <c r="D608" s="1"/>
  <c r="B546"/>
  <c r="D546" s="1"/>
  <c r="B547"/>
  <c r="D547" s="1"/>
  <c r="B548"/>
  <c r="D548" s="1"/>
  <c r="B549"/>
  <c r="D549" s="1"/>
  <c r="G234"/>
  <c r="F234" s="1"/>
  <c r="B239"/>
  <c r="D239" s="1"/>
  <c r="B732"/>
  <c r="D732" s="1"/>
  <c r="B733"/>
  <c r="D733" s="1"/>
  <c r="B734"/>
  <c r="D734" s="1"/>
  <c r="B609"/>
  <c r="D609" s="1"/>
  <c r="B610"/>
  <c r="D610" s="1"/>
  <c r="B611"/>
  <c r="D611" s="1"/>
  <c r="B670"/>
  <c r="D670" s="1"/>
  <c r="G482"/>
  <c r="F482" s="1"/>
  <c r="B485"/>
  <c r="D485" s="1"/>
  <c r="B487"/>
  <c r="D487" s="1"/>
  <c r="B488"/>
  <c r="D488" s="1"/>
  <c r="G420"/>
  <c r="F420" s="1"/>
  <c r="B422"/>
  <c r="D422" s="1"/>
  <c r="B423"/>
  <c r="D423" s="1"/>
  <c r="B424"/>
  <c r="D424" s="1"/>
  <c r="B425"/>
  <c r="D425" s="1"/>
  <c r="B484"/>
  <c r="D484" s="1"/>
  <c r="G668"/>
  <c r="H172"/>
  <c r="B179" s="1"/>
  <c r="D179" s="1"/>
  <c r="G171"/>
  <c r="F171" s="1"/>
  <c r="H40"/>
  <c r="G40" s="1"/>
  <c r="F40" s="1"/>
  <c r="A42"/>
  <c r="C41"/>
  <c r="D41"/>
  <c r="E41"/>
  <c r="J41"/>
  <c r="B41"/>
  <c r="G172" l="1"/>
  <c r="F172" s="1"/>
  <c r="B175"/>
  <c r="D175" s="1"/>
  <c r="B236"/>
  <c r="D236" s="1"/>
  <c r="H41"/>
  <c r="G41" s="1"/>
  <c r="F41" s="1"/>
  <c r="A43"/>
  <c r="D42"/>
  <c r="E42"/>
  <c r="C42"/>
  <c r="J42"/>
  <c r="B42"/>
  <c r="H42" l="1"/>
  <c r="G42" s="1"/>
  <c r="F42" s="1"/>
  <c r="A44"/>
  <c r="E43"/>
  <c r="C43"/>
  <c r="D43"/>
  <c r="J43"/>
  <c r="B43"/>
  <c r="H43" l="1"/>
  <c r="G43" s="1"/>
  <c r="F43" s="1"/>
  <c r="C44"/>
  <c r="B44"/>
  <c r="J44"/>
  <c r="E44"/>
  <c r="D44"/>
  <c r="A45"/>
  <c r="D45" l="1"/>
  <c r="E45"/>
  <c r="J45"/>
  <c r="B45"/>
  <c r="C45"/>
  <c r="A46"/>
  <c r="H44"/>
  <c r="H45" l="1"/>
  <c r="G45" s="1"/>
  <c r="F45" s="1"/>
  <c r="G44"/>
  <c r="F44" s="1"/>
  <c r="D46"/>
  <c r="E46"/>
  <c r="B46"/>
  <c r="J46"/>
  <c r="C46"/>
  <c r="A47"/>
  <c r="H46" l="1"/>
  <c r="D47"/>
  <c r="E47"/>
  <c r="B47"/>
  <c r="C47"/>
  <c r="J47"/>
  <c r="A48"/>
  <c r="G46" l="1"/>
  <c r="F46" s="1"/>
  <c r="H47"/>
  <c r="G47" s="1"/>
  <c r="F47" s="1"/>
  <c r="J48"/>
  <c r="E48"/>
  <c r="B48"/>
  <c r="C48"/>
  <c r="B52" l="1"/>
  <c r="D52" s="1"/>
  <c r="D50"/>
  <c r="B51"/>
  <c r="D51" s="1"/>
  <c r="H48"/>
  <c r="B53" l="1"/>
  <c r="D53" s="1"/>
  <c r="B54"/>
  <c r="D54" s="1"/>
  <c r="B50"/>
  <c r="E50" s="1"/>
  <c r="B112"/>
  <c r="B180"/>
  <c r="B738"/>
  <c r="B676"/>
  <c r="G48"/>
  <c r="F48" s="1"/>
  <c r="F670"/>
  <c r="E670"/>
  <c r="C670"/>
  <c r="E177"/>
  <c r="F177"/>
  <c r="C177"/>
  <c r="F298"/>
  <c r="E298"/>
  <c r="C298"/>
  <c r="C360"/>
  <c r="F360"/>
  <c r="E360"/>
  <c r="F735"/>
  <c r="C735"/>
  <c r="E735"/>
  <c r="E175"/>
  <c r="F175"/>
  <c r="C175"/>
  <c r="E239"/>
  <c r="F239"/>
  <c r="C239"/>
  <c r="C300"/>
  <c r="E300"/>
  <c r="F300"/>
  <c r="E549"/>
  <c r="F549"/>
  <c r="C549"/>
  <c r="E115"/>
  <c r="F115"/>
  <c r="C115"/>
  <c r="E237"/>
  <c r="F237"/>
  <c r="C237"/>
  <c r="E425"/>
  <c r="C425"/>
  <c r="F425"/>
  <c r="F363"/>
  <c r="C363"/>
  <c r="E363"/>
  <c r="C732"/>
  <c r="F732"/>
  <c r="E732"/>
  <c r="C608"/>
  <c r="F608"/>
  <c r="E608"/>
  <c r="B614"/>
  <c r="F238"/>
  <c r="C238"/>
  <c r="E238"/>
  <c r="E673"/>
  <c r="F673"/>
  <c r="C673"/>
  <c r="F487"/>
  <c r="C487"/>
  <c r="E487"/>
  <c r="E236"/>
  <c r="F236"/>
  <c r="C236"/>
  <c r="F423"/>
  <c r="C423"/>
  <c r="E423"/>
  <c r="F733"/>
  <c r="C733"/>
  <c r="E733"/>
  <c r="E114"/>
  <c r="F114"/>
  <c r="C114"/>
  <c r="C174"/>
  <c r="F174"/>
  <c r="E174"/>
  <c r="E674"/>
  <c r="F674"/>
  <c r="C674"/>
  <c r="C486"/>
  <c r="E486"/>
  <c r="F486"/>
  <c r="C734"/>
  <c r="E734"/>
  <c r="F734"/>
  <c r="C362"/>
  <c r="E362"/>
  <c r="F362"/>
  <c r="E548"/>
  <c r="F548"/>
  <c r="C548"/>
  <c r="E488"/>
  <c r="F488"/>
  <c r="C488"/>
  <c r="C364"/>
  <c r="E364"/>
  <c r="F364"/>
  <c r="E610"/>
  <c r="F610"/>
  <c r="C610"/>
  <c r="E672"/>
  <c r="F672"/>
  <c r="C672"/>
  <c r="E485"/>
  <c r="F485"/>
  <c r="C485"/>
  <c r="E547"/>
  <c r="F547"/>
  <c r="C547"/>
  <c r="F609"/>
  <c r="C609"/>
  <c r="E609"/>
  <c r="E299"/>
  <c r="F299"/>
  <c r="C299"/>
  <c r="E611"/>
  <c r="F611"/>
  <c r="C611"/>
  <c r="F301"/>
  <c r="C301"/>
  <c r="E301"/>
  <c r="F422"/>
  <c r="E422"/>
  <c r="C422"/>
  <c r="B428"/>
  <c r="C484"/>
  <c r="F484"/>
  <c r="E484"/>
  <c r="B490"/>
  <c r="E424"/>
  <c r="F424"/>
  <c r="C424"/>
  <c r="F546"/>
  <c r="E546"/>
  <c r="C546"/>
  <c r="B552"/>
  <c r="C178"/>
  <c r="E178"/>
  <c r="F178"/>
  <c r="E113"/>
  <c r="F113"/>
  <c r="C113"/>
  <c r="E176"/>
  <c r="F176"/>
  <c r="C176"/>
  <c r="E361"/>
  <c r="F361"/>
  <c r="C361"/>
  <c r="F671"/>
  <c r="C671"/>
  <c r="E671"/>
  <c r="C53"/>
  <c r="E53"/>
  <c r="F53"/>
  <c r="C52"/>
  <c r="F52"/>
  <c r="E52"/>
  <c r="F51"/>
  <c r="E51"/>
  <c r="C51"/>
  <c r="B56"/>
  <c r="F50"/>
  <c r="F112" l="1"/>
  <c r="F118" s="1"/>
  <c r="D112"/>
  <c r="B118"/>
  <c r="E112"/>
  <c r="C112"/>
  <c r="C366"/>
  <c r="C180"/>
  <c r="E304"/>
  <c r="B366"/>
  <c r="B304"/>
  <c r="D56"/>
  <c r="D180"/>
  <c r="D118"/>
  <c r="D614"/>
  <c r="D676"/>
  <c r="D242"/>
  <c r="D304"/>
  <c r="D552"/>
  <c r="D366"/>
  <c r="D490"/>
  <c r="D738"/>
  <c r="E490"/>
  <c r="F738"/>
  <c r="E366"/>
  <c r="E180"/>
  <c r="F180"/>
  <c r="B242"/>
  <c r="F366"/>
  <c r="C242"/>
  <c r="E242"/>
  <c r="C118"/>
  <c r="F490"/>
  <c r="C738"/>
  <c r="E738"/>
  <c r="E118"/>
  <c r="C490"/>
  <c r="E614"/>
  <c r="F614"/>
  <c r="E552"/>
  <c r="F552"/>
  <c r="C304"/>
  <c r="C676"/>
  <c r="E676"/>
  <c r="F242"/>
  <c r="C428"/>
  <c r="C614"/>
  <c r="C552"/>
  <c r="F304"/>
  <c r="F676"/>
  <c r="E428"/>
  <c r="F428"/>
  <c r="C56"/>
  <c r="F56"/>
  <c r="E56"/>
  <c r="H738" l="1"/>
  <c r="H118"/>
  <c r="H56"/>
  <c r="H676"/>
  <c r="H552"/>
  <c r="H614"/>
  <c r="H180"/>
  <c r="H428"/>
  <c r="H242"/>
  <c r="H366"/>
  <c r="H490"/>
  <c r="H304"/>
  <c r="D428"/>
</calcChain>
</file>

<file path=xl/sharedStrings.xml><?xml version="1.0" encoding="utf-8"?>
<sst xmlns="http://schemas.openxmlformats.org/spreadsheetml/2006/main" count="466" uniqueCount="142">
  <si>
    <t>GLD affûtage industriel</t>
  </si>
  <si>
    <t>4 rue de la tannerie, Z.A du Docteur Schweitzer, 57130 ARS-SUR-MOSELLE</t>
  </si>
  <si>
    <t>Numéro de service</t>
  </si>
  <si>
    <t>Nom</t>
  </si>
  <si>
    <t>Prénom</t>
  </si>
  <si>
    <t>Allan</t>
  </si>
  <si>
    <t>Rue</t>
  </si>
  <si>
    <t>Code Postal</t>
  </si>
  <si>
    <t>Ville</t>
  </si>
  <si>
    <t>Service</t>
  </si>
  <si>
    <t>Direction</t>
  </si>
  <si>
    <t>Responsable</t>
  </si>
  <si>
    <t>Mai</t>
  </si>
  <si>
    <t>Etat</t>
  </si>
  <si>
    <t>Heure Arrivé</t>
  </si>
  <si>
    <t>Heure Départ</t>
  </si>
  <si>
    <t>Pause</t>
  </si>
  <si>
    <t>Heures normale</t>
  </si>
  <si>
    <t>Heures supplémentaire</t>
  </si>
  <si>
    <t>Total</t>
  </si>
  <si>
    <t>ETAT</t>
  </si>
  <si>
    <t>Mois</t>
  </si>
  <si>
    <t>Année</t>
  </si>
  <si>
    <t>numero rue</t>
  </si>
  <si>
    <t>code postal</t>
  </si>
  <si>
    <t>Présent</t>
  </si>
  <si>
    <t>Commercial</t>
  </si>
  <si>
    <t>Janvier</t>
  </si>
  <si>
    <t>Absent</t>
  </si>
  <si>
    <t>Secrétariat</t>
  </si>
  <si>
    <t>Gabriel</t>
  </si>
  <si>
    <t>Maladie</t>
  </si>
  <si>
    <t>Mars</t>
  </si>
  <si>
    <t>Florian</t>
  </si>
  <si>
    <t>Employé</t>
  </si>
  <si>
    <t>CP</t>
  </si>
  <si>
    <t>Avril</t>
  </si>
  <si>
    <t>Jonathan</t>
  </si>
  <si>
    <t>RTT</t>
  </si>
  <si>
    <t>Axel</t>
  </si>
  <si>
    <t>CP sans solde</t>
  </si>
  <si>
    <t>Juin</t>
  </si>
  <si>
    <t>Juillet</t>
  </si>
  <si>
    <t>Septembre</t>
  </si>
  <si>
    <t>Octobre</t>
  </si>
  <si>
    <t>Novembre</t>
  </si>
  <si>
    <t>Ferié</t>
  </si>
  <si>
    <t>Base calcul</t>
  </si>
  <si>
    <t>Lionel</t>
  </si>
  <si>
    <t>Jour férié 2014</t>
  </si>
  <si>
    <t>Heures supplémentaire 25%</t>
  </si>
  <si>
    <t>Heures supplémentaires 50%</t>
  </si>
  <si>
    <t>Heures normales</t>
  </si>
  <si>
    <t>Heures non effectuées</t>
  </si>
  <si>
    <t>Total heures</t>
  </si>
  <si>
    <t>Salaire Brut</t>
  </si>
  <si>
    <t>Taux horaire</t>
  </si>
  <si>
    <t>HN</t>
  </si>
  <si>
    <t>HS 25%</t>
  </si>
  <si>
    <t>HS 50%</t>
  </si>
  <si>
    <t>SMITH</t>
  </si>
  <si>
    <t>NEWMAN</t>
  </si>
  <si>
    <t>STARK</t>
  </si>
  <si>
    <t>PIRELLI</t>
  </si>
  <si>
    <t>MALIBU</t>
  </si>
  <si>
    <t>COCO</t>
  </si>
  <si>
    <t>12 rue des tilleuls</t>
  </si>
  <si>
    <t>13 rue des marguerittes</t>
  </si>
  <si>
    <t>Metz</t>
  </si>
  <si>
    <t>Nancy</t>
  </si>
  <si>
    <t>SMITH Allan</t>
  </si>
  <si>
    <t>NEWMAN Gabriel</t>
  </si>
  <si>
    <t>Salaire de base brut</t>
  </si>
  <si>
    <t>Février</t>
  </si>
  <si>
    <t>Août</t>
  </si>
  <si>
    <t>Décembre</t>
  </si>
  <si>
    <t>plannification habituelle</t>
  </si>
  <si>
    <t>Infos pour calcul semaines</t>
  </si>
  <si>
    <t>N° Sem</t>
  </si>
  <si>
    <t>Semaine du 01/01 au 05/01</t>
  </si>
  <si>
    <t>Semaine du 06/01 au 12/01</t>
  </si>
  <si>
    <t>Semaine du 13/01 au 19/01</t>
  </si>
  <si>
    <t>Semaine du 27/01 au 31/01</t>
  </si>
  <si>
    <t>Semaine du 01/02 au 02/02</t>
  </si>
  <si>
    <t>Semaine du 03/02 au 09/02</t>
  </si>
  <si>
    <t>Semaine du 10/02 au 16/02</t>
  </si>
  <si>
    <t>Semaine du 17/02 au 23/02</t>
  </si>
  <si>
    <t>Semaine du 20/01 au 26/01</t>
  </si>
  <si>
    <t>Semaine du 24/02 au 28/02</t>
  </si>
  <si>
    <t>Semaine du 01/03 au 02/03</t>
  </si>
  <si>
    <t>Semaine du 03/03 au 09/03</t>
  </si>
  <si>
    <t>Semaine du 10/03 au 16/03</t>
  </si>
  <si>
    <t>Semaine du 17/03 au 23/03</t>
  </si>
  <si>
    <t>Semaine du 24/03 au 30/03</t>
  </si>
  <si>
    <t>Semaine du 31/03 au 31/03</t>
  </si>
  <si>
    <t>Semaine du 01/04 au 06/04</t>
  </si>
  <si>
    <t>Semaine du 07/04 au 13/04</t>
  </si>
  <si>
    <t>Semaine du 14/04 au 20/04</t>
  </si>
  <si>
    <t>Semaine du 21/04 au 27/04</t>
  </si>
  <si>
    <t>Semaine du 28/04 au 30/04</t>
  </si>
  <si>
    <t>Semaine du 01/05 au 04/05</t>
  </si>
  <si>
    <t>Semaine du 05/05 au 11/05</t>
  </si>
  <si>
    <t>Semaine du 12/05 au 18/05</t>
  </si>
  <si>
    <t>Semaine du 19/05 au 25/05</t>
  </si>
  <si>
    <t>Semaine du 26/05 au 31/05</t>
  </si>
  <si>
    <t>Semaine du 01/06 au 01/06</t>
  </si>
  <si>
    <t>Semaine du 02/06 au 08/06</t>
  </si>
  <si>
    <t>Semaine du 09/06 au 15/06</t>
  </si>
  <si>
    <t>Semaine du 16/06 au 22/06</t>
  </si>
  <si>
    <t>Semaine du 23/06 au 29/06</t>
  </si>
  <si>
    <t>Semaine du 30/06 au 30/06</t>
  </si>
  <si>
    <t>Semaine du 01/07 au 06/07</t>
  </si>
  <si>
    <t>Semaine du 07/07 au 13/07</t>
  </si>
  <si>
    <t>Semaine du 14/07 au 20/07</t>
  </si>
  <si>
    <t>Semaine du 21/07 au 27/07</t>
  </si>
  <si>
    <t>Semaine du 28/07 au 31/07</t>
  </si>
  <si>
    <t>Semaine du 01/08 au 03/018</t>
  </si>
  <si>
    <t>Semaine du 04/08 au 10/08</t>
  </si>
  <si>
    <t>Semaine du 11/08 au 17/08</t>
  </si>
  <si>
    <t>Semaine du 18/08 au 24/08</t>
  </si>
  <si>
    <t>Semaine du 25/08 au 31/08</t>
  </si>
  <si>
    <t>Semaine du 01/09 au 07/09</t>
  </si>
  <si>
    <t>Semaine du 08/09 au 14/09</t>
  </si>
  <si>
    <t>Semaine du 15/09 au 21/09</t>
  </si>
  <si>
    <t>Semaine du 22/09 au 28/09</t>
  </si>
  <si>
    <t>Semaine du 29/09 au 30/09</t>
  </si>
  <si>
    <t>Semaine du 01/10 au 05/10</t>
  </si>
  <si>
    <t>Semaine du 06/10 au 12/10</t>
  </si>
  <si>
    <t>Semaine du 13/10 au 19/10</t>
  </si>
  <si>
    <t>Semaine du 20/10 au 26/10</t>
  </si>
  <si>
    <t>Semaine du 27/10 au 31/10</t>
  </si>
  <si>
    <t>Semaine du 01/11 au 02/11</t>
  </si>
  <si>
    <t>Semaine du 03/11 au 09/11</t>
  </si>
  <si>
    <t>Semaine du 10/11 au 16/11</t>
  </si>
  <si>
    <t>Semaine du 17/11 au 23/11</t>
  </si>
  <si>
    <t>Semaine du 24/11 au 30/11</t>
  </si>
  <si>
    <t>Semaine du 01/12 au 07/12</t>
  </si>
  <si>
    <t>Semaine du 08/12 au 14/12</t>
  </si>
  <si>
    <t>Semaine du 15/12 au 21/12</t>
  </si>
  <si>
    <t>Semaine du 22/12 au 28/12</t>
  </si>
  <si>
    <t>Semaine du 29/12 au 31/12</t>
  </si>
  <si>
    <t>planification jour ferie</t>
  </si>
</sst>
</file>

<file path=xl/styles.xml><?xml version="1.0" encoding="utf-8"?>
<styleSheet xmlns="http://schemas.openxmlformats.org/spreadsheetml/2006/main">
  <numFmts count="7">
    <numFmt numFmtId="164" formatCode="_-* #,##0.00\ [$€-40C]_-;\-* #,##0.00\ [$€-40C]_-;_-* &quot;-&quot;??\ [$€-40C]_-;_-@_-"/>
    <numFmt numFmtId="165" formatCode="#,##0.00\ &quot;€&quot;"/>
    <numFmt numFmtId="166" formatCode="[$-F400]h:mm:ss\ AM/PM"/>
    <numFmt numFmtId="167" formatCode="[$-F800]dddd\,\ mmmm\ dd\,\ yyyy"/>
    <numFmt numFmtId="168" formatCode="h:mm;@"/>
    <numFmt numFmtId="169" formatCode="[h]:mm"/>
    <numFmt numFmtId="170" formatCode="#,##0.00\ _€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b/>
      <i/>
      <sz val="48"/>
      <color indexed="56"/>
      <name val="Calibri"/>
      <family val="2"/>
    </font>
    <font>
      <b/>
      <sz val="20"/>
      <color indexed="8"/>
      <name val="Calibri"/>
      <family val="2"/>
    </font>
    <font>
      <sz val="12"/>
      <color indexed="8"/>
      <name val="Verdana"/>
      <family val="2"/>
    </font>
    <font>
      <b/>
      <sz val="36"/>
      <color indexed="8"/>
      <name val="Calibri"/>
      <family val="2"/>
    </font>
    <font>
      <sz val="16"/>
      <color indexed="8"/>
      <name val="Calibri"/>
      <family val="2"/>
    </font>
    <font>
      <sz val="14"/>
      <color indexed="8"/>
      <name val="Calibri"/>
      <family val="2"/>
    </font>
    <font>
      <b/>
      <sz val="2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7" fillId="0" borderId="0" applyNumberFormat="0" applyFill="0" applyBorder="0" applyProtection="0">
      <alignment vertical="top" wrapText="1"/>
    </xf>
  </cellStyleXfs>
  <cellXfs count="68">
    <xf numFmtId="0" fontId="0" fillId="0" borderId="0" xfId="0"/>
    <xf numFmtId="167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21" fontId="0" fillId="0" borderId="0" xfId="0" applyNumberFormat="1" applyProtection="1"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2" fillId="2" borderId="4" xfId="1" applyFont="1" applyBorder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 applyProtection="1">
      <alignment horizontal="center" vertical="center"/>
      <protection locked="0"/>
    </xf>
    <xf numFmtId="21" fontId="0" fillId="0" borderId="0" xfId="0" applyNumberFormat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4" fontId="2" fillId="3" borderId="5" xfId="2" applyNumberFormat="1" applyFont="1" applyBorder="1" applyAlignment="1" applyProtection="1">
      <alignment horizontal="center" vertical="center" wrapText="1"/>
      <protection locked="0"/>
    </xf>
    <xf numFmtId="0" fontId="2" fillId="3" borderId="6" xfId="2" applyFont="1" applyBorder="1" applyAlignment="1" applyProtection="1">
      <alignment horizontal="center" vertical="center" wrapText="1"/>
      <protection locked="0"/>
    </xf>
    <xf numFmtId="0" fontId="2" fillId="3" borderId="7" xfId="2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167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6" xfId="2" applyNumberFormat="1" applyFont="1" applyBorder="1" applyAlignment="1" applyProtection="1">
      <alignment horizontal="center" vertical="center" wrapText="1"/>
      <protection locked="0"/>
    </xf>
    <xf numFmtId="167" fontId="3" fillId="0" borderId="1" xfId="0" applyNumberFormat="1" applyFont="1" applyBorder="1" applyAlignment="1" applyProtection="1">
      <alignment horizontal="center" vertical="center" wrapText="1"/>
    </xf>
    <xf numFmtId="167" fontId="0" fillId="0" borderId="0" xfId="0" applyNumberFormat="1" applyAlignment="1" applyProtection="1">
      <alignment horizontal="center" vertical="center" wrapText="1"/>
      <protection locked="0"/>
    </xf>
    <xf numFmtId="169" fontId="3" fillId="4" borderId="4" xfId="0" applyNumberFormat="1" applyFont="1" applyFill="1" applyBorder="1" applyAlignment="1" applyProtection="1">
      <alignment horizontal="center" vertical="center" wrapText="1" shrinkToFit="1"/>
      <protection locked="0"/>
    </xf>
    <xf numFmtId="169" fontId="0" fillId="0" borderId="0" xfId="0" applyNumberFormat="1" applyAlignment="1" applyProtection="1">
      <alignment horizontal="center" vertical="center"/>
    </xf>
    <xf numFmtId="167" fontId="3" fillId="5" borderId="1" xfId="0" applyNumberFormat="1" applyFont="1" applyFill="1" applyBorder="1" applyAlignment="1" applyProtection="1">
      <alignment horizontal="center" vertical="center" wrapText="1"/>
      <protection locked="0"/>
    </xf>
    <xf numFmtId="169" fontId="13" fillId="4" borderId="4" xfId="0" applyNumberFormat="1" applyFont="1" applyFill="1" applyBorder="1" applyAlignment="1" applyProtection="1">
      <alignment horizontal="center" vertical="center" wrapText="1"/>
      <protection locked="0"/>
    </xf>
    <xf numFmtId="169" fontId="13" fillId="0" borderId="2" xfId="0" applyNumberFormat="1" applyFont="1" applyBorder="1" applyAlignment="1" applyProtection="1">
      <alignment horizontal="center" vertical="center" wrapText="1"/>
    </xf>
    <xf numFmtId="169" fontId="13" fillId="5" borderId="2" xfId="0" applyNumberFormat="1" applyFont="1" applyFill="1" applyBorder="1" applyAlignment="1" applyProtection="1">
      <alignment horizontal="center" vertical="center" wrapText="1"/>
    </xf>
    <xf numFmtId="169" fontId="2" fillId="2" borderId="4" xfId="1" applyNumberFormat="1" applyFont="1" applyBorder="1" applyAlignment="1" applyProtection="1">
      <alignment horizontal="center" vertical="center" wrapText="1"/>
    </xf>
    <xf numFmtId="169" fontId="3" fillId="5" borderId="4" xfId="0" applyNumberFormat="1" applyFont="1" applyFill="1" applyBorder="1" applyAlignment="1" applyProtection="1">
      <alignment horizontal="center" vertical="center" wrapText="1"/>
    </xf>
    <xf numFmtId="169" fontId="3" fillId="5" borderId="4" xfId="0" applyNumberFormat="1" applyFont="1" applyFill="1" applyBorder="1" applyAlignment="1" applyProtection="1">
      <alignment horizontal="center" vertical="center" wrapText="1" shrinkToFit="1"/>
    </xf>
    <xf numFmtId="169" fontId="13" fillId="5" borderId="4" xfId="0" applyNumberFormat="1" applyFont="1" applyFill="1" applyBorder="1" applyAlignment="1" applyProtection="1">
      <alignment horizontal="center" vertical="center" wrapText="1"/>
    </xf>
    <xf numFmtId="167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169" fontId="4" fillId="6" borderId="4" xfId="0" applyNumberFormat="1" applyFont="1" applyFill="1" applyBorder="1" applyAlignment="1" applyProtection="1">
      <alignment horizontal="center" vertical="center" wrapText="1" shrinkToFit="1"/>
      <protection locked="0"/>
    </xf>
    <xf numFmtId="169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169" fontId="14" fillId="6" borderId="2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Alignment="1" applyProtection="1">
      <alignment horizontal="center" vertical="center" wrapText="1"/>
      <protection locked="0"/>
    </xf>
    <xf numFmtId="170" fontId="13" fillId="5" borderId="2" xfId="0" applyNumberFormat="1" applyFont="1" applyFill="1" applyBorder="1" applyAlignment="1" applyProtection="1">
      <alignment horizontal="center" vertical="center" wrapText="1"/>
    </xf>
    <xf numFmtId="170" fontId="2" fillId="2" borderId="4" xfId="1" applyNumberFormat="1" applyFont="1" applyBorder="1" applyAlignment="1" applyProtection="1">
      <alignment horizontal="center" vertical="center" wrapText="1"/>
    </xf>
    <xf numFmtId="169" fontId="0" fillId="0" borderId="0" xfId="0" applyNumberFormat="1" applyAlignment="1" applyProtection="1">
      <alignment horizontal="center" vertical="center" wrapText="1"/>
    </xf>
    <xf numFmtId="169" fontId="0" fillId="0" borderId="0" xfId="0" applyNumberFormat="1" applyProtection="1"/>
    <xf numFmtId="165" fontId="0" fillId="0" borderId="4" xfId="0" applyNumberFormat="1" applyBorder="1" applyAlignment="1" applyProtection="1">
      <alignment horizontal="center" vertical="center" wrapText="1"/>
    </xf>
    <xf numFmtId="169" fontId="0" fillId="0" borderId="4" xfId="0" applyNumberFormat="1" applyBorder="1" applyAlignment="1" applyProtection="1">
      <alignment horizontal="center" vertical="center" wrapText="1"/>
    </xf>
    <xf numFmtId="2" fontId="0" fillId="0" borderId="4" xfId="0" applyNumberFormat="1" applyBorder="1" applyAlignment="1" applyProtection="1">
      <alignment horizontal="center" vertical="center" wrapText="1"/>
    </xf>
    <xf numFmtId="165" fontId="0" fillId="7" borderId="4" xfId="0" applyNumberFormat="1" applyFill="1" applyBorder="1" applyAlignment="1" applyProtection="1">
      <alignment horizontal="center" vertical="center" wrapText="1"/>
    </xf>
    <xf numFmtId="165" fontId="0" fillId="8" borderId="4" xfId="0" applyNumberFormat="1" applyFill="1" applyBorder="1" applyAlignment="1" applyProtection="1">
      <alignment horizontal="center" vertical="center" wrapText="1"/>
      <protection locked="0"/>
    </xf>
    <xf numFmtId="168" fontId="3" fillId="4" borderId="4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9" fillId="0" borderId="9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</cellXfs>
  <cellStyles count="4">
    <cellStyle name="40 % - Accent1" xfId="1" builtinId="31"/>
    <cellStyle name="40 % - Accent6" xfId="2" builtinId="51"/>
    <cellStyle name="Normal" xfId="0" builtinId="0"/>
    <cellStyle name="Normal 2" xfId="3"/>
  </cellStyles>
  <dxfs count="52"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b/>
        <i/>
        <color rgb="FFFF0000"/>
      </font>
      <fill>
        <patternFill>
          <bgColor rgb="FFFFC000"/>
        </patternFill>
      </fill>
    </dxf>
    <dxf>
      <fill>
        <patternFill>
          <bgColor theme="0" tint="-0.14996795556505021"/>
        </patternFill>
      </fill>
    </dxf>
  </dxfs>
  <tableStyles count="0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393394</xdr:colOff>
      <xdr:row>3</xdr:row>
      <xdr:rowOff>66674</xdr:rowOff>
    </xdr:to>
    <xdr:pic>
      <xdr:nvPicPr>
        <xdr:cNvPr id="2" name="Image 1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439908" cy="1695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57</xdr:row>
      <xdr:rowOff>9525</xdr:rowOff>
    </xdr:from>
    <xdr:to>
      <xdr:col>1</xdr:col>
      <xdr:colOff>447676</xdr:colOff>
      <xdr:row>61</xdr:row>
      <xdr:rowOff>17931</xdr:rowOff>
    </xdr:to>
    <xdr:sp macro="" textlink="">
      <xdr:nvSpPr>
        <xdr:cNvPr id="5" name="ZoneTexte 4"/>
        <xdr:cNvSpPr txBox="1"/>
      </xdr:nvSpPr>
      <xdr:spPr>
        <a:xfrm>
          <a:off x="19050" y="12830175"/>
          <a:ext cx="2352676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57</xdr:row>
      <xdr:rowOff>9525</xdr:rowOff>
    </xdr:from>
    <xdr:to>
      <xdr:col>5</xdr:col>
      <xdr:colOff>9526</xdr:colOff>
      <xdr:row>61</xdr:row>
      <xdr:rowOff>17931</xdr:rowOff>
    </xdr:to>
    <xdr:sp macro="" textlink="">
      <xdr:nvSpPr>
        <xdr:cNvPr id="6" name="ZoneTexte 5"/>
        <xdr:cNvSpPr txBox="1"/>
      </xdr:nvSpPr>
      <xdr:spPr>
        <a:xfrm>
          <a:off x="2628900" y="12830175"/>
          <a:ext cx="2352676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57</xdr:row>
      <xdr:rowOff>13097</xdr:rowOff>
    </xdr:from>
    <xdr:to>
      <xdr:col>8</xdr:col>
      <xdr:colOff>5954</xdr:colOff>
      <xdr:row>61</xdr:row>
      <xdr:rowOff>21503</xdr:rowOff>
    </xdr:to>
    <xdr:sp macro="" textlink="">
      <xdr:nvSpPr>
        <xdr:cNvPr id="7" name="ZoneTexte 6"/>
        <xdr:cNvSpPr txBox="1"/>
      </xdr:nvSpPr>
      <xdr:spPr>
        <a:xfrm>
          <a:off x="5262562" y="12919472"/>
          <a:ext cx="2357439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119</xdr:row>
      <xdr:rowOff>9525</xdr:rowOff>
    </xdr:from>
    <xdr:to>
      <xdr:col>1</xdr:col>
      <xdr:colOff>447676</xdr:colOff>
      <xdr:row>123</xdr:row>
      <xdr:rowOff>17931</xdr:rowOff>
    </xdr:to>
    <xdr:sp macro="" textlink="">
      <xdr:nvSpPr>
        <xdr:cNvPr id="53" name="ZoneTexte 52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119</xdr:row>
      <xdr:rowOff>9525</xdr:rowOff>
    </xdr:from>
    <xdr:to>
      <xdr:col>5</xdr:col>
      <xdr:colOff>9526</xdr:colOff>
      <xdr:row>123</xdr:row>
      <xdr:rowOff>17931</xdr:rowOff>
    </xdr:to>
    <xdr:sp macro="" textlink="">
      <xdr:nvSpPr>
        <xdr:cNvPr id="54" name="ZoneTexte 53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119</xdr:row>
      <xdr:rowOff>13097</xdr:rowOff>
    </xdr:from>
    <xdr:to>
      <xdr:col>8</xdr:col>
      <xdr:colOff>5954</xdr:colOff>
      <xdr:row>123</xdr:row>
      <xdr:rowOff>21503</xdr:rowOff>
    </xdr:to>
    <xdr:sp macro="" textlink="">
      <xdr:nvSpPr>
        <xdr:cNvPr id="55" name="ZoneTexte 54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181</xdr:row>
      <xdr:rowOff>9525</xdr:rowOff>
    </xdr:from>
    <xdr:to>
      <xdr:col>1</xdr:col>
      <xdr:colOff>447676</xdr:colOff>
      <xdr:row>185</xdr:row>
      <xdr:rowOff>17931</xdr:rowOff>
    </xdr:to>
    <xdr:sp macro="" textlink="">
      <xdr:nvSpPr>
        <xdr:cNvPr id="57" name="ZoneTexte 56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181</xdr:row>
      <xdr:rowOff>9525</xdr:rowOff>
    </xdr:from>
    <xdr:to>
      <xdr:col>5</xdr:col>
      <xdr:colOff>9526</xdr:colOff>
      <xdr:row>185</xdr:row>
      <xdr:rowOff>17931</xdr:rowOff>
    </xdr:to>
    <xdr:sp macro="" textlink="">
      <xdr:nvSpPr>
        <xdr:cNvPr id="58" name="ZoneTexte 57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181</xdr:row>
      <xdr:rowOff>13097</xdr:rowOff>
    </xdr:from>
    <xdr:to>
      <xdr:col>8</xdr:col>
      <xdr:colOff>5954</xdr:colOff>
      <xdr:row>185</xdr:row>
      <xdr:rowOff>21503</xdr:rowOff>
    </xdr:to>
    <xdr:sp macro="" textlink="">
      <xdr:nvSpPr>
        <xdr:cNvPr id="59" name="ZoneTexte 58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243</xdr:row>
      <xdr:rowOff>9525</xdr:rowOff>
    </xdr:from>
    <xdr:to>
      <xdr:col>1</xdr:col>
      <xdr:colOff>447676</xdr:colOff>
      <xdr:row>247</xdr:row>
      <xdr:rowOff>17931</xdr:rowOff>
    </xdr:to>
    <xdr:sp macro="" textlink="">
      <xdr:nvSpPr>
        <xdr:cNvPr id="61" name="ZoneTexte 60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243</xdr:row>
      <xdr:rowOff>9525</xdr:rowOff>
    </xdr:from>
    <xdr:to>
      <xdr:col>5</xdr:col>
      <xdr:colOff>9526</xdr:colOff>
      <xdr:row>247</xdr:row>
      <xdr:rowOff>17931</xdr:rowOff>
    </xdr:to>
    <xdr:sp macro="" textlink="">
      <xdr:nvSpPr>
        <xdr:cNvPr id="62" name="ZoneTexte 61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243</xdr:row>
      <xdr:rowOff>13097</xdr:rowOff>
    </xdr:from>
    <xdr:to>
      <xdr:col>8</xdr:col>
      <xdr:colOff>5954</xdr:colOff>
      <xdr:row>247</xdr:row>
      <xdr:rowOff>21503</xdr:rowOff>
    </xdr:to>
    <xdr:sp macro="" textlink="">
      <xdr:nvSpPr>
        <xdr:cNvPr id="63" name="ZoneTexte 62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305</xdr:row>
      <xdr:rowOff>9525</xdr:rowOff>
    </xdr:from>
    <xdr:to>
      <xdr:col>1</xdr:col>
      <xdr:colOff>447676</xdr:colOff>
      <xdr:row>309</xdr:row>
      <xdr:rowOff>17931</xdr:rowOff>
    </xdr:to>
    <xdr:sp macro="" textlink="">
      <xdr:nvSpPr>
        <xdr:cNvPr id="65" name="ZoneTexte 64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305</xdr:row>
      <xdr:rowOff>9525</xdr:rowOff>
    </xdr:from>
    <xdr:to>
      <xdr:col>5</xdr:col>
      <xdr:colOff>9526</xdr:colOff>
      <xdr:row>309</xdr:row>
      <xdr:rowOff>17931</xdr:rowOff>
    </xdr:to>
    <xdr:sp macro="" textlink="">
      <xdr:nvSpPr>
        <xdr:cNvPr id="66" name="ZoneTexte 65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305</xdr:row>
      <xdr:rowOff>13097</xdr:rowOff>
    </xdr:from>
    <xdr:to>
      <xdr:col>8</xdr:col>
      <xdr:colOff>5954</xdr:colOff>
      <xdr:row>309</xdr:row>
      <xdr:rowOff>21503</xdr:rowOff>
    </xdr:to>
    <xdr:sp macro="" textlink="">
      <xdr:nvSpPr>
        <xdr:cNvPr id="67" name="ZoneTexte 66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367</xdr:row>
      <xdr:rowOff>9525</xdr:rowOff>
    </xdr:from>
    <xdr:to>
      <xdr:col>1</xdr:col>
      <xdr:colOff>447676</xdr:colOff>
      <xdr:row>371</xdr:row>
      <xdr:rowOff>17931</xdr:rowOff>
    </xdr:to>
    <xdr:sp macro="" textlink="">
      <xdr:nvSpPr>
        <xdr:cNvPr id="69" name="ZoneTexte 68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367</xdr:row>
      <xdr:rowOff>9525</xdr:rowOff>
    </xdr:from>
    <xdr:to>
      <xdr:col>5</xdr:col>
      <xdr:colOff>9526</xdr:colOff>
      <xdr:row>371</xdr:row>
      <xdr:rowOff>17931</xdr:rowOff>
    </xdr:to>
    <xdr:sp macro="" textlink="">
      <xdr:nvSpPr>
        <xdr:cNvPr id="70" name="ZoneTexte 69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367</xdr:row>
      <xdr:rowOff>13097</xdr:rowOff>
    </xdr:from>
    <xdr:to>
      <xdr:col>8</xdr:col>
      <xdr:colOff>5954</xdr:colOff>
      <xdr:row>371</xdr:row>
      <xdr:rowOff>21503</xdr:rowOff>
    </xdr:to>
    <xdr:sp macro="" textlink="">
      <xdr:nvSpPr>
        <xdr:cNvPr id="71" name="ZoneTexte 70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429</xdr:row>
      <xdr:rowOff>9525</xdr:rowOff>
    </xdr:from>
    <xdr:to>
      <xdr:col>1</xdr:col>
      <xdr:colOff>447676</xdr:colOff>
      <xdr:row>433</xdr:row>
      <xdr:rowOff>0</xdr:rowOff>
    </xdr:to>
    <xdr:sp macro="" textlink="">
      <xdr:nvSpPr>
        <xdr:cNvPr id="73" name="ZoneTexte 72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429</xdr:row>
      <xdr:rowOff>9525</xdr:rowOff>
    </xdr:from>
    <xdr:to>
      <xdr:col>5</xdr:col>
      <xdr:colOff>9526</xdr:colOff>
      <xdr:row>433</xdr:row>
      <xdr:rowOff>0</xdr:rowOff>
    </xdr:to>
    <xdr:sp macro="" textlink="">
      <xdr:nvSpPr>
        <xdr:cNvPr id="74" name="ZoneTexte 73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429</xdr:row>
      <xdr:rowOff>13097</xdr:rowOff>
    </xdr:from>
    <xdr:to>
      <xdr:col>8</xdr:col>
      <xdr:colOff>5954</xdr:colOff>
      <xdr:row>433</xdr:row>
      <xdr:rowOff>0</xdr:rowOff>
    </xdr:to>
    <xdr:sp macro="" textlink="">
      <xdr:nvSpPr>
        <xdr:cNvPr id="75" name="ZoneTexte 74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491</xdr:row>
      <xdr:rowOff>9525</xdr:rowOff>
    </xdr:from>
    <xdr:to>
      <xdr:col>1</xdr:col>
      <xdr:colOff>447676</xdr:colOff>
      <xdr:row>495</xdr:row>
      <xdr:rowOff>17931</xdr:rowOff>
    </xdr:to>
    <xdr:sp macro="" textlink="">
      <xdr:nvSpPr>
        <xdr:cNvPr id="77" name="ZoneTexte 76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491</xdr:row>
      <xdr:rowOff>9525</xdr:rowOff>
    </xdr:from>
    <xdr:to>
      <xdr:col>5</xdr:col>
      <xdr:colOff>9526</xdr:colOff>
      <xdr:row>495</xdr:row>
      <xdr:rowOff>17931</xdr:rowOff>
    </xdr:to>
    <xdr:sp macro="" textlink="">
      <xdr:nvSpPr>
        <xdr:cNvPr id="78" name="ZoneTexte 77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491</xdr:row>
      <xdr:rowOff>13097</xdr:rowOff>
    </xdr:from>
    <xdr:to>
      <xdr:col>8</xdr:col>
      <xdr:colOff>5954</xdr:colOff>
      <xdr:row>495</xdr:row>
      <xdr:rowOff>21503</xdr:rowOff>
    </xdr:to>
    <xdr:sp macro="" textlink="">
      <xdr:nvSpPr>
        <xdr:cNvPr id="79" name="ZoneTexte 78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553</xdr:row>
      <xdr:rowOff>9525</xdr:rowOff>
    </xdr:from>
    <xdr:to>
      <xdr:col>1</xdr:col>
      <xdr:colOff>447676</xdr:colOff>
      <xdr:row>557</xdr:row>
      <xdr:rowOff>17931</xdr:rowOff>
    </xdr:to>
    <xdr:sp macro="" textlink="">
      <xdr:nvSpPr>
        <xdr:cNvPr id="81" name="ZoneTexte 80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553</xdr:row>
      <xdr:rowOff>9525</xdr:rowOff>
    </xdr:from>
    <xdr:to>
      <xdr:col>5</xdr:col>
      <xdr:colOff>9526</xdr:colOff>
      <xdr:row>557</xdr:row>
      <xdr:rowOff>17931</xdr:rowOff>
    </xdr:to>
    <xdr:sp macro="" textlink="">
      <xdr:nvSpPr>
        <xdr:cNvPr id="82" name="ZoneTexte 81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553</xdr:row>
      <xdr:rowOff>13097</xdr:rowOff>
    </xdr:from>
    <xdr:to>
      <xdr:col>8</xdr:col>
      <xdr:colOff>5954</xdr:colOff>
      <xdr:row>557</xdr:row>
      <xdr:rowOff>21503</xdr:rowOff>
    </xdr:to>
    <xdr:sp macro="" textlink="">
      <xdr:nvSpPr>
        <xdr:cNvPr id="83" name="ZoneTexte 82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615</xdr:row>
      <xdr:rowOff>9525</xdr:rowOff>
    </xdr:from>
    <xdr:to>
      <xdr:col>1</xdr:col>
      <xdr:colOff>447676</xdr:colOff>
      <xdr:row>619</xdr:row>
      <xdr:rowOff>0</xdr:rowOff>
    </xdr:to>
    <xdr:sp macro="" textlink="">
      <xdr:nvSpPr>
        <xdr:cNvPr id="85" name="ZoneTexte 84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615</xdr:row>
      <xdr:rowOff>9525</xdr:rowOff>
    </xdr:from>
    <xdr:to>
      <xdr:col>5</xdr:col>
      <xdr:colOff>9526</xdr:colOff>
      <xdr:row>619</xdr:row>
      <xdr:rowOff>0</xdr:rowOff>
    </xdr:to>
    <xdr:sp macro="" textlink="">
      <xdr:nvSpPr>
        <xdr:cNvPr id="86" name="ZoneTexte 85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615</xdr:row>
      <xdr:rowOff>13097</xdr:rowOff>
    </xdr:from>
    <xdr:to>
      <xdr:col>8</xdr:col>
      <xdr:colOff>5954</xdr:colOff>
      <xdr:row>619</xdr:row>
      <xdr:rowOff>0</xdr:rowOff>
    </xdr:to>
    <xdr:sp macro="" textlink="">
      <xdr:nvSpPr>
        <xdr:cNvPr id="87" name="ZoneTexte 86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677</xdr:row>
      <xdr:rowOff>9525</xdr:rowOff>
    </xdr:from>
    <xdr:to>
      <xdr:col>1</xdr:col>
      <xdr:colOff>447676</xdr:colOff>
      <xdr:row>681</xdr:row>
      <xdr:rowOff>17931</xdr:rowOff>
    </xdr:to>
    <xdr:sp macro="" textlink="">
      <xdr:nvSpPr>
        <xdr:cNvPr id="89" name="ZoneTexte 88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677</xdr:row>
      <xdr:rowOff>9525</xdr:rowOff>
    </xdr:from>
    <xdr:to>
      <xdr:col>5</xdr:col>
      <xdr:colOff>9526</xdr:colOff>
      <xdr:row>681</xdr:row>
      <xdr:rowOff>17931</xdr:rowOff>
    </xdr:to>
    <xdr:sp macro="" textlink="">
      <xdr:nvSpPr>
        <xdr:cNvPr id="90" name="ZoneTexte 89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677</xdr:row>
      <xdr:rowOff>13097</xdr:rowOff>
    </xdr:from>
    <xdr:to>
      <xdr:col>8</xdr:col>
      <xdr:colOff>5954</xdr:colOff>
      <xdr:row>681</xdr:row>
      <xdr:rowOff>21503</xdr:rowOff>
    </xdr:to>
    <xdr:sp macro="" textlink="">
      <xdr:nvSpPr>
        <xdr:cNvPr id="91" name="ZoneTexte 90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>
    <xdr:from>
      <xdr:col>0</xdr:col>
      <xdr:colOff>19050</xdr:colOff>
      <xdr:row>739</xdr:row>
      <xdr:rowOff>9525</xdr:rowOff>
    </xdr:from>
    <xdr:to>
      <xdr:col>1</xdr:col>
      <xdr:colOff>447676</xdr:colOff>
      <xdr:row>743</xdr:row>
      <xdr:rowOff>17931</xdr:rowOff>
    </xdr:to>
    <xdr:sp macro="" textlink="">
      <xdr:nvSpPr>
        <xdr:cNvPr id="93" name="ZoneTexte 92"/>
        <xdr:cNvSpPr txBox="1"/>
      </xdr:nvSpPr>
      <xdr:spPr>
        <a:xfrm>
          <a:off x="19050" y="14079311"/>
          <a:ext cx="2483305" cy="77040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de</a:t>
          </a:r>
          <a:r>
            <a:rPr lang="fr-FR" sz="1200" baseline="0"/>
            <a:t> l'intéressé</a:t>
          </a:r>
          <a:endParaRPr lang="fr-FR" sz="1200"/>
        </a:p>
      </xdr:txBody>
    </xdr:sp>
    <xdr:clientData/>
  </xdr:twoCellAnchor>
  <xdr:twoCellAnchor>
    <xdr:from>
      <xdr:col>1</xdr:col>
      <xdr:colOff>704850</xdr:colOff>
      <xdr:row>739</xdr:row>
      <xdr:rowOff>9525</xdr:rowOff>
    </xdr:from>
    <xdr:to>
      <xdr:col>5</xdr:col>
      <xdr:colOff>9526</xdr:colOff>
      <xdr:row>743</xdr:row>
      <xdr:rowOff>17931</xdr:rowOff>
    </xdr:to>
    <xdr:sp macro="" textlink="">
      <xdr:nvSpPr>
        <xdr:cNvPr id="94" name="ZoneTexte 93"/>
        <xdr:cNvSpPr txBox="1"/>
      </xdr:nvSpPr>
      <xdr:spPr>
        <a:xfrm>
          <a:off x="2759529" y="14079311"/>
          <a:ext cx="3169104" cy="77040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responsable</a:t>
          </a:r>
          <a:endParaRPr lang="fr-FR" sz="1200"/>
        </a:p>
      </xdr:txBody>
    </xdr:sp>
    <xdr:clientData/>
  </xdr:twoCellAnchor>
  <xdr:twoCellAnchor>
    <xdr:from>
      <xdr:col>5</xdr:col>
      <xdr:colOff>291703</xdr:colOff>
      <xdr:row>739</xdr:row>
      <xdr:rowOff>13097</xdr:rowOff>
    </xdr:from>
    <xdr:to>
      <xdr:col>8</xdr:col>
      <xdr:colOff>5954</xdr:colOff>
      <xdr:row>743</xdr:row>
      <xdr:rowOff>21503</xdr:rowOff>
    </xdr:to>
    <xdr:sp macro="" textlink="">
      <xdr:nvSpPr>
        <xdr:cNvPr id="95" name="ZoneTexte 94"/>
        <xdr:cNvSpPr txBox="1"/>
      </xdr:nvSpPr>
      <xdr:spPr>
        <a:xfrm>
          <a:off x="6210810" y="14082883"/>
          <a:ext cx="2530930" cy="77040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/>
            <a:t>Signature du</a:t>
          </a:r>
          <a:r>
            <a:rPr lang="fr-FR" sz="1200" baseline="0"/>
            <a:t> directeur</a:t>
          </a:r>
          <a:endParaRPr lang="fr-FR" sz="1200"/>
        </a:p>
      </xdr:txBody>
    </xdr:sp>
    <xdr:clientData/>
  </xdr:twoCellAnchor>
  <xdr:twoCellAnchor editAs="oneCell">
    <xdr:from>
      <xdr:col>0</xdr:col>
      <xdr:colOff>0</xdr:colOff>
      <xdr:row>62</xdr:row>
      <xdr:rowOff>0</xdr:rowOff>
    </xdr:from>
    <xdr:to>
      <xdr:col>1</xdr:col>
      <xdr:colOff>393394</xdr:colOff>
      <xdr:row>65</xdr:row>
      <xdr:rowOff>66674</xdr:rowOff>
    </xdr:to>
    <xdr:pic>
      <xdr:nvPicPr>
        <xdr:cNvPr id="96" name="Image 95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022286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124</xdr:row>
      <xdr:rowOff>0</xdr:rowOff>
    </xdr:from>
    <xdr:to>
      <xdr:col>1</xdr:col>
      <xdr:colOff>393394</xdr:colOff>
      <xdr:row>127</xdr:row>
      <xdr:rowOff>66673</xdr:rowOff>
    </xdr:to>
    <xdr:pic>
      <xdr:nvPicPr>
        <xdr:cNvPr id="97" name="Image 96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018064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1</xdr:col>
      <xdr:colOff>393394</xdr:colOff>
      <xdr:row>189</xdr:row>
      <xdr:rowOff>66673</xdr:rowOff>
    </xdr:to>
    <xdr:pic>
      <xdr:nvPicPr>
        <xdr:cNvPr id="98" name="Image 97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494439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248</xdr:row>
      <xdr:rowOff>0</xdr:rowOff>
    </xdr:from>
    <xdr:to>
      <xdr:col>1</xdr:col>
      <xdr:colOff>393394</xdr:colOff>
      <xdr:row>251</xdr:row>
      <xdr:rowOff>66673</xdr:rowOff>
    </xdr:to>
    <xdr:pic>
      <xdr:nvPicPr>
        <xdr:cNvPr id="99" name="Image 98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970814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310</xdr:row>
      <xdr:rowOff>0</xdr:rowOff>
    </xdr:from>
    <xdr:to>
      <xdr:col>1</xdr:col>
      <xdr:colOff>393394</xdr:colOff>
      <xdr:row>313</xdr:row>
      <xdr:rowOff>66674</xdr:rowOff>
    </xdr:to>
    <xdr:pic>
      <xdr:nvPicPr>
        <xdr:cNvPr id="100" name="Image 99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447189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372</xdr:row>
      <xdr:rowOff>0</xdr:rowOff>
    </xdr:from>
    <xdr:to>
      <xdr:col>1</xdr:col>
      <xdr:colOff>393394</xdr:colOff>
      <xdr:row>375</xdr:row>
      <xdr:rowOff>66674</xdr:rowOff>
    </xdr:to>
    <xdr:pic>
      <xdr:nvPicPr>
        <xdr:cNvPr id="101" name="Image 100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923564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434</xdr:row>
      <xdr:rowOff>0</xdr:rowOff>
    </xdr:from>
    <xdr:to>
      <xdr:col>1</xdr:col>
      <xdr:colOff>393394</xdr:colOff>
      <xdr:row>437</xdr:row>
      <xdr:rowOff>66674</xdr:rowOff>
    </xdr:to>
    <xdr:pic>
      <xdr:nvPicPr>
        <xdr:cNvPr id="102" name="Image 101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399939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496</xdr:row>
      <xdr:rowOff>0</xdr:rowOff>
    </xdr:from>
    <xdr:to>
      <xdr:col>1</xdr:col>
      <xdr:colOff>393394</xdr:colOff>
      <xdr:row>499</xdr:row>
      <xdr:rowOff>66674</xdr:rowOff>
    </xdr:to>
    <xdr:pic>
      <xdr:nvPicPr>
        <xdr:cNvPr id="103" name="Image 102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1876314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558</xdr:row>
      <xdr:rowOff>0</xdr:rowOff>
    </xdr:from>
    <xdr:to>
      <xdr:col>1</xdr:col>
      <xdr:colOff>393394</xdr:colOff>
      <xdr:row>561</xdr:row>
      <xdr:rowOff>66674</xdr:rowOff>
    </xdr:to>
    <xdr:pic>
      <xdr:nvPicPr>
        <xdr:cNvPr id="104" name="Image 103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3352689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620</xdr:row>
      <xdr:rowOff>0</xdr:rowOff>
    </xdr:from>
    <xdr:to>
      <xdr:col>1</xdr:col>
      <xdr:colOff>393394</xdr:colOff>
      <xdr:row>623</xdr:row>
      <xdr:rowOff>66674</xdr:rowOff>
    </xdr:to>
    <xdr:pic>
      <xdr:nvPicPr>
        <xdr:cNvPr id="105" name="Image 104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829064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682</xdr:row>
      <xdr:rowOff>0</xdr:rowOff>
    </xdr:from>
    <xdr:to>
      <xdr:col>1</xdr:col>
      <xdr:colOff>393394</xdr:colOff>
      <xdr:row>685</xdr:row>
      <xdr:rowOff>66674</xdr:rowOff>
    </xdr:to>
    <xdr:pic>
      <xdr:nvPicPr>
        <xdr:cNvPr id="106" name="Image 105" descr="Logo-C10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3054393"/>
          <a:ext cx="2448073" cy="16995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738"/>
  <sheetViews>
    <sheetView tabSelected="1" view="pageBreakPreview" zoomScale="70" zoomScaleNormal="70" zoomScaleSheetLayoutView="70" workbookViewId="0">
      <selection activeCell="AD11" sqref="AD11"/>
    </sheetView>
  </sheetViews>
  <sheetFormatPr baseColWidth="10" defaultRowHeight="15"/>
  <cols>
    <col min="1" max="1" width="30.7109375" style="10" bestFit="1" customWidth="1"/>
    <col min="2" max="2" width="23" style="10" bestFit="1" customWidth="1"/>
    <col min="3" max="5" width="11.7109375" style="10" bestFit="1" customWidth="1"/>
    <col min="6" max="6" width="13" style="10" customWidth="1"/>
    <col min="7" max="7" width="15.140625" style="10" customWidth="1"/>
    <col min="8" max="8" width="14.140625" style="10" bestFit="1" customWidth="1"/>
    <col min="9" max="9" width="11.42578125" style="10" customWidth="1"/>
    <col min="10" max="10" width="11.42578125" style="10" hidden="1" customWidth="1"/>
    <col min="11" max="11" width="33.140625" style="10" hidden="1" customWidth="1"/>
    <col min="12" max="12" width="20.42578125" style="10" hidden="1" customWidth="1"/>
    <col min="13" max="13" width="16.7109375" style="10" hidden="1" customWidth="1"/>
    <col min="14" max="14" width="17.85546875" style="10" hidden="1" customWidth="1"/>
    <col min="15" max="15" width="13.42578125" style="10" hidden="1" customWidth="1"/>
    <col min="16" max="16" width="10.5703125" style="10" hidden="1" customWidth="1"/>
    <col min="17" max="17" width="10.85546875" style="10" hidden="1" customWidth="1"/>
    <col min="18" max="18" width="16.85546875" style="10" hidden="1" customWidth="1"/>
    <col min="19" max="19" width="11.140625" style="10" hidden="1" customWidth="1"/>
    <col min="20" max="20" width="14.85546875" style="10" customWidth="1"/>
    <col min="21" max="21" width="18" style="10" customWidth="1"/>
    <col min="22" max="22" width="11.28515625" style="10" customWidth="1"/>
    <col min="23" max="23" width="11.140625" style="10" customWidth="1"/>
    <col min="24" max="24" width="18.7109375" style="10" customWidth="1"/>
    <col min="25" max="25" width="16.28515625" style="10" customWidth="1"/>
    <col min="26" max="26" width="8.42578125" style="10" customWidth="1"/>
    <col min="27" max="27" width="11.42578125" style="10"/>
    <col min="28" max="28" width="20.140625" style="10" bestFit="1" customWidth="1"/>
    <col min="29" max="29" width="13" style="10" bestFit="1" customWidth="1"/>
    <col min="30" max="30" width="7.28515625" style="10" bestFit="1" customWidth="1"/>
    <col min="31" max="16384" width="11.42578125" style="10"/>
  </cols>
  <sheetData>
    <row r="1" spans="1:30" ht="81" customHeight="1">
      <c r="D1" s="58" t="s">
        <v>0</v>
      </c>
      <c r="E1" s="58"/>
      <c r="F1" s="58"/>
      <c r="G1" s="58"/>
      <c r="H1" s="58"/>
      <c r="I1" s="58"/>
      <c r="L1" s="2" t="s">
        <v>11</v>
      </c>
      <c r="M1" s="2" t="s">
        <v>9</v>
      </c>
      <c r="T1" s="21" t="s">
        <v>2</v>
      </c>
      <c r="U1" s="17" t="s">
        <v>3</v>
      </c>
      <c r="V1" s="17" t="s">
        <v>4</v>
      </c>
      <c r="W1" s="17" t="s">
        <v>9</v>
      </c>
      <c r="X1" s="17" t="s">
        <v>23</v>
      </c>
      <c r="Y1" s="17" t="s">
        <v>24</v>
      </c>
      <c r="Z1" s="17" t="s">
        <v>8</v>
      </c>
      <c r="AB1" s="10" t="s">
        <v>72</v>
      </c>
    </row>
    <row r="2" spans="1:30" ht="15" customHeight="1">
      <c r="D2" s="58"/>
      <c r="E2" s="58"/>
      <c r="F2" s="58"/>
      <c r="G2" s="58"/>
      <c r="H2" s="58"/>
      <c r="I2" s="58"/>
      <c r="L2" s="3" t="s">
        <v>70</v>
      </c>
      <c r="M2" s="14" t="s">
        <v>26</v>
      </c>
      <c r="T2" s="16">
        <v>1</v>
      </c>
      <c r="U2" s="16" t="s">
        <v>60</v>
      </c>
      <c r="V2" s="16" t="s">
        <v>5</v>
      </c>
      <c r="W2" s="16" t="s">
        <v>10</v>
      </c>
      <c r="X2" s="16" t="s">
        <v>66</v>
      </c>
      <c r="Y2" s="16">
        <v>57000</v>
      </c>
      <c r="Z2" s="16" t="s">
        <v>68</v>
      </c>
      <c r="AB2" s="50">
        <v>1600</v>
      </c>
      <c r="AC2" s="22" t="s">
        <v>56</v>
      </c>
      <c r="AD2" s="22"/>
    </row>
    <row r="3" spans="1:30" ht="32.25" customHeight="1">
      <c r="D3" s="58"/>
      <c r="E3" s="58"/>
      <c r="F3" s="58"/>
      <c r="G3" s="58"/>
      <c r="H3" s="58"/>
      <c r="I3" s="58"/>
      <c r="L3" s="3" t="s">
        <v>71</v>
      </c>
      <c r="M3" s="2" t="s">
        <v>29</v>
      </c>
      <c r="T3" s="16">
        <v>2</v>
      </c>
      <c r="U3" s="16" t="s">
        <v>61</v>
      </c>
      <c r="V3" s="16" t="s">
        <v>30</v>
      </c>
      <c r="W3" s="16" t="s">
        <v>10</v>
      </c>
      <c r="X3" s="16" t="s">
        <v>67</v>
      </c>
      <c r="Y3" s="16">
        <v>54000</v>
      </c>
      <c r="Z3" s="16" t="s">
        <v>69</v>
      </c>
      <c r="AB3" s="22" t="s">
        <v>57</v>
      </c>
      <c r="AC3" s="49">
        <f>AB2/AD3/24</f>
        <v>10.549417996960718</v>
      </c>
      <c r="AD3" s="47">
        <f>$P$24*52/12</f>
        <v>6.3194639444444514</v>
      </c>
    </row>
    <row r="4" spans="1:30" ht="15" customHeight="1">
      <c r="D4" s="59" t="s">
        <v>1</v>
      </c>
      <c r="E4" s="59"/>
      <c r="F4" s="59"/>
      <c r="G4" s="59"/>
      <c r="H4" s="59"/>
      <c r="I4" s="59"/>
      <c r="M4" s="15" t="s">
        <v>10</v>
      </c>
      <c r="T4" s="16">
        <v>3</v>
      </c>
      <c r="U4" s="16" t="s">
        <v>62</v>
      </c>
      <c r="V4" s="16" t="s">
        <v>33</v>
      </c>
      <c r="W4" s="16" t="s">
        <v>34</v>
      </c>
      <c r="X4" s="16"/>
      <c r="Y4" s="16"/>
      <c r="Z4" s="16"/>
      <c r="AB4" s="22" t="s">
        <v>58</v>
      </c>
      <c r="AC4" s="46">
        <f>AC3*1.25</f>
        <v>13.186772496200899</v>
      </c>
      <c r="AD4" s="48"/>
    </row>
    <row r="5" spans="1:30">
      <c r="D5" s="59"/>
      <c r="E5" s="59"/>
      <c r="F5" s="59"/>
      <c r="G5" s="59"/>
      <c r="H5" s="59"/>
      <c r="I5" s="59"/>
      <c r="M5" s="2" t="s">
        <v>34</v>
      </c>
      <c r="T5" s="16">
        <v>4</v>
      </c>
      <c r="U5" s="16" t="s">
        <v>63</v>
      </c>
      <c r="V5" s="16" t="s">
        <v>37</v>
      </c>
      <c r="W5" s="16" t="s">
        <v>34</v>
      </c>
      <c r="X5" s="16"/>
      <c r="Y5" s="16"/>
      <c r="Z5" s="16"/>
      <c r="AB5" s="22" t="s">
        <v>59</v>
      </c>
      <c r="AC5" s="46">
        <f>AC3*1.5</f>
        <v>15.824126995441077</v>
      </c>
      <c r="AD5" s="48"/>
    </row>
    <row r="6" spans="1:30">
      <c r="T6" s="16">
        <v>5</v>
      </c>
      <c r="U6" s="16" t="s">
        <v>64</v>
      </c>
      <c r="V6" s="16" t="s">
        <v>39</v>
      </c>
      <c r="W6" s="16" t="s">
        <v>34</v>
      </c>
      <c r="X6" s="16"/>
      <c r="Y6" s="16"/>
      <c r="Z6" s="16"/>
    </row>
    <row r="7" spans="1:30" ht="26.25">
      <c r="A7" s="9" t="s">
        <v>2</v>
      </c>
      <c r="B7" s="60">
        <v>1</v>
      </c>
      <c r="C7" s="60"/>
      <c r="D7" s="60"/>
      <c r="G7" s="61" t="s">
        <v>27</v>
      </c>
      <c r="H7" s="62"/>
      <c r="T7" s="16">
        <v>6</v>
      </c>
      <c r="U7" s="16" t="s">
        <v>65</v>
      </c>
      <c r="V7" s="16" t="s">
        <v>48</v>
      </c>
      <c r="W7" s="16" t="s">
        <v>34</v>
      </c>
      <c r="X7" s="16"/>
      <c r="Y7" s="16"/>
      <c r="Z7" s="16"/>
    </row>
    <row r="8" spans="1:30" ht="26.25">
      <c r="A8" s="9" t="s">
        <v>3</v>
      </c>
      <c r="B8" s="63" t="str">
        <f>VLOOKUP(B7,Numero,2,FALSE)</f>
        <v>SMITH</v>
      </c>
      <c r="C8" s="63"/>
      <c r="D8" s="63"/>
      <c r="G8" s="64">
        <v>2014</v>
      </c>
      <c r="H8" s="65"/>
      <c r="T8" s="22"/>
      <c r="U8" s="22"/>
      <c r="V8" s="22"/>
      <c r="W8" s="22"/>
      <c r="X8" s="22"/>
      <c r="Y8" s="22"/>
      <c r="Z8" s="22"/>
    </row>
    <row r="9" spans="1:30" ht="26.25">
      <c r="A9" s="9" t="s">
        <v>4</v>
      </c>
      <c r="B9" s="63" t="str">
        <f>VLOOKUP(B7,Numero,3,FALSE)</f>
        <v>Allan</v>
      </c>
      <c r="C9" s="63"/>
      <c r="D9" s="63"/>
      <c r="G9" s="66"/>
      <c r="H9" s="67"/>
      <c r="T9" s="22"/>
      <c r="U9" s="22"/>
      <c r="V9" s="22"/>
      <c r="W9" s="22"/>
      <c r="X9" s="22"/>
      <c r="Y9" s="22"/>
      <c r="Z9" s="22"/>
    </row>
    <row r="10" spans="1:30" ht="31.5" customHeight="1">
      <c r="A10" s="9" t="s">
        <v>6</v>
      </c>
      <c r="B10" s="53" t="str">
        <f>VLOOKUP(B7,Numero,5,FALSE)</f>
        <v>12 rue des tilleuls</v>
      </c>
      <c r="C10" s="54"/>
      <c r="D10" s="55"/>
      <c r="T10" s="22"/>
      <c r="U10" s="22"/>
      <c r="V10" s="22"/>
      <c r="W10" s="22"/>
      <c r="X10" s="22"/>
      <c r="Y10" s="22"/>
      <c r="Z10" s="22"/>
    </row>
    <row r="11" spans="1:30" ht="26.25" customHeight="1">
      <c r="A11" s="9" t="s">
        <v>7</v>
      </c>
      <c r="B11" s="53">
        <f>VLOOKUP(B7,Numero,6,FALSE)</f>
        <v>57000</v>
      </c>
      <c r="C11" s="54"/>
      <c r="D11" s="55"/>
      <c r="T11" s="22"/>
      <c r="U11" s="22"/>
      <c r="V11" s="22"/>
      <c r="W11" s="22"/>
      <c r="X11" s="22"/>
      <c r="Y11" s="22"/>
      <c r="Z11" s="22"/>
    </row>
    <row r="12" spans="1:30" ht="26.25" customHeight="1">
      <c r="A12" s="9" t="s">
        <v>8</v>
      </c>
      <c r="B12" s="53" t="str">
        <f>VLOOKUP(B7,Numero,7,FALSE)</f>
        <v>Metz</v>
      </c>
      <c r="C12" s="54"/>
      <c r="D12" s="55"/>
      <c r="T12" s="22"/>
      <c r="U12" s="22"/>
      <c r="V12" s="22"/>
      <c r="W12" s="22"/>
      <c r="X12" s="22"/>
      <c r="Y12" s="22"/>
      <c r="Z12" s="22"/>
    </row>
    <row r="13" spans="1:30" ht="18.75">
      <c r="A13" s="9" t="s">
        <v>9</v>
      </c>
      <c r="B13" s="56" t="str">
        <f>VLOOKUP(B7,Numero,4,FALSE)</f>
        <v>Direction</v>
      </c>
      <c r="C13" s="56"/>
      <c r="D13" s="56"/>
      <c r="T13" s="22"/>
      <c r="U13" s="22"/>
      <c r="V13" s="22"/>
      <c r="W13" s="22"/>
      <c r="X13" s="22"/>
      <c r="Y13" s="22"/>
      <c r="Z13" s="22"/>
    </row>
    <row r="14" spans="1:30" ht="15.75">
      <c r="A14" s="9" t="s">
        <v>11</v>
      </c>
      <c r="B14" s="57" t="s">
        <v>71</v>
      </c>
      <c r="C14" s="57"/>
      <c r="D14" s="57"/>
      <c r="T14" s="22"/>
      <c r="U14" s="22"/>
      <c r="V14" s="22"/>
      <c r="W14" s="22"/>
      <c r="X14" s="22"/>
      <c r="Y14" s="22"/>
      <c r="Z14" s="22"/>
    </row>
    <row r="15" spans="1:30">
      <c r="T15" s="22"/>
      <c r="U15" s="22"/>
      <c r="V15" s="22"/>
      <c r="W15" s="22"/>
      <c r="X15" s="22"/>
      <c r="Y15" s="22"/>
      <c r="Z15" s="22"/>
    </row>
    <row r="16" spans="1:30" ht="15.75" thickBot="1">
      <c r="T16" s="22"/>
      <c r="U16" s="22"/>
      <c r="V16" s="22"/>
      <c r="W16" s="22"/>
      <c r="X16" s="22"/>
      <c r="Y16" s="22"/>
      <c r="Z16" s="22"/>
    </row>
    <row r="17" spans="1:30" ht="30.75" thickBot="1">
      <c r="A17" s="18"/>
      <c r="B17" s="24" t="s">
        <v>13</v>
      </c>
      <c r="C17" s="19" t="s">
        <v>14</v>
      </c>
      <c r="D17" s="19" t="s">
        <v>15</v>
      </c>
      <c r="E17" s="19" t="s">
        <v>16</v>
      </c>
      <c r="F17" s="19" t="s">
        <v>17</v>
      </c>
      <c r="G17" s="19" t="s">
        <v>18</v>
      </c>
      <c r="H17" s="20" t="s">
        <v>19</v>
      </c>
      <c r="J17" s="10" t="s">
        <v>78</v>
      </c>
      <c r="K17" s="10" t="s">
        <v>77</v>
      </c>
      <c r="L17" s="52">
        <f>DATE($G$8,1,1)</f>
        <v>41640</v>
      </c>
      <c r="M17" s="10" t="str">
        <f>G7</f>
        <v>Janvier</v>
      </c>
      <c r="N17" s="52">
        <f>DATE(G8,MONTH(1&amp;M17),1)</f>
        <v>41640</v>
      </c>
      <c r="O17" s="10">
        <f>INT(MOD(INT((N17-2)/7)+0.6,52+5/28))+1</f>
        <v>1</v>
      </c>
      <c r="T17" s="22"/>
      <c r="U17" s="22"/>
      <c r="V17" s="22"/>
      <c r="W17" s="22"/>
      <c r="X17" s="22"/>
      <c r="Y17" s="22"/>
      <c r="Z17" s="22"/>
    </row>
    <row r="18" spans="1:30" ht="15.75">
      <c r="A18" s="25">
        <f>DATE($G$8,MONTH(1&amp;$G$7),1)</f>
        <v>41640</v>
      </c>
      <c r="B18" s="23" t="str">
        <f>IF(AND(WEEKDAY($A18,2)&lt;6,COUNTIF(JF,$A18)=1),INDEX($L$19:$O$19,,COLUMN()-1),"")</f>
        <v>Absent</v>
      </c>
      <c r="C18" s="51">
        <f>IF(AND(WEEKDAY($A18,2)&lt;6,COUNTIF(JF,$A18)=1),INDEX($L$19:$O$19,,COLUMN()-1),"")</f>
        <v>0.29166756666666699</v>
      </c>
      <c r="D18" s="51">
        <f>IF(AND(WEEKDAY($A18,2)&lt;6,COUNTIF(JF,$A18)=1),INDEX($L$19:$O$19,,COLUMN()-1),"")</f>
        <v>0.61458526666666702</v>
      </c>
      <c r="E18" s="51">
        <f>IF(AND(WEEKDAY($A18,2)&lt;6,COUNTIF(JF,$A18)=1),INDEX($L$19:$O$19,,COLUMN()-1),"")</f>
        <v>3.1250066666666701E-2</v>
      </c>
      <c r="F18" s="31">
        <f>IFERROR(IF(H18="","",(H18-G18)),"")</f>
        <v>0.29166666666666669</v>
      </c>
      <c r="G18" s="31">
        <f t="shared" ref="G18:G48" si="0">IFERROR(IF(H18&lt;$P$22,$P$23,IF(H18&gt;$P$22,(H18-$P$22))),"")</f>
        <v>9.6666666665745637E-7</v>
      </c>
      <c r="H18" s="31">
        <f>IFERROR(IF(E18="","",D18-C18-E18),"")</f>
        <v>0.29166763333333334</v>
      </c>
      <c r="J18" s="10">
        <f>WEEKNUM(A18,2)</f>
        <v>1</v>
      </c>
      <c r="K18" s="10" t="s">
        <v>76</v>
      </c>
      <c r="L18" s="23" t="s">
        <v>25</v>
      </c>
      <c r="M18" s="27">
        <v>0.29166756666666699</v>
      </c>
      <c r="N18" s="27">
        <v>0.61458526666666702</v>
      </c>
      <c r="O18" s="30">
        <v>3.1250066666666701E-2</v>
      </c>
      <c r="T18" s="22"/>
      <c r="U18" s="22"/>
      <c r="V18" s="22"/>
      <c r="W18" s="22"/>
      <c r="X18" s="22"/>
      <c r="Y18" s="22"/>
      <c r="Z18" s="22"/>
    </row>
    <row r="19" spans="1:30" ht="15.75">
      <c r="A19" s="1">
        <f>A18+1</f>
        <v>41641</v>
      </c>
      <c r="B19" s="23" t="str">
        <f>IF(AND(WEEKDAY($A19,2)&lt;6,COUNTIF(JF,$A19)=0),INDEX($L$18:$O$18,,COLUMN()-1),"")</f>
        <v>Présent</v>
      </c>
      <c r="C19" s="51">
        <f t="shared" ref="B19:E43" si="1">IF(AND(WEEKDAY($A19,2)&lt;6,COUNTIF(JF,$A19)=0),INDEX($L$18:$O$18,,COLUMN()-1),"")</f>
        <v>0.29166756666666699</v>
      </c>
      <c r="D19" s="51">
        <f t="shared" si="1"/>
        <v>0.61458526666666702</v>
      </c>
      <c r="E19" s="51">
        <f t="shared" si="1"/>
        <v>3.1250066666666701E-2</v>
      </c>
      <c r="F19" s="31">
        <f t="shared" ref="F19:F48" si="2">IFERROR(IF(H19="","",(H19-G19)),"")</f>
        <v>0.29166666666666669</v>
      </c>
      <c r="G19" s="31">
        <f t="shared" si="0"/>
        <v>9.6666666665745637E-7</v>
      </c>
      <c r="H19" s="31">
        <f t="shared" ref="H19:H48" si="3">IFERROR(IF(E19="","",D19-C19-E19),"")</f>
        <v>0.29166763333333334</v>
      </c>
      <c r="J19" s="10">
        <f>WEEKNUM(A19,2)</f>
        <v>1</v>
      </c>
      <c r="K19" s="10" t="s">
        <v>141</v>
      </c>
      <c r="L19" s="23" t="s">
        <v>28</v>
      </c>
      <c r="M19" s="27">
        <v>0.29166756666666699</v>
      </c>
      <c r="N19" s="27">
        <v>0.61458526666666702</v>
      </c>
      <c r="O19" s="30">
        <v>3.1250066666666701E-2</v>
      </c>
      <c r="T19" s="22"/>
      <c r="U19" s="22"/>
      <c r="V19" s="22"/>
      <c r="W19" s="22"/>
      <c r="X19" s="22"/>
      <c r="Y19" s="22"/>
      <c r="Z19" s="22"/>
    </row>
    <row r="20" spans="1:30" ht="15.75">
      <c r="A20" s="1">
        <f t="shared" ref="A20:A45" si="4">A19+1</f>
        <v>41642</v>
      </c>
      <c r="B20" s="23" t="str">
        <f t="shared" si="1"/>
        <v>Présent</v>
      </c>
      <c r="C20" s="51">
        <f t="shared" si="1"/>
        <v>0.29166756666666699</v>
      </c>
      <c r="D20" s="51">
        <f t="shared" si="1"/>
        <v>0.61458526666666702</v>
      </c>
      <c r="E20" s="51">
        <f t="shared" si="1"/>
        <v>3.1250066666666701E-2</v>
      </c>
      <c r="F20" s="31">
        <f t="shared" si="2"/>
        <v>0.29166666666666669</v>
      </c>
      <c r="G20" s="31">
        <f t="shared" si="0"/>
        <v>9.6666666665745637E-7</v>
      </c>
      <c r="H20" s="31">
        <f t="shared" si="3"/>
        <v>0.29166763333333334</v>
      </c>
      <c r="J20" s="10">
        <f t="shared" ref="J20:J44" si="5">WEEKNUM(A20,2)</f>
        <v>1</v>
      </c>
      <c r="T20" s="22"/>
      <c r="U20" s="22"/>
      <c r="V20" s="22"/>
      <c r="W20" s="22"/>
      <c r="X20" s="22"/>
      <c r="Y20" s="22"/>
      <c r="Z20" s="22"/>
    </row>
    <row r="21" spans="1:30" ht="15.75">
      <c r="A21" s="1">
        <f t="shared" si="4"/>
        <v>41643</v>
      </c>
      <c r="B21" s="23" t="str">
        <f t="shared" si="1"/>
        <v/>
      </c>
      <c r="C21" s="51" t="str">
        <f t="shared" si="1"/>
        <v/>
      </c>
      <c r="D21" s="51" t="str">
        <f t="shared" si="1"/>
        <v/>
      </c>
      <c r="E21" s="51" t="str">
        <f t="shared" si="1"/>
        <v/>
      </c>
      <c r="F21" s="31" t="str">
        <f t="shared" si="2"/>
        <v/>
      </c>
      <c r="G21" s="31" t="str">
        <f t="shared" si="0"/>
        <v/>
      </c>
      <c r="H21" s="31" t="str">
        <f t="shared" si="3"/>
        <v/>
      </c>
      <c r="J21" s="10">
        <f t="shared" si="5"/>
        <v>1</v>
      </c>
      <c r="K21" s="10" t="s">
        <v>49</v>
      </c>
      <c r="L21" s="2" t="s">
        <v>20</v>
      </c>
      <c r="M21" s="2" t="s">
        <v>14</v>
      </c>
      <c r="N21" s="2" t="s">
        <v>15</v>
      </c>
      <c r="O21" s="2" t="s">
        <v>16</v>
      </c>
      <c r="P21" s="2" t="s">
        <v>47</v>
      </c>
      <c r="Q21" s="2" t="s">
        <v>21</v>
      </c>
      <c r="R21" s="2" t="s">
        <v>22</v>
      </c>
      <c r="S21" s="2"/>
      <c r="T21" s="2"/>
      <c r="U21" s="2"/>
      <c r="V21" s="2"/>
      <c r="W21" s="2"/>
    </row>
    <row r="22" spans="1:30" ht="15.75">
      <c r="A22" s="1">
        <f t="shared" si="4"/>
        <v>41644</v>
      </c>
      <c r="B22" s="23" t="str">
        <f t="shared" si="1"/>
        <v/>
      </c>
      <c r="C22" s="51" t="str">
        <f t="shared" si="1"/>
        <v/>
      </c>
      <c r="D22" s="51" t="str">
        <f t="shared" si="1"/>
        <v/>
      </c>
      <c r="E22" s="51" t="str">
        <f t="shared" si="1"/>
        <v/>
      </c>
      <c r="F22" s="31" t="str">
        <f t="shared" si="2"/>
        <v/>
      </c>
      <c r="G22" s="31" t="str">
        <f t="shared" si="0"/>
        <v/>
      </c>
      <c r="H22" s="31" t="str">
        <f t="shared" si="3"/>
        <v/>
      </c>
      <c r="J22" s="10">
        <f t="shared" si="5"/>
        <v>1</v>
      </c>
      <c r="K22" s="26">
        <v>41640</v>
      </c>
      <c r="L22" s="2" t="s">
        <v>25</v>
      </c>
      <c r="M22" s="28">
        <v>0.29166756666666699</v>
      </c>
      <c r="N22" s="28">
        <v>0.61458526666666702</v>
      </c>
      <c r="O22" s="28">
        <v>3.1250066666666701E-2</v>
      </c>
      <c r="P22" s="28">
        <v>0.29166666666666669</v>
      </c>
      <c r="Q22" s="5" t="s">
        <v>27</v>
      </c>
      <c r="R22" s="6">
        <v>2014</v>
      </c>
      <c r="S22" s="4"/>
      <c r="T22" s="4"/>
      <c r="U22" s="5"/>
      <c r="V22" s="6"/>
      <c r="W22" s="6"/>
    </row>
    <row r="23" spans="1:30" ht="15.75">
      <c r="A23" s="1">
        <f t="shared" si="4"/>
        <v>41645</v>
      </c>
      <c r="B23" s="23" t="str">
        <f t="shared" si="1"/>
        <v>Présent</v>
      </c>
      <c r="C23" s="51">
        <f t="shared" si="1"/>
        <v>0.29166756666666699</v>
      </c>
      <c r="D23" s="51">
        <f t="shared" si="1"/>
        <v>0.61458526666666702</v>
      </c>
      <c r="E23" s="51">
        <f t="shared" si="1"/>
        <v>3.1250066666666701E-2</v>
      </c>
      <c r="F23" s="31">
        <f t="shared" si="2"/>
        <v>0.29166666666666669</v>
      </c>
      <c r="G23" s="31">
        <f t="shared" si="0"/>
        <v>9.6666666665745637E-7</v>
      </c>
      <c r="H23" s="31">
        <f t="shared" si="3"/>
        <v>0.29166763333333334</v>
      </c>
      <c r="J23" s="10">
        <f t="shared" si="5"/>
        <v>2</v>
      </c>
      <c r="K23" s="26">
        <v>41750</v>
      </c>
      <c r="L23" s="2" t="s">
        <v>28</v>
      </c>
      <c r="M23" s="28">
        <f>M22+0.0104167</f>
        <v>0.30208426666666699</v>
      </c>
      <c r="N23" s="28">
        <f>N22+0.0104167</f>
        <v>0.62500196666666696</v>
      </c>
      <c r="O23" s="28">
        <v>4.1666766666666702E-2</v>
      </c>
      <c r="P23" s="28">
        <v>0</v>
      </c>
      <c r="Q23" s="5" t="s">
        <v>73</v>
      </c>
      <c r="R23" s="6">
        <v>2015</v>
      </c>
      <c r="S23" s="7"/>
      <c r="T23" s="7"/>
      <c r="U23" s="2"/>
      <c r="V23" s="6"/>
      <c r="W23" s="6"/>
    </row>
    <row r="24" spans="1:30" ht="15.75">
      <c r="A24" s="1">
        <f t="shared" si="4"/>
        <v>41646</v>
      </c>
      <c r="B24" s="23" t="str">
        <f t="shared" si="1"/>
        <v>Présent</v>
      </c>
      <c r="C24" s="51">
        <f t="shared" si="1"/>
        <v>0.29166756666666699</v>
      </c>
      <c r="D24" s="51">
        <f t="shared" si="1"/>
        <v>0.61458526666666702</v>
      </c>
      <c r="E24" s="51">
        <f t="shared" si="1"/>
        <v>3.1250066666666701E-2</v>
      </c>
      <c r="F24" s="31">
        <f t="shared" si="2"/>
        <v>0.29166666666666669</v>
      </c>
      <c r="G24" s="31">
        <f t="shared" si="0"/>
        <v>9.6666666665745637E-7</v>
      </c>
      <c r="H24" s="31">
        <f t="shared" si="3"/>
        <v>0.29166763333333334</v>
      </c>
      <c r="J24" s="10">
        <f t="shared" si="5"/>
        <v>2</v>
      </c>
      <c r="K24" s="26">
        <v>41760</v>
      </c>
      <c r="L24" s="11" t="s">
        <v>31</v>
      </c>
      <c r="M24" s="28">
        <f t="shared" ref="M24:M87" si="6">M23+0.0104167</f>
        <v>0.31250096666666699</v>
      </c>
      <c r="N24" s="28">
        <f t="shared" ref="N24:N87" si="7">N23+0.0104167</f>
        <v>0.63541866666666691</v>
      </c>
      <c r="O24" s="28">
        <v>5.2083466666666703E-2</v>
      </c>
      <c r="P24" s="28">
        <f>M22+M22+M22+M22+M22</f>
        <v>1.458337833333335</v>
      </c>
      <c r="Q24" s="5" t="s">
        <v>32</v>
      </c>
      <c r="R24" s="6">
        <v>2016</v>
      </c>
      <c r="S24" s="8"/>
      <c r="T24" s="8"/>
      <c r="U24" s="2"/>
      <c r="V24" s="6"/>
      <c r="W24" s="6"/>
    </row>
    <row r="25" spans="1:30" ht="15.75">
      <c r="A25" s="1">
        <f t="shared" si="4"/>
        <v>41647</v>
      </c>
      <c r="B25" s="23" t="str">
        <f t="shared" si="1"/>
        <v>Présent</v>
      </c>
      <c r="C25" s="51">
        <f t="shared" si="1"/>
        <v>0.29166756666666699</v>
      </c>
      <c r="D25" s="51">
        <f t="shared" si="1"/>
        <v>0.61458526666666702</v>
      </c>
      <c r="E25" s="51">
        <f t="shared" si="1"/>
        <v>3.1250066666666701E-2</v>
      </c>
      <c r="F25" s="31">
        <f t="shared" si="2"/>
        <v>0.29166666666666669</v>
      </c>
      <c r="G25" s="31">
        <f t="shared" si="0"/>
        <v>9.6666666665745637E-7</v>
      </c>
      <c r="H25" s="31">
        <f t="shared" si="3"/>
        <v>0.29166763333333334</v>
      </c>
      <c r="J25" s="10">
        <f t="shared" si="5"/>
        <v>2</v>
      </c>
      <c r="K25" s="26">
        <v>41767</v>
      </c>
      <c r="L25" s="2" t="s">
        <v>35</v>
      </c>
      <c r="M25" s="28">
        <f t="shared" si="6"/>
        <v>0.32291766666666699</v>
      </c>
      <c r="N25" s="28">
        <f t="shared" si="7"/>
        <v>0.64583536666666685</v>
      </c>
      <c r="O25" s="28">
        <v>6.2500166666666704E-2</v>
      </c>
      <c r="P25" s="28">
        <f>P24+M26</f>
        <v>1.791672200000002</v>
      </c>
      <c r="Q25" s="5" t="s">
        <v>36</v>
      </c>
      <c r="R25" s="6">
        <v>2017</v>
      </c>
      <c r="S25" s="7"/>
      <c r="T25" s="7"/>
      <c r="U25" s="2"/>
      <c r="V25" s="6"/>
      <c r="W25" s="6"/>
    </row>
    <row r="26" spans="1:30" ht="15.75">
      <c r="A26" s="1">
        <f t="shared" si="4"/>
        <v>41648</v>
      </c>
      <c r="B26" s="23" t="str">
        <f t="shared" si="1"/>
        <v>Présent</v>
      </c>
      <c r="C26" s="51">
        <f t="shared" si="1"/>
        <v>0.29166756666666699</v>
      </c>
      <c r="D26" s="51">
        <f t="shared" si="1"/>
        <v>0.61458526666666702</v>
      </c>
      <c r="E26" s="51">
        <f t="shared" si="1"/>
        <v>3.1250066666666701E-2</v>
      </c>
      <c r="F26" s="31">
        <f t="shared" si="2"/>
        <v>0.29166666666666669</v>
      </c>
      <c r="G26" s="31">
        <f t="shared" si="0"/>
        <v>9.6666666665745637E-7</v>
      </c>
      <c r="H26" s="31">
        <f t="shared" si="3"/>
        <v>0.29166763333333334</v>
      </c>
      <c r="J26" s="10">
        <f t="shared" si="5"/>
        <v>2</v>
      </c>
      <c r="K26" s="26">
        <v>41788</v>
      </c>
      <c r="L26" s="2" t="s">
        <v>38</v>
      </c>
      <c r="M26" s="28">
        <f t="shared" si="6"/>
        <v>0.33333436666666699</v>
      </c>
      <c r="N26" s="28">
        <f t="shared" si="7"/>
        <v>0.6562520666666668</v>
      </c>
      <c r="O26" s="28">
        <v>7.2916866666666705E-2</v>
      </c>
      <c r="P26" s="28">
        <v>0.33333333333333331</v>
      </c>
      <c r="Q26" s="5" t="s">
        <v>12</v>
      </c>
      <c r="R26" s="6">
        <v>2018</v>
      </c>
      <c r="S26" s="7"/>
      <c r="T26" s="7"/>
      <c r="U26" s="2"/>
      <c r="V26" s="6"/>
      <c r="W26" s="6"/>
    </row>
    <row r="27" spans="1:30" ht="15.75">
      <c r="A27" s="1">
        <f t="shared" si="4"/>
        <v>41649</v>
      </c>
      <c r="B27" s="23" t="str">
        <f>IF(AND(WEEKDAY($A27,2)&lt;6,COUNTIF(JF,$A27)=0),INDEX($L$18:$O$18,,COLUMN()-1),"")</f>
        <v>Présent</v>
      </c>
      <c r="C27" s="51">
        <f t="shared" si="1"/>
        <v>0.29166756666666699</v>
      </c>
      <c r="D27" s="51">
        <f t="shared" si="1"/>
        <v>0.61458526666666702</v>
      </c>
      <c r="E27" s="51">
        <f t="shared" si="1"/>
        <v>3.1250066666666701E-2</v>
      </c>
      <c r="F27" s="31">
        <f t="shared" si="2"/>
        <v>0.29166666666666669</v>
      </c>
      <c r="G27" s="31">
        <f t="shared" si="0"/>
        <v>9.6666666665745637E-7</v>
      </c>
      <c r="H27" s="31">
        <f t="shared" si="3"/>
        <v>0.29166763333333334</v>
      </c>
      <c r="J27" s="10">
        <f t="shared" si="5"/>
        <v>2</v>
      </c>
      <c r="K27" s="26">
        <v>41799</v>
      </c>
      <c r="L27" s="2" t="s">
        <v>40</v>
      </c>
      <c r="M27" s="28">
        <f t="shared" si="6"/>
        <v>0.34375106666666699</v>
      </c>
      <c r="N27" s="28">
        <f t="shared" si="7"/>
        <v>0.66666876666666675</v>
      </c>
      <c r="O27" s="28">
        <v>8.3333566666666706E-2</v>
      </c>
      <c r="P27" s="28"/>
      <c r="Q27" s="5" t="s">
        <v>41</v>
      </c>
      <c r="R27" s="2"/>
      <c r="S27" s="7"/>
      <c r="T27" s="7"/>
      <c r="U27" s="2"/>
      <c r="V27" s="2"/>
      <c r="W27" s="2"/>
    </row>
    <row r="28" spans="1:30" ht="15.75">
      <c r="A28" s="1">
        <f t="shared" si="4"/>
        <v>41650</v>
      </c>
      <c r="B28" s="23" t="str">
        <f t="shared" si="1"/>
        <v/>
      </c>
      <c r="C28" s="51" t="str">
        <f t="shared" si="1"/>
        <v/>
      </c>
      <c r="D28" s="51" t="str">
        <f t="shared" si="1"/>
        <v/>
      </c>
      <c r="E28" s="51" t="str">
        <f t="shared" si="1"/>
        <v/>
      </c>
      <c r="F28" s="31" t="str">
        <f t="shared" si="2"/>
        <v/>
      </c>
      <c r="G28" s="31" t="str">
        <f t="shared" si="0"/>
        <v/>
      </c>
      <c r="H28" s="31" t="str">
        <f t="shared" si="3"/>
        <v/>
      </c>
      <c r="J28" s="10">
        <f t="shared" si="5"/>
        <v>2</v>
      </c>
      <c r="K28" s="26">
        <v>41834</v>
      </c>
      <c r="L28" s="2" t="s">
        <v>46</v>
      </c>
      <c r="M28" s="28">
        <f t="shared" si="6"/>
        <v>0.35416776666666699</v>
      </c>
      <c r="N28" s="28">
        <f t="shared" si="7"/>
        <v>0.67708546666666669</v>
      </c>
      <c r="O28" s="28">
        <v>0</v>
      </c>
      <c r="P28" s="28"/>
      <c r="Q28" s="5" t="s">
        <v>42</v>
      </c>
      <c r="R28" s="2"/>
      <c r="S28" s="7"/>
      <c r="T28" s="7"/>
      <c r="U28" s="2"/>
      <c r="V28" s="2"/>
      <c r="W28" s="2"/>
      <c r="X28" s="7"/>
      <c r="Y28" s="7"/>
      <c r="Z28" s="7"/>
      <c r="AA28" s="7"/>
      <c r="AB28" s="7"/>
      <c r="AC28" s="7"/>
      <c r="AD28" s="7"/>
    </row>
    <row r="29" spans="1:30" ht="15.75">
      <c r="A29" s="1">
        <f t="shared" si="4"/>
        <v>41651</v>
      </c>
      <c r="B29" s="23" t="str">
        <f t="shared" si="1"/>
        <v/>
      </c>
      <c r="C29" s="51" t="str">
        <f t="shared" si="1"/>
        <v/>
      </c>
      <c r="D29" s="51" t="str">
        <f t="shared" si="1"/>
        <v/>
      </c>
      <c r="E29" s="51" t="str">
        <f t="shared" si="1"/>
        <v/>
      </c>
      <c r="F29" s="31" t="str">
        <f t="shared" si="2"/>
        <v/>
      </c>
      <c r="G29" s="31" t="str">
        <f t="shared" si="0"/>
        <v/>
      </c>
      <c r="H29" s="31" t="str">
        <f t="shared" si="3"/>
        <v/>
      </c>
      <c r="J29" s="10">
        <f t="shared" si="5"/>
        <v>2</v>
      </c>
      <c r="K29" s="26">
        <v>41866</v>
      </c>
      <c r="L29" s="7"/>
      <c r="M29" s="28">
        <f t="shared" si="6"/>
        <v>0.364584466666667</v>
      </c>
      <c r="N29" s="28">
        <f t="shared" si="7"/>
        <v>0.68750216666666664</v>
      </c>
      <c r="O29" s="28">
        <v>1.0416666666666701E-2</v>
      </c>
      <c r="P29" s="28"/>
      <c r="Q29" s="5" t="s">
        <v>74</v>
      </c>
      <c r="R29" s="2"/>
      <c r="S29" s="7"/>
      <c r="T29" s="7"/>
      <c r="U29" s="2"/>
      <c r="V29" s="2"/>
      <c r="W29" s="2"/>
      <c r="X29" s="7"/>
      <c r="Y29" s="7"/>
      <c r="Z29" s="7"/>
      <c r="AA29" s="7"/>
      <c r="AB29" s="7"/>
      <c r="AC29" s="7"/>
      <c r="AD29" s="7"/>
    </row>
    <row r="30" spans="1:30" ht="15.75">
      <c r="A30" s="1">
        <f t="shared" si="4"/>
        <v>41652</v>
      </c>
      <c r="B30" s="23" t="str">
        <f t="shared" si="1"/>
        <v>Présent</v>
      </c>
      <c r="C30" s="51">
        <f t="shared" si="1"/>
        <v>0.29166756666666699</v>
      </c>
      <c r="D30" s="51">
        <f t="shared" si="1"/>
        <v>0.61458526666666702</v>
      </c>
      <c r="E30" s="51">
        <f t="shared" si="1"/>
        <v>3.1250066666666701E-2</v>
      </c>
      <c r="F30" s="31">
        <f>IFERROR(IF(H30="","",(H30-G30)),"")</f>
        <v>0.29166666666666669</v>
      </c>
      <c r="G30" s="31">
        <f t="shared" si="0"/>
        <v>9.6666666665745637E-7</v>
      </c>
      <c r="H30" s="31">
        <f t="shared" si="3"/>
        <v>0.29166763333333334</v>
      </c>
      <c r="J30" s="10">
        <f t="shared" si="5"/>
        <v>3</v>
      </c>
      <c r="K30" s="26">
        <v>41944</v>
      </c>
      <c r="L30" s="7"/>
      <c r="M30" s="28">
        <f t="shared" si="6"/>
        <v>0.375001166666667</v>
      </c>
      <c r="N30" s="28">
        <f t="shared" si="7"/>
        <v>0.69791886666666658</v>
      </c>
      <c r="O30" s="28">
        <v>2.08333666666667E-2</v>
      </c>
      <c r="P30" s="28"/>
      <c r="Q30" s="5" t="s">
        <v>43</v>
      </c>
      <c r="R30" s="2"/>
      <c r="S30" s="7"/>
      <c r="T30" s="7"/>
      <c r="U30" s="2"/>
      <c r="V30" s="2"/>
      <c r="W30" s="2"/>
      <c r="X30" s="7"/>
      <c r="Y30" s="7"/>
      <c r="Z30" s="7"/>
      <c r="AA30" s="7"/>
      <c r="AB30" s="7"/>
      <c r="AC30" s="7"/>
      <c r="AD30" s="7"/>
    </row>
    <row r="31" spans="1:30" ht="15.75">
      <c r="A31" s="1">
        <f t="shared" si="4"/>
        <v>41653</v>
      </c>
      <c r="B31" s="23" t="str">
        <f t="shared" si="1"/>
        <v>Présent</v>
      </c>
      <c r="C31" s="51">
        <f t="shared" si="1"/>
        <v>0.29166756666666699</v>
      </c>
      <c r="D31" s="51">
        <f t="shared" si="1"/>
        <v>0.61458526666666702</v>
      </c>
      <c r="E31" s="51">
        <f t="shared" si="1"/>
        <v>3.1250066666666701E-2</v>
      </c>
      <c r="F31" s="31">
        <f t="shared" si="2"/>
        <v>0.29166666666666669</v>
      </c>
      <c r="G31" s="31">
        <f t="shared" si="0"/>
        <v>9.6666666665745637E-7</v>
      </c>
      <c r="H31" s="31">
        <f t="shared" si="3"/>
        <v>0.29166763333333334</v>
      </c>
      <c r="J31" s="10">
        <f t="shared" si="5"/>
        <v>3</v>
      </c>
      <c r="K31" s="26">
        <v>41954</v>
      </c>
      <c r="L31" s="7"/>
      <c r="M31" s="28">
        <f t="shared" si="6"/>
        <v>0.385417866666667</v>
      </c>
      <c r="N31" s="28">
        <f t="shared" si="7"/>
        <v>0.70833556666666653</v>
      </c>
      <c r="O31" s="45"/>
      <c r="P31" s="45"/>
      <c r="Q31" s="5" t="s">
        <v>44</v>
      </c>
      <c r="R31" s="2"/>
      <c r="S31" s="7"/>
      <c r="T31" s="7"/>
      <c r="U31" s="2"/>
      <c r="V31" s="2"/>
      <c r="W31" s="2"/>
      <c r="X31" s="7"/>
      <c r="Y31" s="7"/>
      <c r="Z31" s="7"/>
      <c r="AA31" s="7"/>
      <c r="AB31" s="7"/>
      <c r="AC31" s="7"/>
      <c r="AD31" s="7"/>
    </row>
    <row r="32" spans="1:30" ht="15.75">
      <c r="A32" s="1">
        <f t="shared" si="4"/>
        <v>41654</v>
      </c>
      <c r="B32" s="23" t="str">
        <f t="shared" si="1"/>
        <v>Présent</v>
      </c>
      <c r="C32" s="51">
        <f t="shared" si="1"/>
        <v>0.29166756666666699</v>
      </c>
      <c r="D32" s="51">
        <f t="shared" si="1"/>
        <v>0.61458526666666702</v>
      </c>
      <c r="E32" s="51">
        <f t="shared" si="1"/>
        <v>3.1250066666666701E-2</v>
      </c>
      <c r="F32" s="31">
        <f t="shared" si="2"/>
        <v>0.29166666666666669</v>
      </c>
      <c r="G32" s="31">
        <f t="shared" si="0"/>
        <v>9.6666666665745637E-7</v>
      </c>
      <c r="H32" s="31">
        <f t="shared" si="3"/>
        <v>0.29166763333333334</v>
      </c>
      <c r="J32" s="10">
        <f t="shared" si="5"/>
        <v>3</v>
      </c>
      <c r="K32" s="26">
        <v>41998</v>
      </c>
      <c r="L32" s="7"/>
      <c r="M32" s="28">
        <f t="shared" si="6"/>
        <v>0.395834566666667</v>
      </c>
      <c r="N32" s="28">
        <f t="shared" si="7"/>
        <v>0.71875226666666647</v>
      </c>
      <c r="O32" s="45"/>
      <c r="P32" s="45"/>
      <c r="Q32" s="5" t="s">
        <v>45</v>
      </c>
      <c r="R32" s="2"/>
      <c r="S32" s="7"/>
      <c r="T32" s="7"/>
      <c r="U32" s="2"/>
      <c r="V32" s="2"/>
      <c r="W32" s="2"/>
      <c r="X32" s="7"/>
      <c r="Y32" s="7"/>
      <c r="Z32" s="7"/>
      <c r="AA32" s="7"/>
      <c r="AB32" s="7"/>
      <c r="AC32" s="7"/>
      <c r="AD32" s="7"/>
    </row>
    <row r="33" spans="1:30" ht="15.75">
      <c r="A33" s="1">
        <f t="shared" si="4"/>
        <v>41655</v>
      </c>
      <c r="B33" s="23" t="str">
        <f t="shared" si="1"/>
        <v>Présent</v>
      </c>
      <c r="C33" s="51">
        <f t="shared" si="1"/>
        <v>0.29166756666666699</v>
      </c>
      <c r="D33" s="51">
        <f t="shared" si="1"/>
        <v>0.61458526666666702</v>
      </c>
      <c r="E33" s="51">
        <f t="shared" si="1"/>
        <v>3.1250066666666701E-2</v>
      </c>
      <c r="F33" s="31">
        <f t="shared" si="2"/>
        <v>0.29166666666666669</v>
      </c>
      <c r="G33" s="31">
        <f t="shared" si="0"/>
        <v>9.6666666665745637E-7</v>
      </c>
      <c r="H33" s="31">
        <f t="shared" si="3"/>
        <v>0.29166763333333334</v>
      </c>
      <c r="J33" s="10">
        <f t="shared" si="5"/>
        <v>3</v>
      </c>
      <c r="K33" s="26">
        <v>41999</v>
      </c>
      <c r="L33" s="7"/>
      <c r="M33" s="28">
        <f t="shared" si="6"/>
        <v>0.406251266666667</v>
      </c>
      <c r="N33" s="28">
        <f t="shared" si="7"/>
        <v>0.72916896666666642</v>
      </c>
      <c r="O33" s="45"/>
      <c r="P33" s="45"/>
      <c r="Q33" s="5" t="s">
        <v>75</v>
      </c>
      <c r="R33" s="2"/>
      <c r="S33" s="7"/>
      <c r="T33" s="7"/>
      <c r="U33" s="2"/>
      <c r="V33" s="2"/>
      <c r="W33" s="2"/>
      <c r="X33" s="7"/>
      <c r="Y33" s="7"/>
      <c r="Z33" s="7"/>
      <c r="AA33" s="7"/>
      <c r="AB33" s="7"/>
      <c r="AC33" s="7"/>
      <c r="AD33" s="7"/>
    </row>
    <row r="34" spans="1:30" ht="15.75">
      <c r="A34" s="1">
        <f t="shared" si="4"/>
        <v>41656</v>
      </c>
      <c r="B34" s="23" t="str">
        <f t="shared" si="1"/>
        <v>Présent</v>
      </c>
      <c r="C34" s="51">
        <f t="shared" si="1"/>
        <v>0.29166756666666699</v>
      </c>
      <c r="D34" s="51">
        <f t="shared" si="1"/>
        <v>0.61458526666666702</v>
      </c>
      <c r="E34" s="51">
        <f t="shared" si="1"/>
        <v>3.1250066666666701E-2</v>
      </c>
      <c r="F34" s="31">
        <f t="shared" si="2"/>
        <v>0.29166666666666669</v>
      </c>
      <c r="G34" s="31">
        <f t="shared" si="0"/>
        <v>9.6666666665745637E-7</v>
      </c>
      <c r="H34" s="31">
        <f t="shared" si="3"/>
        <v>0.29166763333333334</v>
      </c>
      <c r="J34" s="10">
        <f t="shared" si="5"/>
        <v>3</v>
      </c>
      <c r="L34" s="7"/>
      <c r="M34" s="28">
        <f t="shared" si="6"/>
        <v>0.416667966666667</v>
      </c>
      <c r="N34" s="28">
        <f t="shared" si="7"/>
        <v>0.73958566666666636</v>
      </c>
      <c r="O34" s="45"/>
      <c r="P34" s="45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</row>
    <row r="35" spans="1:30" ht="15.75">
      <c r="A35" s="1">
        <f t="shared" si="4"/>
        <v>41657</v>
      </c>
      <c r="B35" s="23" t="str">
        <f t="shared" si="1"/>
        <v/>
      </c>
      <c r="C35" s="51" t="str">
        <f t="shared" si="1"/>
        <v/>
      </c>
      <c r="D35" s="51" t="str">
        <f t="shared" si="1"/>
        <v/>
      </c>
      <c r="E35" s="51" t="str">
        <f t="shared" si="1"/>
        <v/>
      </c>
      <c r="F35" s="31" t="str">
        <f t="shared" si="2"/>
        <v/>
      </c>
      <c r="G35" s="31" t="str">
        <f t="shared" si="0"/>
        <v/>
      </c>
      <c r="H35" s="31" t="str">
        <f t="shared" si="3"/>
        <v/>
      </c>
      <c r="J35" s="10">
        <f t="shared" si="5"/>
        <v>3</v>
      </c>
      <c r="L35" s="7"/>
      <c r="M35" s="28">
        <f t="shared" si="6"/>
        <v>0.427084666666667</v>
      </c>
      <c r="N35" s="28">
        <f t="shared" si="7"/>
        <v>0.75000236666666631</v>
      </c>
      <c r="O35" s="45"/>
      <c r="P35" s="45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</row>
    <row r="36" spans="1:30" ht="15.75">
      <c r="A36" s="1">
        <f t="shared" si="4"/>
        <v>41658</v>
      </c>
      <c r="B36" s="23" t="str">
        <f t="shared" si="1"/>
        <v/>
      </c>
      <c r="C36" s="51" t="str">
        <f t="shared" si="1"/>
        <v/>
      </c>
      <c r="D36" s="51" t="str">
        <f t="shared" si="1"/>
        <v/>
      </c>
      <c r="E36" s="51" t="str">
        <f t="shared" si="1"/>
        <v/>
      </c>
      <c r="F36" s="31" t="str">
        <f t="shared" si="2"/>
        <v/>
      </c>
      <c r="G36" s="31" t="str">
        <f t="shared" si="0"/>
        <v/>
      </c>
      <c r="H36" s="31" t="str">
        <f t="shared" si="3"/>
        <v/>
      </c>
      <c r="J36" s="10">
        <f t="shared" si="5"/>
        <v>3</v>
      </c>
      <c r="L36" s="7"/>
      <c r="M36" s="28">
        <f t="shared" si="6"/>
        <v>0.437501366666667</v>
      </c>
      <c r="N36" s="28">
        <f t="shared" si="7"/>
        <v>0.76041906666666625</v>
      </c>
      <c r="O36" s="45"/>
      <c r="P36" s="45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</row>
    <row r="37" spans="1:30" ht="15.75">
      <c r="A37" s="1">
        <f t="shared" si="4"/>
        <v>41659</v>
      </c>
      <c r="B37" s="23" t="str">
        <f t="shared" si="1"/>
        <v>Présent</v>
      </c>
      <c r="C37" s="51">
        <f t="shared" si="1"/>
        <v>0.29166756666666699</v>
      </c>
      <c r="D37" s="51">
        <f t="shared" si="1"/>
        <v>0.61458526666666702</v>
      </c>
      <c r="E37" s="51">
        <f t="shared" si="1"/>
        <v>3.1250066666666701E-2</v>
      </c>
      <c r="F37" s="31">
        <f t="shared" si="2"/>
        <v>0.29166666666666669</v>
      </c>
      <c r="G37" s="31">
        <f t="shared" si="0"/>
        <v>9.6666666665745637E-7</v>
      </c>
      <c r="H37" s="31">
        <f t="shared" si="3"/>
        <v>0.29166763333333334</v>
      </c>
      <c r="J37" s="10">
        <f t="shared" si="5"/>
        <v>4</v>
      </c>
      <c r="L37" s="7"/>
      <c r="M37" s="28">
        <f t="shared" si="6"/>
        <v>0.447918066666667</v>
      </c>
      <c r="N37" s="28">
        <f t="shared" si="7"/>
        <v>0.7708357666666662</v>
      </c>
      <c r="O37" s="44"/>
      <c r="P37" s="44"/>
    </row>
    <row r="38" spans="1:30" ht="15.75">
      <c r="A38" s="1">
        <f t="shared" si="4"/>
        <v>41660</v>
      </c>
      <c r="B38" s="23" t="str">
        <f t="shared" si="1"/>
        <v>Présent</v>
      </c>
      <c r="C38" s="51">
        <f t="shared" si="1"/>
        <v>0.29166756666666699</v>
      </c>
      <c r="D38" s="51">
        <f t="shared" si="1"/>
        <v>0.61458526666666702</v>
      </c>
      <c r="E38" s="51">
        <f t="shared" si="1"/>
        <v>3.1250066666666701E-2</v>
      </c>
      <c r="F38" s="31">
        <f t="shared" si="2"/>
        <v>0.29166666666666669</v>
      </c>
      <c r="G38" s="31">
        <f t="shared" si="0"/>
        <v>9.6666666665745637E-7</v>
      </c>
      <c r="H38" s="31">
        <f t="shared" si="3"/>
        <v>0.29166763333333334</v>
      </c>
      <c r="J38" s="10">
        <f t="shared" si="5"/>
        <v>4</v>
      </c>
      <c r="L38" s="7"/>
      <c r="M38" s="28">
        <f t="shared" si="6"/>
        <v>0.458334766666667</v>
      </c>
      <c r="N38" s="28">
        <f t="shared" si="7"/>
        <v>0.78125246666666615</v>
      </c>
      <c r="O38" s="44"/>
      <c r="P38" s="44"/>
    </row>
    <row r="39" spans="1:30" ht="15.75">
      <c r="A39" s="1">
        <f t="shared" si="4"/>
        <v>41661</v>
      </c>
      <c r="B39" s="23" t="str">
        <f t="shared" si="1"/>
        <v>Présent</v>
      </c>
      <c r="C39" s="51">
        <f t="shared" si="1"/>
        <v>0.29166756666666699</v>
      </c>
      <c r="D39" s="51">
        <f t="shared" si="1"/>
        <v>0.61458526666666702</v>
      </c>
      <c r="E39" s="51">
        <f t="shared" si="1"/>
        <v>3.1250066666666701E-2</v>
      </c>
      <c r="F39" s="31">
        <f t="shared" si="2"/>
        <v>0.29166666666666669</v>
      </c>
      <c r="G39" s="31">
        <f t="shared" si="0"/>
        <v>9.6666666665745637E-7</v>
      </c>
      <c r="H39" s="31">
        <f t="shared" si="3"/>
        <v>0.29166763333333334</v>
      </c>
      <c r="J39" s="10">
        <f t="shared" si="5"/>
        <v>4</v>
      </c>
      <c r="L39" s="7"/>
      <c r="M39" s="28">
        <f t="shared" si="6"/>
        <v>0.468751466666667</v>
      </c>
      <c r="N39" s="28">
        <f t="shared" si="7"/>
        <v>0.79166916666666609</v>
      </c>
      <c r="O39" s="44"/>
      <c r="P39" s="44"/>
    </row>
    <row r="40" spans="1:30" ht="15.75">
      <c r="A40" s="1">
        <f t="shared" si="4"/>
        <v>41662</v>
      </c>
      <c r="B40" s="23" t="str">
        <f t="shared" si="1"/>
        <v>Présent</v>
      </c>
      <c r="C40" s="51">
        <f t="shared" si="1"/>
        <v>0.29166756666666699</v>
      </c>
      <c r="D40" s="51">
        <f t="shared" si="1"/>
        <v>0.61458526666666702</v>
      </c>
      <c r="E40" s="51">
        <f t="shared" si="1"/>
        <v>3.1250066666666701E-2</v>
      </c>
      <c r="F40" s="31">
        <f t="shared" si="2"/>
        <v>0.29166666666666669</v>
      </c>
      <c r="G40" s="31">
        <f t="shared" si="0"/>
        <v>9.6666666665745637E-7</v>
      </c>
      <c r="H40" s="31">
        <f t="shared" si="3"/>
        <v>0.29166763333333334</v>
      </c>
      <c r="J40" s="10">
        <f t="shared" si="5"/>
        <v>4</v>
      </c>
      <c r="L40" s="7"/>
      <c r="M40" s="28">
        <f t="shared" si="6"/>
        <v>0.47916816666666701</v>
      </c>
      <c r="N40" s="28">
        <f t="shared" si="7"/>
        <v>0.80208586666666604</v>
      </c>
      <c r="O40" s="44"/>
      <c r="P40" s="44"/>
    </row>
    <row r="41" spans="1:30" ht="15.75">
      <c r="A41" s="1">
        <f t="shared" si="4"/>
        <v>41663</v>
      </c>
      <c r="B41" s="23" t="str">
        <f t="shared" si="1"/>
        <v>Présent</v>
      </c>
      <c r="C41" s="51">
        <f t="shared" si="1"/>
        <v>0.29166756666666699</v>
      </c>
      <c r="D41" s="51">
        <f t="shared" si="1"/>
        <v>0.61458526666666702</v>
      </c>
      <c r="E41" s="51">
        <f t="shared" si="1"/>
        <v>3.1250066666666701E-2</v>
      </c>
      <c r="F41" s="31">
        <f t="shared" si="2"/>
        <v>0.29166666666666669</v>
      </c>
      <c r="G41" s="31">
        <f t="shared" si="0"/>
        <v>9.6666666665745637E-7</v>
      </c>
      <c r="H41" s="31">
        <f t="shared" si="3"/>
        <v>0.29166763333333334</v>
      </c>
      <c r="J41" s="10">
        <f t="shared" si="5"/>
        <v>4</v>
      </c>
      <c r="L41" s="7"/>
      <c r="M41" s="28">
        <f t="shared" si="6"/>
        <v>0.48958486666666701</v>
      </c>
      <c r="N41" s="28">
        <f t="shared" si="7"/>
        <v>0.81250256666666598</v>
      </c>
      <c r="O41" s="44"/>
      <c r="P41" s="44"/>
    </row>
    <row r="42" spans="1:30" ht="15.75">
      <c r="A42" s="1">
        <f t="shared" si="4"/>
        <v>41664</v>
      </c>
      <c r="B42" s="23" t="str">
        <f t="shared" si="1"/>
        <v/>
      </c>
      <c r="C42" s="51" t="str">
        <f t="shared" si="1"/>
        <v/>
      </c>
      <c r="D42" s="51" t="str">
        <f t="shared" si="1"/>
        <v/>
      </c>
      <c r="E42" s="51" t="str">
        <f t="shared" si="1"/>
        <v/>
      </c>
      <c r="F42" s="31" t="str">
        <f t="shared" si="2"/>
        <v/>
      </c>
      <c r="G42" s="31" t="str">
        <f t="shared" si="0"/>
        <v/>
      </c>
      <c r="H42" s="31" t="str">
        <f t="shared" si="3"/>
        <v/>
      </c>
      <c r="J42" s="10">
        <f t="shared" si="5"/>
        <v>4</v>
      </c>
      <c r="L42" s="7"/>
      <c r="M42" s="28">
        <f t="shared" si="6"/>
        <v>0.50000156666666695</v>
      </c>
      <c r="N42" s="28">
        <f t="shared" si="7"/>
        <v>0.82291926666666593</v>
      </c>
      <c r="O42" s="44"/>
      <c r="P42" s="44"/>
    </row>
    <row r="43" spans="1:30" ht="15.75">
      <c r="A43" s="1">
        <f t="shared" si="4"/>
        <v>41665</v>
      </c>
      <c r="B43" s="23" t="str">
        <f t="shared" si="1"/>
        <v/>
      </c>
      <c r="C43" s="51" t="str">
        <f t="shared" si="1"/>
        <v/>
      </c>
      <c r="D43" s="51" t="str">
        <f t="shared" si="1"/>
        <v/>
      </c>
      <c r="E43" s="51" t="str">
        <f t="shared" si="1"/>
        <v/>
      </c>
      <c r="F43" s="31" t="str">
        <f t="shared" si="2"/>
        <v/>
      </c>
      <c r="G43" s="31" t="str">
        <f t="shared" si="0"/>
        <v/>
      </c>
      <c r="H43" s="31" t="str">
        <f t="shared" si="3"/>
        <v/>
      </c>
      <c r="J43" s="10">
        <f t="shared" si="5"/>
        <v>4</v>
      </c>
      <c r="L43" s="7"/>
      <c r="M43" s="28">
        <f t="shared" si="6"/>
        <v>0.5104182666666669</v>
      </c>
      <c r="N43" s="28">
        <f t="shared" si="7"/>
        <v>0.83333596666666587</v>
      </c>
      <c r="O43" s="44"/>
      <c r="P43" s="44"/>
    </row>
    <row r="44" spans="1:30" ht="15.75">
      <c r="A44" s="1">
        <f t="shared" si="4"/>
        <v>41666</v>
      </c>
      <c r="B44" s="23" t="str">
        <f t="shared" ref="B44:E48" si="8">IF($A44="","",IF(AND(WEEKDAY($A44,2)&lt;6,COUNTIF(JF,$A44)=0),INDEX($L$18:$O$18,,COLUMN()-1),""))</f>
        <v>Présent</v>
      </c>
      <c r="C44" s="51">
        <f t="shared" si="8"/>
        <v>0.29166756666666699</v>
      </c>
      <c r="D44" s="51">
        <f t="shared" si="8"/>
        <v>0.61458526666666702</v>
      </c>
      <c r="E44" s="51">
        <f t="shared" si="8"/>
        <v>3.1250066666666701E-2</v>
      </c>
      <c r="F44" s="31">
        <f t="shared" si="2"/>
        <v>0.29166666666666669</v>
      </c>
      <c r="G44" s="31">
        <f t="shared" si="0"/>
        <v>9.6666666665745637E-7</v>
      </c>
      <c r="H44" s="31">
        <f t="shared" si="3"/>
        <v>0.29166763333333334</v>
      </c>
      <c r="J44" s="10">
        <f t="shared" si="5"/>
        <v>5</v>
      </c>
      <c r="L44" s="7"/>
      <c r="M44" s="28">
        <f t="shared" si="6"/>
        <v>0.52083496666666684</v>
      </c>
      <c r="N44" s="28">
        <f t="shared" si="7"/>
        <v>0.84375266666666582</v>
      </c>
      <c r="O44" s="44"/>
      <c r="P44" s="44"/>
    </row>
    <row r="45" spans="1:30" ht="15.75">
      <c r="A45" s="1">
        <f t="shared" si="4"/>
        <v>41667</v>
      </c>
      <c r="B45" s="23" t="str">
        <f t="shared" si="8"/>
        <v>Présent</v>
      </c>
      <c r="C45" s="51">
        <f t="shared" si="8"/>
        <v>0.29166756666666699</v>
      </c>
      <c r="D45" s="51">
        <f t="shared" si="8"/>
        <v>0.61458526666666702</v>
      </c>
      <c r="E45" s="51">
        <f t="shared" si="8"/>
        <v>3.1250066666666701E-2</v>
      </c>
      <c r="F45" s="31">
        <f t="shared" si="2"/>
        <v>0.29166666666666669</v>
      </c>
      <c r="G45" s="31">
        <f t="shared" si="0"/>
        <v>9.6666666665745637E-7</v>
      </c>
      <c r="H45" s="31">
        <f t="shared" si="3"/>
        <v>0.29166763333333334</v>
      </c>
      <c r="J45" s="10">
        <f t="shared" ref="J45:J47" si="9">IF(A45="","",WEEKNUM(A45,2))</f>
        <v>5</v>
      </c>
      <c r="L45" s="7"/>
      <c r="M45" s="28">
        <f t="shared" si="6"/>
        <v>0.53125166666666679</v>
      </c>
      <c r="N45" s="28">
        <f t="shared" si="7"/>
        <v>0.85416936666666576</v>
      </c>
      <c r="O45" s="44"/>
      <c r="P45" s="44"/>
    </row>
    <row r="46" spans="1:30" ht="15.75">
      <c r="A46" s="1">
        <f>IF(A45="","",IF(MONTH(A45+1)=MONTH(A45),A45+1,""))</f>
        <v>41668</v>
      </c>
      <c r="B46" s="23" t="str">
        <f t="shared" si="8"/>
        <v>Présent</v>
      </c>
      <c r="C46" s="51">
        <f t="shared" si="8"/>
        <v>0.29166756666666699</v>
      </c>
      <c r="D46" s="51">
        <f t="shared" si="8"/>
        <v>0.61458526666666702</v>
      </c>
      <c r="E46" s="51">
        <f t="shared" si="8"/>
        <v>3.1250066666666701E-2</v>
      </c>
      <c r="F46" s="31">
        <f t="shared" si="2"/>
        <v>0.29166666666666669</v>
      </c>
      <c r="G46" s="31">
        <f t="shared" si="0"/>
        <v>9.6666666665745637E-7</v>
      </c>
      <c r="H46" s="31">
        <f t="shared" si="3"/>
        <v>0.29166763333333334</v>
      </c>
      <c r="J46" s="10">
        <f t="shared" si="9"/>
        <v>5</v>
      </c>
      <c r="L46" s="7"/>
      <c r="M46" s="28">
        <f t="shared" si="6"/>
        <v>0.54166836666666673</v>
      </c>
      <c r="N46" s="28">
        <f t="shared" si="7"/>
        <v>0.86458606666666571</v>
      </c>
      <c r="O46" s="44"/>
      <c r="P46" s="44"/>
    </row>
    <row r="47" spans="1:30" ht="15.75">
      <c r="A47" s="1">
        <f t="shared" ref="A47:A48" si="10">IF(A46="","",IF(MONTH(A46+1)=MONTH(A46),A46+1,""))</f>
        <v>41669</v>
      </c>
      <c r="B47" s="23" t="str">
        <f t="shared" si="8"/>
        <v>Présent</v>
      </c>
      <c r="C47" s="51">
        <f t="shared" si="8"/>
        <v>0.29166756666666699</v>
      </c>
      <c r="D47" s="51">
        <f t="shared" si="8"/>
        <v>0.61458526666666702</v>
      </c>
      <c r="E47" s="51">
        <f t="shared" si="8"/>
        <v>3.1250066666666701E-2</v>
      </c>
      <c r="F47" s="31">
        <f t="shared" si="2"/>
        <v>0.29166666666666669</v>
      </c>
      <c r="G47" s="31">
        <f t="shared" si="0"/>
        <v>9.6666666665745637E-7</v>
      </c>
      <c r="H47" s="31">
        <f t="shared" si="3"/>
        <v>0.29166763333333334</v>
      </c>
      <c r="J47" s="10">
        <f t="shared" si="9"/>
        <v>5</v>
      </c>
      <c r="L47" s="7"/>
      <c r="M47" s="28">
        <f t="shared" si="6"/>
        <v>0.55208506666666668</v>
      </c>
      <c r="N47" s="28">
        <f t="shared" si="7"/>
        <v>0.87500276666666565</v>
      </c>
      <c r="O47" s="44"/>
      <c r="P47" s="44"/>
    </row>
    <row r="48" spans="1:30" ht="15.75">
      <c r="A48" s="1">
        <f t="shared" si="10"/>
        <v>41670</v>
      </c>
      <c r="B48" s="23" t="str">
        <f t="shared" si="8"/>
        <v>Présent</v>
      </c>
      <c r="C48" s="51">
        <f t="shared" si="8"/>
        <v>0.29166756666666699</v>
      </c>
      <c r="D48" s="51">
        <v>0.61458526666666702</v>
      </c>
      <c r="E48" s="51">
        <f t="shared" si="8"/>
        <v>3.1250066666666701E-2</v>
      </c>
      <c r="F48" s="31">
        <f t="shared" si="2"/>
        <v>0.29166666666666669</v>
      </c>
      <c r="G48" s="31">
        <f t="shared" si="0"/>
        <v>9.6666666665745637E-7</v>
      </c>
      <c r="H48" s="31">
        <f t="shared" si="3"/>
        <v>0.29166763333333334</v>
      </c>
      <c r="J48" s="10">
        <f>IF(A48="","",WEEKNUM(A48,2))</f>
        <v>5</v>
      </c>
      <c r="L48" s="7"/>
      <c r="M48" s="28">
        <f t="shared" si="6"/>
        <v>0.56250176666666662</v>
      </c>
      <c r="N48" s="28">
        <f t="shared" si="7"/>
        <v>0.8854194666666656</v>
      </c>
      <c r="O48" s="44"/>
      <c r="P48" s="44"/>
    </row>
    <row r="49" spans="1:16" ht="47.25">
      <c r="A49" s="1"/>
      <c r="B49" s="37" t="s">
        <v>54</v>
      </c>
      <c r="C49" s="38" t="s">
        <v>53</v>
      </c>
      <c r="D49" s="38" t="s">
        <v>52</v>
      </c>
      <c r="E49" s="39" t="s">
        <v>50</v>
      </c>
      <c r="F49" s="40" t="s">
        <v>51</v>
      </c>
      <c r="G49" s="40"/>
      <c r="H49" s="40" t="s">
        <v>55</v>
      </c>
      <c r="L49" s="7"/>
      <c r="M49" s="28">
        <f t="shared" si="6"/>
        <v>0.57291846666666657</v>
      </c>
      <c r="N49" s="28">
        <f t="shared" si="7"/>
        <v>0.89583616666666555</v>
      </c>
      <c r="O49" s="44"/>
      <c r="P49" s="44"/>
    </row>
    <row r="50" spans="1:16" ht="15.75">
      <c r="A50" s="29" t="s">
        <v>79</v>
      </c>
      <c r="B50" s="34">
        <f>SUMIF($J$18:$J$48,$J50,$H$18:$H$48)</f>
        <v>0.87500290000000003</v>
      </c>
      <c r="C50" s="35">
        <v>0</v>
      </c>
      <c r="D50" s="34">
        <f>SUMIF($J$18:$J$48,$J50,$F$18:$F$48)</f>
        <v>0.875</v>
      </c>
      <c r="E50" s="36">
        <f t="shared" ref="E50:E53" si="11">IFERROR(IF(B50="","",IF(B50&lt;=$P$24,0,IF(B50&lt;$P$25,B50-$P$24,$P$26))),"")</f>
        <v>0</v>
      </c>
      <c r="F50" s="32">
        <f t="shared" ref="F50:F53" si="12">IFERROR(IF(B50="","",IF(B50&gt;$P$25,B50-$P$25,0)),"")</f>
        <v>0</v>
      </c>
      <c r="G50" s="32"/>
      <c r="H50" s="42"/>
      <c r="J50" s="10">
        <f>O17</f>
        <v>1</v>
      </c>
      <c r="L50" s="7"/>
      <c r="M50" s="28">
        <f t="shared" si="6"/>
        <v>0.58333516666666652</v>
      </c>
      <c r="N50" s="28">
        <f t="shared" si="7"/>
        <v>0.90625286666666549</v>
      </c>
      <c r="O50" s="44"/>
      <c r="P50" s="44"/>
    </row>
    <row r="51" spans="1:16" ht="15.75">
      <c r="A51" s="29" t="s">
        <v>80</v>
      </c>
      <c r="B51" s="34">
        <f t="shared" ref="B51:B52" si="13">SUMIF($J$18:$J$48,$J51,$H$18:$H$48)</f>
        <v>1.4583381666666666</v>
      </c>
      <c r="C51" s="35">
        <f t="shared" ref="C51:C53" si="14">IFERROR((IF(B51="","",IF(B51&lt;$P$24,($P$24-B51),0))),"")</f>
        <v>0</v>
      </c>
      <c r="D51" s="34">
        <f>IFERROR((IF(B51="","",IF(B51&gt;=$P$24,$P$24,B51))),"")</f>
        <v>1.458337833333335</v>
      </c>
      <c r="E51" s="36">
        <f t="shared" si="11"/>
        <v>3.3333333160356915E-7</v>
      </c>
      <c r="F51" s="32">
        <f t="shared" si="12"/>
        <v>0</v>
      </c>
      <c r="G51" s="32"/>
      <c r="H51" s="42"/>
      <c r="J51" s="10">
        <f>J50+1</f>
        <v>2</v>
      </c>
      <c r="L51" s="7"/>
      <c r="M51" s="28">
        <f t="shared" si="6"/>
        <v>0.59375186666666646</v>
      </c>
      <c r="N51" s="28">
        <f t="shared" si="7"/>
        <v>0.91666956666666544</v>
      </c>
      <c r="O51" s="44"/>
      <c r="P51" s="44"/>
    </row>
    <row r="52" spans="1:16" ht="15.75">
      <c r="A52" s="29" t="s">
        <v>81</v>
      </c>
      <c r="B52" s="34">
        <f t="shared" si="13"/>
        <v>1.4583381666666666</v>
      </c>
      <c r="C52" s="35">
        <f t="shared" si="14"/>
        <v>0</v>
      </c>
      <c r="D52" s="34">
        <f t="shared" ref="D52:D53" si="15">IFERROR((IF(B52="","",IF(B52&gt;=$P$24,$P$24,B52))),"")</f>
        <v>1.458337833333335</v>
      </c>
      <c r="E52" s="36">
        <f t="shared" si="11"/>
        <v>3.3333333160356915E-7</v>
      </c>
      <c r="F52" s="32">
        <f t="shared" si="12"/>
        <v>0</v>
      </c>
      <c r="G52" s="32"/>
      <c r="H52" s="42"/>
      <c r="J52" s="10">
        <f t="shared" ref="J52:J54" si="16">J51+1</f>
        <v>3</v>
      </c>
      <c r="L52" s="7"/>
      <c r="M52" s="28">
        <f t="shared" si="6"/>
        <v>0.60416856666666641</v>
      </c>
      <c r="N52" s="28">
        <f t="shared" si="7"/>
        <v>0.92708626666666538</v>
      </c>
      <c r="O52" s="44"/>
      <c r="P52" s="44"/>
    </row>
    <row r="53" spans="1:16" ht="15.75">
      <c r="A53" s="29" t="s">
        <v>87</v>
      </c>
      <c r="B53" s="34">
        <f>SUMIF($J$18:$J$48,$J53,$H$18:$H$48)</f>
        <v>1.4583381666666666</v>
      </c>
      <c r="C53" s="35">
        <f t="shared" si="14"/>
        <v>0</v>
      </c>
      <c r="D53" s="34">
        <f t="shared" si="15"/>
        <v>1.458337833333335</v>
      </c>
      <c r="E53" s="36">
        <f t="shared" si="11"/>
        <v>3.3333333160356915E-7</v>
      </c>
      <c r="F53" s="32">
        <f t="shared" si="12"/>
        <v>0</v>
      </c>
      <c r="G53" s="32"/>
      <c r="H53" s="42"/>
      <c r="J53" s="10">
        <f t="shared" si="16"/>
        <v>4</v>
      </c>
      <c r="L53" s="7"/>
      <c r="M53" s="28">
        <f t="shared" si="6"/>
        <v>0.61458526666666635</v>
      </c>
      <c r="N53" s="28">
        <f t="shared" si="7"/>
        <v>0.93750296666666533</v>
      </c>
      <c r="O53" s="44"/>
      <c r="P53" s="44"/>
    </row>
    <row r="54" spans="1:16" ht="15.75">
      <c r="A54" s="29" t="s">
        <v>82</v>
      </c>
      <c r="B54" s="34">
        <f>SUMIF(J18:J48,J54,H18:H48)</f>
        <v>1.4583381666666666</v>
      </c>
      <c r="C54" s="35">
        <v>0</v>
      </c>
      <c r="D54" s="34">
        <f>B54</f>
        <v>1.4583381666666666</v>
      </c>
      <c r="E54" s="36">
        <v>0</v>
      </c>
      <c r="F54" s="32">
        <v>0</v>
      </c>
      <c r="G54" s="32"/>
      <c r="H54" s="42"/>
      <c r="J54" s="10">
        <f t="shared" si="16"/>
        <v>5</v>
      </c>
      <c r="L54" s="7"/>
      <c r="M54" s="28">
        <f t="shared" si="6"/>
        <v>0.6250019666666663</v>
      </c>
      <c r="N54" s="28">
        <f t="shared" si="7"/>
        <v>0.94791966666666527</v>
      </c>
      <c r="O54" s="44"/>
      <c r="P54" s="44"/>
    </row>
    <row r="55" spans="1:16" ht="15.75">
      <c r="A55" s="29"/>
      <c r="B55" s="34"/>
      <c r="C55" s="35"/>
      <c r="D55" s="34"/>
      <c r="E55" s="36"/>
      <c r="F55" s="32"/>
      <c r="G55" s="32"/>
      <c r="H55" s="42"/>
      <c r="L55" s="7"/>
      <c r="M55" s="28">
        <f t="shared" si="6"/>
        <v>0.63541866666666624</v>
      </c>
      <c r="N55" s="28">
        <f t="shared" si="7"/>
        <v>0.95833636666666522</v>
      </c>
      <c r="O55" s="44"/>
      <c r="P55" s="44"/>
    </row>
    <row r="56" spans="1:16">
      <c r="A56" s="12" t="s">
        <v>19</v>
      </c>
      <c r="B56" s="33">
        <f>SUM(B50:B55)</f>
        <v>6.7083555666666665</v>
      </c>
      <c r="C56" s="33">
        <f t="shared" ref="C56:F56" si="17">SUM(C50:C55)</f>
        <v>0</v>
      </c>
      <c r="D56" s="33">
        <f t="shared" si="17"/>
        <v>6.7083516666666716</v>
      </c>
      <c r="E56" s="33">
        <f t="shared" si="17"/>
        <v>9.9999999481070745E-7</v>
      </c>
      <c r="F56" s="33">
        <f t="shared" si="17"/>
        <v>0</v>
      </c>
      <c r="G56" s="33"/>
      <c r="H56" s="43">
        <f>($AD$3*$AC$3*24)+(E56*24*$AC$4)+($AC$5*F56*24)-(C56*$AC$3*24)</f>
        <v>1600.0003164825382</v>
      </c>
      <c r="L56" s="7"/>
      <c r="M56" s="28">
        <f t="shared" si="6"/>
        <v>0.64583536666666619</v>
      </c>
      <c r="N56" s="28">
        <f t="shared" si="7"/>
        <v>0.96875306666666516</v>
      </c>
      <c r="O56" s="44"/>
      <c r="P56" s="44"/>
    </row>
    <row r="57" spans="1:16">
      <c r="L57" s="7"/>
      <c r="M57" s="28">
        <f t="shared" si="6"/>
        <v>0.65625206666666613</v>
      </c>
      <c r="N57" s="28">
        <f t="shared" si="7"/>
        <v>0.97916976666666511</v>
      </c>
      <c r="O57" s="44"/>
      <c r="P57" s="44"/>
    </row>
    <row r="58" spans="1:16">
      <c r="L58" s="13"/>
      <c r="M58" s="28">
        <f t="shared" si="6"/>
        <v>0.66666876666666608</v>
      </c>
      <c r="N58" s="28">
        <f t="shared" si="7"/>
        <v>0.98958646666666505</v>
      </c>
      <c r="O58" s="44"/>
      <c r="P58" s="44"/>
    </row>
    <row r="59" spans="1:16">
      <c r="L59" s="7"/>
      <c r="M59" s="28">
        <f t="shared" si="6"/>
        <v>0.67708546666666602</v>
      </c>
      <c r="N59" s="28">
        <f>P23</f>
        <v>0</v>
      </c>
      <c r="O59" s="44"/>
      <c r="P59" s="44"/>
    </row>
    <row r="60" spans="1:16">
      <c r="L60" s="7"/>
      <c r="M60" s="28">
        <f t="shared" si="6"/>
        <v>0.68750216666666597</v>
      </c>
      <c r="N60" s="28">
        <f t="shared" si="7"/>
        <v>1.0416699999999999E-2</v>
      </c>
      <c r="O60" s="44"/>
      <c r="P60" s="44"/>
    </row>
    <row r="61" spans="1:16">
      <c r="L61" s="7"/>
      <c r="M61" s="28">
        <f t="shared" si="6"/>
        <v>0.69791886666666592</v>
      </c>
      <c r="N61" s="28">
        <f t="shared" si="7"/>
        <v>2.0833399999999998E-2</v>
      </c>
      <c r="O61" s="44"/>
      <c r="P61" s="44"/>
    </row>
    <row r="62" spans="1:16">
      <c r="L62" s="7"/>
      <c r="M62" s="28">
        <f t="shared" si="6"/>
        <v>0.70833556666666586</v>
      </c>
      <c r="N62" s="28">
        <f t="shared" si="7"/>
        <v>3.1250099999999996E-2</v>
      </c>
      <c r="O62" s="44"/>
      <c r="P62" s="44"/>
    </row>
    <row r="63" spans="1:16" ht="81" customHeight="1">
      <c r="D63" s="58" t="s">
        <v>0</v>
      </c>
      <c r="E63" s="58"/>
      <c r="F63" s="58"/>
      <c r="G63" s="58"/>
      <c r="H63" s="58"/>
      <c r="I63" s="58"/>
      <c r="L63" s="7"/>
      <c r="M63" s="28">
        <f t="shared" si="6"/>
        <v>0.71875226666666581</v>
      </c>
      <c r="N63" s="28">
        <f t="shared" si="7"/>
        <v>4.1666799999999997E-2</v>
      </c>
      <c r="O63" s="44"/>
      <c r="P63" s="44"/>
    </row>
    <row r="64" spans="1:16" ht="15" customHeight="1">
      <c r="D64" s="58"/>
      <c r="E64" s="58"/>
      <c r="F64" s="58"/>
      <c r="G64" s="58"/>
      <c r="H64" s="58"/>
      <c r="I64" s="58"/>
      <c r="L64" s="7"/>
      <c r="M64" s="28">
        <f t="shared" si="6"/>
        <v>0.72916896666666575</v>
      </c>
      <c r="N64" s="28">
        <f t="shared" si="7"/>
        <v>5.2083499999999998E-2</v>
      </c>
      <c r="O64" s="44"/>
      <c r="P64" s="44"/>
    </row>
    <row r="65" spans="1:16" ht="32.25" customHeight="1">
      <c r="D65" s="58"/>
      <c r="E65" s="58"/>
      <c r="F65" s="58"/>
      <c r="G65" s="58"/>
      <c r="H65" s="58"/>
      <c r="I65" s="58"/>
      <c r="L65" s="7"/>
      <c r="M65" s="28">
        <f t="shared" si="6"/>
        <v>0.7395856666666657</v>
      </c>
      <c r="N65" s="28">
        <f t="shared" si="7"/>
        <v>6.2500199999999992E-2</v>
      </c>
      <c r="O65" s="44"/>
      <c r="P65" s="44"/>
    </row>
    <row r="66" spans="1:16" ht="15" customHeight="1">
      <c r="D66" s="59" t="s">
        <v>1</v>
      </c>
      <c r="E66" s="59"/>
      <c r="F66" s="59"/>
      <c r="G66" s="59"/>
      <c r="H66" s="59"/>
      <c r="I66" s="59"/>
      <c r="L66" s="7"/>
      <c r="M66" s="28">
        <f t="shared" si="6"/>
        <v>0.75000236666666564</v>
      </c>
      <c r="N66" s="28">
        <f t="shared" si="7"/>
        <v>7.2916899999999993E-2</v>
      </c>
      <c r="O66" s="44"/>
      <c r="P66" s="44"/>
    </row>
    <row r="67" spans="1:16" ht="15" customHeight="1">
      <c r="D67" s="59"/>
      <c r="E67" s="59"/>
      <c r="F67" s="59"/>
      <c r="G67" s="59"/>
      <c r="H67" s="59"/>
      <c r="I67" s="59"/>
      <c r="L67" s="7"/>
      <c r="M67" s="28">
        <f t="shared" si="6"/>
        <v>0.76041906666666559</v>
      </c>
      <c r="N67" s="28">
        <f t="shared" si="7"/>
        <v>8.3333599999999994E-2</v>
      </c>
      <c r="O67" s="44"/>
      <c r="P67" s="44"/>
    </row>
    <row r="68" spans="1:16" ht="15" customHeight="1">
      <c r="L68" s="7"/>
      <c r="M68" s="28">
        <f t="shared" si="6"/>
        <v>0.77083576666666553</v>
      </c>
      <c r="N68" s="28">
        <f t="shared" si="7"/>
        <v>9.3750299999999995E-2</v>
      </c>
      <c r="O68" s="44"/>
      <c r="P68" s="44"/>
    </row>
    <row r="69" spans="1:16" ht="26.25">
      <c r="A69" s="9" t="s">
        <v>2</v>
      </c>
      <c r="B69" s="60">
        <f>$B$7</f>
        <v>1</v>
      </c>
      <c r="C69" s="60"/>
      <c r="D69" s="60"/>
      <c r="G69" s="61" t="s">
        <v>73</v>
      </c>
      <c r="H69" s="62"/>
      <c r="M69" s="28">
        <f t="shared" si="6"/>
        <v>0.78125246666666548</v>
      </c>
      <c r="N69" s="28">
        <f t="shared" si="7"/>
        <v>0.104167</v>
      </c>
      <c r="O69" s="44"/>
      <c r="P69" s="44"/>
    </row>
    <row r="70" spans="1:16" ht="45.75" customHeight="1">
      <c r="A70" s="9" t="s">
        <v>3</v>
      </c>
      <c r="B70" s="63" t="str">
        <f>VLOOKUP(B69,Numero,2,FALSE)</f>
        <v>SMITH</v>
      </c>
      <c r="C70" s="63"/>
      <c r="D70" s="63"/>
      <c r="G70" s="64">
        <v>2014</v>
      </c>
      <c r="H70" s="65"/>
      <c r="M70" s="28">
        <f t="shared" si="6"/>
        <v>0.79166916666666542</v>
      </c>
      <c r="N70" s="28">
        <f t="shared" si="7"/>
        <v>0.1145837</v>
      </c>
      <c r="O70" s="44"/>
      <c r="P70" s="44"/>
    </row>
    <row r="71" spans="1:16" ht="26.25" customHeight="1">
      <c r="A71" s="9" t="s">
        <v>4</v>
      </c>
      <c r="B71" s="63" t="str">
        <f>VLOOKUP(B69,Numero,3,FALSE)</f>
        <v>Allan</v>
      </c>
      <c r="C71" s="63"/>
      <c r="D71" s="63"/>
      <c r="G71" s="66"/>
      <c r="H71" s="67"/>
      <c r="M71" s="28">
        <f t="shared" si="6"/>
        <v>0.80208586666666537</v>
      </c>
      <c r="N71" s="28">
        <f t="shared" si="7"/>
        <v>0.12500039999999998</v>
      </c>
      <c r="O71" s="44"/>
      <c r="P71" s="44"/>
    </row>
    <row r="72" spans="1:16" ht="26.25" customHeight="1">
      <c r="A72" s="9" t="s">
        <v>6</v>
      </c>
      <c r="B72" s="53" t="str">
        <f>VLOOKUP(B69,Numero,5,FALSE)</f>
        <v>12 rue des tilleuls</v>
      </c>
      <c r="C72" s="54"/>
      <c r="D72" s="55"/>
      <c r="M72" s="28">
        <f t="shared" si="6"/>
        <v>0.81250256666666532</v>
      </c>
      <c r="N72" s="28">
        <f t="shared" si="7"/>
        <v>0.13541709999999998</v>
      </c>
      <c r="O72" s="44"/>
      <c r="P72" s="44"/>
    </row>
    <row r="73" spans="1:16" ht="21" customHeight="1">
      <c r="A73" s="9" t="s">
        <v>7</v>
      </c>
      <c r="B73" s="53">
        <f>VLOOKUP(B69,Numero,6,FALSE)</f>
        <v>57000</v>
      </c>
      <c r="C73" s="54"/>
      <c r="D73" s="55"/>
      <c r="M73" s="28">
        <f t="shared" si="6"/>
        <v>0.82291926666666526</v>
      </c>
      <c r="N73" s="28">
        <f t="shared" si="7"/>
        <v>0.14583379999999999</v>
      </c>
      <c r="O73" s="44"/>
      <c r="P73" s="44"/>
    </row>
    <row r="74" spans="1:16" ht="26.25" customHeight="1">
      <c r="A74" s="9" t="s">
        <v>8</v>
      </c>
      <c r="B74" s="53" t="str">
        <f>VLOOKUP(B69,Numero,7,FALSE)</f>
        <v>Metz</v>
      </c>
      <c r="C74" s="54"/>
      <c r="D74" s="55"/>
      <c r="M74" s="28">
        <f t="shared" si="6"/>
        <v>0.83333596666666521</v>
      </c>
      <c r="N74" s="28">
        <f t="shared" si="7"/>
        <v>0.15625049999999999</v>
      </c>
      <c r="O74" s="44"/>
      <c r="P74" s="44"/>
    </row>
    <row r="75" spans="1:16" ht="26.25" customHeight="1">
      <c r="A75" s="9" t="s">
        <v>9</v>
      </c>
      <c r="B75" s="56" t="str">
        <f>VLOOKUP(B69,Numero,4,FALSE)</f>
        <v>Direction</v>
      </c>
      <c r="C75" s="56"/>
      <c r="D75" s="56"/>
      <c r="M75" s="28">
        <f t="shared" si="6"/>
        <v>0.84375266666666515</v>
      </c>
      <c r="N75" s="28">
        <f t="shared" si="7"/>
        <v>0.16666719999999999</v>
      </c>
      <c r="O75" s="44"/>
      <c r="P75" s="44"/>
    </row>
    <row r="76" spans="1:16" ht="21" customHeight="1">
      <c r="A76" s="9" t="s">
        <v>11</v>
      </c>
      <c r="B76" s="57" t="s">
        <v>71</v>
      </c>
      <c r="C76" s="57"/>
      <c r="D76" s="57"/>
      <c r="M76" s="28">
        <f t="shared" si="6"/>
        <v>0.8541693666666651</v>
      </c>
      <c r="N76" s="28">
        <f t="shared" si="7"/>
        <v>0.17708389999999999</v>
      </c>
      <c r="O76" s="44"/>
      <c r="P76" s="44"/>
    </row>
    <row r="77" spans="1:16">
      <c r="M77" s="28">
        <f t="shared" si="6"/>
        <v>0.86458606666666504</v>
      </c>
      <c r="N77" s="28">
        <f t="shared" si="7"/>
        <v>0.18750059999999999</v>
      </c>
      <c r="O77" s="44"/>
      <c r="P77" s="44"/>
    </row>
    <row r="78" spans="1:16" ht="15.75" thickBot="1">
      <c r="M78" s="28">
        <f t="shared" si="6"/>
        <v>0.87500276666666499</v>
      </c>
      <c r="N78" s="28">
        <f t="shared" si="7"/>
        <v>0.19791729999999999</v>
      </c>
      <c r="O78" s="44"/>
      <c r="P78" s="44"/>
    </row>
    <row r="79" spans="1:16" ht="30.75" thickBot="1">
      <c r="A79" s="18"/>
      <c r="B79" s="24" t="s">
        <v>13</v>
      </c>
      <c r="C79" s="19" t="s">
        <v>14</v>
      </c>
      <c r="D79" s="19" t="s">
        <v>15</v>
      </c>
      <c r="E79" s="19" t="s">
        <v>16</v>
      </c>
      <c r="F79" s="19" t="s">
        <v>17</v>
      </c>
      <c r="G79" s="19" t="s">
        <v>18</v>
      </c>
      <c r="H79" s="20" t="s">
        <v>19</v>
      </c>
      <c r="J79" s="10" t="s">
        <v>78</v>
      </c>
      <c r="M79" s="28">
        <f t="shared" si="6"/>
        <v>0.88541946666666493</v>
      </c>
      <c r="N79" s="28">
        <f t="shared" si="7"/>
        <v>0.20833399999999999</v>
      </c>
      <c r="O79" s="44"/>
      <c r="P79" s="44"/>
    </row>
    <row r="80" spans="1:16" ht="15.75" customHeight="1">
      <c r="A80" s="25">
        <f>DATE($G$70,MONTH(1&amp;$G$69),1)</f>
        <v>41671</v>
      </c>
      <c r="B80" s="23"/>
      <c r="C80" s="51"/>
      <c r="D80" s="51"/>
      <c r="E80" s="51"/>
      <c r="F80" s="31" t="str">
        <f>IFERROR(IF(H80="","",(H80-G80)),"")</f>
        <v/>
      </c>
      <c r="G80" s="31" t="str">
        <f t="shared" ref="G80:G110" si="18">IFERROR(IF(H80&lt;$P$22,$P$23,IF(H80&gt;$P$22,(H80-$P$22))),"")</f>
        <v/>
      </c>
      <c r="H80" s="31" t="str">
        <f>IFERROR(IF(E80="","",D80-C80-E80),"")</f>
        <v/>
      </c>
      <c r="J80" s="10">
        <f>WEEKNUM(A80,2)</f>
        <v>5</v>
      </c>
      <c r="M80" s="28">
        <f t="shared" si="6"/>
        <v>0.89583616666666488</v>
      </c>
      <c r="N80" s="28">
        <f t="shared" si="7"/>
        <v>0.21875069999999999</v>
      </c>
      <c r="O80" s="44"/>
      <c r="P80" s="44"/>
    </row>
    <row r="81" spans="1:16" ht="15.75">
      <c r="A81" s="1">
        <f>A80+1</f>
        <v>41672</v>
      </c>
      <c r="B81" s="23" t="str">
        <f t="shared" ref="B81:E105" si="19">IF(AND(WEEKDAY($A81,2)&lt;6,COUNTIF(JF,$A81)=0),INDEX($L$18:$O$18,,COLUMN()-1),"")</f>
        <v/>
      </c>
      <c r="C81" s="51" t="str">
        <f t="shared" si="19"/>
        <v/>
      </c>
      <c r="D81" s="51" t="str">
        <f t="shared" si="19"/>
        <v/>
      </c>
      <c r="E81" s="51" t="str">
        <f t="shared" si="19"/>
        <v/>
      </c>
      <c r="F81" s="31" t="str">
        <f t="shared" ref="F81:F91" si="20">IFERROR(IF(H81="","",(H81-G81)),"")</f>
        <v/>
      </c>
      <c r="G81" s="31" t="str">
        <f t="shared" si="18"/>
        <v/>
      </c>
      <c r="H81" s="31" t="str">
        <f t="shared" ref="H81:H110" si="21">IFERROR(IF(E81="","",D81-C81-E81),"")</f>
        <v/>
      </c>
      <c r="J81" s="10">
        <f>WEEKNUM(A81,2)</f>
        <v>5</v>
      </c>
      <c r="M81" s="28">
        <f t="shared" si="6"/>
        <v>0.90625286666666482</v>
      </c>
      <c r="N81" s="28">
        <f t="shared" si="7"/>
        <v>0.22916739999999999</v>
      </c>
      <c r="O81" s="44"/>
      <c r="P81" s="44"/>
    </row>
    <row r="82" spans="1:16" ht="15.75">
      <c r="A82" s="1">
        <f t="shared" ref="A82:A107" si="22">A81+1</f>
        <v>41673</v>
      </c>
      <c r="B82" s="23" t="str">
        <f t="shared" si="19"/>
        <v>Présent</v>
      </c>
      <c r="C82" s="51">
        <f t="shared" si="19"/>
        <v>0.29166756666666699</v>
      </c>
      <c r="D82" s="51">
        <f t="shared" si="19"/>
        <v>0.61458526666666702</v>
      </c>
      <c r="E82" s="51">
        <f t="shared" si="19"/>
        <v>3.1250066666666701E-2</v>
      </c>
      <c r="F82" s="31">
        <f t="shared" si="20"/>
        <v>0.29166666666666669</v>
      </c>
      <c r="G82" s="31">
        <f t="shared" si="18"/>
        <v>9.6666666665745637E-7</v>
      </c>
      <c r="H82" s="31">
        <f t="shared" si="21"/>
        <v>0.29166763333333334</v>
      </c>
      <c r="J82" s="10">
        <f t="shared" ref="J82:J106" si="23">WEEKNUM(A82,2)</f>
        <v>6</v>
      </c>
      <c r="M82" s="28">
        <f t="shared" si="6"/>
        <v>0.91666956666666477</v>
      </c>
      <c r="N82" s="28">
        <f t="shared" si="7"/>
        <v>0.23958409999999999</v>
      </c>
      <c r="O82" s="44"/>
      <c r="P82" s="44"/>
    </row>
    <row r="83" spans="1:16" ht="15.75">
      <c r="A83" s="1">
        <f t="shared" si="22"/>
        <v>41674</v>
      </c>
      <c r="B83" s="23" t="str">
        <f t="shared" si="19"/>
        <v>Présent</v>
      </c>
      <c r="C83" s="51">
        <f t="shared" si="19"/>
        <v>0.29166756666666699</v>
      </c>
      <c r="D83" s="51">
        <f t="shared" si="19"/>
        <v>0.61458526666666702</v>
      </c>
      <c r="E83" s="51">
        <f t="shared" si="19"/>
        <v>3.1250066666666701E-2</v>
      </c>
      <c r="F83" s="31">
        <f t="shared" si="20"/>
        <v>0.29166666666666669</v>
      </c>
      <c r="G83" s="31">
        <f t="shared" si="18"/>
        <v>9.6666666665745637E-7</v>
      </c>
      <c r="H83" s="31">
        <f t="shared" si="21"/>
        <v>0.29166763333333334</v>
      </c>
      <c r="J83" s="10">
        <f t="shared" si="23"/>
        <v>6</v>
      </c>
      <c r="M83" s="28">
        <f t="shared" si="6"/>
        <v>0.92708626666666472</v>
      </c>
      <c r="N83" s="28">
        <f t="shared" si="7"/>
        <v>0.25000079999999997</v>
      </c>
      <c r="O83" s="44"/>
      <c r="P83" s="44"/>
    </row>
    <row r="84" spans="1:16" ht="15.75">
      <c r="A84" s="1">
        <f t="shared" si="22"/>
        <v>41675</v>
      </c>
      <c r="B84" s="23" t="str">
        <f t="shared" si="19"/>
        <v>Présent</v>
      </c>
      <c r="C84" s="51">
        <f t="shared" si="19"/>
        <v>0.29166756666666699</v>
      </c>
      <c r="D84" s="51">
        <f t="shared" si="19"/>
        <v>0.61458526666666702</v>
      </c>
      <c r="E84" s="51">
        <f t="shared" si="19"/>
        <v>3.1250066666666701E-2</v>
      </c>
      <c r="F84" s="31">
        <f t="shared" si="20"/>
        <v>0.29166666666666669</v>
      </c>
      <c r="G84" s="31">
        <f t="shared" si="18"/>
        <v>9.6666666665745637E-7</v>
      </c>
      <c r="H84" s="31">
        <f t="shared" si="21"/>
        <v>0.29166763333333334</v>
      </c>
      <c r="J84" s="10">
        <f t="shared" si="23"/>
        <v>6</v>
      </c>
      <c r="M84" s="28">
        <f t="shared" si="6"/>
        <v>0.93750296666666466</v>
      </c>
      <c r="N84" s="28">
        <f t="shared" si="7"/>
        <v>0.26041749999999997</v>
      </c>
      <c r="O84" s="44"/>
      <c r="P84" s="44"/>
    </row>
    <row r="85" spans="1:16" ht="15.75">
      <c r="A85" s="1">
        <f t="shared" si="22"/>
        <v>41676</v>
      </c>
      <c r="B85" s="23" t="str">
        <f t="shared" si="19"/>
        <v>Présent</v>
      </c>
      <c r="C85" s="51">
        <f t="shared" si="19"/>
        <v>0.29166756666666699</v>
      </c>
      <c r="D85" s="51">
        <f t="shared" si="19"/>
        <v>0.61458526666666702</v>
      </c>
      <c r="E85" s="51">
        <f t="shared" si="19"/>
        <v>3.1250066666666701E-2</v>
      </c>
      <c r="F85" s="31">
        <f t="shared" si="20"/>
        <v>0.29166666666666669</v>
      </c>
      <c r="G85" s="31">
        <f t="shared" si="18"/>
        <v>9.6666666665745637E-7</v>
      </c>
      <c r="H85" s="31">
        <f t="shared" si="21"/>
        <v>0.29166763333333334</v>
      </c>
      <c r="J85" s="10">
        <f t="shared" si="23"/>
        <v>6</v>
      </c>
      <c r="M85" s="28">
        <f t="shared" si="6"/>
        <v>0.94791966666666461</v>
      </c>
      <c r="N85" s="28">
        <f t="shared" si="7"/>
        <v>0.27083419999999997</v>
      </c>
      <c r="O85" s="44"/>
      <c r="P85" s="44"/>
    </row>
    <row r="86" spans="1:16" ht="15.75">
      <c r="A86" s="1">
        <f t="shared" si="22"/>
        <v>41677</v>
      </c>
      <c r="B86" s="23" t="str">
        <f t="shared" si="19"/>
        <v>Présent</v>
      </c>
      <c r="C86" s="51">
        <f t="shared" si="19"/>
        <v>0.29166756666666699</v>
      </c>
      <c r="D86" s="51">
        <f t="shared" si="19"/>
        <v>0.61458526666666702</v>
      </c>
      <c r="E86" s="51">
        <f t="shared" si="19"/>
        <v>3.1250066666666701E-2</v>
      </c>
      <c r="F86" s="31">
        <f t="shared" si="20"/>
        <v>0.29166666666666669</v>
      </c>
      <c r="G86" s="31">
        <f t="shared" si="18"/>
        <v>9.6666666665745637E-7</v>
      </c>
      <c r="H86" s="31">
        <f t="shared" si="21"/>
        <v>0.29166763333333334</v>
      </c>
      <c r="J86" s="10">
        <f t="shared" si="23"/>
        <v>6</v>
      </c>
      <c r="M86" s="28">
        <f t="shared" si="6"/>
        <v>0.95833636666666455</v>
      </c>
      <c r="N86" s="28">
        <f t="shared" si="7"/>
        <v>0.28125089999999997</v>
      </c>
      <c r="O86" s="44"/>
      <c r="P86" s="44"/>
    </row>
    <row r="87" spans="1:16" ht="15.75">
      <c r="A87" s="1">
        <f t="shared" si="22"/>
        <v>41678</v>
      </c>
      <c r="B87" s="23" t="str">
        <f t="shared" si="19"/>
        <v/>
      </c>
      <c r="C87" s="51" t="str">
        <f t="shared" si="19"/>
        <v/>
      </c>
      <c r="D87" s="51" t="str">
        <f t="shared" si="19"/>
        <v/>
      </c>
      <c r="E87" s="51" t="str">
        <f t="shared" si="19"/>
        <v/>
      </c>
      <c r="F87" s="31" t="str">
        <f t="shared" si="20"/>
        <v/>
      </c>
      <c r="G87" s="31" t="str">
        <f t="shared" si="18"/>
        <v/>
      </c>
      <c r="H87" s="31" t="str">
        <f t="shared" si="21"/>
        <v/>
      </c>
      <c r="J87" s="10">
        <f t="shared" si="23"/>
        <v>6</v>
      </c>
      <c r="M87" s="28">
        <f t="shared" si="6"/>
        <v>0.9687530666666645</v>
      </c>
      <c r="N87" s="28">
        <f t="shared" si="7"/>
        <v>0.29166759999999997</v>
      </c>
      <c r="O87" s="44"/>
      <c r="P87" s="44"/>
    </row>
    <row r="88" spans="1:16" ht="15.75">
      <c r="A88" s="1">
        <f t="shared" si="22"/>
        <v>41679</v>
      </c>
      <c r="B88" s="23" t="str">
        <f t="shared" si="19"/>
        <v/>
      </c>
      <c r="C88" s="51" t="str">
        <f t="shared" si="19"/>
        <v/>
      </c>
      <c r="D88" s="51" t="str">
        <f t="shared" si="19"/>
        <v/>
      </c>
      <c r="E88" s="51" t="str">
        <f t="shared" si="19"/>
        <v/>
      </c>
      <c r="F88" s="31" t="str">
        <f t="shared" si="20"/>
        <v/>
      </c>
      <c r="G88" s="31" t="str">
        <f t="shared" si="18"/>
        <v/>
      </c>
      <c r="H88" s="31" t="str">
        <f t="shared" si="21"/>
        <v/>
      </c>
      <c r="J88" s="10">
        <f t="shared" si="23"/>
        <v>6</v>
      </c>
      <c r="M88" s="28">
        <f t="shared" ref="M88:M117" si="24">M87+0.0104167</f>
        <v>0.97916976666666444</v>
      </c>
      <c r="N88" s="28">
        <f t="shared" ref="N88:N117" si="25">N87+0.0104167</f>
        <v>0.30208429999999997</v>
      </c>
      <c r="O88" s="44"/>
      <c r="P88" s="44"/>
    </row>
    <row r="89" spans="1:16" ht="15.75">
      <c r="A89" s="1">
        <f t="shared" si="22"/>
        <v>41680</v>
      </c>
      <c r="B89" s="23" t="str">
        <f>IF(AND(WEEKDAY($A89,2)&lt;6,COUNTIF(JF,$A89)=0),INDEX($L$18:$O$18,,COLUMN()-1),"")</f>
        <v>Présent</v>
      </c>
      <c r="C89" s="51">
        <f t="shared" si="19"/>
        <v>0.29166756666666699</v>
      </c>
      <c r="D89" s="51">
        <f t="shared" si="19"/>
        <v>0.61458526666666702</v>
      </c>
      <c r="E89" s="51">
        <f t="shared" si="19"/>
        <v>3.1250066666666701E-2</v>
      </c>
      <c r="F89" s="31">
        <f t="shared" si="20"/>
        <v>0.29166666666666669</v>
      </c>
      <c r="G89" s="31">
        <f t="shared" si="18"/>
        <v>9.6666666665745637E-7</v>
      </c>
      <c r="H89" s="31">
        <f t="shared" si="21"/>
        <v>0.29166763333333334</v>
      </c>
      <c r="J89" s="10">
        <f t="shared" si="23"/>
        <v>7</v>
      </c>
      <c r="M89" s="28">
        <f t="shared" si="24"/>
        <v>0.98958646666666439</v>
      </c>
      <c r="N89" s="28">
        <f t="shared" si="25"/>
        <v>0.31250099999999997</v>
      </c>
      <c r="O89" s="44"/>
      <c r="P89" s="44"/>
    </row>
    <row r="90" spans="1:16" ht="15.75">
      <c r="A90" s="1">
        <f t="shared" si="22"/>
        <v>41681</v>
      </c>
      <c r="B90" s="23" t="str">
        <f t="shared" si="19"/>
        <v>Présent</v>
      </c>
      <c r="C90" s="51">
        <f t="shared" si="19"/>
        <v>0.29166756666666699</v>
      </c>
      <c r="D90" s="51">
        <f t="shared" si="19"/>
        <v>0.61458526666666702</v>
      </c>
      <c r="E90" s="51">
        <f t="shared" si="19"/>
        <v>3.1250066666666701E-2</v>
      </c>
      <c r="F90" s="31">
        <f t="shared" si="20"/>
        <v>0.29166666666666669</v>
      </c>
      <c r="G90" s="31">
        <f t="shared" si="18"/>
        <v>9.6666666665745637E-7</v>
      </c>
      <c r="H90" s="31">
        <f t="shared" si="21"/>
        <v>0.29166763333333334</v>
      </c>
      <c r="J90" s="10">
        <f t="shared" si="23"/>
        <v>7</v>
      </c>
      <c r="M90" s="28">
        <f>P23</f>
        <v>0</v>
      </c>
      <c r="N90" s="28">
        <f t="shared" si="25"/>
        <v>0.32291769999999997</v>
      </c>
      <c r="O90" s="44"/>
      <c r="P90" s="44"/>
    </row>
    <row r="91" spans="1:16" ht="15.75">
      <c r="A91" s="1">
        <f t="shared" si="22"/>
        <v>41682</v>
      </c>
      <c r="B91" s="23" t="str">
        <f t="shared" si="19"/>
        <v>Présent</v>
      </c>
      <c r="C91" s="51">
        <f t="shared" si="19"/>
        <v>0.29166756666666699</v>
      </c>
      <c r="D91" s="51">
        <f t="shared" si="19"/>
        <v>0.61458526666666702</v>
      </c>
      <c r="E91" s="51">
        <f t="shared" si="19"/>
        <v>3.1250066666666701E-2</v>
      </c>
      <c r="F91" s="31">
        <f t="shared" si="20"/>
        <v>0.29166666666666669</v>
      </c>
      <c r="G91" s="31">
        <f t="shared" si="18"/>
        <v>9.6666666665745637E-7</v>
      </c>
      <c r="H91" s="31">
        <f t="shared" si="21"/>
        <v>0.29166763333333334</v>
      </c>
      <c r="J91" s="10">
        <f t="shared" si="23"/>
        <v>7</v>
      </c>
      <c r="M91" s="28">
        <f t="shared" si="24"/>
        <v>1.0416699999999999E-2</v>
      </c>
      <c r="N91" s="28">
        <f t="shared" si="25"/>
        <v>0.33333439999999998</v>
      </c>
      <c r="O91" s="44"/>
      <c r="P91" s="44"/>
    </row>
    <row r="92" spans="1:16" ht="15.75">
      <c r="A92" s="1">
        <f t="shared" si="22"/>
        <v>41683</v>
      </c>
      <c r="B92" s="23" t="str">
        <f t="shared" si="19"/>
        <v>Présent</v>
      </c>
      <c r="C92" s="51">
        <f t="shared" si="19"/>
        <v>0.29166756666666699</v>
      </c>
      <c r="D92" s="51">
        <f t="shared" si="19"/>
        <v>0.61458526666666702</v>
      </c>
      <c r="E92" s="51">
        <f t="shared" si="19"/>
        <v>3.1250066666666701E-2</v>
      </c>
      <c r="F92" s="31">
        <f>IFERROR(IF(H92="","",(H92-G92)),"")</f>
        <v>0.29166666666666669</v>
      </c>
      <c r="G92" s="31">
        <f t="shared" si="18"/>
        <v>9.6666666665745637E-7</v>
      </c>
      <c r="H92" s="31">
        <f t="shared" si="21"/>
        <v>0.29166763333333334</v>
      </c>
      <c r="J92" s="10">
        <f t="shared" si="23"/>
        <v>7</v>
      </c>
      <c r="M92" s="28">
        <f t="shared" si="24"/>
        <v>2.0833399999999998E-2</v>
      </c>
      <c r="N92" s="28">
        <f t="shared" si="25"/>
        <v>0.34375109999999998</v>
      </c>
      <c r="O92" s="44"/>
      <c r="P92" s="44"/>
    </row>
    <row r="93" spans="1:16" ht="15.75">
      <c r="A93" s="1">
        <f t="shared" si="22"/>
        <v>41684</v>
      </c>
      <c r="B93" s="23" t="str">
        <f t="shared" si="19"/>
        <v>Présent</v>
      </c>
      <c r="C93" s="51">
        <f t="shared" si="19"/>
        <v>0.29166756666666699</v>
      </c>
      <c r="D93" s="51">
        <f t="shared" si="19"/>
        <v>0.61458526666666702</v>
      </c>
      <c r="E93" s="51">
        <f t="shared" si="19"/>
        <v>3.1250066666666701E-2</v>
      </c>
      <c r="F93" s="31">
        <f t="shared" ref="F93:F110" si="26">IFERROR(IF(H93="","",(H93-G93)),"")</f>
        <v>0.29166666666666669</v>
      </c>
      <c r="G93" s="31">
        <f t="shared" si="18"/>
        <v>9.6666666665745637E-7</v>
      </c>
      <c r="H93" s="31">
        <f t="shared" si="21"/>
        <v>0.29166763333333334</v>
      </c>
      <c r="J93" s="10">
        <f t="shared" si="23"/>
        <v>7</v>
      </c>
      <c r="M93" s="28">
        <f t="shared" si="24"/>
        <v>3.1250099999999996E-2</v>
      </c>
      <c r="N93" s="28">
        <f t="shared" si="25"/>
        <v>0.35416779999999998</v>
      </c>
      <c r="O93" s="44"/>
      <c r="P93" s="44"/>
    </row>
    <row r="94" spans="1:16" ht="15.75">
      <c r="A94" s="1">
        <f t="shared" si="22"/>
        <v>41685</v>
      </c>
      <c r="B94" s="23" t="str">
        <f t="shared" si="19"/>
        <v/>
      </c>
      <c r="C94" s="51" t="str">
        <f t="shared" si="19"/>
        <v/>
      </c>
      <c r="D94" s="51" t="str">
        <f t="shared" si="19"/>
        <v/>
      </c>
      <c r="E94" s="51" t="str">
        <f t="shared" si="19"/>
        <v/>
      </c>
      <c r="F94" s="31" t="str">
        <f t="shared" si="26"/>
        <v/>
      </c>
      <c r="G94" s="31" t="str">
        <f t="shared" si="18"/>
        <v/>
      </c>
      <c r="H94" s="31" t="str">
        <f t="shared" si="21"/>
        <v/>
      </c>
      <c r="J94" s="10">
        <f t="shared" si="23"/>
        <v>7</v>
      </c>
      <c r="M94" s="28">
        <f t="shared" si="24"/>
        <v>4.1666799999999997E-2</v>
      </c>
      <c r="N94" s="28">
        <f t="shared" si="25"/>
        <v>0.36458449999999998</v>
      </c>
      <c r="O94" s="44"/>
      <c r="P94" s="44"/>
    </row>
    <row r="95" spans="1:16" ht="15.75">
      <c r="A95" s="1">
        <f t="shared" si="22"/>
        <v>41686</v>
      </c>
      <c r="B95" s="23" t="str">
        <f t="shared" si="19"/>
        <v/>
      </c>
      <c r="C95" s="51" t="str">
        <f t="shared" si="19"/>
        <v/>
      </c>
      <c r="D95" s="51" t="str">
        <f t="shared" si="19"/>
        <v/>
      </c>
      <c r="E95" s="51" t="str">
        <f t="shared" si="19"/>
        <v/>
      </c>
      <c r="F95" s="31" t="str">
        <f t="shared" si="26"/>
        <v/>
      </c>
      <c r="G95" s="31" t="str">
        <f t="shared" si="18"/>
        <v/>
      </c>
      <c r="H95" s="31" t="str">
        <f t="shared" si="21"/>
        <v/>
      </c>
      <c r="J95" s="10">
        <f t="shared" si="23"/>
        <v>7</v>
      </c>
      <c r="M95" s="28">
        <f t="shared" si="24"/>
        <v>5.2083499999999998E-2</v>
      </c>
      <c r="N95" s="28">
        <f t="shared" si="25"/>
        <v>0.37500119999999998</v>
      </c>
      <c r="O95" s="44"/>
      <c r="P95" s="44"/>
    </row>
    <row r="96" spans="1:16" ht="15.75">
      <c r="A96" s="1">
        <f t="shared" si="22"/>
        <v>41687</v>
      </c>
      <c r="B96" s="23" t="str">
        <f t="shared" si="19"/>
        <v>Présent</v>
      </c>
      <c r="C96" s="51">
        <f t="shared" si="19"/>
        <v>0.29166756666666699</v>
      </c>
      <c r="D96" s="51">
        <f t="shared" si="19"/>
        <v>0.61458526666666702</v>
      </c>
      <c r="E96" s="51">
        <f t="shared" si="19"/>
        <v>3.1250066666666701E-2</v>
      </c>
      <c r="F96" s="31">
        <f t="shared" si="26"/>
        <v>0.29166666666666669</v>
      </c>
      <c r="G96" s="31">
        <f t="shared" si="18"/>
        <v>9.6666666665745637E-7</v>
      </c>
      <c r="H96" s="31">
        <f t="shared" si="21"/>
        <v>0.29166763333333334</v>
      </c>
      <c r="J96" s="10">
        <f t="shared" si="23"/>
        <v>8</v>
      </c>
      <c r="M96" s="28">
        <f t="shared" si="24"/>
        <v>6.2500199999999992E-2</v>
      </c>
      <c r="N96" s="28">
        <f t="shared" si="25"/>
        <v>0.38541789999999998</v>
      </c>
      <c r="O96" s="44"/>
      <c r="P96" s="44"/>
    </row>
    <row r="97" spans="1:16" ht="15.75">
      <c r="A97" s="1">
        <f t="shared" si="22"/>
        <v>41688</v>
      </c>
      <c r="B97" s="23" t="str">
        <f t="shared" si="19"/>
        <v>Présent</v>
      </c>
      <c r="C97" s="51">
        <f t="shared" si="19"/>
        <v>0.29166756666666699</v>
      </c>
      <c r="D97" s="51">
        <f t="shared" si="19"/>
        <v>0.61458526666666702</v>
      </c>
      <c r="E97" s="51">
        <f t="shared" si="19"/>
        <v>3.1250066666666701E-2</v>
      </c>
      <c r="F97" s="31">
        <f t="shared" si="26"/>
        <v>0.29166666666666669</v>
      </c>
      <c r="G97" s="31">
        <f t="shared" si="18"/>
        <v>9.6666666665745637E-7</v>
      </c>
      <c r="H97" s="31">
        <f t="shared" si="21"/>
        <v>0.29166763333333334</v>
      </c>
      <c r="J97" s="10">
        <f t="shared" si="23"/>
        <v>8</v>
      </c>
      <c r="M97" s="28">
        <f t="shared" si="24"/>
        <v>7.2916899999999993E-2</v>
      </c>
      <c r="N97" s="28">
        <f t="shared" si="25"/>
        <v>0.39583459999999998</v>
      </c>
      <c r="O97" s="44"/>
      <c r="P97" s="44"/>
    </row>
    <row r="98" spans="1:16" ht="15.75">
      <c r="A98" s="1">
        <f t="shared" si="22"/>
        <v>41689</v>
      </c>
      <c r="B98" s="23" t="str">
        <f t="shared" si="19"/>
        <v>Présent</v>
      </c>
      <c r="C98" s="51">
        <f t="shared" si="19"/>
        <v>0.29166756666666699</v>
      </c>
      <c r="D98" s="51">
        <v>0.61458526666666702</v>
      </c>
      <c r="E98" s="51">
        <f t="shared" si="19"/>
        <v>3.1250066666666701E-2</v>
      </c>
      <c r="F98" s="31">
        <f t="shared" si="26"/>
        <v>0.29166666666666669</v>
      </c>
      <c r="G98" s="31">
        <f t="shared" si="18"/>
        <v>9.6666666665745637E-7</v>
      </c>
      <c r="H98" s="31">
        <f t="shared" si="21"/>
        <v>0.29166763333333334</v>
      </c>
      <c r="J98" s="10">
        <f t="shared" si="23"/>
        <v>8</v>
      </c>
      <c r="M98" s="28">
        <f t="shared" si="24"/>
        <v>8.3333599999999994E-2</v>
      </c>
      <c r="N98" s="28">
        <f t="shared" si="25"/>
        <v>0.40625129999999998</v>
      </c>
      <c r="O98" s="44"/>
      <c r="P98" s="44"/>
    </row>
    <row r="99" spans="1:16" ht="15.75">
      <c r="A99" s="1">
        <f t="shared" si="22"/>
        <v>41690</v>
      </c>
      <c r="B99" s="23" t="str">
        <f t="shared" si="19"/>
        <v>Présent</v>
      </c>
      <c r="C99" s="51">
        <f t="shared" si="19"/>
        <v>0.29166756666666699</v>
      </c>
      <c r="D99" s="51">
        <f t="shared" si="19"/>
        <v>0.61458526666666702</v>
      </c>
      <c r="E99" s="51">
        <f t="shared" si="19"/>
        <v>3.1250066666666701E-2</v>
      </c>
      <c r="F99" s="31">
        <f t="shared" si="26"/>
        <v>0.29166666666666669</v>
      </c>
      <c r="G99" s="31">
        <f t="shared" si="18"/>
        <v>9.6666666665745637E-7</v>
      </c>
      <c r="H99" s="31">
        <f t="shared" si="21"/>
        <v>0.29166763333333334</v>
      </c>
      <c r="J99" s="10">
        <f t="shared" si="23"/>
        <v>8</v>
      </c>
      <c r="M99" s="28">
        <f t="shared" si="24"/>
        <v>9.3750299999999995E-2</v>
      </c>
      <c r="N99" s="28">
        <f t="shared" si="25"/>
        <v>0.41666799999999998</v>
      </c>
      <c r="O99" s="44"/>
      <c r="P99" s="44"/>
    </row>
    <row r="100" spans="1:16" ht="15.75">
      <c r="A100" s="1">
        <f t="shared" si="22"/>
        <v>41691</v>
      </c>
      <c r="B100" s="23" t="str">
        <f t="shared" si="19"/>
        <v>Présent</v>
      </c>
      <c r="C100" s="51">
        <f t="shared" si="19"/>
        <v>0.29166756666666699</v>
      </c>
      <c r="D100" s="51">
        <f t="shared" si="19"/>
        <v>0.61458526666666702</v>
      </c>
      <c r="E100" s="51">
        <f t="shared" si="19"/>
        <v>3.1250066666666701E-2</v>
      </c>
      <c r="F100" s="31">
        <f t="shared" si="26"/>
        <v>0.29166666666666669</v>
      </c>
      <c r="G100" s="31">
        <f t="shared" si="18"/>
        <v>9.6666666665745637E-7</v>
      </c>
      <c r="H100" s="31">
        <f t="shared" si="21"/>
        <v>0.29166763333333334</v>
      </c>
      <c r="J100" s="10">
        <f t="shared" si="23"/>
        <v>8</v>
      </c>
      <c r="M100" s="28">
        <f t="shared" si="24"/>
        <v>0.104167</v>
      </c>
      <c r="N100" s="28">
        <f t="shared" si="25"/>
        <v>0.42708469999999998</v>
      </c>
      <c r="O100" s="44"/>
      <c r="P100" s="44"/>
    </row>
    <row r="101" spans="1:16" ht="15.75">
      <c r="A101" s="1">
        <f t="shared" si="22"/>
        <v>41692</v>
      </c>
      <c r="B101" s="23" t="str">
        <f t="shared" si="19"/>
        <v/>
      </c>
      <c r="C101" s="51" t="str">
        <f t="shared" si="19"/>
        <v/>
      </c>
      <c r="D101" s="51" t="str">
        <f t="shared" si="19"/>
        <v/>
      </c>
      <c r="E101" s="51" t="str">
        <f t="shared" si="19"/>
        <v/>
      </c>
      <c r="F101" s="31" t="str">
        <f t="shared" si="26"/>
        <v/>
      </c>
      <c r="G101" s="31" t="str">
        <f t="shared" si="18"/>
        <v/>
      </c>
      <c r="H101" s="31" t="str">
        <f t="shared" si="21"/>
        <v/>
      </c>
      <c r="J101" s="10">
        <f t="shared" si="23"/>
        <v>8</v>
      </c>
      <c r="M101" s="28">
        <f t="shared" si="24"/>
        <v>0.1145837</v>
      </c>
      <c r="N101" s="28">
        <f t="shared" si="25"/>
        <v>0.43750139999999998</v>
      </c>
      <c r="O101" s="44"/>
      <c r="P101" s="44"/>
    </row>
    <row r="102" spans="1:16" ht="15.75">
      <c r="A102" s="1">
        <f t="shared" si="22"/>
        <v>41693</v>
      </c>
      <c r="B102" s="23" t="str">
        <f t="shared" si="19"/>
        <v/>
      </c>
      <c r="C102" s="51" t="str">
        <f t="shared" si="19"/>
        <v/>
      </c>
      <c r="D102" s="51" t="str">
        <f t="shared" si="19"/>
        <v/>
      </c>
      <c r="E102" s="51" t="str">
        <f t="shared" si="19"/>
        <v/>
      </c>
      <c r="F102" s="31" t="str">
        <f t="shared" si="26"/>
        <v/>
      </c>
      <c r="G102" s="31" t="str">
        <f t="shared" si="18"/>
        <v/>
      </c>
      <c r="H102" s="31" t="str">
        <f t="shared" si="21"/>
        <v/>
      </c>
      <c r="J102" s="10">
        <f t="shared" si="23"/>
        <v>8</v>
      </c>
      <c r="M102" s="28">
        <f t="shared" si="24"/>
        <v>0.12500039999999998</v>
      </c>
      <c r="N102" s="28">
        <f t="shared" si="25"/>
        <v>0.44791809999999999</v>
      </c>
      <c r="O102" s="44"/>
      <c r="P102" s="44"/>
    </row>
    <row r="103" spans="1:16" ht="15.75">
      <c r="A103" s="1">
        <f t="shared" si="22"/>
        <v>41694</v>
      </c>
      <c r="B103" s="23" t="str">
        <f t="shared" si="19"/>
        <v>Présent</v>
      </c>
      <c r="C103" s="51">
        <f t="shared" si="19"/>
        <v>0.29166756666666699</v>
      </c>
      <c r="D103" s="51">
        <f t="shared" si="19"/>
        <v>0.61458526666666702</v>
      </c>
      <c r="E103" s="51">
        <f t="shared" si="19"/>
        <v>3.1250066666666701E-2</v>
      </c>
      <c r="F103" s="31">
        <f t="shared" si="26"/>
        <v>0.29166666666666669</v>
      </c>
      <c r="G103" s="31">
        <f t="shared" si="18"/>
        <v>9.6666666665745637E-7</v>
      </c>
      <c r="H103" s="31">
        <f t="shared" si="21"/>
        <v>0.29166763333333334</v>
      </c>
      <c r="J103" s="10">
        <f t="shared" si="23"/>
        <v>9</v>
      </c>
      <c r="M103" s="28">
        <f t="shared" si="24"/>
        <v>0.13541709999999998</v>
      </c>
      <c r="N103" s="28">
        <f t="shared" si="25"/>
        <v>0.45833479999999999</v>
      </c>
      <c r="O103" s="44"/>
      <c r="P103" s="44"/>
    </row>
    <row r="104" spans="1:16" ht="15.75">
      <c r="A104" s="1">
        <f t="shared" si="22"/>
        <v>41695</v>
      </c>
      <c r="B104" s="23" t="str">
        <f t="shared" si="19"/>
        <v>Présent</v>
      </c>
      <c r="C104" s="51">
        <f t="shared" si="19"/>
        <v>0.29166756666666699</v>
      </c>
      <c r="D104" s="51">
        <f t="shared" si="19"/>
        <v>0.61458526666666702</v>
      </c>
      <c r="E104" s="51">
        <f t="shared" si="19"/>
        <v>3.1250066666666701E-2</v>
      </c>
      <c r="F104" s="31">
        <f t="shared" si="26"/>
        <v>0.29166666666666669</v>
      </c>
      <c r="G104" s="31">
        <f t="shared" si="18"/>
        <v>9.6666666665745637E-7</v>
      </c>
      <c r="H104" s="31">
        <f t="shared" si="21"/>
        <v>0.29166763333333334</v>
      </c>
      <c r="J104" s="10">
        <f t="shared" si="23"/>
        <v>9</v>
      </c>
      <c r="M104" s="28">
        <f t="shared" si="24"/>
        <v>0.14583379999999999</v>
      </c>
      <c r="N104" s="28">
        <f t="shared" si="25"/>
        <v>0.46875149999999999</v>
      </c>
      <c r="O104" s="44"/>
      <c r="P104" s="44"/>
    </row>
    <row r="105" spans="1:16" ht="15.75">
      <c r="A105" s="1">
        <f t="shared" si="22"/>
        <v>41696</v>
      </c>
      <c r="B105" s="23" t="str">
        <f t="shared" si="19"/>
        <v>Présent</v>
      </c>
      <c r="C105" s="51">
        <f t="shared" si="19"/>
        <v>0.29166756666666699</v>
      </c>
      <c r="D105" s="51">
        <f t="shared" si="19"/>
        <v>0.61458526666666702</v>
      </c>
      <c r="E105" s="51">
        <f t="shared" si="19"/>
        <v>3.1250066666666701E-2</v>
      </c>
      <c r="F105" s="31">
        <f t="shared" si="26"/>
        <v>0.29166666666666669</v>
      </c>
      <c r="G105" s="31">
        <f t="shared" si="18"/>
        <v>9.6666666665745637E-7</v>
      </c>
      <c r="H105" s="31">
        <f t="shared" si="21"/>
        <v>0.29166763333333334</v>
      </c>
      <c r="J105" s="10">
        <f t="shared" si="23"/>
        <v>9</v>
      </c>
      <c r="M105" s="28">
        <f t="shared" si="24"/>
        <v>0.15625049999999999</v>
      </c>
      <c r="N105" s="28">
        <f t="shared" si="25"/>
        <v>0.47916819999999999</v>
      </c>
      <c r="O105" s="44"/>
      <c r="P105" s="44"/>
    </row>
    <row r="106" spans="1:16" ht="15.75">
      <c r="A106" s="1">
        <f t="shared" si="22"/>
        <v>41697</v>
      </c>
      <c r="B106" s="23" t="str">
        <f t="shared" ref="B106:E110" si="27">IF($A106="","",IF(AND(WEEKDAY($A106,2)&lt;6,COUNTIF(JF,$A106)=0),INDEX($L$18:$O$18,,COLUMN()-1),""))</f>
        <v>Présent</v>
      </c>
      <c r="C106" s="51">
        <f t="shared" si="27"/>
        <v>0.29166756666666699</v>
      </c>
      <c r="D106" s="51">
        <f t="shared" si="27"/>
        <v>0.61458526666666702</v>
      </c>
      <c r="E106" s="51">
        <f t="shared" si="27"/>
        <v>3.1250066666666701E-2</v>
      </c>
      <c r="F106" s="31">
        <f t="shared" si="26"/>
        <v>0.29166666666666669</v>
      </c>
      <c r="G106" s="31">
        <f t="shared" si="18"/>
        <v>9.6666666665745637E-7</v>
      </c>
      <c r="H106" s="31">
        <f t="shared" si="21"/>
        <v>0.29166763333333334</v>
      </c>
      <c r="J106" s="10">
        <f t="shared" si="23"/>
        <v>9</v>
      </c>
      <c r="M106" s="28">
        <f t="shared" si="24"/>
        <v>0.16666719999999999</v>
      </c>
      <c r="N106" s="28">
        <f t="shared" si="25"/>
        <v>0.48958489999999999</v>
      </c>
      <c r="O106" s="44"/>
      <c r="P106" s="44"/>
    </row>
    <row r="107" spans="1:16" ht="15.75">
      <c r="A107" s="1">
        <f t="shared" si="22"/>
        <v>41698</v>
      </c>
      <c r="B107" s="23" t="str">
        <f t="shared" si="27"/>
        <v>Présent</v>
      </c>
      <c r="C107" s="51">
        <f t="shared" si="27"/>
        <v>0.29166756666666699</v>
      </c>
      <c r="D107" s="51">
        <f t="shared" si="27"/>
        <v>0.61458526666666702</v>
      </c>
      <c r="E107" s="51">
        <f t="shared" si="27"/>
        <v>3.1250066666666701E-2</v>
      </c>
      <c r="F107" s="31">
        <f t="shared" si="26"/>
        <v>0.29166666666666669</v>
      </c>
      <c r="G107" s="31">
        <f t="shared" si="18"/>
        <v>9.6666666665745637E-7</v>
      </c>
      <c r="H107" s="31">
        <f t="shared" si="21"/>
        <v>0.29166763333333334</v>
      </c>
      <c r="J107" s="10">
        <f t="shared" ref="J107:J109" si="28">IF(A107="","",WEEKNUM(A107,2))</f>
        <v>9</v>
      </c>
      <c r="M107" s="28">
        <f t="shared" si="24"/>
        <v>0.17708389999999999</v>
      </c>
      <c r="N107" s="28">
        <f t="shared" si="25"/>
        <v>0.50000159999999993</v>
      </c>
      <c r="O107" s="44"/>
      <c r="P107" s="44"/>
    </row>
    <row r="108" spans="1:16" ht="15.75">
      <c r="A108" s="1" t="str">
        <f>IF(A107="","",IF(MONTH(A107+1)=MONTH(A107),A107+1,""))</f>
        <v/>
      </c>
      <c r="B108" s="23" t="str">
        <f t="shared" si="27"/>
        <v/>
      </c>
      <c r="C108" s="51" t="str">
        <f t="shared" si="27"/>
        <v/>
      </c>
      <c r="D108" s="51" t="str">
        <f t="shared" si="27"/>
        <v/>
      </c>
      <c r="E108" s="51" t="str">
        <f t="shared" si="27"/>
        <v/>
      </c>
      <c r="F108" s="31" t="str">
        <f t="shared" si="26"/>
        <v/>
      </c>
      <c r="G108" s="31" t="str">
        <f t="shared" si="18"/>
        <v/>
      </c>
      <c r="H108" s="31" t="str">
        <f t="shared" si="21"/>
        <v/>
      </c>
      <c r="J108" s="10" t="str">
        <f t="shared" si="28"/>
        <v/>
      </c>
      <c r="M108" s="28">
        <f t="shared" si="24"/>
        <v>0.18750059999999999</v>
      </c>
      <c r="N108" s="28">
        <f t="shared" si="25"/>
        <v>0.51041829999999988</v>
      </c>
      <c r="O108" s="44"/>
      <c r="P108" s="44"/>
    </row>
    <row r="109" spans="1:16" ht="15.75">
      <c r="A109" s="1" t="str">
        <f t="shared" ref="A109:A110" si="29">IF(A108="","",IF(MONTH(A108+1)=MONTH(A108),A108+1,""))</f>
        <v/>
      </c>
      <c r="B109" s="23" t="str">
        <f t="shared" si="27"/>
        <v/>
      </c>
      <c r="C109" s="51" t="str">
        <f t="shared" si="27"/>
        <v/>
      </c>
      <c r="D109" s="51" t="str">
        <f t="shared" si="27"/>
        <v/>
      </c>
      <c r="E109" s="51" t="str">
        <f t="shared" si="27"/>
        <v/>
      </c>
      <c r="F109" s="31" t="str">
        <f t="shared" si="26"/>
        <v/>
      </c>
      <c r="G109" s="31" t="str">
        <f t="shared" si="18"/>
        <v/>
      </c>
      <c r="H109" s="31" t="str">
        <f t="shared" si="21"/>
        <v/>
      </c>
      <c r="J109" s="10" t="str">
        <f t="shared" si="28"/>
        <v/>
      </c>
      <c r="M109" s="28">
        <f t="shared" si="24"/>
        <v>0.19791729999999999</v>
      </c>
      <c r="N109" s="28">
        <f t="shared" si="25"/>
        <v>0.52083499999999983</v>
      </c>
      <c r="O109" s="44"/>
      <c r="P109" s="44"/>
    </row>
    <row r="110" spans="1:16" ht="15.75">
      <c r="A110" s="1" t="str">
        <f t="shared" si="29"/>
        <v/>
      </c>
      <c r="B110" s="23" t="str">
        <f t="shared" si="27"/>
        <v/>
      </c>
      <c r="C110" s="51" t="str">
        <f t="shared" si="27"/>
        <v/>
      </c>
      <c r="D110" s="51" t="str">
        <f t="shared" si="27"/>
        <v/>
      </c>
      <c r="E110" s="51" t="str">
        <f t="shared" si="27"/>
        <v/>
      </c>
      <c r="F110" s="31" t="str">
        <f t="shared" si="26"/>
        <v/>
      </c>
      <c r="G110" s="31" t="str">
        <f t="shared" si="18"/>
        <v/>
      </c>
      <c r="H110" s="31" t="str">
        <f t="shared" si="21"/>
        <v/>
      </c>
      <c r="J110" s="10" t="str">
        <f>IF(A110="","",WEEKNUM(A110,2))</f>
        <v/>
      </c>
      <c r="M110" s="28">
        <f t="shared" si="24"/>
        <v>0.20833399999999999</v>
      </c>
      <c r="N110" s="28">
        <f t="shared" si="25"/>
        <v>0.53125169999999977</v>
      </c>
      <c r="O110" s="44"/>
      <c r="P110" s="44"/>
    </row>
    <row r="111" spans="1:16" ht="47.25">
      <c r="A111" s="1"/>
      <c r="B111" s="37" t="s">
        <v>54</v>
      </c>
      <c r="C111" s="38" t="s">
        <v>53</v>
      </c>
      <c r="D111" s="38" t="s">
        <v>52</v>
      </c>
      <c r="E111" s="39" t="s">
        <v>50</v>
      </c>
      <c r="F111" s="40" t="s">
        <v>51</v>
      </c>
      <c r="G111" s="40"/>
      <c r="H111" s="40" t="s">
        <v>55</v>
      </c>
      <c r="M111" s="28">
        <f t="shared" si="24"/>
        <v>0.21875069999999999</v>
      </c>
      <c r="N111" s="28">
        <f t="shared" si="25"/>
        <v>0.54166839999999972</v>
      </c>
      <c r="O111" s="44"/>
      <c r="P111" s="44"/>
    </row>
    <row r="112" spans="1:16" ht="15.75">
      <c r="A112" s="29" t="s">
        <v>83</v>
      </c>
      <c r="B112" s="34">
        <f>SUMIF($J$80:$J$110,$J112,$H$80:$H$110)+SUMIF($J$18:$J$48,$J54,$H$18:$H$48)</f>
        <v>1.4583381666666666</v>
      </c>
      <c r="C112" s="35">
        <f t="shared" ref="C112:C115" si="30">IFERROR((IF(B112="","",IF(B112&lt;$P$24,($P$24-B112),0))),"")</f>
        <v>0</v>
      </c>
      <c r="D112" s="34">
        <f>IFERROR((IF(B112="","",IF(B112&gt;=$P$24,$P$24,B112))),"")</f>
        <v>1.458337833333335</v>
      </c>
      <c r="E112" s="36">
        <f t="shared" ref="E112:E115" si="31">IFERROR(IF(B112="","",IF(B112&lt;=$P$24,0,IF(B112&lt;$P$25,B112-$P$24,$P$26))),"")</f>
        <v>3.3333333160356915E-7</v>
      </c>
      <c r="F112" s="32">
        <f t="shared" ref="F112:F115" si="32">IFERROR(IF(B112="","",IF(B112&gt;$P$25,B112-$P$25,0)),"")</f>
        <v>0</v>
      </c>
      <c r="G112" s="32"/>
      <c r="H112" s="42"/>
      <c r="J112" s="10">
        <v>5</v>
      </c>
      <c r="M112" s="28">
        <f t="shared" si="24"/>
        <v>0.22916739999999999</v>
      </c>
      <c r="N112" s="28">
        <f t="shared" si="25"/>
        <v>0.55208509999999966</v>
      </c>
      <c r="O112" s="44"/>
      <c r="P112" s="44"/>
    </row>
    <row r="113" spans="1:16" ht="15.75">
      <c r="A113" s="29" t="s">
        <v>84</v>
      </c>
      <c r="B113" s="34">
        <f>SUMIF($J$80:$J$110,$J113,$H$80:$H$110)</f>
        <v>1.4583381666666666</v>
      </c>
      <c r="C113" s="35">
        <f t="shared" si="30"/>
        <v>0</v>
      </c>
      <c r="D113" s="34">
        <f t="shared" ref="D113:D115" si="33">IFERROR((IF(B113="","",IF(B113&gt;=$P$24,$P$24,B113))),"")</f>
        <v>1.458337833333335</v>
      </c>
      <c r="E113" s="36">
        <f t="shared" si="31"/>
        <v>3.3333333160356915E-7</v>
      </c>
      <c r="F113" s="32">
        <f t="shared" si="32"/>
        <v>0</v>
      </c>
      <c r="G113" s="32"/>
      <c r="H113" s="42"/>
      <c r="J113" s="10">
        <f>J112+1</f>
        <v>6</v>
      </c>
      <c r="M113" s="28">
        <f t="shared" si="24"/>
        <v>0.23958409999999999</v>
      </c>
      <c r="N113" s="28">
        <f t="shared" si="25"/>
        <v>0.56250179999999961</v>
      </c>
      <c r="O113" s="44"/>
      <c r="P113" s="44"/>
    </row>
    <row r="114" spans="1:16" ht="15.75">
      <c r="A114" s="29" t="s">
        <v>85</v>
      </c>
      <c r="B114" s="34">
        <f t="shared" ref="B114:B115" si="34">SUMIF($J$80:$J$110,$J114,$H$80:$H$110)</f>
        <v>1.4583381666666666</v>
      </c>
      <c r="C114" s="35">
        <f t="shared" si="30"/>
        <v>0</v>
      </c>
      <c r="D114" s="34">
        <f t="shared" si="33"/>
        <v>1.458337833333335</v>
      </c>
      <c r="E114" s="36">
        <f t="shared" si="31"/>
        <v>3.3333333160356915E-7</v>
      </c>
      <c r="F114" s="32">
        <f t="shared" si="32"/>
        <v>0</v>
      </c>
      <c r="G114" s="32"/>
      <c r="H114" s="42"/>
      <c r="J114" s="10">
        <f t="shared" ref="J114:J116" si="35">J113+1</f>
        <v>7</v>
      </c>
      <c r="M114" s="28">
        <f t="shared" si="24"/>
        <v>0.25000079999999997</v>
      </c>
      <c r="N114" s="28">
        <f t="shared" si="25"/>
        <v>0.57291849999999955</v>
      </c>
      <c r="O114" s="44"/>
      <c r="P114" s="44"/>
    </row>
    <row r="115" spans="1:16" ht="15.75">
      <c r="A115" s="29" t="s">
        <v>86</v>
      </c>
      <c r="B115" s="34">
        <f t="shared" si="34"/>
        <v>1.4583381666666666</v>
      </c>
      <c r="C115" s="35">
        <f t="shared" si="30"/>
        <v>0</v>
      </c>
      <c r="D115" s="34">
        <f t="shared" si="33"/>
        <v>1.458337833333335</v>
      </c>
      <c r="E115" s="36">
        <f t="shared" si="31"/>
        <v>3.3333333160356915E-7</v>
      </c>
      <c r="F115" s="32">
        <f t="shared" si="32"/>
        <v>0</v>
      </c>
      <c r="G115" s="32"/>
      <c r="H115" s="42"/>
      <c r="J115" s="10">
        <f t="shared" si="35"/>
        <v>8</v>
      </c>
      <c r="M115" s="28">
        <f t="shared" si="24"/>
        <v>0.26041749999999997</v>
      </c>
      <c r="N115" s="28">
        <f t="shared" si="25"/>
        <v>0.5833351999999995</v>
      </c>
      <c r="O115" s="44"/>
      <c r="P115" s="44"/>
    </row>
    <row r="116" spans="1:16" ht="15.75">
      <c r="A116" s="29" t="s">
        <v>88</v>
      </c>
      <c r="B116" s="34">
        <f>SUMIF(J80:J110,J116,H80:H110)</f>
        <v>1.4583381666666666</v>
      </c>
      <c r="C116" s="35">
        <v>0</v>
      </c>
      <c r="D116" s="34">
        <f>B116</f>
        <v>1.4583381666666666</v>
      </c>
      <c r="E116" s="36">
        <v>0</v>
      </c>
      <c r="F116" s="32">
        <v>0</v>
      </c>
      <c r="G116" s="32"/>
      <c r="H116" s="42"/>
      <c r="J116" s="10">
        <f t="shared" si="35"/>
        <v>9</v>
      </c>
      <c r="M116" s="28">
        <f t="shared" si="24"/>
        <v>0.27083419999999997</v>
      </c>
      <c r="N116" s="28">
        <f t="shared" si="25"/>
        <v>0.59375189999999944</v>
      </c>
      <c r="O116" s="44"/>
      <c r="P116" s="44"/>
    </row>
    <row r="117" spans="1:16" ht="15.75">
      <c r="A117" s="29"/>
      <c r="B117" s="34"/>
      <c r="C117" s="35"/>
      <c r="D117" s="34"/>
      <c r="E117" s="36"/>
      <c r="F117" s="32"/>
      <c r="G117" s="32"/>
      <c r="H117" s="42"/>
      <c r="M117" s="28">
        <f t="shared" si="24"/>
        <v>0.28125089999999997</v>
      </c>
      <c r="N117" s="28">
        <f t="shared" si="25"/>
        <v>0.60416859999999939</v>
      </c>
      <c r="O117" s="44"/>
      <c r="P117" s="44"/>
    </row>
    <row r="118" spans="1:16">
      <c r="A118" s="12" t="s">
        <v>19</v>
      </c>
      <c r="B118" s="33">
        <f>SUM(B112:B117)</f>
        <v>7.291690833333333</v>
      </c>
      <c r="C118" s="33">
        <f t="shared" ref="C118:F118" si="36">SUM(C112:C117)</f>
        <v>0</v>
      </c>
      <c r="D118" s="33">
        <f t="shared" si="36"/>
        <v>7.2916895000000066</v>
      </c>
      <c r="E118" s="33">
        <f t="shared" si="36"/>
        <v>1.3333333264142766E-6</v>
      </c>
      <c r="F118" s="33">
        <f t="shared" si="36"/>
        <v>0</v>
      </c>
      <c r="G118" s="33"/>
      <c r="H118" s="43">
        <f>($AD$3*$AC$3*24)+(E118*24*$AC$4)+($AC$5*F118*24)-(C118*$AC$3*24)</f>
        <v>1600.0004219767177</v>
      </c>
    </row>
    <row r="120" spans="1:16">
      <c r="N120" s="41"/>
    </row>
    <row r="121" spans="1:16">
      <c r="N121" s="41"/>
    </row>
    <row r="122" spans="1:16">
      <c r="N122" s="41"/>
    </row>
    <row r="125" spans="1:16" ht="81" customHeight="1">
      <c r="D125" s="58" t="s">
        <v>0</v>
      </c>
      <c r="E125" s="58"/>
      <c r="F125" s="58"/>
      <c r="G125" s="58"/>
      <c r="H125" s="58"/>
      <c r="I125" s="58"/>
    </row>
    <row r="126" spans="1:16">
      <c r="D126" s="58"/>
      <c r="E126" s="58"/>
      <c r="F126" s="58"/>
      <c r="G126" s="58"/>
      <c r="H126" s="58"/>
      <c r="I126" s="58"/>
    </row>
    <row r="127" spans="1:16" ht="32.25" customHeight="1">
      <c r="D127" s="58"/>
      <c r="E127" s="58"/>
      <c r="F127" s="58"/>
      <c r="G127" s="58"/>
      <c r="H127" s="58"/>
      <c r="I127" s="58"/>
    </row>
    <row r="128" spans="1:16">
      <c r="D128" s="59" t="s">
        <v>1</v>
      </c>
      <c r="E128" s="59"/>
      <c r="F128" s="59"/>
      <c r="G128" s="59"/>
      <c r="H128" s="59"/>
      <c r="I128" s="59"/>
    </row>
    <row r="129" spans="1:10">
      <c r="D129" s="59"/>
      <c r="E129" s="59"/>
      <c r="F129" s="59"/>
      <c r="G129" s="59"/>
      <c r="H129" s="59"/>
      <c r="I129" s="59"/>
    </row>
    <row r="131" spans="1:10" ht="26.25">
      <c r="A131" s="9" t="s">
        <v>2</v>
      </c>
      <c r="B131" s="60">
        <f>$B$69</f>
        <v>1</v>
      </c>
      <c r="C131" s="60"/>
      <c r="D131" s="60"/>
      <c r="G131" s="61" t="s">
        <v>32</v>
      </c>
      <c r="H131" s="62"/>
    </row>
    <row r="132" spans="1:10" ht="26.25">
      <c r="A132" s="9" t="s">
        <v>3</v>
      </c>
      <c r="B132" s="63" t="str">
        <f>VLOOKUP(B131,Numero,2,FALSE)</f>
        <v>SMITH</v>
      </c>
      <c r="C132" s="63"/>
      <c r="D132" s="63"/>
      <c r="G132" s="64">
        <v>2014</v>
      </c>
      <c r="H132" s="65"/>
    </row>
    <row r="133" spans="1:10" ht="26.25">
      <c r="A133" s="9" t="s">
        <v>4</v>
      </c>
      <c r="B133" s="63" t="str">
        <f>VLOOKUP(B131,Numero,3,FALSE)</f>
        <v>Allan</v>
      </c>
      <c r="C133" s="63"/>
      <c r="D133" s="63"/>
      <c r="G133" s="66"/>
      <c r="H133" s="67"/>
    </row>
    <row r="134" spans="1:10" ht="21">
      <c r="A134" s="9" t="s">
        <v>6</v>
      </c>
      <c r="B134" s="53" t="str">
        <f>VLOOKUP(B131,Numero,5,FALSE)</f>
        <v>12 rue des tilleuls</v>
      </c>
      <c r="C134" s="54"/>
      <c r="D134" s="55"/>
    </row>
    <row r="135" spans="1:10" ht="21">
      <c r="A135" s="9" t="s">
        <v>7</v>
      </c>
      <c r="B135" s="53">
        <f>VLOOKUP(B131,Numero,6,FALSE)</f>
        <v>57000</v>
      </c>
      <c r="C135" s="54"/>
      <c r="D135" s="55"/>
    </row>
    <row r="136" spans="1:10" ht="21">
      <c r="A136" s="9" t="s">
        <v>8</v>
      </c>
      <c r="B136" s="53" t="str">
        <f>VLOOKUP(B131,Numero,7,FALSE)</f>
        <v>Metz</v>
      </c>
      <c r="C136" s="54"/>
      <c r="D136" s="55"/>
    </row>
    <row r="137" spans="1:10" ht="18.75">
      <c r="A137" s="9" t="s">
        <v>9</v>
      </c>
      <c r="B137" s="56" t="str">
        <f>VLOOKUP(B131,Numero,4,FALSE)</f>
        <v>Direction</v>
      </c>
      <c r="C137" s="56"/>
      <c r="D137" s="56"/>
    </row>
    <row r="138" spans="1:10" ht="15.75">
      <c r="A138" s="9" t="s">
        <v>11</v>
      </c>
      <c r="B138" s="57" t="s">
        <v>71</v>
      </c>
      <c r="C138" s="57"/>
      <c r="D138" s="57"/>
    </row>
    <row r="140" spans="1:10" ht="15.75" thickBot="1"/>
    <row r="141" spans="1:10" ht="30.75" thickBot="1">
      <c r="A141" s="18"/>
      <c r="B141" s="24" t="s">
        <v>13</v>
      </c>
      <c r="C141" s="19" t="s">
        <v>14</v>
      </c>
      <c r="D141" s="19" t="s">
        <v>15</v>
      </c>
      <c r="E141" s="19" t="s">
        <v>16</v>
      </c>
      <c r="F141" s="19" t="s">
        <v>17</v>
      </c>
      <c r="G141" s="19" t="s">
        <v>18</v>
      </c>
      <c r="H141" s="20" t="s">
        <v>19</v>
      </c>
      <c r="J141" s="10" t="s">
        <v>78</v>
      </c>
    </row>
    <row r="142" spans="1:10" ht="15.75">
      <c r="A142" s="25">
        <f>DATE($G$132,MONTH(1&amp;$G$131),1)</f>
        <v>41699</v>
      </c>
      <c r="B142" s="23" t="str">
        <f t="shared" ref="B142:E167" si="37">IF(AND(WEEKDAY($A142,2)&lt;6,COUNTIF(JF,$A142)=0),INDEX($L$18:$O$18,,COLUMN()-1),"")</f>
        <v/>
      </c>
      <c r="C142" s="51" t="str">
        <f t="shared" si="37"/>
        <v/>
      </c>
      <c r="D142" s="51" t="str">
        <f t="shared" si="37"/>
        <v/>
      </c>
      <c r="E142" s="51" t="str">
        <f t="shared" si="37"/>
        <v/>
      </c>
      <c r="F142" s="31" t="str">
        <f>IFERROR(IF(H142="","",(H142-G142)),"")</f>
        <v/>
      </c>
      <c r="G142" s="31" t="str">
        <f t="shared" ref="G142:G172" si="38">IFERROR(IF(H142&lt;$P$22,$P$23,IF(H142&gt;$P$22,(H142-$P$22))),"")</f>
        <v/>
      </c>
      <c r="H142" s="31" t="str">
        <f>IFERROR(IF(E142="","",D142-C142-E142),"")</f>
        <v/>
      </c>
      <c r="J142" s="10">
        <f>WEEKNUM(A142,2)</f>
        <v>9</v>
      </c>
    </row>
    <row r="143" spans="1:10" ht="15.75">
      <c r="A143" s="1">
        <f>A142+1</f>
        <v>41700</v>
      </c>
      <c r="B143" s="23" t="str">
        <f t="shared" si="37"/>
        <v/>
      </c>
      <c r="C143" s="51" t="str">
        <f t="shared" si="37"/>
        <v/>
      </c>
      <c r="D143" s="51" t="str">
        <f t="shared" si="37"/>
        <v/>
      </c>
      <c r="E143" s="51" t="str">
        <f t="shared" si="37"/>
        <v/>
      </c>
      <c r="F143" s="31" t="str">
        <f t="shared" ref="F143:F153" si="39">IFERROR(IF(H143="","",(H143-G143)),"")</f>
        <v/>
      </c>
      <c r="G143" s="31" t="str">
        <f t="shared" si="38"/>
        <v/>
      </c>
      <c r="H143" s="31" t="str">
        <f t="shared" ref="H143:H172" si="40">IFERROR(IF(E143="","",D143-C143-E143),"")</f>
        <v/>
      </c>
      <c r="J143" s="10">
        <f>WEEKNUM(A143,2)</f>
        <v>9</v>
      </c>
    </row>
    <row r="144" spans="1:10" ht="15.75">
      <c r="A144" s="1">
        <f t="shared" ref="A144:A169" si="41">A143+1</f>
        <v>41701</v>
      </c>
      <c r="B144" s="23" t="str">
        <f t="shared" si="37"/>
        <v>Présent</v>
      </c>
      <c r="C144" s="51">
        <f t="shared" si="37"/>
        <v>0.29166756666666699</v>
      </c>
      <c r="D144" s="51">
        <f t="shared" si="37"/>
        <v>0.61458526666666702</v>
      </c>
      <c r="E144" s="51">
        <f t="shared" si="37"/>
        <v>3.1250066666666701E-2</v>
      </c>
      <c r="F144" s="31">
        <f t="shared" si="39"/>
        <v>0.29166666666666669</v>
      </c>
      <c r="G144" s="31">
        <f t="shared" si="38"/>
        <v>9.6666666665745637E-7</v>
      </c>
      <c r="H144" s="31">
        <f t="shared" si="40"/>
        <v>0.29166763333333334</v>
      </c>
      <c r="J144" s="10">
        <f t="shared" ref="J144:J168" si="42">WEEKNUM(A144,2)</f>
        <v>10</v>
      </c>
    </row>
    <row r="145" spans="1:10" ht="15.75">
      <c r="A145" s="1">
        <f t="shared" si="41"/>
        <v>41702</v>
      </c>
      <c r="B145" s="23" t="str">
        <f t="shared" si="37"/>
        <v>Présent</v>
      </c>
      <c r="C145" s="51">
        <f t="shared" si="37"/>
        <v>0.29166756666666699</v>
      </c>
      <c r="D145" s="51">
        <f t="shared" si="37"/>
        <v>0.61458526666666702</v>
      </c>
      <c r="E145" s="51">
        <f t="shared" si="37"/>
        <v>3.1250066666666701E-2</v>
      </c>
      <c r="F145" s="31">
        <f t="shared" si="39"/>
        <v>0.29166666666666669</v>
      </c>
      <c r="G145" s="31">
        <f t="shared" si="38"/>
        <v>9.6666666665745637E-7</v>
      </c>
      <c r="H145" s="31">
        <f t="shared" si="40"/>
        <v>0.29166763333333334</v>
      </c>
      <c r="J145" s="10">
        <f t="shared" si="42"/>
        <v>10</v>
      </c>
    </row>
    <row r="146" spans="1:10" ht="15.75">
      <c r="A146" s="1">
        <f t="shared" si="41"/>
        <v>41703</v>
      </c>
      <c r="B146" s="23" t="str">
        <f t="shared" si="37"/>
        <v>Présent</v>
      </c>
      <c r="C146" s="51">
        <f t="shared" si="37"/>
        <v>0.29166756666666699</v>
      </c>
      <c r="D146" s="51">
        <f t="shared" si="37"/>
        <v>0.61458526666666702</v>
      </c>
      <c r="E146" s="51">
        <f t="shared" si="37"/>
        <v>3.1250066666666701E-2</v>
      </c>
      <c r="F146" s="31">
        <f t="shared" si="39"/>
        <v>0.29166666666666669</v>
      </c>
      <c r="G146" s="31">
        <f t="shared" si="38"/>
        <v>9.6666666665745637E-7</v>
      </c>
      <c r="H146" s="31">
        <f t="shared" si="40"/>
        <v>0.29166763333333334</v>
      </c>
      <c r="J146" s="10">
        <f t="shared" si="42"/>
        <v>10</v>
      </c>
    </row>
    <row r="147" spans="1:10" ht="15.75">
      <c r="A147" s="1">
        <f t="shared" si="41"/>
        <v>41704</v>
      </c>
      <c r="B147" s="23" t="str">
        <f t="shared" si="37"/>
        <v>Présent</v>
      </c>
      <c r="C147" s="51">
        <f t="shared" si="37"/>
        <v>0.29166756666666699</v>
      </c>
      <c r="D147" s="51">
        <f t="shared" si="37"/>
        <v>0.61458526666666702</v>
      </c>
      <c r="E147" s="51">
        <f t="shared" si="37"/>
        <v>3.1250066666666701E-2</v>
      </c>
      <c r="F147" s="31">
        <f t="shared" si="39"/>
        <v>0.29166666666666669</v>
      </c>
      <c r="G147" s="31">
        <f t="shared" si="38"/>
        <v>9.6666666665745637E-7</v>
      </c>
      <c r="H147" s="31">
        <f t="shared" si="40"/>
        <v>0.29166763333333334</v>
      </c>
      <c r="J147" s="10">
        <f t="shared" si="42"/>
        <v>10</v>
      </c>
    </row>
    <row r="148" spans="1:10" ht="15.75">
      <c r="A148" s="1">
        <f t="shared" si="41"/>
        <v>41705</v>
      </c>
      <c r="B148" s="23" t="str">
        <f t="shared" si="37"/>
        <v>Présent</v>
      </c>
      <c r="C148" s="51">
        <f t="shared" si="37"/>
        <v>0.29166756666666699</v>
      </c>
      <c r="D148" s="51">
        <f t="shared" si="37"/>
        <v>0.61458526666666702</v>
      </c>
      <c r="E148" s="51">
        <f t="shared" si="37"/>
        <v>3.1250066666666701E-2</v>
      </c>
      <c r="F148" s="31">
        <f t="shared" si="39"/>
        <v>0.29166666666666669</v>
      </c>
      <c r="G148" s="31">
        <f t="shared" si="38"/>
        <v>9.6666666665745637E-7</v>
      </c>
      <c r="H148" s="31">
        <f t="shared" si="40"/>
        <v>0.29166763333333334</v>
      </c>
      <c r="J148" s="10">
        <f t="shared" si="42"/>
        <v>10</v>
      </c>
    </row>
    <row r="149" spans="1:10" ht="15.75">
      <c r="A149" s="1">
        <f t="shared" si="41"/>
        <v>41706</v>
      </c>
      <c r="B149" s="23" t="str">
        <f t="shared" si="37"/>
        <v/>
      </c>
      <c r="C149" s="51" t="str">
        <f t="shared" si="37"/>
        <v/>
      </c>
      <c r="D149" s="51" t="str">
        <f t="shared" si="37"/>
        <v/>
      </c>
      <c r="E149" s="51" t="str">
        <f t="shared" si="37"/>
        <v/>
      </c>
      <c r="F149" s="31" t="str">
        <f t="shared" si="39"/>
        <v/>
      </c>
      <c r="G149" s="31" t="str">
        <f t="shared" si="38"/>
        <v/>
      </c>
      <c r="H149" s="31" t="str">
        <f t="shared" si="40"/>
        <v/>
      </c>
      <c r="J149" s="10">
        <f t="shared" si="42"/>
        <v>10</v>
      </c>
    </row>
    <row r="150" spans="1:10" ht="15.75">
      <c r="A150" s="1">
        <f t="shared" si="41"/>
        <v>41707</v>
      </c>
      <c r="B150" s="23" t="str">
        <f t="shared" si="37"/>
        <v/>
      </c>
      <c r="C150" s="51" t="str">
        <f t="shared" si="37"/>
        <v/>
      </c>
      <c r="D150" s="51" t="str">
        <f t="shared" si="37"/>
        <v/>
      </c>
      <c r="E150" s="51" t="str">
        <f t="shared" si="37"/>
        <v/>
      </c>
      <c r="F150" s="31" t="str">
        <f t="shared" si="39"/>
        <v/>
      </c>
      <c r="G150" s="31" t="str">
        <f t="shared" si="38"/>
        <v/>
      </c>
      <c r="H150" s="31" t="str">
        <f t="shared" si="40"/>
        <v/>
      </c>
      <c r="J150" s="10">
        <f t="shared" si="42"/>
        <v>10</v>
      </c>
    </row>
    <row r="151" spans="1:10" ht="15.75">
      <c r="A151" s="1">
        <f t="shared" si="41"/>
        <v>41708</v>
      </c>
      <c r="B151" s="23" t="str">
        <f>IF(AND(WEEKDAY($A151,2)&lt;6,COUNTIF(JF,$A151)=0),INDEX($L$18:$O$18,,COLUMN()-1),"")</f>
        <v>Présent</v>
      </c>
      <c r="C151" s="51">
        <f t="shared" si="37"/>
        <v>0.29166756666666699</v>
      </c>
      <c r="D151" s="51">
        <f t="shared" si="37"/>
        <v>0.61458526666666702</v>
      </c>
      <c r="E151" s="51">
        <f t="shared" si="37"/>
        <v>3.1250066666666701E-2</v>
      </c>
      <c r="F151" s="31">
        <f t="shared" si="39"/>
        <v>0.29166666666666669</v>
      </c>
      <c r="G151" s="31">
        <f t="shared" si="38"/>
        <v>9.6666666665745637E-7</v>
      </c>
      <c r="H151" s="31">
        <f t="shared" si="40"/>
        <v>0.29166763333333334</v>
      </c>
      <c r="J151" s="10">
        <f t="shared" si="42"/>
        <v>11</v>
      </c>
    </row>
    <row r="152" spans="1:10" ht="15.75">
      <c r="A152" s="1">
        <f t="shared" si="41"/>
        <v>41709</v>
      </c>
      <c r="B152" s="23" t="str">
        <f t="shared" si="37"/>
        <v>Présent</v>
      </c>
      <c r="C152" s="51">
        <f t="shared" si="37"/>
        <v>0.29166756666666699</v>
      </c>
      <c r="D152" s="51">
        <f t="shared" si="37"/>
        <v>0.61458526666666702</v>
      </c>
      <c r="E152" s="51">
        <f t="shared" si="37"/>
        <v>3.1250066666666701E-2</v>
      </c>
      <c r="F152" s="31">
        <f t="shared" si="39"/>
        <v>0.29166666666666669</v>
      </c>
      <c r="G152" s="31">
        <f t="shared" si="38"/>
        <v>9.6666666665745637E-7</v>
      </c>
      <c r="H152" s="31">
        <f t="shared" si="40"/>
        <v>0.29166763333333334</v>
      </c>
      <c r="J152" s="10">
        <f t="shared" si="42"/>
        <v>11</v>
      </c>
    </row>
    <row r="153" spans="1:10" ht="15.75">
      <c r="A153" s="1">
        <f t="shared" si="41"/>
        <v>41710</v>
      </c>
      <c r="B153" s="23" t="str">
        <f t="shared" si="37"/>
        <v>Présent</v>
      </c>
      <c r="C153" s="51">
        <f t="shared" si="37"/>
        <v>0.29166756666666699</v>
      </c>
      <c r="D153" s="51">
        <f t="shared" si="37"/>
        <v>0.61458526666666702</v>
      </c>
      <c r="E153" s="51">
        <f t="shared" si="37"/>
        <v>3.1250066666666701E-2</v>
      </c>
      <c r="F153" s="31">
        <f t="shared" si="39"/>
        <v>0.29166666666666669</v>
      </c>
      <c r="G153" s="31">
        <f t="shared" si="38"/>
        <v>9.6666666665745637E-7</v>
      </c>
      <c r="H153" s="31">
        <f t="shared" si="40"/>
        <v>0.29166763333333334</v>
      </c>
      <c r="J153" s="10">
        <f t="shared" si="42"/>
        <v>11</v>
      </c>
    </row>
    <row r="154" spans="1:10" ht="15.75">
      <c r="A154" s="1">
        <f t="shared" si="41"/>
        <v>41711</v>
      </c>
      <c r="B154" s="23" t="str">
        <f t="shared" si="37"/>
        <v>Présent</v>
      </c>
      <c r="C154" s="51">
        <f t="shared" si="37"/>
        <v>0.29166756666666699</v>
      </c>
      <c r="D154" s="51">
        <f t="shared" si="37"/>
        <v>0.61458526666666702</v>
      </c>
      <c r="E154" s="51">
        <f t="shared" si="37"/>
        <v>3.1250066666666701E-2</v>
      </c>
      <c r="F154" s="31">
        <f>IFERROR(IF(H154="","",(H154-G154)),"")</f>
        <v>0.29166666666666669</v>
      </c>
      <c r="G154" s="31">
        <f t="shared" si="38"/>
        <v>9.6666666665745637E-7</v>
      </c>
      <c r="H154" s="31">
        <f t="shared" si="40"/>
        <v>0.29166763333333334</v>
      </c>
      <c r="J154" s="10">
        <f t="shared" si="42"/>
        <v>11</v>
      </c>
    </row>
    <row r="155" spans="1:10" ht="15.75">
      <c r="A155" s="1">
        <f t="shared" si="41"/>
        <v>41712</v>
      </c>
      <c r="B155" s="23" t="str">
        <f t="shared" si="37"/>
        <v>Présent</v>
      </c>
      <c r="C155" s="51">
        <f t="shared" si="37"/>
        <v>0.29166756666666699</v>
      </c>
      <c r="D155" s="51">
        <f t="shared" si="37"/>
        <v>0.61458526666666702</v>
      </c>
      <c r="E155" s="51">
        <f t="shared" si="37"/>
        <v>3.1250066666666701E-2</v>
      </c>
      <c r="F155" s="31">
        <f t="shared" ref="F155:F172" si="43">IFERROR(IF(H155="","",(H155-G155)),"")</f>
        <v>0.29166666666666669</v>
      </c>
      <c r="G155" s="31">
        <f t="shared" si="38"/>
        <v>9.6666666665745637E-7</v>
      </c>
      <c r="H155" s="31">
        <f t="shared" si="40"/>
        <v>0.29166763333333334</v>
      </c>
      <c r="J155" s="10">
        <f t="shared" si="42"/>
        <v>11</v>
      </c>
    </row>
    <row r="156" spans="1:10" ht="15.75">
      <c r="A156" s="1">
        <f t="shared" si="41"/>
        <v>41713</v>
      </c>
      <c r="B156" s="23" t="str">
        <f t="shared" si="37"/>
        <v/>
      </c>
      <c r="C156" s="51" t="str">
        <f t="shared" si="37"/>
        <v/>
      </c>
      <c r="D156" s="51" t="str">
        <f t="shared" si="37"/>
        <v/>
      </c>
      <c r="E156" s="51" t="str">
        <f t="shared" si="37"/>
        <v/>
      </c>
      <c r="F156" s="31" t="str">
        <f t="shared" si="43"/>
        <v/>
      </c>
      <c r="G156" s="31" t="str">
        <f t="shared" si="38"/>
        <v/>
      </c>
      <c r="H156" s="31" t="str">
        <f t="shared" si="40"/>
        <v/>
      </c>
      <c r="J156" s="10">
        <f t="shared" si="42"/>
        <v>11</v>
      </c>
    </row>
    <row r="157" spans="1:10" ht="15.75">
      <c r="A157" s="1">
        <f t="shared" si="41"/>
        <v>41714</v>
      </c>
      <c r="B157" s="23" t="str">
        <f t="shared" si="37"/>
        <v/>
      </c>
      <c r="C157" s="51" t="str">
        <f t="shared" si="37"/>
        <v/>
      </c>
      <c r="D157" s="51" t="str">
        <f t="shared" si="37"/>
        <v/>
      </c>
      <c r="E157" s="51" t="str">
        <f t="shared" si="37"/>
        <v/>
      </c>
      <c r="F157" s="31" t="str">
        <f t="shared" si="43"/>
        <v/>
      </c>
      <c r="G157" s="31" t="str">
        <f t="shared" si="38"/>
        <v/>
      </c>
      <c r="H157" s="31" t="str">
        <f t="shared" si="40"/>
        <v/>
      </c>
      <c r="J157" s="10">
        <f t="shared" si="42"/>
        <v>11</v>
      </c>
    </row>
    <row r="158" spans="1:10" ht="15.75">
      <c r="A158" s="1">
        <f t="shared" si="41"/>
        <v>41715</v>
      </c>
      <c r="B158" s="23" t="str">
        <f t="shared" si="37"/>
        <v>Présent</v>
      </c>
      <c r="C158" s="51">
        <f t="shared" si="37"/>
        <v>0.29166756666666699</v>
      </c>
      <c r="D158" s="51">
        <f t="shared" si="37"/>
        <v>0.61458526666666702</v>
      </c>
      <c r="E158" s="51">
        <f t="shared" si="37"/>
        <v>3.1250066666666701E-2</v>
      </c>
      <c r="F158" s="31">
        <f t="shared" si="43"/>
        <v>0.29166666666666669</v>
      </c>
      <c r="G158" s="31">
        <f t="shared" si="38"/>
        <v>9.6666666665745637E-7</v>
      </c>
      <c r="H158" s="31">
        <f t="shared" si="40"/>
        <v>0.29166763333333334</v>
      </c>
      <c r="J158" s="10">
        <f t="shared" si="42"/>
        <v>12</v>
      </c>
    </row>
    <row r="159" spans="1:10" ht="15.75">
      <c r="A159" s="1">
        <f t="shared" si="41"/>
        <v>41716</v>
      </c>
      <c r="B159" s="23" t="str">
        <f t="shared" si="37"/>
        <v>Présent</v>
      </c>
      <c r="C159" s="51">
        <f t="shared" si="37"/>
        <v>0.29166756666666699</v>
      </c>
      <c r="D159" s="51">
        <f t="shared" si="37"/>
        <v>0.61458526666666702</v>
      </c>
      <c r="E159" s="51">
        <f t="shared" si="37"/>
        <v>3.1250066666666701E-2</v>
      </c>
      <c r="F159" s="31">
        <f t="shared" si="43"/>
        <v>0.29166666666666669</v>
      </c>
      <c r="G159" s="31">
        <f t="shared" si="38"/>
        <v>9.6666666665745637E-7</v>
      </c>
      <c r="H159" s="31">
        <f t="shared" si="40"/>
        <v>0.29166763333333334</v>
      </c>
      <c r="J159" s="10">
        <f t="shared" si="42"/>
        <v>12</v>
      </c>
    </row>
    <row r="160" spans="1:10" ht="15.75">
      <c r="A160" s="1">
        <f t="shared" si="41"/>
        <v>41717</v>
      </c>
      <c r="B160" s="23" t="str">
        <f t="shared" si="37"/>
        <v>Présent</v>
      </c>
      <c r="C160" s="51">
        <f t="shared" si="37"/>
        <v>0.29166756666666699</v>
      </c>
      <c r="D160" s="51">
        <f t="shared" si="37"/>
        <v>0.61458526666666702</v>
      </c>
      <c r="E160" s="51">
        <f t="shared" si="37"/>
        <v>3.1250066666666701E-2</v>
      </c>
      <c r="F160" s="31">
        <f t="shared" si="43"/>
        <v>0.29166666666666669</v>
      </c>
      <c r="G160" s="31">
        <f t="shared" si="38"/>
        <v>9.6666666665745637E-7</v>
      </c>
      <c r="H160" s="31">
        <f t="shared" si="40"/>
        <v>0.29166763333333334</v>
      </c>
      <c r="J160" s="10">
        <f t="shared" si="42"/>
        <v>12</v>
      </c>
    </row>
    <row r="161" spans="1:10" ht="15.75">
      <c r="A161" s="1">
        <f t="shared" si="41"/>
        <v>41718</v>
      </c>
      <c r="B161" s="23" t="str">
        <f t="shared" si="37"/>
        <v>Présent</v>
      </c>
      <c r="C161" s="51">
        <f t="shared" si="37"/>
        <v>0.29166756666666699</v>
      </c>
      <c r="D161" s="51">
        <f t="shared" si="37"/>
        <v>0.61458526666666702</v>
      </c>
      <c r="E161" s="51">
        <f t="shared" si="37"/>
        <v>3.1250066666666701E-2</v>
      </c>
      <c r="F161" s="31">
        <f t="shared" si="43"/>
        <v>0.29166666666666669</v>
      </c>
      <c r="G161" s="31">
        <f t="shared" si="38"/>
        <v>9.6666666665745637E-7</v>
      </c>
      <c r="H161" s="31">
        <f t="shared" si="40"/>
        <v>0.29166763333333334</v>
      </c>
      <c r="J161" s="10">
        <f t="shared" si="42"/>
        <v>12</v>
      </c>
    </row>
    <row r="162" spans="1:10" ht="15.75">
      <c r="A162" s="1">
        <f t="shared" si="41"/>
        <v>41719</v>
      </c>
      <c r="B162" s="23" t="str">
        <f t="shared" si="37"/>
        <v>Présent</v>
      </c>
      <c r="C162" s="51">
        <f t="shared" si="37"/>
        <v>0.29166756666666699</v>
      </c>
      <c r="D162" s="51">
        <f t="shared" si="37"/>
        <v>0.61458526666666702</v>
      </c>
      <c r="E162" s="51">
        <f t="shared" si="37"/>
        <v>3.1250066666666701E-2</v>
      </c>
      <c r="F162" s="31">
        <f t="shared" si="43"/>
        <v>0.29166666666666669</v>
      </c>
      <c r="G162" s="31">
        <f t="shared" si="38"/>
        <v>9.6666666665745637E-7</v>
      </c>
      <c r="H162" s="31">
        <f t="shared" si="40"/>
        <v>0.29166763333333334</v>
      </c>
      <c r="J162" s="10">
        <f t="shared" si="42"/>
        <v>12</v>
      </c>
    </row>
    <row r="163" spans="1:10" ht="15.75">
      <c r="A163" s="1">
        <f t="shared" si="41"/>
        <v>41720</v>
      </c>
      <c r="B163" s="23" t="str">
        <f t="shared" si="37"/>
        <v/>
      </c>
      <c r="C163" s="51" t="str">
        <f t="shared" si="37"/>
        <v/>
      </c>
      <c r="D163" s="51" t="str">
        <f t="shared" si="37"/>
        <v/>
      </c>
      <c r="E163" s="51" t="str">
        <f t="shared" si="37"/>
        <v/>
      </c>
      <c r="F163" s="31" t="str">
        <f t="shared" si="43"/>
        <v/>
      </c>
      <c r="G163" s="31" t="str">
        <f t="shared" si="38"/>
        <v/>
      </c>
      <c r="H163" s="31" t="str">
        <f t="shared" si="40"/>
        <v/>
      </c>
      <c r="J163" s="10">
        <f t="shared" si="42"/>
        <v>12</v>
      </c>
    </row>
    <row r="164" spans="1:10" ht="15.75">
      <c r="A164" s="1">
        <f t="shared" si="41"/>
        <v>41721</v>
      </c>
      <c r="B164" s="23" t="str">
        <f t="shared" si="37"/>
        <v/>
      </c>
      <c r="C164" s="51" t="str">
        <f t="shared" si="37"/>
        <v/>
      </c>
      <c r="D164" s="51" t="str">
        <f t="shared" si="37"/>
        <v/>
      </c>
      <c r="E164" s="51" t="str">
        <f t="shared" si="37"/>
        <v/>
      </c>
      <c r="F164" s="31" t="str">
        <f t="shared" si="43"/>
        <v/>
      </c>
      <c r="G164" s="31" t="str">
        <f t="shared" si="38"/>
        <v/>
      </c>
      <c r="H164" s="31" t="str">
        <f t="shared" si="40"/>
        <v/>
      </c>
      <c r="J164" s="10">
        <f t="shared" si="42"/>
        <v>12</v>
      </c>
    </row>
    <row r="165" spans="1:10" ht="15.75">
      <c r="A165" s="1">
        <f t="shared" si="41"/>
        <v>41722</v>
      </c>
      <c r="B165" s="23" t="str">
        <f t="shared" si="37"/>
        <v>Présent</v>
      </c>
      <c r="C165" s="51">
        <f t="shared" si="37"/>
        <v>0.29166756666666699</v>
      </c>
      <c r="D165" s="51">
        <f t="shared" si="37"/>
        <v>0.61458526666666702</v>
      </c>
      <c r="E165" s="51">
        <f t="shared" si="37"/>
        <v>3.1250066666666701E-2</v>
      </c>
      <c r="F165" s="31">
        <f t="shared" si="43"/>
        <v>0.29166666666666669</v>
      </c>
      <c r="G165" s="31">
        <f t="shared" si="38"/>
        <v>9.6666666665745637E-7</v>
      </c>
      <c r="H165" s="31">
        <f t="shared" si="40"/>
        <v>0.29166763333333334</v>
      </c>
      <c r="J165" s="10">
        <f t="shared" si="42"/>
        <v>13</v>
      </c>
    </row>
    <row r="166" spans="1:10" ht="15.75">
      <c r="A166" s="1">
        <f t="shared" si="41"/>
        <v>41723</v>
      </c>
      <c r="B166" s="23" t="str">
        <f t="shared" si="37"/>
        <v>Présent</v>
      </c>
      <c r="C166" s="51">
        <f t="shared" si="37"/>
        <v>0.29166756666666699</v>
      </c>
      <c r="D166" s="51">
        <f t="shared" si="37"/>
        <v>0.61458526666666702</v>
      </c>
      <c r="E166" s="51">
        <f t="shared" si="37"/>
        <v>3.1250066666666701E-2</v>
      </c>
      <c r="F166" s="31">
        <f t="shared" si="43"/>
        <v>0.29166666666666669</v>
      </c>
      <c r="G166" s="31">
        <f t="shared" si="38"/>
        <v>9.6666666665745637E-7</v>
      </c>
      <c r="H166" s="31">
        <f t="shared" si="40"/>
        <v>0.29166763333333334</v>
      </c>
      <c r="J166" s="10">
        <f t="shared" si="42"/>
        <v>13</v>
      </c>
    </row>
    <row r="167" spans="1:10" ht="15.75">
      <c r="A167" s="1">
        <f t="shared" si="41"/>
        <v>41724</v>
      </c>
      <c r="B167" s="23" t="str">
        <f t="shared" si="37"/>
        <v>Présent</v>
      </c>
      <c r="C167" s="51">
        <f t="shared" si="37"/>
        <v>0.29166756666666699</v>
      </c>
      <c r="D167" s="51">
        <v>0.61458526666666702</v>
      </c>
      <c r="E167" s="51">
        <f t="shared" si="37"/>
        <v>3.1250066666666701E-2</v>
      </c>
      <c r="F167" s="31">
        <f t="shared" si="43"/>
        <v>0.29166666666666669</v>
      </c>
      <c r="G167" s="31">
        <f t="shared" si="38"/>
        <v>9.6666666665745637E-7</v>
      </c>
      <c r="H167" s="31">
        <f t="shared" si="40"/>
        <v>0.29166763333333334</v>
      </c>
      <c r="J167" s="10">
        <f t="shared" si="42"/>
        <v>13</v>
      </c>
    </row>
    <row r="168" spans="1:10" ht="15.75">
      <c r="A168" s="1">
        <f t="shared" si="41"/>
        <v>41725</v>
      </c>
      <c r="B168" s="23" t="str">
        <f t="shared" ref="B168:E172" si="44">IF($A168="","",IF(AND(WEEKDAY($A168,2)&lt;6,COUNTIF(JF,$A168)=0),INDEX($L$18:$O$18,,COLUMN()-1),""))</f>
        <v>Présent</v>
      </c>
      <c r="C168" s="51">
        <f t="shared" si="44"/>
        <v>0.29166756666666699</v>
      </c>
      <c r="D168" s="51">
        <f t="shared" si="44"/>
        <v>0.61458526666666702</v>
      </c>
      <c r="E168" s="51">
        <f t="shared" si="44"/>
        <v>3.1250066666666701E-2</v>
      </c>
      <c r="F168" s="31">
        <f t="shared" si="43"/>
        <v>0.29166666666666669</v>
      </c>
      <c r="G168" s="31">
        <f t="shared" si="38"/>
        <v>9.6666666665745637E-7</v>
      </c>
      <c r="H168" s="31">
        <f t="shared" si="40"/>
        <v>0.29166763333333334</v>
      </c>
      <c r="J168" s="10">
        <f t="shared" si="42"/>
        <v>13</v>
      </c>
    </row>
    <row r="169" spans="1:10" ht="15.75">
      <c r="A169" s="1">
        <f t="shared" si="41"/>
        <v>41726</v>
      </c>
      <c r="B169" s="23" t="str">
        <f t="shared" si="44"/>
        <v>Présent</v>
      </c>
      <c r="C169" s="51">
        <f t="shared" si="44"/>
        <v>0.29166756666666699</v>
      </c>
      <c r="D169" s="51">
        <f t="shared" si="44"/>
        <v>0.61458526666666702</v>
      </c>
      <c r="E169" s="51">
        <f t="shared" si="44"/>
        <v>3.1250066666666701E-2</v>
      </c>
      <c r="F169" s="31">
        <f t="shared" si="43"/>
        <v>0.29166666666666669</v>
      </c>
      <c r="G169" s="31">
        <f t="shared" si="38"/>
        <v>9.6666666665745637E-7</v>
      </c>
      <c r="H169" s="31">
        <f t="shared" si="40"/>
        <v>0.29166763333333334</v>
      </c>
      <c r="J169" s="10">
        <f t="shared" ref="J169:J171" si="45">IF(A169="","",WEEKNUM(A169,2))</f>
        <v>13</v>
      </c>
    </row>
    <row r="170" spans="1:10" ht="15.75">
      <c r="A170" s="1">
        <f>IF(A169="","",IF(MONTH(A169+1)=MONTH(A169),A169+1,""))</f>
        <v>41727</v>
      </c>
      <c r="B170" s="23" t="str">
        <f t="shared" si="44"/>
        <v/>
      </c>
      <c r="C170" s="51" t="str">
        <f t="shared" si="44"/>
        <v/>
      </c>
      <c r="D170" s="51" t="str">
        <f t="shared" si="44"/>
        <v/>
      </c>
      <c r="E170" s="51" t="str">
        <f t="shared" si="44"/>
        <v/>
      </c>
      <c r="F170" s="31" t="str">
        <f t="shared" si="43"/>
        <v/>
      </c>
      <c r="G170" s="31" t="str">
        <f t="shared" si="38"/>
        <v/>
      </c>
      <c r="H170" s="31" t="str">
        <f t="shared" si="40"/>
        <v/>
      </c>
      <c r="J170" s="10">
        <f t="shared" si="45"/>
        <v>13</v>
      </c>
    </row>
    <row r="171" spans="1:10" ht="15.75">
      <c r="A171" s="1">
        <f t="shared" ref="A171:A172" si="46">IF(A170="","",IF(MONTH(A170+1)=MONTH(A170),A170+1,""))</f>
        <v>41728</v>
      </c>
      <c r="B171" s="23" t="str">
        <f t="shared" si="44"/>
        <v/>
      </c>
      <c r="C171" s="51" t="str">
        <f t="shared" si="44"/>
        <v/>
      </c>
      <c r="D171" s="51" t="str">
        <f t="shared" si="44"/>
        <v/>
      </c>
      <c r="E171" s="51" t="str">
        <f t="shared" si="44"/>
        <v/>
      </c>
      <c r="F171" s="31" t="str">
        <f t="shared" si="43"/>
        <v/>
      </c>
      <c r="G171" s="31" t="str">
        <f t="shared" si="38"/>
        <v/>
      </c>
      <c r="H171" s="31" t="str">
        <f t="shared" si="40"/>
        <v/>
      </c>
      <c r="J171" s="10">
        <f t="shared" si="45"/>
        <v>13</v>
      </c>
    </row>
    <row r="172" spans="1:10" ht="15.75">
      <c r="A172" s="1">
        <f t="shared" si="46"/>
        <v>41729</v>
      </c>
      <c r="B172" s="23" t="str">
        <f t="shared" si="44"/>
        <v>Présent</v>
      </c>
      <c r="C172" s="51">
        <f t="shared" si="44"/>
        <v>0.29166756666666699</v>
      </c>
      <c r="D172" s="51">
        <f t="shared" si="44"/>
        <v>0.61458526666666702</v>
      </c>
      <c r="E172" s="51">
        <f t="shared" si="44"/>
        <v>3.1250066666666701E-2</v>
      </c>
      <c r="F172" s="31">
        <f t="shared" si="43"/>
        <v>0.29166666666666669</v>
      </c>
      <c r="G172" s="31">
        <f t="shared" si="38"/>
        <v>9.6666666665745637E-7</v>
      </c>
      <c r="H172" s="31">
        <f t="shared" si="40"/>
        <v>0.29166763333333334</v>
      </c>
      <c r="J172" s="10">
        <f>IF(A172="","",WEEKNUM(A172,2))</f>
        <v>14</v>
      </c>
    </row>
    <row r="173" spans="1:10" ht="47.25">
      <c r="A173" s="1"/>
      <c r="B173" s="37" t="s">
        <v>54</v>
      </c>
      <c r="C173" s="38" t="s">
        <v>53</v>
      </c>
      <c r="D173" s="38" t="s">
        <v>52</v>
      </c>
      <c r="E173" s="39" t="s">
        <v>50</v>
      </c>
      <c r="F173" s="40" t="s">
        <v>51</v>
      </c>
      <c r="G173" s="40"/>
      <c r="H173" s="40" t="s">
        <v>55</v>
      </c>
    </row>
    <row r="174" spans="1:10" ht="15.75">
      <c r="A174" s="29" t="s">
        <v>89</v>
      </c>
      <c r="B174" s="34">
        <f>SUMIF($J$142:$J$172,$J174,$H$142:$H$172)+SUMIF($J$80:$J$110,$J116,$H$80:$H$110)</f>
        <v>1.4583381666666666</v>
      </c>
      <c r="C174" s="35">
        <f t="shared" ref="C174:C178" si="47">IFERROR((IF(B174="","",IF(B174&lt;$P$24,($P$24-B174),0))),"")</f>
        <v>0</v>
      </c>
      <c r="D174" s="34">
        <f>IFERROR((IF(B174="","",IF(B174&gt;=$P$24,$P$24,B174))),"")</f>
        <v>1.458337833333335</v>
      </c>
      <c r="E174" s="36">
        <f t="shared" ref="E174:E178" si="48">IFERROR(IF(B174="","",IF(B174&lt;=$P$24,0,IF(B174&lt;$P$25,B174-$P$24,$P$26))),"")</f>
        <v>3.3333333160356915E-7</v>
      </c>
      <c r="F174" s="32">
        <f t="shared" ref="F174:F178" si="49">IFERROR(IF(B174="","",IF(B174&gt;$P$25,B174-$P$25,0)),"")</f>
        <v>0</v>
      </c>
      <c r="G174" s="32"/>
      <c r="H174" s="42"/>
      <c r="J174" s="10">
        <v>9</v>
      </c>
    </row>
    <row r="175" spans="1:10" ht="15.75">
      <c r="A175" s="29" t="s">
        <v>90</v>
      </c>
      <c r="B175" s="34">
        <f t="shared" ref="B175:B178" si="50">SUMIF($J$142:$J$172,$J175,$H$142:$H$172)</f>
        <v>1.4583381666666666</v>
      </c>
      <c r="C175" s="35">
        <f t="shared" si="47"/>
        <v>0</v>
      </c>
      <c r="D175" s="34">
        <f t="shared" ref="D175:D178" si="51">IFERROR((IF(B175="","",IF(B175&gt;=$P$24,$P$24,B175))),"")</f>
        <v>1.458337833333335</v>
      </c>
      <c r="E175" s="36">
        <f t="shared" si="48"/>
        <v>3.3333333160356915E-7</v>
      </c>
      <c r="F175" s="32">
        <f t="shared" si="49"/>
        <v>0</v>
      </c>
      <c r="G175" s="32"/>
      <c r="H175" s="42"/>
      <c r="J175" s="10">
        <f>J174+1</f>
        <v>10</v>
      </c>
    </row>
    <row r="176" spans="1:10" ht="15.75">
      <c r="A176" s="29" t="s">
        <v>91</v>
      </c>
      <c r="B176" s="34">
        <f t="shared" si="50"/>
        <v>1.4583381666666666</v>
      </c>
      <c r="C176" s="35">
        <f t="shared" si="47"/>
        <v>0</v>
      </c>
      <c r="D176" s="34">
        <f t="shared" si="51"/>
        <v>1.458337833333335</v>
      </c>
      <c r="E176" s="36">
        <f t="shared" si="48"/>
        <v>3.3333333160356915E-7</v>
      </c>
      <c r="F176" s="32">
        <f t="shared" si="49"/>
        <v>0</v>
      </c>
      <c r="G176" s="32"/>
      <c r="H176" s="42"/>
      <c r="J176" s="10">
        <f t="shared" ref="J176:J179" si="52">J175+1</f>
        <v>11</v>
      </c>
    </row>
    <row r="177" spans="1:10" ht="15.75">
      <c r="A177" s="29" t="s">
        <v>92</v>
      </c>
      <c r="B177" s="34">
        <f t="shared" si="50"/>
        <v>1.4583381666666666</v>
      </c>
      <c r="C177" s="35">
        <f t="shared" si="47"/>
        <v>0</v>
      </c>
      <c r="D177" s="34">
        <f t="shared" si="51"/>
        <v>1.458337833333335</v>
      </c>
      <c r="E177" s="36">
        <f t="shared" si="48"/>
        <v>3.3333333160356915E-7</v>
      </c>
      <c r="F177" s="32">
        <f t="shared" si="49"/>
        <v>0</v>
      </c>
      <c r="G177" s="32"/>
      <c r="H177" s="42"/>
      <c r="J177" s="10">
        <f t="shared" si="52"/>
        <v>12</v>
      </c>
    </row>
    <row r="178" spans="1:10" ht="15.75">
      <c r="A178" s="29" t="s">
        <v>93</v>
      </c>
      <c r="B178" s="34">
        <f t="shared" si="50"/>
        <v>1.4583381666666666</v>
      </c>
      <c r="C178" s="35">
        <f t="shared" si="47"/>
        <v>0</v>
      </c>
      <c r="D178" s="34">
        <f t="shared" si="51"/>
        <v>1.458337833333335</v>
      </c>
      <c r="E178" s="36">
        <f t="shared" si="48"/>
        <v>3.3333333160356915E-7</v>
      </c>
      <c r="F178" s="32">
        <f t="shared" si="49"/>
        <v>0</v>
      </c>
      <c r="G178" s="32"/>
      <c r="H178" s="42"/>
      <c r="J178" s="10">
        <f t="shared" si="52"/>
        <v>13</v>
      </c>
    </row>
    <row r="179" spans="1:10" ht="15.75">
      <c r="A179" s="29" t="s">
        <v>94</v>
      </c>
      <c r="B179" s="34">
        <f>SUMIF(J143:J173,J179,H143:H173)</f>
        <v>0.29166763333333334</v>
      </c>
      <c r="C179" s="35">
        <v>0</v>
      </c>
      <c r="D179" s="34">
        <f>B179</f>
        <v>0.29166763333333334</v>
      </c>
      <c r="E179" s="36">
        <v>0</v>
      </c>
      <c r="F179" s="32">
        <v>0</v>
      </c>
      <c r="G179" s="32"/>
      <c r="H179" s="42"/>
      <c r="J179" s="10">
        <f t="shared" si="52"/>
        <v>14</v>
      </c>
    </row>
    <row r="180" spans="1:10">
      <c r="A180" s="12" t="s">
        <v>19</v>
      </c>
      <c r="B180" s="33">
        <f>SUM(B174:B179)</f>
        <v>7.5833584666666667</v>
      </c>
      <c r="C180" s="33">
        <f t="shared" ref="C180:F180" si="53">SUM(C174:C179)</f>
        <v>0</v>
      </c>
      <c r="D180" s="33">
        <f t="shared" si="53"/>
        <v>7.5833568000000087</v>
      </c>
      <c r="E180" s="33">
        <f t="shared" si="53"/>
        <v>1.6666666580178457E-6</v>
      </c>
      <c r="F180" s="33">
        <f t="shared" si="53"/>
        <v>0</v>
      </c>
      <c r="G180" s="33"/>
      <c r="H180" s="43">
        <f>($AD$3*$AC$3*24)+(E180*24*$AC$4)+($AC$5*F180*24)-(C180*$AC$3*24)</f>
        <v>1600.0005274708972</v>
      </c>
    </row>
    <row r="187" spans="1:10" ht="81" customHeight="1">
      <c r="D187" s="58" t="s">
        <v>0</v>
      </c>
      <c r="E187" s="58"/>
      <c r="F187" s="58"/>
      <c r="G187" s="58"/>
      <c r="H187" s="58"/>
      <c r="I187" s="58"/>
    </row>
    <row r="188" spans="1:10">
      <c r="D188" s="58"/>
      <c r="E188" s="58"/>
      <c r="F188" s="58"/>
      <c r="G188" s="58"/>
      <c r="H188" s="58"/>
      <c r="I188" s="58"/>
    </row>
    <row r="189" spans="1:10" ht="32.25" customHeight="1">
      <c r="D189" s="58"/>
      <c r="E189" s="58"/>
      <c r="F189" s="58"/>
      <c r="G189" s="58"/>
      <c r="H189" s="58"/>
      <c r="I189" s="58"/>
    </row>
    <row r="190" spans="1:10">
      <c r="D190" s="59" t="s">
        <v>1</v>
      </c>
      <c r="E190" s="59"/>
      <c r="F190" s="59"/>
      <c r="G190" s="59"/>
      <c r="H190" s="59"/>
      <c r="I190" s="59"/>
    </row>
    <row r="191" spans="1:10">
      <c r="D191" s="59"/>
      <c r="E191" s="59"/>
      <c r="F191" s="59"/>
      <c r="G191" s="59"/>
      <c r="H191" s="59"/>
      <c r="I191" s="59"/>
    </row>
    <row r="193" spans="1:10" ht="26.25">
      <c r="A193" s="9" t="s">
        <v>2</v>
      </c>
      <c r="B193" s="60">
        <f>$B$131</f>
        <v>1</v>
      </c>
      <c r="C193" s="60"/>
      <c r="D193" s="60"/>
      <c r="G193" s="61" t="s">
        <v>36</v>
      </c>
      <c r="H193" s="62"/>
    </row>
    <row r="194" spans="1:10" ht="26.25">
      <c r="A194" s="9" t="s">
        <v>3</v>
      </c>
      <c r="B194" s="63" t="str">
        <f>VLOOKUP(B193,Numero,2,FALSE)</f>
        <v>SMITH</v>
      </c>
      <c r="C194" s="63"/>
      <c r="D194" s="63"/>
      <c r="G194" s="64">
        <v>2014</v>
      </c>
      <c r="H194" s="65"/>
    </row>
    <row r="195" spans="1:10" ht="26.25">
      <c r="A195" s="9" t="s">
        <v>4</v>
      </c>
      <c r="B195" s="63" t="str">
        <f>VLOOKUP(B193,Numero,3,FALSE)</f>
        <v>Allan</v>
      </c>
      <c r="C195" s="63"/>
      <c r="D195" s="63"/>
      <c r="G195" s="66"/>
      <c r="H195" s="67"/>
    </row>
    <row r="196" spans="1:10" ht="21">
      <c r="A196" s="9" t="s">
        <v>6</v>
      </c>
      <c r="B196" s="53" t="str">
        <f>VLOOKUP(B193,Numero,5,FALSE)</f>
        <v>12 rue des tilleuls</v>
      </c>
      <c r="C196" s="54"/>
      <c r="D196" s="55"/>
    </row>
    <row r="197" spans="1:10" ht="21">
      <c r="A197" s="9" t="s">
        <v>7</v>
      </c>
      <c r="B197" s="53">
        <f>VLOOKUP(B193,Numero,6,FALSE)</f>
        <v>57000</v>
      </c>
      <c r="C197" s="54"/>
      <c r="D197" s="55"/>
    </row>
    <row r="198" spans="1:10" ht="21">
      <c r="A198" s="9" t="s">
        <v>8</v>
      </c>
      <c r="B198" s="53" t="str">
        <f>VLOOKUP(B193,Numero,7,FALSE)</f>
        <v>Metz</v>
      </c>
      <c r="C198" s="54"/>
      <c r="D198" s="55"/>
    </row>
    <row r="199" spans="1:10" ht="18.75">
      <c r="A199" s="9" t="s">
        <v>9</v>
      </c>
      <c r="B199" s="56" t="str">
        <f>VLOOKUP(B193,Numero,4,FALSE)</f>
        <v>Direction</v>
      </c>
      <c r="C199" s="56"/>
      <c r="D199" s="56"/>
    </row>
    <row r="200" spans="1:10" ht="15.75">
      <c r="A200" s="9" t="s">
        <v>11</v>
      </c>
      <c r="B200" s="57" t="s">
        <v>71</v>
      </c>
      <c r="C200" s="57"/>
      <c r="D200" s="57"/>
    </row>
    <row r="202" spans="1:10" ht="15.75" thickBot="1"/>
    <row r="203" spans="1:10" ht="30.75" thickBot="1">
      <c r="A203" s="18"/>
      <c r="B203" s="24" t="s">
        <v>13</v>
      </c>
      <c r="C203" s="19" t="s">
        <v>14</v>
      </c>
      <c r="D203" s="19" t="s">
        <v>15</v>
      </c>
      <c r="E203" s="19" t="s">
        <v>16</v>
      </c>
      <c r="F203" s="19" t="s">
        <v>17</v>
      </c>
      <c r="G203" s="19" t="s">
        <v>18</v>
      </c>
      <c r="H203" s="20" t="s">
        <v>19</v>
      </c>
      <c r="J203" s="10" t="s">
        <v>78</v>
      </c>
    </row>
    <row r="204" spans="1:10" ht="15.75">
      <c r="A204" s="25">
        <f>DATE($G$194,MONTH(1&amp;$G$193),1)</f>
        <v>41730</v>
      </c>
      <c r="B204" s="23" t="str">
        <f t="shared" ref="B204:E229" si="54">IF(AND(WEEKDAY($A204,2)&lt;6,COUNTIF(JF,$A204)=0),INDEX($L$18:$O$18,,COLUMN()-1),"")</f>
        <v>Présent</v>
      </c>
      <c r="C204" s="51">
        <f t="shared" si="54"/>
        <v>0.29166756666666699</v>
      </c>
      <c r="D204" s="51">
        <f t="shared" si="54"/>
        <v>0.61458526666666702</v>
      </c>
      <c r="E204" s="51">
        <f t="shared" si="54"/>
        <v>3.1250066666666701E-2</v>
      </c>
      <c r="F204" s="31">
        <f>IFERROR(IF(H204="","",(H204-G204)),"")</f>
        <v>0.29166666666666669</v>
      </c>
      <c r="G204" s="31">
        <f t="shared" ref="G204:G234" si="55">IFERROR(IF(H204&lt;$P$22,$P$23,IF(H204&gt;$P$22,(H204-$P$22))),"")</f>
        <v>9.6666666665745637E-7</v>
      </c>
      <c r="H204" s="31">
        <f>IFERROR(IF(E204="","",D204-C204-E204),"")</f>
        <v>0.29166763333333334</v>
      </c>
      <c r="J204" s="10">
        <f>WEEKNUM(A204,2)</f>
        <v>14</v>
      </c>
    </row>
    <row r="205" spans="1:10" ht="15.75">
      <c r="A205" s="1">
        <f>A204+1</f>
        <v>41731</v>
      </c>
      <c r="B205" s="23" t="str">
        <f t="shared" si="54"/>
        <v>Présent</v>
      </c>
      <c r="C205" s="51">
        <f t="shared" si="54"/>
        <v>0.29166756666666699</v>
      </c>
      <c r="D205" s="51">
        <f t="shared" si="54"/>
        <v>0.61458526666666702</v>
      </c>
      <c r="E205" s="51">
        <f t="shared" si="54"/>
        <v>3.1250066666666701E-2</v>
      </c>
      <c r="F205" s="31">
        <f t="shared" ref="F205:F215" si="56">IFERROR(IF(H205="","",(H205-G205)),"")</f>
        <v>0.29166666666666669</v>
      </c>
      <c r="G205" s="31">
        <f t="shared" si="55"/>
        <v>9.6666666665745637E-7</v>
      </c>
      <c r="H205" s="31">
        <f t="shared" ref="H205:H234" si="57">IFERROR(IF(E205="","",D205-C205-E205),"")</f>
        <v>0.29166763333333334</v>
      </c>
      <c r="J205" s="10">
        <f>WEEKNUM(A205,2)</f>
        <v>14</v>
      </c>
    </row>
    <row r="206" spans="1:10" ht="15.75">
      <c r="A206" s="1">
        <f t="shared" ref="A206:A231" si="58">A205+1</f>
        <v>41732</v>
      </c>
      <c r="B206" s="23" t="str">
        <f t="shared" si="54"/>
        <v>Présent</v>
      </c>
      <c r="C206" s="51">
        <f t="shared" si="54"/>
        <v>0.29166756666666699</v>
      </c>
      <c r="D206" s="51">
        <f t="shared" si="54"/>
        <v>0.61458526666666702</v>
      </c>
      <c r="E206" s="51">
        <f t="shared" si="54"/>
        <v>3.1250066666666701E-2</v>
      </c>
      <c r="F206" s="31">
        <f t="shared" si="56"/>
        <v>0.29166666666666669</v>
      </c>
      <c r="G206" s="31">
        <f t="shared" si="55"/>
        <v>9.6666666665745637E-7</v>
      </c>
      <c r="H206" s="31">
        <f t="shared" si="57"/>
        <v>0.29166763333333334</v>
      </c>
      <c r="J206" s="10">
        <f t="shared" ref="J206:J230" si="59">WEEKNUM(A206,2)</f>
        <v>14</v>
      </c>
    </row>
    <row r="207" spans="1:10" ht="15.75">
      <c r="A207" s="1">
        <f t="shared" si="58"/>
        <v>41733</v>
      </c>
      <c r="B207" s="23" t="str">
        <f t="shared" si="54"/>
        <v>Présent</v>
      </c>
      <c r="C207" s="51">
        <f t="shared" si="54"/>
        <v>0.29166756666666699</v>
      </c>
      <c r="D207" s="51">
        <f t="shared" si="54"/>
        <v>0.61458526666666702</v>
      </c>
      <c r="E207" s="51">
        <f t="shared" si="54"/>
        <v>3.1250066666666701E-2</v>
      </c>
      <c r="F207" s="31">
        <f t="shared" si="56"/>
        <v>0.29166666666666669</v>
      </c>
      <c r="G207" s="31">
        <f t="shared" si="55"/>
        <v>9.6666666665745637E-7</v>
      </c>
      <c r="H207" s="31">
        <f t="shared" si="57"/>
        <v>0.29166763333333334</v>
      </c>
      <c r="J207" s="10">
        <f t="shared" si="59"/>
        <v>14</v>
      </c>
    </row>
    <row r="208" spans="1:10" ht="15.75">
      <c r="A208" s="1">
        <f t="shared" si="58"/>
        <v>41734</v>
      </c>
      <c r="B208" s="23" t="str">
        <f t="shared" si="54"/>
        <v/>
      </c>
      <c r="C208" s="51" t="str">
        <f t="shared" si="54"/>
        <v/>
      </c>
      <c r="D208" s="51" t="str">
        <f t="shared" si="54"/>
        <v/>
      </c>
      <c r="E208" s="51" t="str">
        <f t="shared" si="54"/>
        <v/>
      </c>
      <c r="F208" s="31" t="str">
        <f t="shared" si="56"/>
        <v/>
      </c>
      <c r="G208" s="31" t="str">
        <f t="shared" si="55"/>
        <v/>
      </c>
      <c r="H208" s="31" t="str">
        <f t="shared" si="57"/>
        <v/>
      </c>
      <c r="J208" s="10">
        <f t="shared" si="59"/>
        <v>14</v>
      </c>
    </row>
    <row r="209" spans="1:10" ht="15.75">
      <c r="A209" s="1">
        <f t="shared" si="58"/>
        <v>41735</v>
      </c>
      <c r="B209" s="23" t="str">
        <f t="shared" si="54"/>
        <v/>
      </c>
      <c r="C209" s="51" t="str">
        <f t="shared" si="54"/>
        <v/>
      </c>
      <c r="D209" s="51" t="str">
        <f t="shared" si="54"/>
        <v/>
      </c>
      <c r="E209" s="51" t="str">
        <f t="shared" si="54"/>
        <v/>
      </c>
      <c r="F209" s="31" t="str">
        <f t="shared" si="56"/>
        <v/>
      </c>
      <c r="G209" s="31" t="str">
        <f t="shared" si="55"/>
        <v/>
      </c>
      <c r="H209" s="31" t="str">
        <f t="shared" si="57"/>
        <v/>
      </c>
      <c r="J209" s="10">
        <f t="shared" si="59"/>
        <v>14</v>
      </c>
    </row>
    <row r="210" spans="1:10" ht="15.75">
      <c r="A210" s="1">
        <f t="shared" si="58"/>
        <v>41736</v>
      </c>
      <c r="B210" s="23" t="str">
        <f t="shared" si="54"/>
        <v>Présent</v>
      </c>
      <c r="C210" s="51">
        <f t="shared" si="54"/>
        <v>0.29166756666666699</v>
      </c>
      <c r="D210" s="51">
        <f t="shared" si="54"/>
        <v>0.61458526666666702</v>
      </c>
      <c r="E210" s="51">
        <f t="shared" si="54"/>
        <v>3.1250066666666701E-2</v>
      </c>
      <c r="F210" s="31">
        <f t="shared" si="56"/>
        <v>0.29166666666666669</v>
      </c>
      <c r="G210" s="31">
        <f t="shared" si="55"/>
        <v>9.6666666665745637E-7</v>
      </c>
      <c r="H210" s="31">
        <f t="shared" si="57"/>
        <v>0.29166763333333334</v>
      </c>
      <c r="J210" s="10">
        <f t="shared" si="59"/>
        <v>15</v>
      </c>
    </row>
    <row r="211" spans="1:10" ht="15.75">
      <c r="A211" s="1">
        <f t="shared" si="58"/>
        <v>41737</v>
      </c>
      <c r="B211" s="23" t="str">
        <f t="shared" si="54"/>
        <v>Présent</v>
      </c>
      <c r="C211" s="51">
        <f t="shared" si="54"/>
        <v>0.29166756666666699</v>
      </c>
      <c r="D211" s="51">
        <f t="shared" si="54"/>
        <v>0.61458526666666702</v>
      </c>
      <c r="E211" s="51">
        <f t="shared" si="54"/>
        <v>3.1250066666666701E-2</v>
      </c>
      <c r="F211" s="31">
        <f t="shared" si="56"/>
        <v>0.29166666666666669</v>
      </c>
      <c r="G211" s="31">
        <f t="shared" si="55"/>
        <v>9.6666666665745637E-7</v>
      </c>
      <c r="H211" s="31">
        <f t="shared" si="57"/>
        <v>0.29166763333333334</v>
      </c>
      <c r="J211" s="10">
        <f t="shared" si="59"/>
        <v>15</v>
      </c>
    </row>
    <row r="212" spans="1:10" ht="15.75">
      <c r="A212" s="1">
        <f t="shared" si="58"/>
        <v>41738</v>
      </c>
      <c r="B212" s="23" t="str">
        <f t="shared" si="54"/>
        <v>Présent</v>
      </c>
      <c r="C212" s="51">
        <f t="shared" si="54"/>
        <v>0.29166756666666699</v>
      </c>
      <c r="D212" s="51">
        <f t="shared" si="54"/>
        <v>0.61458526666666702</v>
      </c>
      <c r="E212" s="51">
        <f t="shared" si="54"/>
        <v>3.1250066666666701E-2</v>
      </c>
      <c r="F212" s="31">
        <f t="shared" si="56"/>
        <v>0.29166666666666669</v>
      </c>
      <c r="G212" s="31">
        <f t="shared" si="55"/>
        <v>9.6666666665745637E-7</v>
      </c>
      <c r="H212" s="31">
        <f t="shared" si="57"/>
        <v>0.29166763333333334</v>
      </c>
      <c r="J212" s="10">
        <f t="shared" si="59"/>
        <v>15</v>
      </c>
    </row>
    <row r="213" spans="1:10" ht="15.75">
      <c r="A213" s="1">
        <f t="shared" si="58"/>
        <v>41739</v>
      </c>
      <c r="B213" s="23" t="str">
        <f>IF(AND(WEEKDAY($A213,2)&lt;6,COUNTIF(JF,$A213)=0),INDEX($L$18:$O$18,,COLUMN()-1),"")</f>
        <v>Présent</v>
      </c>
      <c r="C213" s="51">
        <f t="shared" si="54"/>
        <v>0.29166756666666699</v>
      </c>
      <c r="D213" s="51">
        <f t="shared" si="54"/>
        <v>0.61458526666666702</v>
      </c>
      <c r="E213" s="51">
        <f t="shared" si="54"/>
        <v>3.1250066666666701E-2</v>
      </c>
      <c r="F213" s="31">
        <f t="shared" si="56"/>
        <v>0.29166666666666669</v>
      </c>
      <c r="G213" s="31">
        <f t="shared" si="55"/>
        <v>9.6666666665745637E-7</v>
      </c>
      <c r="H213" s="31">
        <f t="shared" si="57"/>
        <v>0.29166763333333334</v>
      </c>
      <c r="J213" s="10">
        <f t="shared" si="59"/>
        <v>15</v>
      </c>
    </row>
    <row r="214" spans="1:10" ht="15.75">
      <c r="A214" s="1">
        <f t="shared" si="58"/>
        <v>41740</v>
      </c>
      <c r="B214" s="23" t="str">
        <f t="shared" si="54"/>
        <v>Présent</v>
      </c>
      <c r="C214" s="51">
        <f t="shared" si="54"/>
        <v>0.29166756666666699</v>
      </c>
      <c r="D214" s="51">
        <f t="shared" si="54"/>
        <v>0.61458526666666702</v>
      </c>
      <c r="E214" s="51">
        <f t="shared" si="54"/>
        <v>3.1250066666666701E-2</v>
      </c>
      <c r="F214" s="31">
        <f t="shared" si="56"/>
        <v>0.29166666666666669</v>
      </c>
      <c r="G214" s="31">
        <f t="shared" si="55"/>
        <v>9.6666666665745637E-7</v>
      </c>
      <c r="H214" s="31">
        <f t="shared" si="57"/>
        <v>0.29166763333333334</v>
      </c>
      <c r="J214" s="10">
        <f t="shared" si="59"/>
        <v>15</v>
      </c>
    </row>
    <row r="215" spans="1:10" ht="15.75">
      <c r="A215" s="1">
        <f t="shared" si="58"/>
        <v>41741</v>
      </c>
      <c r="B215" s="23" t="str">
        <f t="shared" si="54"/>
        <v/>
      </c>
      <c r="C215" s="51" t="str">
        <f t="shared" si="54"/>
        <v/>
      </c>
      <c r="D215" s="51" t="str">
        <f t="shared" si="54"/>
        <v/>
      </c>
      <c r="E215" s="51" t="str">
        <f t="shared" si="54"/>
        <v/>
      </c>
      <c r="F215" s="31" t="str">
        <f t="shared" si="56"/>
        <v/>
      </c>
      <c r="G215" s="31" t="str">
        <f t="shared" si="55"/>
        <v/>
      </c>
      <c r="H215" s="31" t="str">
        <f t="shared" si="57"/>
        <v/>
      </c>
      <c r="J215" s="10">
        <f t="shared" si="59"/>
        <v>15</v>
      </c>
    </row>
    <row r="216" spans="1:10" ht="15.75">
      <c r="A216" s="1">
        <f t="shared" si="58"/>
        <v>41742</v>
      </c>
      <c r="B216" s="23" t="str">
        <f t="shared" si="54"/>
        <v/>
      </c>
      <c r="C216" s="51" t="str">
        <f t="shared" si="54"/>
        <v/>
      </c>
      <c r="D216" s="51" t="str">
        <f t="shared" si="54"/>
        <v/>
      </c>
      <c r="E216" s="51" t="str">
        <f t="shared" si="54"/>
        <v/>
      </c>
      <c r="F216" s="31" t="str">
        <f>IFERROR(IF(H216="","",(H216-G216)),"")</f>
        <v/>
      </c>
      <c r="G216" s="31" t="str">
        <f t="shared" si="55"/>
        <v/>
      </c>
      <c r="H216" s="31" t="str">
        <f t="shared" si="57"/>
        <v/>
      </c>
      <c r="J216" s="10">
        <f t="shared" si="59"/>
        <v>15</v>
      </c>
    </row>
    <row r="217" spans="1:10" ht="15.75">
      <c r="A217" s="1">
        <f t="shared" si="58"/>
        <v>41743</v>
      </c>
      <c r="B217" s="23" t="str">
        <f t="shared" si="54"/>
        <v>Présent</v>
      </c>
      <c r="C217" s="51">
        <f t="shared" si="54"/>
        <v>0.29166756666666699</v>
      </c>
      <c r="D217" s="51">
        <f t="shared" si="54"/>
        <v>0.61458526666666702</v>
      </c>
      <c r="E217" s="51">
        <f t="shared" si="54"/>
        <v>3.1250066666666701E-2</v>
      </c>
      <c r="F217" s="31">
        <f t="shared" ref="F217:F234" si="60">IFERROR(IF(H217="","",(H217-G217)),"")</f>
        <v>0.29166666666666669</v>
      </c>
      <c r="G217" s="31">
        <f t="shared" si="55"/>
        <v>9.6666666665745637E-7</v>
      </c>
      <c r="H217" s="31">
        <f t="shared" si="57"/>
        <v>0.29166763333333334</v>
      </c>
      <c r="J217" s="10">
        <f t="shared" si="59"/>
        <v>16</v>
      </c>
    </row>
    <row r="218" spans="1:10" ht="15.75">
      <c r="A218" s="1">
        <f t="shared" si="58"/>
        <v>41744</v>
      </c>
      <c r="B218" s="23" t="str">
        <f t="shared" si="54"/>
        <v>Présent</v>
      </c>
      <c r="C218" s="51">
        <f t="shared" si="54"/>
        <v>0.29166756666666699</v>
      </c>
      <c r="D218" s="51">
        <f t="shared" si="54"/>
        <v>0.61458526666666702</v>
      </c>
      <c r="E218" s="51">
        <f t="shared" si="54"/>
        <v>3.1250066666666701E-2</v>
      </c>
      <c r="F218" s="31">
        <f t="shared" si="60"/>
        <v>0.29166666666666669</v>
      </c>
      <c r="G218" s="31">
        <f t="shared" si="55"/>
        <v>9.6666666665745637E-7</v>
      </c>
      <c r="H218" s="31">
        <f t="shared" si="57"/>
        <v>0.29166763333333334</v>
      </c>
      <c r="J218" s="10">
        <f t="shared" si="59"/>
        <v>16</v>
      </c>
    </row>
    <row r="219" spans="1:10" ht="15.75">
      <c r="A219" s="1">
        <f t="shared" si="58"/>
        <v>41745</v>
      </c>
      <c r="B219" s="23" t="str">
        <f t="shared" si="54"/>
        <v>Présent</v>
      </c>
      <c r="C219" s="51">
        <f t="shared" si="54"/>
        <v>0.29166756666666699</v>
      </c>
      <c r="D219" s="51">
        <f t="shared" si="54"/>
        <v>0.61458526666666702</v>
      </c>
      <c r="E219" s="51">
        <f t="shared" si="54"/>
        <v>3.1250066666666701E-2</v>
      </c>
      <c r="F219" s="31">
        <f t="shared" si="60"/>
        <v>0.29166666666666669</v>
      </c>
      <c r="G219" s="31">
        <f t="shared" si="55"/>
        <v>9.6666666665745637E-7</v>
      </c>
      <c r="H219" s="31">
        <f t="shared" si="57"/>
        <v>0.29166763333333334</v>
      </c>
      <c r="J219" s="10">
        <f t="shared" si="59"/>
        <v>16</v>
      </c>
    </row>
    <row r="220" spans="1:10" ht="15.75">
      <c r="A220" s="1">
        <f t="shared" si="58"/>
        <v>41746</v>
      </c>
      <c r="B220" s="23" t="str">
        <f t="shared" si="54"/>
        <v>Présent</v>
      </c>
      <c r="C220" s="51">
        <f t="shared" si="54"/>
        <v>0.29166756666666699</v>
      </c>
      <c r="D220" s="51">
        <f t="shared" si="54"/>
        <v>0.61458526666666702</v>
      </c>
      <c r="E220" s="51">
        <f t="shared" si="54"/>
        <v>3.1250066666666701E-2</v>
      </c>
      <c r="F220" s="31">
        <f t="shared" si="60"/>
        <v>0.29166666666666669</v>
      </c>
      <c r="G220" s="31">
        <f t="shared" si="55"/>
        <v>9.6666666665745637E-7</v>
      </c>
      <c r="H220" s="31">
        <f t="shared" si="57"/>
        <v>0.29166763333333334</v>
      </c>
      <c r="J220" s="10">
        <f t="shared" si="59"/>
        <v>16</v>
      </c>
    </row>
    <row r="221" spans="1:10" ht="15.75">
      <c r="A221" s="1">
        <f t="shared" si="58"/>
        <v>41747</v>
      </c>
      <c r="B221" s="23" t="str">
        <f t="shared" si="54"/>
        <v>Présent</v>
      </c>
      <c r="C221" s="51">
        <f t="shared" si="54"/>
        <v>0.29166756666666699</v>
      </c>
      <c r="D221" s="51">
        <f t="shared" si="54"/>
        <v>0.61458526666666702</v>
      </c>
      <c r="E221" s="51">
        <f t="shared" si="54"/>
        <v>3.1250066666666701E-2</v>
      </c>
      <c r="F221" s="31">
        <f t="shared" si="60"/>
        <v>0.29166666666666669</v>
      </c>
      <c r="G221" s="31">
        <f t="shared" si="55"/>
        <v>9.6666666665745637E-7</v>
      </c>
      <c r="H221" s="31">
        <f t="shared" si="57"/>
        <v>0.29166763333333334</v>
      </c>
      <c r="J221" s="10">
        <f t="shared" si="59"/>
        <v>16</v>
      </c>
    </row>
    <row r="222" spans="1:10" ht="15.75">
      <c r="A222" s="1">
        <f t="shared" si="58"/>
        <v>41748</v>
      </c>
      <c r="B222" s="23" t="str">
        <f t="shared" si="54"/>
        <v/>
      </c>
      <c r="C222" s="51" t="str">
        <f t="shared" si="54"/>
        <v/>
      </c>
      <c r="D222" s="51" t="str">
        <f t="shared" si="54"/>
        <v/>
      </c>
      <c r="E222" s="51" t="str">
        <f t="shared" si="54"/>
        <v/>
      </c>
      <c r="F222" s="31" t="str">
        <f t="shared" si="60"/>
        <v/>
      </c>
      <c r="G222" s="31" t="str">
        <f t="shared" si="55"/>
        <v/>
      </c>
      <c r="H222" s="31" t="str">
        <f t="shared" si="57"/>
        <v/>
      </c>
      <c r="J222" s="10">
        <f t="shared" si="59"/>
        <v>16</v>
      </c>
    </row>
    <row r="223" spans="1:10" ht="15.75">
      <c r="A223" s="1">
        <f t="shared" si="58"/>
        <v>41749</v>
      </c>
      <c r="B223" s="23" t="str">
        <f t="shared" si="54"/>
        <v/>
      </c>
      <c r="C223" s="51" t="str">
        <f t="shared" si="54"/>
        <v/>
      </c>
      <c r="D223" s="51" t="str">
        <f t="shared" si="54"/>
        <v/>
      </c>
      <c r="E223" s="51" t="str">
        <f t="shared" si="54"/>
        <v/>
      </c>
      <c r="F223" s="31" t="str">
        <f t="shared" si="60"/>
        <v/>
      </c>
      <c r="G223" s="31" t="str">
        <f t="shared" si="55"/>
        <v/>
      </c>
      <c r="H223" s="31" t="str">
        <f t="shared" si="57"/>
        <v/>
      </c>
      <c r="J223" s="10">
        <f t="shared" si="59"/>
        <v>16</v>
      </c>
    </row>
    <row r="224" spans="1:10" ht="15.75">
      <c r="A224" s="1">
        <f t="shared" si="58"/>
        <v>41750</v>
      </c>
      <c r="B224" s="23" t="str">
        <f>IF(AND(WEEKDAY($A224,2)&lt;6,COUNTIF(JF,$A224)=1),INDEX($L$19:$O$19,,COLUMN()-1),"")</f>
        <v>Absent</v>
      </c>
      <c r="C224" s="51">
        <f>IF(AND(WEEKDAY($A224,2)&lt;6,COUNTIF(JF,$A224)=1),INDEX($L$19:$O$19,,COLUMN()-1),"")</f>
        <v>0.29166756666666699</v>
      </c>
      <c r="D224" s="51">
        <f>IF(AND(WEEKDAY($A224,2)&lt;6,COUNTIF(JF,$A224)=1),INDEX($L$19:$O$19,,COLUMN()-1),"")</f>
        <v>0.61458526666666702</v>
      </c>
      <c r="E224" s="51">
        <f>IF(AND(WEEKDAY($A224,2)&lt;6,COUNTIF(JF,$A224)=1),INDEX($L$19:$O$19,,COLUMN()-1),"")</f>
        <v>3.1250066666666701E-2</v>
      </c>
      <c r="F224" s="31">
        <f t="shared" si="60"/>
        <v>0.29166666666666669</v>
      </c>
      <c r="G224" s="31">
        <f t="shared" si="55"/>
        <v>9.6666666665745637E-7</v>
      </c>
      <c r="H224" s="31">
        <f t="shared" si="57"/>
        <v>0.29166763333333334</v>
      </c>
      <c r="J224" s="10">
        <f t="shared" si="59"/>
        <v>17</v>
      </c>
    </row>
    <row r="225" spans="1:10" ht="15.75">
      <c r="A225" s="1">
        <f t="shared" si="58"/>
        <v>41751</v>
      </c>
      <c r="B225" s="23" t="str">
        <f t="shared" si="54"/>
        <v>Présent</v>
      </c>
      <c r="C225" s="51">
        <f t="shared" si="54"/>
        <v>0.29166756666666699</v>
      </c>
      <c r="D225" s="51">
        <f t="shared" si="54"/>
        <v>0.61458526666666702</v>
      </c>
      <c r="E225" s="51">
        <f t="shared" si="54"/>
        <v>3.1250066666666701E-2</v>
      </c>
      <c r="F225" s="31">
        <f t="shared" si="60"/>
        <v>0.29166666666666669</v>
      </c>
      <c r="G225" s="31">
        <f t="shared" si="55"/>
        <v>9.6666666665745637E-7</v>
      </c>
      <c r="H225" s="31">
        <f t="shared" si="57"/>
        <v>0.29166763333333334</v>
      </c>
      <c r="J225" s="10">
        <f t="shared" si="59"/>
        <v>17</v>
      </c>
    </row>
    <row r="226" spans="1:10" ht="15.75">
      <c r="A226" s="1">
        <f t="shared" si="58"/>
        <v>41752</v>
      </c>
      <c r="B226" s="23" t="str">
        <f t="shared" si="54"/>
        <v>Présent</v>
      </c>
      <c r="C226" s="51">
        <f t="shared" si="54"/>
        <v>0.29166756666666699</v>
      </c>
      <c r="D226" s="51">
        <f t="shared" si="54"/>
        <v>0.61458526666666702</v>
      </c>
      <c r="E226" s="51">
        <f t="shared" si="54"/>
        <v>3.1250066666666701E-2</v>
      </c>
      <c r="F226" s="31">
        <f t="shared" si="60"/>
        <v>0.29166666666666669</v>
      </c>
      <c r="G226" s="31">
        <f t="shared" si="55"/>
        <v>9.6666666665745637E-7</v>
      </c>
      <c r="H226" s="31">
        <f t="shared" si="57"/>
        <v>0.29166763333333334</v>
      </c>
      <c r="J226" s="10">
        <f t="shared" si="59"/>
        <v>17</v>
      </c>
    </row>
    <row r="227" spans="1:10" ht="15.75">
      <c r="A227" s="1">
        <f t="shared" si="58"/>
        <v>41753</v>
      </c>
      <c r="B227" s="23" t="str">
        <f t="shared" si="54"/>
        <v>Présent</v>
      </c>
      <c r="C227" s="51">
        <f t="shared" si="54"/>
        <v>0.29166756666666699</v>
      </c>
      <c r="D227" s="51">
        <f t="shared" si="54"/>
        <v>0.61458526666666702</v>
      </c>
      <c r="E227" s="51">
        <f t="shared" si="54"/>
        <v>3.1250066666666701E-2</v>
      </c>
      <c r="F227" s="31">
        <f t="shared" si="60"/>
        <v>0.29166666666666669</v>
      </c>
      <c r="G227" s="31">
        <f t="shared" si="55"/>
        <v>9.6666666665745637E-7</v>
      </c>
      <c r="H227" s="31">
        <f t="shared" si="57"/>
        <v>0.29166763333333334</v>
      </c>
      <c r="J227" s="10">
        <f t="shared" si="59"/>
        <v>17</v>
      </c>
    </row>
    <row r="228" spans="1:10" ht="15.75">
      <c r="A228" s="1">
        <f t="shared" si="58"/>
        <v>41754</v>
      </c>
      <c r="B228" s="23" t="str">
        <f t="shared" si="54"/>
        <v>Présent</v>
      </c>
      <c r="C228" s="51">
        <f t="shared" si="54"/>
        <v>0.29166756666666699</v>
      </c>
      <c r="D228" s="51">
        <f t="shared" si="54"/>
        <v>0.61458526666666702</v>
      </c>
      <c r="E228" s="51">
        <f t="shared" si="54"/>
        <v>3.1250066666666701E-2</v>
      </c>
      <c r="F228" s="31">
        <f t="shared" si="60"/>
        <v>0.29166666666666669</v>
      </c>
      <c r="G228" s="31">
        <f t="shared" si="55"/>
        <v>9.6666666665745637E-7</v>
      </c>
      <c r="H228" s="31">
        <f t="shared" si="57"/>
        <v>0.29166763333333334</v>
      </c>
      <c r="J228" s="10">
        <f t="shared" si="59"/>
        <v>17</v>
      </c>
    </row>
    <row r="229" spans="1:10" ht="15.75">
      <c r="A229" s="1">
        <f t="shared" si="58"/>
        <v>41755</v>
      </c>
      <c r="B229" s="23" t="str">
        <f t="shared" si="54"/>
        <v/>
      </c>
      <c r="C229" s="51" t="str">
        <f t="shared" si="54"/>
        <v/>
      </c>
      <c r="D229" s="51" t="str">
        <f t="shared" si="54"/>
        <v/>
      </c>
      <c r="E229" s="51" t="str">
        <f t="shared" si="54"/>
        <v/>
      </c>
      <c r="F229" s="31" t="str">
        <f t="shared" si="60"/>
        <v/>
      </c>
      <c r="G229" s="31" t="str">
        <f t="shared" si="55"/>
        <v/>
      </c>
      <c r="H229" s="31" t="str">
        <f t="shared" si="57"/>
        <v/>
      </c>
      <c r="J229" s="10">
        <f t="shared" si="59"/>
        <v>17</v>
      </c>
    </row>
    <row r="230" spans="1:10" ht="15.75">
      <c r="A230" s="1">
        <f t="shared" si="58"/>
        <v>41756</v>
      </c>
      <c r="B230" s="23" t="str">
        <f t="shared" ref="B230:E234" si="61">IF($A230="","",IF(AND(WEEKDAY($A230,2)&lt;6,COUNTIF(JF,$A230)=0),INDEX($L$18:$O$18,,COLUMN()-1),""))</f>
        <v/>
      </c>
      <c r="C230" s="51" t="str">
        <f t="shared" si="61"/>
        <v/>
      </c>
      <c r="D230" s="51" t="str">
        <f t="shared" si="61"/>
        <v/>
      </c>
      <c r="E230" s="51" t="str">
        <f t="shared" si="61"/>
        <v/>
      </c>
      <c r="F230" s="31" t="str">
        <f t="shared" si="60"/>
        <v/>
      </c>
      <c r="G230" s="31" t="str">
        <f t="shared" si="55"/>
        <v/>
      </c>
      <c r="H230" s="31" t="str">
        <f t="shared" si="57"/>
        <v/>
      </c>
      <c r="J230" s="10">
        <f t="shared" si="59"/>
        <v>17</v>
      </c>
    </row>
    <row r="231" spans="1:10" ht="15.75">
      <c r="A231" s="1">
        <f t="shared" si="58"/>
        <v>41757</v>
      </c>
      <c r="B231" s="23" t="str">
        <f t="shared" si="61"/>
        <v>Présent</v>
      </c>
      <c r="C231" s="51">
        <f t="shared" si="61"/>
        <v>0.29166756666666699</v>
      </c>
      <c r="D231" s="51">
        <f t="shared" si="61"/>
        <v>0.61458526666666702</v>
      </c>
      <c r="E231" s="51">
        <f t="shared" si="61"/>
        <v>3.1250066666666701E-2</v>
      </c>
      <c r="F231" s="31">
        <f t="shared" si="60"/>
        <v>0.29166666666666669</v>
      </c>
      <c r="G231" s="31">
        <f t="shared" si="55"/>
        <v>9.6666666665745637E-7</v>
      </c>
      <c r="H231" s="31">
        <f t="shared" si="57"/>
        <v>0.29166763333333334</v>
      </c>
      <c r="J231" s="10">
        <f t="shared" ref="J231:J233" si="62">IF(A231="","",WEEKNUM(A231,2))</f>
        <v>18</v>
      </c>
    </row>
    <row r="232" spans="1:10" ht="15.75">
      <c r="A232" s="1">
        <f>IF(A231="","",IF(MONTH(A231+1)=MONTH(A231),A231+1,""))</f>
        <v>41758</v>
      </c>
      <c r="B232" s="23" t="str">
        <f t="shared" si="61"/>
        <v>Présent</v>
      </c>
      <c r="C232" s="51">
        <f t="shared" si="61"/>
        <v>0.29166756666666699</v>
      </c>
      <c r="D232" s="51">
        <f t="shared" si="61"/>
        <v>0.61458526666666702</v>
      </c>
      <c r="E232" s="51">
        <f t="shared" si="61"/>
        <v>3.1250066666666701E-2</v>
      </c>
      <c r="F232" s="31">
        <f t="shared" si="60"/>
        <v>0.29166666666666669</v>
      </c>
      <c r="G232" s="31">
        <f t="shared" si="55"/>
        <v>9.6666666665745637E-7</v>
      </c>
      <c r="H232" s="31">
        <f t="shared" si="57"/>
        <v>0.29166763333333334</v>
      </c>
      <c r="J232" s="10">
        <f t="shared" si="62"/>
        <v>18</v>
      </c>
    </row>
    <row r="233" spans="1:10" ht="15.75">
      <c r="A233" s="1">
        <f t="shared" ref="A233:A234" si="63">IF(A232="","",IF(MONTH(A232+1)=MONTH(A232),A232+1,""))</f>
        <v>41759</v>
      </c>
      <c r="B233" s="23" t="str">
        <f t="shared" si="61"/>
        <v>Présent</v>
      </c>
      <c r="C233" s="51">
        <f t="shared" si="61"/>
        <v>0.29166756666666699</v>
      </c>
      <c r="D233" s="51">
        <f t="shared" si="61"/>
        <v>0.61458526666666702</v>
      </c>
      <c r="E233" s="51">
        <f t="shared" si="61"/>
        <v>3.1250066666666701E-2</v>
      </c>
      <c r="F233" s="31">
        <f t="shared" si="60"/>
        <v>0.29166666666666669</v>
      </c>
      <c r="G233" s="31">
        <f t="shared" si="55"/>
        <v>9.6666666665745637E-7</v>
      </c>
      <c r="H233" s="31">
        <f t="shared" si="57"/>
        <v>0.29166763333333334</v>
      </c>
      <c r="J233" s="10">
        <f t="shared" si="62"/>
        <v>18</v>
      </c>
    </row>
    <row r="234" spans="1:10" ht="15.75">
      <c r="A234" s="1" t="str">
        <f t="shared" si="63"/>
        <v/>
      </c>
      <c r="B234" s="23" t="str">
        <f t="shared" si="61"/>
        <v/>
      </c>
      <c r="C234" s="51" t="str">
        <f t="shared" si="61"/>
        <v/>
      </c>
      <c r="D234" s="51" t="str">
        <f t="shared" si="61"/>
        <v/>
      </c>
      <c r="E234" s="51" t="str">
        <f t="shared" si="61"/>
        <v/>
      </c>
      <c r="F234" s="31" t="str">
        <f t="shared" si="60"/>
        <v/>
      </c>
      <c r="G234" s="31" t="str">
        <f t="shared" si="55"/>
        <v/>
      </c>
      <c r="H234" s="31" t="str">
        <f t="shared" si="57"/>
        <v/>
      </c>
      <c r="J234" s="10" t="str">
        <f>IF(A234="","",WEEKNUM(A234,2))</f>
        <v/>
      </c>
    </row>
    <row r="235" spans="1:10" ht="47.25">
      <c r="A235" s="1"/>
      <c r="B235" s="37" t="s">
        <v>54</v>
      </c>
      <c r="C235" s="38" t="s">
        <v>53</v>
      </c>
      <c r="D235" s="38" t="s">
        <v>52</v>
      </c>
      <c r="E235" s="39" t="s">
        <v>50</v>
      </c>
      <c r="F235" s="40" t="s">
        <v>51</v>
      </c>
      <c r="G235" s="40"/>
      <c r="H235" s="40" t="s">
        <v>55</v>
      </c>
    </row>
    <row r="236" spans="1:10" ht="15.75">
      <c r="A236" s="29" t="s">
        <v>95</v>
      </c>
      <c r="B236" s="34">
        <f>SUMIF($J$204:$J$234,$J236,$H$204:$H$234)+SUMIF($J$142:$J$172,$J179,$H$142:$H$172)</f>
        <v>1.4583381666666666</v>
      </c>
      <c r="C236" s="35">
        <f t="shared" ref="C236:C239" si="64">IFERROR((IF(B236="","",IF(B236&lt;$P$24,($P$24-B236),0))),"")</f>
        <v>0</v>
      </c>
      <c r="D236" s="34">
        <f>IFERROR((IF(B236="","",IF(B236&gt;=$P$24,$P$24,B236))),"")</f>
        <v>1.458337833333335</v>
      </c>
      <c r="E236" s="36">
        <f t="shared" ref="E236:E239" si="65">IFERROR(IF(B236="","",IF(B236&lt;=$P$24,0,IF(B236&lt;$P$25,B236-$P$24,$P$26))),"")</f>
        <v>3.3333333160356915E-7</v>
      </c>
      <c r="F236" s="32">
        <f t="shared" ref="F236:F239" si="66">IFERROR(IF(B236="","",IF(B236&gt;$P$25,B236-$P$25,0)),"")</f>
        <v>0</v>
      </c>
      <c r="G236" s="32"/>
      <c r="H236" s="42"/>
      <c r="J236" s="10">
        <v>14</v>
      </c>
    </row>
    <row r="237" spans="1:10" ht="15.75">
      <c r="A237" s="29" t="s">
        <v>96</v>
      </c>
      <c r="B237" s="34">
        <f t="shared" ref="B237:B239" si="67">SUMIF($J$204:$J$234,$J237,$H$204:$H$234)</f>
        <v>1.4583381666666666</v>
      </c>
      <c r="C237" s="35">
        <f t="shared" si="64"/>
        <v>0</v>
      </c>
      <c r="D237" s="34">
        <f t="shared" ref="D237:D241" si="68">IFERROR((IF(B237="","",IF(B237&gt;=$P$24,$P$24,B237))),"")</f>
        <v>1.458337833333335</v>
      </c>
      <c r="E237" s="36">
        <f t="shared" si="65"/>
        <v>3.3333333160356915E-7</v>
      </c>
      <c r="F237" s="32">
        <f t="shared" si="66"/>
        <v>0</v>
      </c>
      <c r="G237" s="32"/>
      <c r="H237" s="42"/>
      <c r="J237" s="10">
        <f>J236+1</f>
        <v>15</v>
      </c>
    </row>
    <row r="238" spans="1:10" ht="15.75">
      <c r="A238" s="29" t="s">
        <v>97</v>
      </c>
      <c r="B238" s="34">
        <f t="shared" si="67"/>
        <v>1.4583381666666666</v>
      </c>
      <c r="C238" s="35">
        <f t="shared" si="64"/>
        <v>0</v>
      </c>
      <c r="D238" s="34">
        <f t="shared" si="68"/>
        <v>1.458337833333335</v>
      </c>
      <c r="E238" s="36">
        <f t="shared" si="65"/>
        <v>3.3333333160356915E-7</v>
      </c>
      <c r="F238" s="32">
        <f t="shared" si="66"/>
        <v>0</v>
      </c>
      <c r="G238" s="32"/>
      <c r="H238" s="42"/>
      <c r="J238" s="10">
        <f t="shared" ref="J238:J240" si="69">J237+1</f>
        <v>16</v>
      </c>
    </row>
    <row r="239" spans="1:10" ht="15.75">
      <c r="A239" s="29" t="s">
        <v>98</v>
      </c>
      <c r="B239" s="34">
        <f t="shared" si="67"/>
        <v>1.4583381666666666</v>
      </c>
      <c r="C239" s="35">
        <f t="shared" si="64"/>
        <v>0</v>
      </c>
      <c r="D239" s="34">
        <f t="shared" si="68"/>
        <v>1.458337833333335</v>
      </c>
      <c r="E239" s="36">
        <f t="shared" si="65"/>
        <v>3.3333333160356915E-7</v>
      </c>
      <c r="F239" s="32">
        <f t="shared" si="66"/>
        <v>0</v>
      </c>
      <c r="G239" s="32"/>
      <c r="H239" s="42"/>
      <c r="J239" s="10">
        <f t="shared" si="69"/>
        <v>17</v>
      </c>
    </row>
    <row r="240" spans="1:10" ht="15.75">
      <c r="A240" s="29" t="s">
        <v>99</v>
      </c>
      <c r="B240" s="34">
        <f>SUMIF(J204:J234,J240,H204:H234)</f>
        <v>0.87500290000000003</v>
      </c>
      <c r="C240" s="35">
        <v>0</v>
      </c>
      <c r="D240" s="34">
        <f>B240</f>
        <v>0.87500290000000003</v>
      </c>
      <c r="E240" s="36">
        <v>0</v>
      </c>
      <c r="F240" s="32">
        <v>0</v>
      </c>
      <c r="G240" s="32"/>
      <c r="H240" s="42"/>
      <c r="J240" s="10">
        <f t="shared" si="69"/>
        <v>18</v>
      </c>
    </row>
    <row r="241" spans="1:9" ht="15.75">
      <c r="A241" s="29"/>
      <c r="B241" s="34"/>
      <c r="C241" s="35"/>
      <c r="D241" s="34" t="str">
        <f t="shared" si="68"/>
        <v/>
      </c>
      <c r="E241" s="36"/>
      <c r="F241" s="32"/>
      <c r="G241" s="32"/>
      <c r="H241" s="42"/>
    </row>
    <row r="242" spans="1:9">
      <c r="A242" s="12" t="s">
        <v>19</v>
      </c>
      <c r="B242" s="33">
        <f>SUM(B236:B241)</f>
        <v>6.7083555666666665</v>
      </c>
      <c r="C242" s="33">
        <f t="shared" ref="C242:F242" si="70">SUM(C236:C241)</f>
        <v>0</v>
      </c>
      <c r="D242" s="33">
        <f t="shared" si="70"/>
        <v>6.7083542333333401</v>
      </c>
      <c r="E242" s="33">
        <f t="shared" si="70"/>
        <v>1.3333333264142766E-6</v>
      </c>
      <c r="F242" s="33">
        <f t="shared" si="70"/>
        <v>0</v>
      </c>
      <c r="G242" s="33"/>
      <c r="H242" s="43">
        <f>($AD$3*$AC$3*24)+(E242*24*$AC$4)+($AC$5*F242*24)-(C242*$AC$3*24)</f>
        <v>1600.0004219767177</v>
      </c>
    </row>
    <row r="249" spans="1:9" ht="81" customHeight="1">
      <c r="D249" s="58" t="s">
        <v>0</v>
      </c>
      <c r="E249" s="58"/>
      <c r="F249" s="58"/>
      <c r="G249" s="58"/>
      <c r="H249" s="58"/>
      <c r="I249" s="58"/>
    </row>
    <row r="250" spans="1:9">
      <c r="D250" s="58"/>
      <c r="E250" s="58"/>
      <c r="F250" s="58"/>
      <c r="G250" s="58"/>
      <c r="H250" s="58"/>
      <c r="I250" s="58"/>
    </row>
    <row r="251" spans="1:9" ht="32.25" customHeight="1">
      <c r="D251" s="58"/>
      <c r="E251" s="58"/>
      <c r="F251" s="58"/>
      <c r="G251" s="58"/>
      <c r="H251" s="58"/>
      <c r="I251" s="58"/>
    </row>
    <row r="252" spans="1:9">
      <c r="D252" s="59" t="s">
        <v>1</v>
      </c>
      <c r="E252" s="59"/>
      <c r="F252" s="59"/>
      <c r="G252" s="59"/>
      <c r="H252" s="59"/>
      <c r="I252" s="59"/>
    </row>
    <row r="253" spans="1:9">
      <c r="D253" s="59"/>
      <c r="E253" s="59"/>
      <c r="F253" s="59"/>
      <c r="G253" s="59"/>
      <c r="H253" s="59"/>
      <c r="I253" s="59"/>
    </row>
    <row r="255" spans="1:9" ht="26.25">
      <c r="A255" s="9" t="s">
        <v>2</v>
      </c>
      <c r="B255" s="60">
        <f>$B$193</f>
        <v>1</v>
      </c>
      <c r="C255" s="60"/>
      <c r="D255" s="60"/>
      <c r="G255" s="61" t="s">
        <v>12</v>
      </c>
      <c r="H255" s="62"/>
    </row>
    <row r="256" spans="1:9" ht="26.25">
      <c r="A256" s="9" t="s">
        <v>3</v>
      </c>
      <c r="B256" s="63" t="str">
        <f>VLOOKUP(B255,Numero,2,FALSE)</f>
        <v>SMITH</v>
      </c>
      <c r="C256" s="63"/>
      <c r="D256" s="63"/>
      <c r="G256" s="64">
        <v>2014</v>
      </c>
      <c r="H256" s="65"/>
    </row>
    <row r="257" spans="1:10" ht="26.25">
      <c r="A257" s="9" t="s">
        <v>4</v>
      </c>
      <c r="B257" s="63" t="str">
        <f>VLOOKUP(B255,Numero,3,FALSE)</f>
        <v>Allan</v>
      </c>
      <c r="C257" s="63"/>
      <c r="D257" s="63"/>
      <c r="G257" s="66"/>
      <c r="H257" s="67"/>
    </row>
    <row r="258" spans="1:10" ht="21">
      <c r="A258" s="9" t="s">
        <v>6</v>
      </c>
      <c r="B258" s="53" t="str">
        <f>VLOOKUP(B255,Numero,5,FALSE)</f>
        <v>12 rue des tilleuls</v>
      </c>
      <c r="C258" s="54"/>
      <c r="D258" s="55"/>
    </row>
    <row r="259" spans="1:10" ht="21">
      <c r="A259" s="9" t="s">
        <v>7</v>
      </c>
      <c r="B259" s="53">
        <f>VLOOKUP(B255,Numero,6,FALSE)</f>
        <v>57000</v>
      </c>
      <c r="C259" s="54"/>
      <c r="D259" s="55"/>
    </row>
    <row r="260" spans="1:10" ht="21">
      <c r="A260" s="9" t="s">
        <v>8</v>
      </c>
      <c r="B260" s="53" t="str">
        <f>VLOOKUP(B255,Numero,7,FALSE)</f>
        <v>Metz</v>
      </c>
      <c r="C260" s="54"/>
      <c r="D260" s="55"/>
    </row>
    <row r="261" spans="1:10" ht="18.75">
      <c r="A261" s="9" t="s">
        <v>9</v>
      </c>
      <c r="B261" s="56" t="str">
        <f>VLOOKUP(B255,Numero,4,FALSE)</f>
        <v>Direction</v>
      </c>
      <c r="C261" s="56"/>
      <c r="D261" s="56"/>
    </row>
    <row r="262" spans="1:10" ht="15.75">
      <c r="A262" s="9" t="s">
        <v>11</v>
      </c>
      <c r="B262" s="57" t="s">
        <v>71</v>
      </c>
      <c r="C262" s="57"/>
      <c r="D262" s="57"/>
    </row>
    <row r="264" spans="1:10" ht="15.75" thickBot="1"/>
    <row r="265" spans="1:10" ht="30.75" thickBot="1">
      <c r="A265" s="18"/>
      <c r="B265" s="24" t="s">
        <v>13</v>
      </c>
      <c r="C265" s="19" t="s">
        <v>14</v>
      </c>
      <c r="D265" s="19" t="s">
        <v>15</v>
      </c>
      <c r="E265" s="19" t="s">
        <v>16</v>
      </c>
      <c r="F265" s="19" t="s">
        <v>17</v>
      </c>
      <c r="G265" s="19" t="s">
        <v>18</v>
      </c>
      <c r="H265" s="20" t="s">
        <v>19</v>
      </c>
      <c r="J265" s="10" t="s">
        <v>78</v>
      </c>
    </row>
    <row r="266" spans="1:10" ht="15.75">
      <c r="A266" s="25">
        <f>DATE($G$256,MONTH(1&amp;$G$255),1)</f>
        <v>41760</v>
      </c>
      <c r="B266" s="23" t="str">
        <f>IF(AND(WEEKDAY($A266,2)&lt;6,COUNTIF(JF,$A266)=1),INDEX($L$19:$O$19,,COLUMN()-1),"")</f>
        <v>Absent</v>
      </c>
      <c r="C266" s="51">
        <f>IF(AND(WEEKDAY($A266,2)&lt;6,COUNTIF(JF,$A266)=1),INDEX($L$19:$O$19,,COLUMN()-1),"")</f>
        <v>0.29166756666666699</v>
      </c>
      <c r="D266" s="51">
        <f>IF(AND(WEEKDAY($A266,2)&lt;6,COUNTIF(JF,$A266)=1),INDEX($L$19:$O$19,,COLUMN()-1),"")</f>
        <v>0.61458526666666702</v>
      </c>
      <c r="E266" s="51">
        <f>IF(AND(WEEKDAY($A266,2)&lt;6,COUNTIF(JF,$A266)=1),INDEX($L$19:$O$19,,COLUMN()-1),"")</f>
        <v>3.1250066666666701E-2</v>
      </c>
      <c r="F266" s="31">
        <f>IFERROR(IF(H266="","",(H266-G266)),"")</f>
        <v>0.29166666666666669</v>
      </c>
      <c r="G266" s="31">
        <f t="shared" ref="G266:G296" si="71">IFERROR(IF(H266&lt;$P$22,$P$23,IF(H266&gt;$P$22,(H266-$P$22))),"")</f>
        <v>9.6666666665745637E-7</v>
      </c>
      <c r="H266" s="31">
        <f>IFERROR(IF(E266="","",D266-C266-E266),"")</f>
        <v>0.29166763333333334</v>
      </c>
      <c r="J266" s="10">
        <f>WEEKNUM(A266,2)</f>
        <v>18</v>
      </c>
    </row>
    <row r="267" spans="1:10" ht="15.75">
      <c r="A267" s="1">
        <f>A266+1</f>
        <v>41761</v>
      </c>
      <c r="B267" s="23" t="str">
        <f t="shared" ref="B267:E291" si="72">IF(AND(WEEKDAY($A267,2)&lt;6,COUNTIF(JF,$A267)=0),INDEX($L$18:$O$18,,COLUMN()-1),"")</f>
        <v>Présent</v>
      </c>
      <c r="C267" s="51">
        <f t="shared" si="72"/>
        <v>0.29166756666666699</v>
      </c>
      <c r="D267" s="51">
        <f t="shared" si="72"/>
        <v>0.61458526666666702</v>
      </c>
      <c r="E267" s="51">
        <f t="shared" si="72"/>
        <v>3.1250066666666701E-2</v>
      </c>
      <c r="F267" s="31">
        <f t="shared" ref="F267:F277" si="73">IFERROR(IF(H267="","",(H267-G267)),"")</f>
        <v>0.29166666666666669</v>
      </c>
      <c r="G267" s="31">
        <f t="shared" si="71"/>
        <v>9.6666666665745637E-7</v>
      </c>
      <c r="H267" s="31">
        <f t="shared" ref="H267:H296" si="74">IFERROR(IF(E267="","",D267-C267-E267),"")</f>
        <v>0.29166763333333334</v>
      </c>
      <c r="J267" s="10">
        <f>WEEKNUM(A267,2)</f>
        <v>18</v>
      </c>
    </row>
    <row r="268" spans="1:10" ht="15.75">
      <c r="A268" s="1">
        <f t="shared" ref="A268:A293" si="75">A267+1</f>
        <v>41762</v>
      </c>
      <c r="B268" s="23" t="str">
        <f t="shared" si="72"/>
        <v/>
      </c>
      <c r="C268" s="51" t="str">
        <f t="shared" si="72"/>
        <v/>
      </c>
      <c r="D268" s="51" t="str">
        <f t="shared" si="72"/>
        <v/>
      </c>
      <c r="E268" s="51" t="str">
        <f t="shared" si="72"/>
        <v/>
      </c>
      <c r="F268" s="31" t="str">
        <f t="shared" si="73"/>
        <v/>
      </c>
      <c r="G268" s="31" t="str">
        <f t="shared" si="71"/>
        <v/>
      </c>
      <c r="H268" s="31" t="str">
        <f t="shared" si="74"/>
        <v/>
      </c>
      <c r="J268" s="10">
        <f t="shared" ref="J268:J292" si="76">WEEKNUM(A268,2)</f>
        <v>18</v>
      </c>
    </row>
    <row r="269" spans="1:10" ht="15.75">
      <c r="A269" s="1">
        <f t="shared" si="75"/>
        <v>41763</v>
      </c>
      <c r="B269" s="23" t="str">
        <f t="shared" si="72"/>
        <v/>
      </c>
      <c r="C269" s="51" t="str">
        <f t="shared" si="72"/>
        <v/>
      </c>
      <c r="D269" s="51" t="str">
        <f t="shared" si="72"/>
        <v/>
      </c>
      <c r="E269" s="51" t="str">
        <f t="shared" si="72"/>
        <v/>
      </c>
      <c r="F269" s="31" t="str">
        <f t="shared" si="73"/>
        <v/>
      </c>
      <c r="G269" s="31" t="str">
        <f t="shared" si="71"/>
        <v/>
      </c>
      <c r="H269" s="31" t="str">
        <f t="shared" si="74"/>
        <v/>
      </c>
      <c r="J269" s="10">
        <f t="shared" si="76"/>
        <v>18</v>
      </c>
    </row>
    <row r="270" spans="1:10" ht="15.75">
      <c r="A270" s="1">
        <f t="shared" si="75"/>
        <v>41764</v>
      </c>
      <c r="B270" s="23" t="str">
        <f t="shared" si="72"/>
        <v>Présent</v>
      </c>
      <c r="C270" s="51">
        <f t="shared" si="72"/>
        <v>0.29166756666666699</v>
      </c>
      <c r="D270" s="51">
        <f t="shared" si="72"/>
        <v>0.61458526666666702</v>
      </c>
      <c r="E270" s="51">
        <f t="shared" si="72"/>
        <v>3.1250066666666701E-2</v>
      </c>
      <c r="F270" s="31">
        <f t="shared" si="73"/>
        <v>0.29166666666666669</v>
      </c>
      <c r="G270" s="31">
        <f t="shared" si="71"/>
        <v>9.6666666665745637E-7</v>
      </c>
      <c r="H270" s="31">
        <f t="shared" si="74"/>
        <v>0.29166763333333334</v>
      </c>
      <c r="J270" s="10">
        <f t="shared" si="76"/>
        <v>19</v>
      </c>
    </row>
    <row r="271" spans="1:10" ht="15.75">
      <c r="A271" s="1">
        <f t="shared" si="75"/>
        <v>41765</v>
      </c>
      <c r="B271" s="23" t="str">
        <f t="shared" si="72"/>
        <v>Présent</v>
      </c>
      <c r="C271" s="51">
        <f t="shared" si="72"/>
        <v>0.29166756666666699</v>
      </c>
      <c r="D271" s="51">
        <f t="shared" si="72"/>
        <v>0.61458526666666702</v>
      </c>
      <c r="E271" s="51">
        <f t="shared" si="72"/>
        <v>3.1250066666666701E-2</v>
      </c>
      <c r="F271" s="31">
        <f t="shared" si="73"/>
        <v>0.29166666666666669</v>
      </c>
      <c r="G271" s="31">
        <f t="shared" si="71"/>
        <v>9.6666666665745637E-7</v>
      </c>
      <c r="H271" s="31">
        <f t="shared" si="74"/>
        <v>0.29166763333333334</v>
      </c>
      <c r="J271" s="10">
        <f t="shared" si="76"/>
        <v>19</v>
      </c>
    </row>
    <row r="272" spans="1:10" ht="15.75">
      <c r="A272" s="1">
        <f t="shared" si="75"/>
        <v>41766</v>
      </c>
      <c r="B272" s="23" t="str">
        <f t="shared" si="72"/>
        <v>Présent</v>
      </c>
      <c r="C272" s="51">
        <f t="shared" si="72"/>
        <v>0.29166756666666699</v>
      </c>
      <c r="D272" s="51">
        <f t="shared" si="72"/>
        <v>0.61458526666666702</v>
      </c>
      <c r="E272" s="51">
        <f t="shared" si="72"/>
        <v>3.1250066666666701E-2</v>
      </c>
      <c r="F272" s="31">
        <f t="shared" si="73"/>
        <v>0.29166666666666669</v>
      </c>
      <c r="G272" s="31">
        <f t="shared" si="71"/>
        <v>9.6666666665745637E-7</v>
      </c>
      <c r="H272" s="31">
        <f t="shared" si="74"/>
        <v>0.29166763333333334</v>
      </c>
      <c r="J272" s="10">
        <f t="shared" si="76"/>
        <v>19</v>
      </c>
    </row>
    <row r="273" spans="1:10" ht="15.75">
      <c r="A273" s="1">
        <f t="shared" si="75"/>
        <v>41767</v>
      </c>
      <c r="B273" s="23" t="str">
        <f>IF(AND(WEEKDAY($A273,2)&lt;6,COUNTIF(JF,$A273)=1),INDEX($L$19:$O$19,,COLUMN()-1),"")</f>
        <v>Absent</v>
      </c>
      <c r="C273" s="51">
        <f>IF(AND(WEEKDAY($A273,2)&lt;6,COUNTIF(JF,$A273)=1),INDEX($L$19:$O$19,,COLUMN()-1),"")</f>
        <v>0.29166756666666699</v>
      </c>
      <c r="D273" s="51">
        <f>IF(AND(WEEKDAY($A273,2)&lt;6,COUNTIF(JF,$A273)=1),INDEX($L$19:$O$19,,COLUMN()-1),"")</f>
        <v>0.61458526666666702</v>
      </c>
      <c r="E273" s="51">
        <f>IF(AND(WEEKDAY($A273,2)&lt;6,COUNTIF(JF,$A273)=1),INDEX($L$19:$O$19,,COLUMN()-1),"")</f>
        <v>3.1250066666666701E-2</v>
      </c>
      <c r="F273" s="31">
        <f t="shared" si="73"/>
        <v>0.29166666666666669</v>
      </c>
      <c r="G273" s="31">
        <f t="shared" si="71"/>
        <v>9.6666666665745637E-7</v>
      </c>
      <c r="H273" s="31">
        <f t="shared" si="74"/>
        <v>0.29166763333333334</v>
      </c>
      <c r="J273" s="10">
        <f t="shared" si="76"/>
        <v>19</v>
      </c>
    </row>
    <row r="274" spans="1:10" ht="15.75">
      <c r="A274" s="1">
        <f t="shared" si="75"/>
        <v>41768</v>
      </c>
      <c r="B274" s="23" t="str">
        <f t="shared" si="72"/>
        <v>Présent</v>
      </c>
      <c r="C274" s="51">
        <f t="shared" si="72"/>
        <v>0.29166756666666699</v>
      </c>
      <c r="D274" s="51">
        <f t="shared" si="72"/>
        <v>0.61458526666666702</v>
      </c>
      <c r="E274" s="51">
        <f t="shared" si="72"/>
        <v>3.1250066666666701E-2</v>
      </c>
      <c r="F274" s="31">
        <f t="shared" si="73"/>
        <v>0.29166666666666669</v>
      </c>
      <c r="G274" s="31">
        <f t="shared" si="71"/>
        <v>9.6666666665745637E-7</v>
      </c>
      <c r="H274" s="31">
        <f t="shared" si="74"/>
        <v>0.29166763333333334</v>
      </c>
      <c r="J274" s="10">
        <f t="shared" si="76"/>
        <v>19</v>
      </c>
    </row>
    <row r="275" spans="1:10" ht="15.75">
      <c r="A275" s="1">
        <f t="shared" si="75"/>
        <v>41769</v>
      </c>
      <c r="B275" s="23" t="str">
        <f>IF(AND(WEEKDAY($A275,2)&lt;6,COUNTIF(JF,$A275)=0),INDEX($L$18:$O$18,,COLUMN()-1),"")</f>
        <v/>
      </c>
      <c r="C275" s="51" t="str">
        <f t="shared" si="72"/>
        <v/>
      </c>
      <c r="D275" s="51" t="str">
        <f t="shared" si="72"/>
        <v/>
      </c>
      <c r="E275" s="51" t="str">
        <f t="shared" si="72"/>
        <v/>
      </c>
      <c r="F275" s="31" t="str">
        <f t="shared" si="73"/>
        <v/>
      </c>
      <c r="G275" s="31" t="str">
        <f t="shared" si="71"/>
        <v/>
      </c>
      <c r="H275" s="31" t="str">
        <f t="shared" si="74"/>
        <v/>
      </c>
      <c r="J275" s="10">
        <f t="shared" si="76"/>
        <v>19</v>
      </c>
    </row>
    <row r="276" spans="1:10" ht="15.75">
      <c r="A276" s="1">
        <f t="shared" si="75"/>
        <v>41770</v>
      </c>
      <c r="B276" s="23" t="str">
        <f t="shared" si="72"/>
        <v/>
      </c>
      <c r="C276" s="51" t="str">
        <f t="shared" si="72"/>
        <v/>
      </c>
      <c r="D276" s="51" t="str">
        <f t="shared" si="72"/>
        <v/>
      </c>
      <c r="E276" s="51" t="str">
        <f t="shared" si="72"/>
        <v/>
      </c>
      <c r="F276" s="31" t="str">
        <f t="shared" si="73"/>
        <v/>
      </c>
      <c r="G276" s="31" t="str">
        <f t="shared" si="71"/>
        <v/>
      </c>
      <c r="H276" s="31" t="str">
        <f t="shared" si="74"/>
        <v/>
      </c>
      <c r="J276" s="10">
        <f t="shared" si="76"/>
        <v>19</v>
      </c>
    </row>
    <row r="277" spans="1:10" ht="15.75">
      <c r="A277" s="1">
        <f t="shared" si="75"/>
        <v>41771</v>
      </c>
      <c r="B277" s="23" t="str">
        <f t="shared" si="72"/>
        <v>Présent</v>
      </c>
      <c r="C277" s="51">
        <f t="shared" si="72"/>
        <v>0.29166756666666699</v>
      </c>
      <c r="D277" s="51">
        <f t="shared" si="72"/>
        <v>0.61458526666666702</v>
      </c>
      <c r="E277" s="51">
        <f t="shared" si="72"/>
        <v>3.1250066666666701E-2</v>
      </c>
      <c r="F277" s="31">
        <f t="shared" si="73"/>
        <v>0.29166666666666669</v>
      </c>
      <c r="G277" s="31">
        <f t="shared" si="71"/>
        <v>9.6666666665745637E-7</v>
      </c>
      <c r="H277" s="31">
        <f t="shared" si="74"/>
        <v>0.29166763333333334</v>
      </c>
      <c r="J277" s="10">
        <f t="shared" si="76"/>
        <v>20</v>
      </c>
    </row>
    <row r="278" spans="1:10" ht="15.75">
      <c r="A278" s="1">
        <f t="shared" si="75"/>
        <v>41772</v>
      </c>
      <c r="B278" s="23" t="str">
        <f t="shared" si="72"/>
        <v>Présent</v>
      </c>
      <c r="C278" s="51">
        <f t="shared" si="72"/>
        <v>0.29166756666666699</v>
      </c>
      <c r="D278" s="51">
        <f t="shared" si="72"/>
        <v>0.61458526666666702</v>
      </c>
      <c r="E278" s="51">
        <f t="shared" si="72"/>
        <v>3.1250066666666701E-2</v>
      </c>
      <c r="F278" s="31">
        <f>IFERROR(IF(H278="","",(H278-G278)),"")</f>
        <v>0.29166666666666669</v>
      </c>
      <c r="G278" s="31">
        <f t="shared" si="71"/>
        <v>9.6666666665745637E-7</v>
      </c>
      <c r="H278" s="31">
        <f t="shared" si="74"/>
        <v>0.29166763333333334</v>
      </c>
      <c r="J278" s="10">
        <f t="shared" si="76"/>
        <v>20</v>
      </c>
    </row>
    <row r="279" spans="1:10" ht="15.75">
      <c r="A279" s="1">
        <f t="shared" si="75"/>
        <v>41773</v>
      </c>
      <c r="B279" s="23" t="str">
        <f t="shared" si="72"/>
        <v>Présent</v>
      </c>
      <c r="C279" s="51">
        <f t="shared" si="72"/>
        <v>0.29166756666666699</v>
      </c>
      <c r="D279" s="51">
        <f t="shared" si="72"/>
        <v>0.61458526666666702</v>
      </c>
      <c r="E279" s="51">
        <f t="shared" si="72"/>
        <v>3.1250066666666701E-2</v>
      </c>
      <c r="F279" s="31">
        <f t="shared" ref="F279:F296" si="77">IFERROR(IF(H279="","",(H279-G279)),"")</f>
        <v>0.29166666666666669</v>
      </c>
      <c r="G279" s="31">
        <f t="shared" si="71"/>
        <v>9.6666666665745637E-7</v>
      </c>
      <c r="H279" s="31">
        <f t="shared" si="74"/>
        <v>0.29166763333333334</v>
      </c>
      <c r="J279" s="10">
        <f t="shared" si="76"/>
        <v>20</v>
      </c>
    </row>
    <row r="280" spans="1:10" ht="15.75">
      <c r="A280" s="1">
        <f t="shared" si="75"/>
        <v>41774</v>
      </c>
      <c r="B280" s="23" t="str">
        <f t="shared" si="72"/>
        <v>Présent</v>
      </c>
      <c r="C280" s="51">
        <f t="shared" si="72"/>
        <v>0.29166756666666699</v>
      </c>
      <c r="D280" s="51">
        <f t="shared" si="72"/>
        <v>0.61458526666666702</v>
      </c>
      <c r="E280" s="51">
        <f t="shared" si="72"/>
        <v>3.1250066666666701E-2</v>
      </c>
      <c r="F280" s="31">
        <f t="shared" si="77"/>
        <v>0.29166666666666669</v>
      </c>
      <c r="G280" s="31">
        <f t="shared" si="71"/>
        <v>9.6666666665745637E-7</v>
      </c>
      <c r="H280" s="31">
        <f t="shared" si="74"/>
        <v>0.29166763333333334</v>
      </c>
      <c r="J280" s="10">
        <f t="shared" si="76"/>
        <v>20</v>
      </c>
    </row>
    <row r="281" spans="1:10" ht="15.75">
      <c r="A281" s="1">
        <f t="shared" si="75"/>
        <v>41775</v>
      </c>
      <c r="B281" s="23" t="str">
        <f t="shared" si="72"/>
        <v>Présent</v>
      </c>
      <c r="C281" s="51">
        <f t="shared" si="72"/>
        <v>0.29166756666666699</v>
      </c>
      <c r="D281" s="51">
        <f t="shared" si="72"/>
        <v>0.61458526666666702</v>
      </c>
      <c r="E281" s="51">
        <f t="shared" si="72"/>
        <v>3.1250066666666701E-2</v>
      </c>
      <c r="F281" s="31">
        <f t="shared" si="77"/>
        <v>0.29166666666666669</v>
      </c>
      <c r="G281" s="31">
        <f t="shared" si="71"/>
        <v>9.6666666665745637E-7</v>
      </c>
      <c r="H281" s="31">
        <f t="shared" si="74"/>
        <v>0.29166763333333334</v>
      </c>
      <c r="J281" s="10">
        <f t="shared" si="76"/>
        <v>20</v>
      </c>
    </row>
    <row r="282" spans="1:10" ht="15.75">
      <c r="A282" s="1">
        <f t="shared" si="75"/>
        <v>41776</v>
      </c>
      <c r="B282" s="23" t="str">
        <f t="shared" si="72"/>
        <v/>
      </c>
      <c r="C282" s="51" t="str">
        <f t="shared" si="72"/>
        <v/>
      </c>
      <c r="D282" s="51" t="str">
        <f t="shared" si="72"/>
        <v/>
      </c>
      <c r="E282" s="51" t="str">
        <f t="shared" si="72"/>
        <v/>
      </c>
      <c r="F282" s="31" t="str">
        <f t="shared" si="77"/>
        <v/>
      </c>
      <c r="G282" s="31" t="str">
        <f t="shared" si="71"/>
        <v/>
      </c>
      <c r="H282" s="31" t="str">
        <f t="shared" si="74"/>
        <v/>
      </c>
      <c r="J282" s="10">
        <f t="shared" si="76"/>
        <v>20</v>
      </c>
    </row>
    <row r="283" spans="1:10" ht="15.75">
      <c r="A283" s="1">
        <f t="shared" si="75"/>
        <v>41777</v>
      </c>
      <c r="B283" s="23" t="str">
        <f t="shared" si="72"/>
        <v/>
      </c>
      <c r="C283" s="51" t="str">
        <f t="shared" si="72"/>
        <v/>
      </c>
      <c r="D283" s="51" t="str">
        <f t="shared" si="72"/>
        <v/>
      </c>
      <c r="E283" s="51" t="str">
        <f t="shared" si="72"/>
        <v/>
      </c>
      <c r="F283" s="31" t="str">
        <f t="shared" si="77"/>
        <v/>
      </c>
      <c r="G283" s="31" t="str">
        <f t="shared" si="71"/>
        <v/>
      </c>
      <c r="H283" s="31" t="str">
        <f t="shared" si="74"/>
        <v/>
      </c>
      <c r="J283" s="10">
        <f t="shared" si="76"/>
        <v>20</v>
      </c>
    </row>
    <row r="284" spans="1:10" ht="15.75">
      <c r="A284" s="1">
        <f t="shared" si="75"/>
        <v>41778</v>
      </c>
      <c r="B284" s="23" t="str">
        <f t="shared" si="72"/>
        <v>Présent</v>
      </c>
      <c r="C284" s="51">
        <f t="shared" si="72"/>
        <v>0.29166756666666699</v>
      </c>
      <c r="D284" s="51">
        <f t="shared" si="72"/>
        <v>0.61458526666666702</v>
      </c>
      <c r="E284" s="51">
        <f t="shared" si="72"/>
        <v>3.1250066666666701E-2</v>
      </c>
      <c r="F284" s="31">
        <f t="shared" si="77"/>
        <v>0.29166666666666669</v>
      </c>
      <c r="G284" s="31">
        <f t="shared" si="71"/>
        <v>9.6666666665745637E-7</v>
      </c>
      <c r="H284" s="31">
        <f t="shared" si="74"/>
        <v>0.29166763333333334</v>
      </c>
      <c r="J284" s="10">
        <f t="shared" si="76"/>
        <v>21</v>
      </c>
    </row>
    <row r="285" spans="1:10" ht="15.75">
      <c r="A285" s="1">
        <f t="shared" si="75"/>
        <v>41779</v>
      </c>
      <c r="B285" s="23" t="str">
        <f t="shared" si="72"/>
        <v>Présent</v>
      </c>
      <c r="C285" s="51">
        <f t="shared" si="72"/>
        <v>0.29166756666666699</v>
      </c>
      <c r="D285" s="51">
        <f t="shared" si="72"/>
        <v>0.61458526666666702</v>
      </c>
      <c r="E285" s="51">
        <f t="shared" si="72"/>
        <v>3.1250066666666701E-2</v>
      </c>
      <c r="F285" s="31">
        <f t="shared" si="77"/>
        <v>0.29166666666666669</v>
      </c>
      <c r="G285" s="31">
        <f t="shared" si="71"/>
        <v>9.6666666665745637E-7</v>
      </c>
      <c r="H285" s="31">
        <f t="shared" si="74"/>
        <v>0.29166763333333334</v>
      </c>
      <c r="J285" s="10">
        <f t="shared" si="76"/>
        <v>21</v>
      </c>
    </row>
    <row r="286" spans="1:10" ht="15.75">
      <c r="A286" s="1">
        <f t="shared" si="75"/>
        <v>41780</v>
      </c>
      <c r="B286" s="23" t="str">
        <f t="shared" si="72"/>
        <v>Présent</v>
      </c>
      <c r="C286" s="51">
        <f t="shared" si="72"/>
        <v>0.29166756666666699</v>
      </c>
      <c r="D286" s="51">
        <f t="shared" si="72"/>
        <v>0.61458526666666702</v>
      </c>
      <c r="E286" s="51">
        <f t="shared" si="72"/>
        <v>3.1250066666666701E-2</v>
      </c>
      <c r="F286" s="31">
        <f t="shared" si="77"/>
        <v>0.29166666666666669</v>
      </c>
      <c r="G286" s="31">
        <f t="shared" si="71"/>
        <v>9.6666666665745637E-7</v>
      </c>
      <c r="H286" s="31">
        <f t="shared" si="74"/>
        <v>0.29166763333333334</v>
      </c>
      <c r="J286" s="10">
        <f t="shared" si="76"/>
        <v>21</v>
      </c>
    </row>
    <row r="287" spans="1:10" ht="15.75">
      <c r="A287" s="1">
        <f t="shared" si="75"/>
        <v>41781</v>
      </c>
      <c r="B287" s="23" t="str">
        <f t="shared" si="72"/>
        <v>Présent</v>
      </c>
      <c r="C287" s="51">
        <f t="shared" si="72"/>
        <v>0.29166756666666699</v>
      </c>
      <c r="D287" s="51">
        <f t="shared" si="72"/>
        <v>0.61458526666666702</v>
      </c>
      <c r="E287" s="51">
        <f t="shared" si="72"/>
        <v>3.1250066666666701E-2</v>
      </c>
      <c r="F287" s="31">
        <f t="shared" si="77"/>
        <v>0.29166666666666669</v>
      </c>
      <c r="G287" s="31">
        <f t="shared" si="71"/>
        <v>9.6666666665745637E-7</v>
      </c>
      <c r="H287" s="31">
        <f t="shared" si="74"/>
        <v>0.29166763333333334</v>
      </c>
      <c r="J287" s="10">
        <f t="shared" si="76"/>
        <v>21</v>
      </c>
    </row>
    <row r="288" spans="1:10" ht="15.75">
      <c r="A288" s="1">
        <f t="shared" si="75"/>
        <v>41782</v>
      </c>
      <c r="B288" s="23" t="str">
        <f t="shared" si="72"/>
        <v>Présent</v>
      </c>
      <c r="C288" s="51">
        <f t="shared" si="72"/>
        <v>0.29166756666666699</v>
      </c>
      <c r="D288" s="51">
        <f t="shared" si="72"/>
        <v>0.61458526666666702</v>
      </c>
      <c r="E288" s="51">
        <f t="shared" si="72"/>
        <v>3.1250066666666701E-2</v>
      </c>
      <c r="F288" s="31">
        <f t="shared" si="77"/>
        <v>0.29166666666666669</v>
      </c>
      <c r="G288" s="31">
        <f t="shared" si="71"/>
        <v>9.6666666665745637E-7</v>
      </c>
      <c r="H288" s="31">
        <f t="shared" si="74"/>
        <v>0.29166763333333334</v>
      </c>
      <c r="J288" s="10">
        <f t="shared" si="76"/>
        <v>21</v>
      </c>
    </row>
    <row r="289" spans="1:15" ht="15.75">
      <c r="A289" s="1">
        <f t="shared" si="75"/>
        <v>41783</v>
      </c>
      <c r="B289" s="23" t="str">
        <f t="shared" si="72"/>
        <v/>
      </c>
      <c r="C289" s="51" t="str">
        <f t="shared" si="72"/>
        <v/>
      </c>
      <c r="D289" s="51" t="str">
        <f t="shared" si="72"/>
        <v/>
      </c>
      <c r="E289" s="51" t="str">
        <f t="shared" si="72"/>
        <v/>
      </c>
      <c r="F289" s="31" t="str">
        <f t="shared" si="77"/>
        <v/>
      </c>
      <c r="G289" s="31" t="str">
        <f t="shared" si="71"/>
        <v/>
      </c>
      <c r="H289" s="31" t="str">
        <f t="shared" si="74"/>
        <v/>
      </c>
      <c r="J289" s="10">
        <f t="shared" si="76"/>
        <v>21</v>
      </c>
    </row>
    <row r="290" spans="1:15" ht="15.75">
      <c r="A290" s="1">
        <f t="shared" si="75"/>
        <v>41784</v>
      </c>
      <c r="B290" s="23" t="str">
        <f t="shared" si="72"/>
        <v/>
      </c>
      <c r="C290" s="51" t="str">
        <f t="shared" si="72"/>
        <v/>
      </c>
      <c r="D290" s="51" t="str">
        <f t="shared" si="72"/>
        <v/>
      </c>
      <c r="E290" s="51" t="str">
        <f t="shared" si="72"/>
        <v/>
      </c>
      <c r="F290" s="31" t="str">
        <f t="shared" si="77"/>
        <v/>
      </c>
      <c r="G290" s="31" t="str">
        <f t="shared" si="71"/>
        <v/>
      </c>
      <c r="H290" s="31" t="str">
        <f t="shared" si="74"/>
        <v/>
      </c>
      <c r="J290" s="10">
        <f t="shared" si="76"/>
        <v>21</v>
      </c>
    </row>
    <row r="291" spans="1:15" ht="15.75">
      <c r="A291" s="1">
        <f t="shared" si="75"/>
        <v>41785</v>
      </c>
      <c r="B291" s="23" t="str">
        <f t="shared" si="72"/>
        <v>Présent</v>
      </c>
      <c r="C291" s="51">
        <f t="shared" si="72"/>
        <v>0.29166756666666699</v>
      </c>
      <c r="D291" s="51">
        <f t="shared" si="72"/>
        <v>0.61458526666666702</v>
      </c>
      <c r="E291" s="51">
        <f t="shared" si="72"/>
        <v>3.1250066666666701E-2</v>
      </c>
      <c r="F291" s="31">
        <f t="shared" si="77"/>
        <v>0.29166666666666669</v>
      </c>
      <c r="G291" s="31">
        <f t="shared" si="71"/>
        <v>9.6666666665745637E-7</v>
      </c>
      <c r="H291" s="31">
        <f t="shared" si="74"/>
        <v>0.29166763333333334</v>
      </c>
      <c r="J291" s="10">
        <f t="shared" si="76"/>
        <v>22</v>
      </c>
    </row>
    <row r="292" spans="1:15" ht="15.75">
      <c r="A292" s="1">
        <f t="shared" si="75"/>
        <v>41786</v>
      </c>
      <c r="B292" s="23" t="str">
        <f t="shared" ref="B292:E296" si="78">IF($A292="","",IF(AND(WEEKDAY($A292,2)&lt;6,COUNTIF(JF,$A292)=0),INDEX($L$18:$O$18,,COLUMN()-1),""))</f>
        <v>Présent</v>
      </c>
      <c r="C292" s="51">
        <f t="shared" si="78"/>
        <v>0.29166756666666699</v>
      </c>
      <c r="D292" s="51">
        <f t="shared" si="78"/>
        <v>0.61458526666666702</v>
      </c>
      <c r="E292" s="51">
        <f t="shared" si="78"/>
        <v>3.1250066666666701E-2</v>
      </c>
      <c r="F292" s="31">
        <f t="shared" si="77"/>
        <v>0.29166666666666669</v>
      </c>
      <c r="G292" s="31">
        <f t="shared" si="71"/>
        <v>9.6666666665745637E-7</v>
      </c>
      <c r="H292" s="31">
        <f t="shared" si="74"/>
        <v>0.29166763333333334</v>
      </c>
      <c r="J292" s="10">
        <f t="shared" si="76"/>
        <v>22</v>
      </c>
    </row>
    <row r="293" spans="1:15" ht="15.75">
      <c r="A293" s="1">
        <f t="shared" si="75"/>
        <v>41787</v>
      </c>
      <c r="B293" s="23" t="str">
        <f t="shared" si="78"/>
        <v>Présent</v>
      </c>
      <c r="C293" s="51">
        <f t="shared" si="78"/>
        <v>0.29166756666666699</v>
      </c>
      <c r="D293" s="51">
        <f t="shared" si="78"/>
        <v>0.61458526666666702</v>
      </c>
      <c r="E293" s="51">
        <f t="shared" si="78"/>
        <v>3.1250066666666701E-2</v>
      </c>
      <c r="F293" s="31">
        <f t="shared" si="77"/>
        <v>0.29166666666666669</v>
      </c>
      <c r="G293" s="31">
        <f t="shared" si="71"/>
        <v>9.6666666665745637E-7</v>
      </c>
      <c r="H293" s="31">
        <f t="shared" si="74"/>
        <v>0.29166763333333334</v>
      </c>
      <c r="J293" s="10">
        <f t="shared" ref="J293:J295" si="79">IF(A293="","",WEEKNUM(A293,2))</f>
        <v>22</v>
      </c>
    </row>
    <row r="294" spans="1:15" ht="15.75">
      <c r="A294" s="1">
        <f>IF(A293="","",IF(MONTH(A293+1)=MONTH(A293),A293+1,""))</f>
        <v>41788</v>
      </c>
      <c r="B294" s="23" t="str">
        <f>IF(AND(WEEKDAY($A294,2)&lt;6,COUNTIF(JF,$A294)=1),INDEX($L$19:$O$19,,COLUMN()-1),"")</f>
        <v>Absent</v>
      </c>
      <c r="C294" s="51">
        <f>IF(AND(WEEKDAY($A294,2)&lt;6,COUNTIF(JF,$A294)=1),INDEX($L$19:$O$19,,COLUMN()-1),"")</f>
        <v>0.29166756666666699</v>
      </c>
      <c r="D294" s="51">
        <f>IF(AND(WEEKDAY($A294,2)&lt;6,COUNTIF(JF,$A294)=1),INDEX($L$19:$O$19,,COLUMN()-1),"")</f>
        <v>0.61458526666666702</v>
      </c>
      <c r="E294" s="51">
        <f>IF(AND(WEEKDAY($A294,2)&lt;6,COUNTIF(JF,$A294)=1),INDEX($L$19:$O$19,,COLUMN()-1),"")</f>
        <v>3.1250066666666701E-2</v>
      </c>
      <c r="F294" s="31">
        <f t="shared" si="77"/>
        <v>0.29166666666666669</v>
      </c>
      <c r="G294" s="31">
        <f t="shared" si="71"/>
        <v>9.6666666665745637E-7</v>
      </c>
      <c r="H294" s="31">
        <f t="shared" si="74"/>
        <v>0.29166763333333334</v>
      </c>
      <c r="J294" s="10">
        <f t="shared" si="79"/>
        <v>22</v>
      </c>
    </row>
    <row r="295" spans="1:15" ht="15.75">
      <c r="A295" s="1">
        <f t="shared" ref="A295:A296" si="80">IF(A294="","",IF(MONTH(A294+1)=MONTH(A294),A294+1,""))</f>
        <v>41789</v>
      </c>
      <c r="B295" s="23" t="str">
        <f t="shared" si="78"/>
        <v>Présent</v>
      </c>
      <c r="C295" s="51">
        <f t="shared" si="78"/>
        <v>0.29166756666666699</v>
      </c>
      <c r="D295" s="51">
        <f t="shared" si="78"/>
        <v>0.61458526666666702</v>
      </c>
      <c r="E295" s="51">
        <f t="shared" si="78"/>
        <v>3.1250066666666701E-2</v>
      </c>
      <c r="F295" s="31">
        <f t="shared" si="77"/>
        <v>0.29166666666666669</v>
      </c>
      <c r="G295" s="31">
        <f t="shared" si="71"/>
        <v>9.6666666665745637E-7</v>
      </c>
      <c r="H295" s="31">
        <f t="shared" si="74"/>
        <v>0.29166763333333334</v>
      </c>
      <c r="J295" s="10">
        <f t="shared" si="79"/>
        <v>22</v>
      </c>
    </row>
    <row r="296" spans="1:15" ht="15.75">
      <c r="A296" s="1">
        <f t="shared" si="80"/>
        <v>41790</v>
      </c>
      <c r="B296" s="23" t="str">
        <f t="shared" si="78"/>
        <v/>
      </c>
      <c r="C296" s="51" t="str">
        <f t="shared" si="78"/>
        <v/>
      </c>
      <c r="D296" s="51" t="str">
        <f t="shared" si="78"/>
        <v/>
      </c>
      <c r="E296" s="51" t="str">
        <f t="shared" si="78"/>
        <v/>
      </c>
      <c r="F296" s="31" t="str">
        <f t="shared" si="77"/>
        <v/>
      </c>
      <c r="G296" s="31" t="str">
        <f t="shared" si="71"/>
        <v/>
      </c>
      <c r="H296" s="31" t="str">
        <f t="shared" si="74"/>
        <v/>
      </c>
      <c r="J296" s="10">
        <f>IF(A296="","",WEEKNUM(A296,2))</f>
        <v>22</v>
      </c>
    </row>
    <row r="297" spans="1:15" ht="47.25">
      <c r="A297" s="1"/>
      <c r="B297" s="37" t="s">
        <v>54</v>
      </c>
      <c r="C297" s="38" t="s">
        <v>53</v>
      </c>
      <c r="D297" s="38" t="s">
        <v>52</v>
      </c>
      <c r="E297" s="39" t="s">
        <v>50</v>
      </c>
      <c r="F297" s="40" t="s">
        <v>51</v>
      </c>
      <c r="G297" s="40"/>
      <c r="H297" s="40" t="s">
        <v>55</v>
      </c>
    </row>
    <row r="298" spans="1:15" ht="15.75">
      <c r="A298" s="29" t="s">
        <v>100</v>
      </c>
      <c r="B298" s="34">
        <f>SUMIF($J$266:$J$296,$J298,$H$266:$H$296)+SUMIF($J$204:$J$234,$J240,$H$204:$H$234)</f>
        <v>1.4583381666666666</v>
      </c>
      <c r="C298" s="35">
        <f t="shared" ref="C298:C301" si="81">IFERROR((IF(B298="","",IF(B298&lt;$P$24,($P$24-B298),0))),"")</f>
        <v>0</v>
      </c>
      <c r="D298" s="34">
        <f>IFERROR((IF(B298="","",IF(B298&gt;=$P$24,$P$24,B298))),"")</f>
        <v>1.458337833333335</v>
      </c>
      <c r="E298" s="36">
        <f t="shared" ref="E298:E301" si="82">IFERROR(IF(B298="","",IF(B298&lt;=$P$24,0,IF(B298&lt;$P$25,B298-$P$24,$P$26))),"")</f>
        <v>3.3333333160356915E-7</v>
      </c>
      <c r="F298" s="32">
        <f t="shared" ref="F298:F301" si="83">IFERROR(IF(B298="","",IF(B298&gt;$P$25,B298-$P$25,0)),"")</f>
        <v>0</v>
      </c>
      <c r="G298" s="32"/>
      <c r="H298" s="42"/>
      <c r="J298" s="10">
        <v>18</v>
      </c>
    </row>
    <row r="299" spans="1:15" ht="15.75">
      <c r="A299" s="29" t="s">
        <v>101</v>
      </c>
      <c r="B299" s="34">
        <f t="shared" ref="B299:B301" si="84">SUMIF($J$266:$J$296,$J299,$H$266:$H$296)</f>
        <v>1.4583381666666666</v>
      </c>
      <c r="C299" s="35">
        <f t="shared" si="81"/>
        <v>0</v>
      </c>
      <c r="D299" s="34">
        <f t="shared" ref="D299:D303" si="85">IFERROR((IF(B299="","",IF(B299&gt;=$P$24,$P$24,B299))),"")</f>
        <v>1.458337833333335</v>
      </c>
      <c r="E299" s="36">
        <f t="shared" si="82"/>
        <v>3.3333333160356915E-7</v>
      </c>
      <c r="F299" s="32">
        <f t="shared" si="83"/>
        <v>0</v>
      </c>
      <c r="G299" s="32"/>
      <c r="H299" s="42"/>
      <c r="J299" s="10">
        <f>J298+1</f>
        <v>19</v>
      </c>
    </row>
    <row r="300" spans="1:15" ht="15.75">
      <c r="A300" s="29" t="s">
        <v>102</v>
      </c>
      <c r="B300" s="34">
        <f t="shared" si="84"/>
        <v>1.4583381666666666</v>
      </c>
      <c r="C300" s="35">
        <f t="shared" si="81"/>
        <v>0</v>
      </c>
      <c r="D300" s="34">
        <f t="shared" si="85"/>
        <v>1.458337833333335</v>
      </c>
      <c r="E300" s="36">
        <f t="shared" si="82"/>
        <v>3.3333333160356915E-7</v>
      </c>
      <c r="F300" s="32">
        <f t="shared" si="83"/>
        <v>0</v>
      </c>
      <c r="G300" s="32"/>
      <c r="H300" s="42"/>
      <c r="J300" s="10">
        <f t="shared" ref="J300:J302" si="86">J299+1</f>
        <v>20</v>
      </c>
    </row>
    <row r="301" spans="1:15" ht="15.75">
      <c r="A301" s="29" t="s">
        <v>103</v>
      </c>
      <c r="B301" s="34">
        <f t="shared" si="84"/>
        <v>1.4583381666666666</v>
      </c>
      <c r="C301" s="35">
        <f t="shared" si="81"/>
        <v>0</v>
      </c>
      <c r="D301" s="34">
        <f t="shared" si="85"/>
        <v>1.458337833333335</v>
      </c>
      <c r="E301" s="36">
        <f t="shared" si="82"/>
        <v>3.3333333160356915E-7</v>
      </c>
      <c r="F301" s="32">
        <f t="shared" si="83"/>
        <v>0</v>
      </c>
      <c r="G301" s="32"/>
      <c r="H301" s="42"/>
      <c r="J301" s="10">
        <f t="shared" si="86"/>
        <v>21</v>
      </c>
    </row>
    <row r="302" spans="1:15" ht="15.75">
      <c r="A302" s="29" t="s">
        <v>104</v>
      </c>
      <c r="B302" s="34">
        <f>SUMIF(J266:J296,J302,H266:H296)</f>
        <v>1.4583381666666666</v>
      </c>
      <c r="C302" s="35">
        <v>0</v>
      </c>
      <c r="D302" s="34">
        <f>B302</f>
        <v>1.4583381666666666</v>
      </c>
      <c r="E302" s="36">
        <v>0</v>
      </c>
      <c r="F302" s="32">
        <v>0</v>
      </c>
      <c r="G302" s="32"/>
      <c r="H302" s="42"/>
      <c r="J302" s="10">
        <f t="shared" si="86"/>
        <v>22</v>
      </c>
    </row>
    <row r="303" spans="1:15" ht="15.75">
      <c r="A303" s="29"/>
      <c r="B303" s="34"/>
      <c r="C303" s="35"/>
      <c r="D303" s="34" t="str">
        <f t="shared" si="85"/>
        <v/>
      </c>
      <c r="E303" s="36"/>
      <c r="F303" s="32"/>
      <c r="G303" s="32"/>
      <c r="H303" s="42"/>
      <c r="K303" s="10" t="s">
        <v>77</v>
      </c>
      <c r="L303" s="52">
        <f>DATE($G$8,1,1)</f>
        <v>41640</v>
      </c>
      <c r="M303" s="10">
        <f>G369</f>
        <v>0</v>
      </c>
      <c r="N303" s="52">
        <f>DATE(G370,MONTH(1&amp;M303),1)</f>
        <v>1</v>
      </c>
      <c r="O303" s="10">
        <f>INT(MOD(INT((N303-2)/7)+0.6,52+5/28))+1</f>
        <v>52</v>
      </c>
    </row>
    <row r="304" spans="1:15" ht="15.75">
      <c r="A304" s="12" t="s">
        <v>19</v>
      </c>
      <c r="B304" s="33">
        <f>SUM(B298:B303)</f>
        <v>7.291690833333333</v>
      </c>
      <c r="C304" s="33">
        <f t="shared" ref="C304:F304" si="87">SUM(C298:C303)</f>
        <v>0</v>
      </c>
      <c r="D304" s="33">
        <f t="shared" si="87"/>
        <v>7.2916895000000066</v>
      </c>
      <c r="E304" s="33">
        <f t="shared" si="87"/>
        <v>1.3333333264142766E-6</v>
      </c>
      <c r="F304" s="33">
        <f t="shared" si="87"/>
        <v>0</v>
      </c>
      <c r="G304" s="33"/>
      <c r="H304" s="43">
        <f>($AD$3*$AC$3*24)+(E304*24*$AC$4)+($AC$5*F304*24)-(C304*$AC$3*24)</f>
        <v>1600.0004219767177</v>
      </c>
      <c r="K304" s="10" t="s">
        <v>76</v>
      </c>
      <c r="L304" s="23" t="s">
        <v>25</v>
      </c>
      <c r="M304" s="27">
        <v>0.29166756666666699</v>
      </c>
      <c r="N304" s="27">
        <v>0.61458526666666702</v>
      </c>
      <c r="O304" s="30">
        <v>3.1250066666666701E-2</v>
      </c>
    </row>
    <row r="311" spans="1:9" ht="81" customHeight="1">
      <c r="D311" s="58" t="s">
        <v>0</v>
      </c>
      <c r="E311" s="58"/>
      <c r="F311" s="58"/>
      <c r="G311" s="58"/>
      <c r="H311" s="58"/>
      <c r="I311" s="58"/>
    </row>
    <row r="312" spans="1:9">
      <c r="D312" s="58"/>
      <c r="E312" s="58"/>
      <c r="F312" s="58"/>
      <c r="G312" s="58"/>
      <c r="H312" s="58"/>
      <c r="I312" s="58"/>
    </row>
    <row r="313" spans="1:9" ht="32.25" customHeight="1">
      <c r="D313" s="58"/>
      <c r="E313" s="58"/>
      <c r="F313" s="58"/>
      <c r="G313" s="58"/>
      <c r="H313" s="58"/>
      <c r="I313" s="58"/>
    </row>
    <row r="314" spans="1:9">
      <c r="D314" s="59" t="s">
        <v>1</v>
      </c>
      <c r="E314" s="59"/>
      <c r="F314" s="59"/>
      <c r="G314" s="59"/>
      <c r="H314" s="59"/>
      <c r="I314" s="59"/>
    </row>
    <row r="315" spans="1:9">
      <c r="D315" s="59"/>
      <c r="E315" s="59"/>
      <c r="F315" s="59"/>
      <c r="G315" s="59"/>
      <c r="H315" s="59"/>
      <c r="I315" s="59"/>
    </row>
    <row r="317" spans="1:9" ht="26.25">
      <c r="A317" s="9" t="s">
        <v>2</v>
      </c>
      <c r="B317" s="60">
        <f>$B$255</f>
        <v>1</v>
      </c>
      <c r="C317" s="60"/>
      <c r="D317" s="60"/>
      <c r="G317" s="61" t="s">
        <v>41</v>
      </c>
      <c r="H317" s="62"/>
    </row>
    <row r="318" spans="1:9" ht="26.25">
      <c r="A318" s="9" t="s">
        <v>3</v>
      </c>
      <c r="B318" s="63" t="str">
        <f>VLOOKUP(B317,Numero,2,FALSE)</f>
        <v>SMITH</v>
      </c>
      <c r="C318" s="63"/>
      <c r="D318" s="63"/>
      <c r="G318" s="64">
        <v>2014</v>
      </c>
      <c r="H318" s="65"/>
    </row>
    <row r="319" spans="1:9" ht="26.25">
      <c r="A319" s="9" t="s">
        <v>4</v>
      </c>
      <c r="B319" s="63" t="str">
        <f>VLOOKUP(B317,Numero,3,FALSE)</f>
        <v>Allan</v>
      </c>
      <c r="C319" s="63"/>
      <c r="D319" s="63"/>
      <c r="G319" s="66"/>
      <c r="H319" s="67"/>
    </row>
    <row r="320" spans="1:9" ht="21">
      <c r="A320" s="9" t="s">
        <v>6</v>
      </c>
      <c r="B320" s="53" t="str">
        <f>VLOOKUP(B317,Numero,5,FALSE)</f>
        <v>12 rue des tilleuls</v>
      </c>
      <c r="C320" s="54"/>
      <c r="D320" s="55"/>
    </row>
    <row r="321" spans="1:10" ht="21">
      <c r="A321" s="9" t="s">
        <v>7</v>
      </c>
      <c r="B321" s="53">
        <f>VLOOKUP(B317,Numero,6,FALSE)</f>
        <v>57000</v>
      </c>
      <c r="C321" s="54"/>
      <c r="D321" s="55"/>
    </row>
    <row r="322" spans="1:10" ht="21">
      <c r="A322" s="9" t="s">
        <v>8</v>
      </c>
      <c r="B322" s="53" t="str">
        <f>VLOOKUP(B317,Numero,7,FALSE)</f>
        <v>Metz</v>
      </c>
      <c r="C322" s="54"/>
      <c r="D322" s="55"/>
    </row>
    <row r="323" spans="1:10" ht="18.75">
      <c r="A323" s="9" t="s">
        <v>9</v>
      </c>
      <c r="B323" s="56" t="str">
        <f>VLOOKUP(B317,Numero,4,FALSE)</f>
        <v>Direction</v>
      </c>
      <c r="C323" s="56"/>
      <c r="D323" s="56"/>
    </row>
    <row r="324" spans="1:10" ht="15.75">
      <c r="A324" s="9" t="s">
        <v>11</v>
      </c>
      <c r="B324" s="57" t="s">
        <v>71</v>
      </c>
      <c r="C324" s="57"/>
      <c r="D324" s="57"/>
    </row>
    <row r="326" spans="1:10" ht="15.75" thickBot="1"/>
    <row r="327" spans="1:10" ht="30.75" thickBot="1">
      <c r="A327" s="18"/>
      <c r="B327" s="24" t="s">
        <v>13</v>
      </c>
      <c r="C327" s="19" t="s">
        <v>14</v>
      </c>
      <c r="D327" s="19" t="s">
        <v>15</v>
      </c>
      <c r="E327" s="19" t="s">
        <v>16</v>
      </c>
      <c r="F327" s="19" t="s">
        <v>17</v>
      </c>
      <c r="G327" s="19" t="s">
        <v>18</v>
      </c>
      <c r="H327" s="20" t="s">
        <v>19</v>
      </c>
      <c r="J327" s="10" t="s">
        <v>78</v>
      </c>
    </row>
    <row r="328" spans="1:10" ht="15.75">
      <c r="A328" s="25">
        <f>DATE($G$318,MONTH(1&amp;$G$317),1)</f>
        <v>41791</v>
      </c>
      <c r="B328" s="23" t="str">
        <f t="shared" ref="B328:E353" si="88">IF(AND(WEEKDAY($A328,2)&lt;6,COUNTIF(JF,$A328)=0),INDEX($L$18:$O$18,,COLUMN()-1),"")</f>
        <v/>
      </c>
      <c r="C328" s="51" t="str">
        <f t="shared" si="88"/>
        <v/>
      </c>
      <c r="D328" s="51" t="str">
        <f t="shared" si="88"/>
        <v/>
      </c>
      <c r="E328" s="51" t="str">
        <f t="shared" si="88"/>
        <v/>
      </c>
      <c r="F328" s="31" t="str">
        <f>IFERROR(IF(H328="","",(H328-G328)),"")</f>
        <v/>
      </c>
      <c r="G328" s="31" t="str">
        <f t="shared" ref="G328:G358" si="89">IFERROR(IF(H328&lt;$P$22,$P$23,IF(H328&gt;$P$22,(H328-$P$22))),"")</f>
        <v/>
      </c>
      <c r="H328" s="31" t="str">
        <f>IFERROR(IF(E328="","",D328-C328-E328),"")</f>
        <v/>
      </c>
      <c r="J328" s="10">
        <f>WEEKNUM(A328,2)</f>
        <v>22</v>
      </c>
    </row>
    <row r="329" spans="1:10" ht="15.75">
      <c r="A329" s="1">
        <f>A328+1</f>
        <v>41792</v>
      </c>
      <c r="B329" s="23" t="str">
        <f t="shared" si="88"/>
        <v>Présent</v>
      </c>
      <c r="C329" s="51">
        <f t="shared" si="88"/>
        <v>0.29166756666666699</v>
      </c>
      <c r="D329" s="51">
        <f t="shared" si="88"/>
        <v>0.61458526666666702</v>
      </c>
      <c r="E329" s="51">
        <f t="shared" si="88"/>
        <v>3.1250066666666701E-2</v>
      </c>
      <c r="F329" s="31">
        <f t="shared" ref="F329:F339" si="90">IFERROR(IF(H329="","",(H329-G329)),"")</f>
        <v>0.29166666666666669</v>
      </c>
      <c r="G329" s="31">
        <f t="shared" si="89"/>
        <v>9.6666666665745637E-7</v>
      </c>
      <c r="H329" s="31">
        <f t="shared" ref="H329:H358" si="91">IFERROR(IF(E329="","",D329-C329-E329),"")</f>
        <v>0.29166763333333334</v>
      </c>
      <c r="J329" s="10">
        <f>WEEKNUM(A329,2)</f>
        <v>23</v>
      </c>
    </row>
    <row r="330" spans="1:10" ht="15.75">
      <c r="A330" s="1">
        <f t="shared" ref="A330:A355" si="92">A329+1</f>
        <v>41793</v>
      </c>
      <c r="B330" s="23" t="str">
        <f t="shared" si="88"/>
        <v>Présent</v>
      </c>
      <c r="C330" s="51">
        <f t="shared" si="88"/>
        <v>0.29166756666666699</v>
      </c>
      <c r="D330" s="51">
        <f t="shared" si="88"/>
        <v>0.61458526666666702</v>
      </c>
      <c r="E330" s="51">
        <f t="shared" si="88"/>
        <v>3.1250066666666701E-2</v>
      </c>
      <c r="F330" s="31">
        <f t="shared" si="90"/>
        <v>0.29166666666666669</v>
      </c>
      <c r="G330" s="31">
        <f t="shared" si="89"/>
        <v>9.6666666665745637E-7</v>
      </c>
      <c r="H330" s="31">
        <f t="shared" si="91"/>
        <v>0.29166763333333334</v>
      </c>
      <c r="J330" s="10">
        <f t="shared" ref="J330:J354" si="93">WEEKNUM(A330,2)</f>
        <v>23</v>
      </c>
    </row>
    <row r="331" spans="1:10" ht="15.75">
      <c r="A331" s="1">
        <f t="shared" si="92"/>
        <v>41794</v>
      </c>
      <c r="B331" s="23" t="str">
        <f t="shared" si="88"/>
        <v>Présent</v>
      </c>
      <c r="C331" s="51">
        <f t="shared" si="88"/>
        <v>0.29166756666666699</v>
      </c>
      <c r="D331" s="51">
        <f t="shared" si="88"/>
        <v>0.61458526666666702</v>
      </c>
      <c r="E331" s="51">
        <f t="shared" si="88"/>
        <v>3.1250066666666701E-2</v>
      </c>
      <c r="F331" s="31">
        <f t="shared" si="90"/>
        <v>0.29166666666666669</v>
      </c>
      <c r="G331" s="31">
        <f t="shared" si="89"/>
        <v>9.6666666665745637E-7</v>
      </c>
      <c r="H331" s="31">
        <f t="shared" si="91"/>
        <v>0.29166763333333334</v>
      </c>
      <c r="J331" s="10">
        <f t="shared" si="93"/>
        <v>23</v>
      </c>
    </row>
    <row r="332" spans="1:10" ht="15.75">
      <c r="A332" s="1">
        <f t="shared" si="92"/>
        <v>41795</v>
      </c>
      <c r="B332" s="23" t="str">
        <f t="shared" si="88"/>
        <v>Présent</v>
      </c>
      <c r="C332" s="51">
        <f t="shared" si="88"/>
        <v>0.29166756666666699</v>
      </c>
      <c r="D332" s="51">
        <f t="shared" si="88"/>
        <v>0.61458526666666702</v>
      </c>
      <c r="E332" s="51">
        <f t="shared" si="88"/>
        <v>3.1250066666666701E-2</v>
      </c>
      <c r="F332" s="31">
        <f t="shared" si="90"/>
        <v>0.29166666666666669</v>
      </c>
      <c r="G332" s="31">
        <f t="shared" si="89"/>
        <v>9.6666666665745637E-7</v>
      </c>
      <c r="H332" s="31">
        <f t="shared" si="91"/>
        <v>0.29166763333333334</v>
      </c>
      <c r="J332" s="10">
        <f t="shared" si="93"/>
        <v>23</v>
      </c>
    </row>
    <row r="333" spans="1:10" ht="15.75">
      <c r="A333" s="1">
        <f t="shared" si="92"/>
        <v>41796</v>
      </c>
      <c r="B333" s="23" t="str">
        <f t="shared" si="88"/>
        <v>Présent</v>
      </c>
      <c r="C333" s="51">
        <f t="shared" si="88"/>
        <v>0.29166756666666699</v>
      </c>
      <c r="D333" s="51">
        <f t="shared" si="88"/>
        <v>0.61458526666666702</v>
      </c>
      <c r="E333" s="51">
        <f t="shared" si="88"/>
        <v>3.1250066666666701E-2</v>
      </c>
      <c r="F333" s="31">
        <f t="shared" si="90"/>
        <v>0.29166666666666669</v>
      </c>
      <c r="G333" s="31">
        <f t="shared" si="89"/>
        <v>9.6666666665745637E-7</v>
      </c>
      <c r="H333" s="31">
        <f t="shared" si="91"/>
        <v>0.29166763333333334</v>
      </c>
      <c r="J333" s="10">
        <f t="shared" si="93"/>
        <v>23</v>
      </c>
    </row>
    <row r="334" spans="1:10" ht="15.75">
      <c r="A334" s="1">
        <f t="shared" si="92"/>
        <v>41797</v>
      </c>
      <c r="B334" s="23" t="str">
        <f t="shared" si="88"/>
        <v/>
      </c>
      <c r="C334" s="51" t="str">
        <f t="shared" si="88"/>
        <v/>
      </c>
      <c r="D334" s="51" t="str">
        <f t="shared" si="88"/>
        <v/>
      </c>
      <c r="E334" s="51" t="str">
        <f t="shared" si="88"/>
        <v/>
      </c>
      <c r="F334" s="31" t="str">
        <f t="shared" si="90"/>
        <v/>
      </c>
      <c r="G334" s="31" t="str">
        <f t="shared" si="89"/>
        <v/>
      </c>
      <c r="H334" s="31" t="str">
        <f t="shared" si="91"/>
        <v/>
      </c>
      <c r="J334" s="10">
        <f t="shared" si="93"/>
        <v>23</v>
      </c>
    </row>
    <row r="335" spans="1:10" ht="15.75">
      <c r="A335" s="1">
        <f t="shared" si="92"/>
        <v>41798</v>
      </c>
      <c r="B335" s="23" t="str">
        <f t="shared" si="88"/>
        <v/>
      </c>
      <c r="C335" s="51" t="str">
        <f t="shared" si="88"/>
        <v/>
      </c>
      <c r="D335" s="51" t="str">
        <f t="shared" si="88"/>
        <v/>
      </c>
      <c r="E335" s="51" t="str">
        <f t="shared" si="88"/>
        <v/>
      </c>
      <c r="F335" s="31" t="str">
        <f t="shared" si="90"/>
        <v/>
      </c>
      <c r="G335" s="31" t="str">
        <f t="shared" si="89"/>
        <v/>
      </c>
      <c r="H335" s="31" t="str">
        <f t="shared" si="91"/>
        <v/>
      </c>
      <c r="J335" s="10">
        <f t="shared" si="93"/>
        <v>23</v>
      </c>
    </row>
    <row r="336" spans="1:10" ht="15.75">
      <c r="A336" s="1">
        <f t="shared" si="92"/>
        <v>41799</v>
      </c>
      <c r="B336" s="23" t="str">
        <f>IF(AND(WEEKDAY($A336,2)&lt;6,COUNTIF(JF,$A336)=1),INDEX($L$19:$O$19,,COLUMN()-1),"")</f>
        <v>Absent</v>
      </c>
      <c r="C336" s="51">
        <f>IF(AND(WEEKDAY($A336,2)&lt;6,COUNTIF(JF,$A336)=1),INDEX($L$19:$O$19,,COLUMN()-1),"")</f>
        <v>0.29166756666666699</v>
      </c>
      <c r="D336" s="51">
        <f>IF(AND(WEEKDAY($A336,2)&lt;6,COUNTIF(JF,$A336)=1),INDEX($L$19:$O$19,,COLUMN()-1),"")</f>
        <v>0.61458526666666702</v>
      </c>
      <c r="E336" s="51">
        <f>IF(AND(WEEKDAY($A336,2)&lt;6,COUNTIF(JF,$A336)=1),INDEX($L$19:$O$19,,COLUMN()-1),"")</f>
        <v>3.1250066666666701E-2</v>
      </c>
      <c r="F336" s="31">
        <f t="shared" si="90"/>
        <v>0.29166666666666669</v>
      </c>
      <c r="G336" s="31">
        <f t="shared" si="89"/>
        <v>9.6666666665745637E-7</v>
      </c>
      <c r="H336" s="31">
        <f t="shared" si="91"/>
        <v>0.29166763333333334</v>
      </c>
      <c r="J336" s="10">
        <f t="shared" si="93"/>
        <v>24</v>
      </c>
    </row>
    <row r="337" spans="1:10" ht="15.75">
      <c r="A337" s="1">
        <f t="shared" si="92"/>
        <v>41800</v>
      </c>
      <c r="B337" s="23" t="str">
        <f>IF(AND(WEEKDAY($A337,2)&lt;6,COUNTIF(JF,$A337)=0),INDEX($L$18:$O$18,,COLUMN()-1),"")</f>
        <v>Présent</v>
      </c>
      <c r="C337" s="51">
        <f t="shared" si="88"/>
        <v>0.29166756666666699</v>
      </c>
      <c r="D337" s="51">
        <f t="shared" si="88"/>
        <v>0.61458526666666702</v>
      </c>
      <c r="E337" s="51">
        <f t="shared" si="88"/>
        <v>3.1250066666666701E-2</v>
      </c>
      <c r="F337" s="31">
        <f t="shared" si="90"/>
        <v>0.29166666666666669</v>
      </c>
      <c r="G337" s="31">
        <f t="shared" si="89"/>
        <v>9.6666666665745637E-7</v>
      </c>
      <c r="H337" s="31">
        <f t="shared" si="91"/>
        <v>0.29166763333333334</v>
      </c>
      <c r="J337" s="10">
        <f t="shared" si="93"/>
        <v>24</v>
      </c>
    </row>
    <row r="338" spans="1:10" ht="15.75">
      <c r="A338" s="1">
        <f t="shared" si="92"/>
        <v>41801</v>
      </c>
      <c r="B338" s="23" t="str">
        <f t="shared" si="88"/>
        <v>Présent</v>
      </c>
      <c r="C338" s="51">
        <f t="shared" si="88"/>
        <v>0.29166756666666699</v>
      </c>
      <c r="D338" s="51">
        <f t="shared" si="88"/>
        <v>0.61458526666666702</v>
      </c>
      <c r="E338" s="51">
        <f t="shared" si="88"/>
        <v>3.1250066666666701E-2</v>
      </c>
      <c r="F338" s="31">
        <f t="shared" si="90"/>
        <v>0.29166666666666669</v>
      </c>
      <c r="G338" s="31">
        <f t="shared" si="89"/>
        <v>9.6666666665745637E-7</v>
      </c>
      <c r="H338" s="31">
        <f t="shared" si="91"/>
        <v>0.29166763333333334</v>
      </c>
      <c r="J338" s="10">
        <f t="shared" si="93"/>
        <v>24</v>
      </c>
    </row>
    <row r="339" spans="1:10" ht="15.75">
      <c r="A339" s="1">
        <f t="shared" si="92"/>
        <v>41802</v>
      </c>
      <c r="B339" s="23" t="str">
        <f t="shared" si="88"/>
        <v>Présent</v>
      </c>
      <c r="C339" s="51">
        <f t="shared" si="88"/>
        <v>0.29166756666666699</v>
      </c>
      <c r="D339" s="51">
        <f t="shared" si="88"/>
        <v>0.61458526666666702</v>
      </c>
      <c r="E339" s="51">
        <f t="shared" si="88"/>
        <v>3.1250066666666701E-2</v>
      </c>
      <c r="F339" s="31">
        <f t="shared" si="90"/>
        <v>0.29166666666666669</v>
      </c>
      <c r="G339" s="31">
        <f t="shared" si="89"/>
        <v>9.6666666665745637E-7</v>
      </c>
      <c r="H339" s="31">
        <f t="shared" si="91"/>
        <v>0.29166763333333334</v>
      </c>
      <c r="J339" s="10">
        <f t="shared" si="93"/>
        <v>24</v>
      </c>
    </row>
    <row r="340" spans="1:10" ht="15.75">
      <c r="A340" s="1">
        <f t="shared" si="92"/>
        <v>41803</v>
      </c>
      <c r="B340" s="23" t="str">
        <f t="shared" si="88"/>
        <v>Présent</v>
      </c>
      <c r="C340" s="51">
        <f t="shared" si="88"/>
        <v>0.29166756666666699</v>
      </c>
      <c r="D340" s="51">
        <f t="shared" si="88"/>
        <v>0.61458526666666702</v>
      </c>
      <c r="E340" s="51">
        <f t="shared" si="88"/>
        <v>3.1250066666666701E-2</v>
      </c>
      <c r="F340" s="31">
        <f>IFERROR(IF(H340="","",(H340-G340)),"")</f>
        <v>0.29166666666666669</v>
      </c>
      <c r="G340" s="31">
        <f t="shared" si="89"/>
        <v>9.6666666665745637E-7</v>
      </c>
      <c r="H340" s="31">
        <f t="shared" si="91"/>
        <v>0.29166763333333334</v>
      </c>
      <c r="J340" s="10">
        <f t="shared" si="93"/>
        <v>24</v>
      </c>
    </row>
    <row r="341" spans="1:10" ht="15.75">
      <c r="A341" s="1">
        <f t="shared" si="92"/>
        <v>41804</v>
      </c>
      <c r="B341" s="23" t="str">
        <f t="shared" si="88"/>
        <v/>
      </c>
      <c r="C341" s="51" t="str">
        <f t="shared" si="88"/>
        <v/>
      </c>
      <c r="D341" s="51" t="str">
        <f t="shared" si="88"/>
        <v/>
      </c>
      <c r="E341" s="51" t="str">
        <f t="shared" si="88"/>
        <v/>
      </c>
      <c r="F341" s="31" t="str">
        <f t="shared" ref="F341:F358" si="94">IFERROR(IF(H341="","",(H341-G341)),"")</f>
        <v/>
      </c>
      <c r="G341" s="31" t="str">
        <f t="shared" si="89"/>
        <v/>
      </c>
      <c r="H341" s="31" t="str">
        <f t="shared" si="91"/>
        <v/>
      </c>
      <c r="J341" s="10">
        <f t="shared" si="93"/>
        <v>24</v>
      </c>
    </row>
    <row r="342" spans="1:10" ht="15.75">
      <c r="A342" s="1">
        <f t="shared" si="92"/>
        <v>41805</v>
      </c>
      <c r="B342" s="23" t="str">
        <f t="shared" si="88"/>
        <v/>
      </c>
      <c r="C342" s="51" t="str">
        <f t="shared" si="88"/>
        <v/>
      </c>
      <c r="D342" s="51" t="str">
        <f t="shared" si="88"/>
        <v/>
      </c>
      <c r="E342" s="51" t="str">
        <f t="shared" si="88"/>
        <v/>
      </c>
      <c r="F342" s="31" t="str">
        <f t="shared" si="94"/>
        <v/>
      </c>
      <c r="G342" s="31" t="str">
        <f t="shared" si="89"/>
        <v/>
      </c>
      <c r="H342" s="31" t="str">
        <f t="shared" si="91"/>
        <v/>
      </c>
      <c r="J342" s="10">
        <f t="shared" si="93"/>
        <v>24</v>
      </c>
    </row>
    <row r="343" spans="1:10" ht="15.75">
      <c r="A343" s="1">
        <f t="shared" si="92"/>
        <v>41806</v>
      </c>
      <c r="B343" s="23" t="str">
        <f t="shared" si="88"/>
        <v>Présent</v>
      </c>
      <c r="C343" s="51">
        <f t="shared" si="88"/>
        <v>0.29166756666666699</v>
      </c>
      <c r="D343" s="51">
        <f t="shared" si="88"/>
        <v>0.61458526666666702</v>
      </c>
      <c r="E343" s="51">
        <f t="shared" si="88"/>
        <v>3.1250066666666701E-2</v>
      </c>
      <c r="F343" s="31">
        <f t="shared" si="94"/>
        <v>0.29166666666666669</v>
      </c>
      <c r="G343" s="31">
        <f t="shared" si="89"/>
        <v>9.6666666665745637E-7</v>
      </c>
      <c r="H343" s="31">
        <f t="shared" si="91"/>
        <v>0.29166763333333334</v>
      </c>
      <c r="J343" s="10">
        <f t="shared" si="93"/>
        <v>25</v>
      </c>
    </row>
    <row r="344" spans="1:10" ht="15.75">
      <c r="A344" s="1">
        <f t="shared" si="92"/>
        <v>41807</v>
      </c>
      <c r="B344" s="23" t="str">
        <f t="shared" si="88"/>
        <v>Présent</v>
      </c>
      <c r="C344" s="51">
        <f t="shared" si="88"/>
        <v>0.29166756666666699</v>
      </c>
      <c r="D344" s="51">
        <f t="shared" si="88"/>
        <v>0.61458526666666702</v>
      </c>
      <c r="E344" s="51">
        <f t="shared" si="88"/>
        <v>3.1250066666666701E-2</v>
      </c>
      <c r="F344" s="31">
        <f t="shared" si="94"/>
        <v>0.29166666666666669</v>
      </c>
      <c r="G344" s="31">
        <f t="shared" si="89"/>
        <v>9.6666666665745637E-7</v>
      </c>
      <c r="H344" s="31">
        <f t="shared" si="91"/>
        <v>0.29166763333333334</v>
      </c>
      <c r="J344" s="10">
        <f t="shared" si="93"/>
        <v>25</v>
      </c>
    </row>
    <row r="345" spans="1:10" ht="15.75">
      <c r="A345" s="1">
        <f t="shared" si="92"/>
        <v>41808</v>
      </c>
      <c r="B345" s="23" t="str">
        <f t="shared" si="88"/>
        <v>Présent</v>
      </c>
      <c r="C345" s="51">
        <f t="shared" si="88"/>
        <v>0.29166756666666699</v>
      </c>
      <c r="D345" s="51">
        <f t="shared" si="88"/>
        <v>0.61458526666666702</v>
      </c>
      <c r="E345" s="51">
        <f t="shared" si="88"/>
        <v>3.1250066666666701E-2</v>
      </c>
      <c r="F345" s="31">
        <f t="shared" si="94"/>
        <v>0.29166666666666669</v>
      </c>
      <c r="G345" s="31">
        <f t="shared" si="89"/>
        <v>9.6666666665745637E-7</v>
      </c>
      <c r="H345" s="31">
        <f t="shared" si="91"/>
        <v>0.29166763333333334</v>
      </c>
      <c r="J345" s="10">
        <f t="shared" si="93"/>
        <v>25</v>
      </c>
    </row>
    <row r="346" spans="1:10" ht="15.75">
      <c r="A346" s="1">
        <f t="shared" si="92"/>
        <v>41809</v>
      </c>
      <c r="B346" s="23" t="str">
        <f t="shared" si="88"/>
        <v>Présent</v>
      </c>
      <c r="C346" s="51">
        <f t="shared" si="88"/>
        <v>0.29166756666666699</v>
      </c>
      <c r="D346" s="51">
        <f t="shared" si="88"/>
        <v>0.61458526666666702</v>
      </c>
      <c r="E346" s="51">
        <f t="shared" si="88"/>
        <v>3.1250066666666701E-2</v>
      </c>
      <c r="F346" s="31">
        <f t="shared" si="94"/>
        <v>0.29166666666666669</v>
      </c>
      <c r="G346" s="31">
        <f t="shared" si="89"/>
        <v>9.6666666665745637E-7</v>
      </c>
      <c r="H346" s="31">
        <f t="shared" si="91"/>
        <v>0.29166763333333334</v>
      </c>
      <c r="J346" s="10">
        <f t="shared" si="93"/>
        <v>25</v>
      </c>
    </row>
    <row r="347" spans="1:10" ht="15.75">
      <c r="A347" s="1">
        <f t="shared" si="92"/>
        <v>41810</v>
      </c>
      <c r="B347" s="23" t="str">
        <f t="shared" si="88"/>
        <v>Présent</v>
      </c>
      <c r="C347" s="51">
        <f t="shared" si="88"/>
        <v>0.29166756666666699</v>
      </c>
      <c r="D347" s="51">
        <f t="shared" si="88"/>
        <v>0.61458526666666702</v>
      </c>
      <c r="E347" s="51">
        <f t="shared" si="88"/>
        <v>3.1250066666666701E-2</v>
      </c>
      <c r="F347" s="31">
        <f t="shared" si="94"/>
        <v>0.29166666666666669</v>
      </c>
      <c r="G347" s="31">
        <f t="shared" si="89"/>
        <v>9.6666666665745637E-7</v>
      </c>
      <c r="H347" s="31">
        <f t="shared" si="91"/>
        <v>0.29166763333333334</v>
      </c>
      <c r="J347" s="10">
        <f t="shared" si="93"/>
        <v>25</v>
      </c>
    </row>
    <row r="348" spans="1:10" ht="15.75">
      <c r="A348" s="1">
        <f t="shared" si="92"/>
        <v>41811</v>
      </c>
      <c r="B348" s="23" t="str">
        <f t="shared" si="88"/>
        <v/>
      </c>
      <c r="C348" s="51" t="str">
        <f t="shared" si="88"/>
        <v/>
      </c>
      <c r="D348" s="51" t="str">
        <f t="shared" si="88"/>
        <v/>
      </c>
      <c r="E348" s="51" t="str">
        <f t="shared" si="88"/>
        <v/>
      </c>
      <c r="F348" s="31" t="str">
        <f t="shared" si="94"/>
        <v/>
      </c>
      <c r="G348" s="31" t="str">
        <f t="shared" si="89"/>
        <v/>
      </c>
      <c r="H348" s="31" t="str">
        <f t="shared" si="91"/>
        <v/>
      </c>
      <c r="J348" s="10">
        <f t="shared" si="93"/>
        <v>25</v>
      </c>
    </row>
    <row r="349" spans="1:10" ht="15.75">
      <c r="A349" s="1">
        <f t="shared" si="92"/>
        <v>41812</v>
      </c>
      <c r="B349" s="23" t="str">
        <f t="shared" si="88"/>
        <v/>
      </c>
      <c r="C349" s="51" t="str">
        <f t="shared" si="88"/>
        <v/>
      </c>
      <c r="D349" s="51" t="str">
        <f t="shared" si="88"/>
        <v/>
      </c>
      <c r="E349" s="51" t="str">
        <f t="shared" si="88"/>
        <v/>
      </c>
      <c r="F349" s="31" t="str">
        <f t="shared" si="94"/>
        <v/>
      </c>
      <c r="G349" s="31" t="str">
        <f t="shared" si="89"/>
        <v/>
      </c>
      <c r="H349" s="31" t="str">
        <f t="shared" si="91"/>
        <v/>
      </c>
      <c r="J349" s="10">
        <f t="shared" si="93"/>
        <v>25</v>
      </c>
    </row>
    <row r="350" spans="1:10" ht="15.75">
      <c r="A350" s="1">
        <f t="shared" si="92"/>
        <v>41813</v>
      </c>
      <c r="B350" s="23" t="str">
        <f t="shared" si="88"/>
        <v>Présent</v>
      </c>
      <c r="C350" s="51">
        <f t="shared" si="88"/>
        <v>0.29166756666666699</v>
      </c>
      <c r="D350" s="51">
        <f t="shared" si="88"/>
        <v>0.61458526666666702</v>
      </c>
      <c r="E350" s="51">
        <f t="shared" si="88"/>
        <v>3.1250066666666701E-2</v>
      </c>
      <c r="F350" s="31">
        <f t="shared" si="94"/>
        <v>0.29166666666666669</v>
      </c>
      <c r="G350" s="31">
        <f t="shared" si="89"/>
        <v>9.6666666665745637E-7</v>
      </c>
      <c r="H350" s="31">
        <f t="shared" si="91"/>
        <v>0.29166763333333334</v>
      </c>
      <c r="J350" s="10">
        <f t="shared" si="93"/>
        <v>26</v>
      </c>
    </row>
    <row r="351" spans="1:10" ht="15.75">
      <c r="A351" s="1">
        <f t="shared" si="92"/>
        <v>41814</v>
      </c>
      <c r="B351" s="23" t="str">
        <f t="shared" si="88"/>
        <v>Présent</v>
      </c>
      <c r="C351" s="51">
        <f t="shared" si="88"/>
        <v>0.29166756666666699</v>
      </c>
      <c r="D351" s="51">
        <f t="shared" si="88"/>
        <v>0.61458526666666702</v>
      </c>
      <c r="E351" s="51">
        <f t="shared" si="88"/>
        <v>3.1250066666666701E-2</v>
      </c>
      <c r="F351" s="31">
        <f t="shared" si="94"/>
        <v>0.29166666666666669</v>
      </c>
      <c r="G351" s="31">
        <f t="shared" si="89"/>
        <v>9.6666666665745637E-7</v>
      </c>
      <c r="H351" s="31">
        <f t="shared" si="91"/>
        <v>0.29166763333333334</v>
      </c>
      <c r="J351" s="10">
        <f t="shared" si="93"/>
        <v>26</v>
      </c>
    </row>
    <row r="352" spans="1:10" ht="15.75">
      <c r="A352" s="1">
        <f t="shared" si="92"/>
        <v>41815</v>
      </c>
      <c r="B352" s="23" t="str">
        <f t="shared" si="88"/>
        <v>Présent</v>
      </c>
      <c r="C352" s="51">
        <f t="shared" si="88"/>
        <v>0.29166756666666699</v>
      </c>
      <c r="D352" s="51">
        <f t="shared" si="88"/>
        <v>0.61458526666666702</v>
      </c>
      <c r="E352" s="51">
        <f t="shared" si="88"/>
        <v>3.1250066666666701E-2</v>
      </c>
      <c r="F352" s="31">
        <f t="shared" si="94"/>
        <v>0.29166666666666669</v>
      </c>
      <c r="G352" s="31">
        <f t="shared" si="89"/>
        <v>9.6666666665745637E-7</v>
      </c>
      <c r="H352" s="31">
        <f t="shared" si="91"/>
        <v>0.29166763333333334</v>
      </c>
      <c r="J352" s="10">
        <f t="shared" si="93"/>
        <v>26</v>
      </c>
    </row>
    <row r="353" spans="1:15" ht="15.75">
      <c r="A353" s="1">
        <f t="shared" si="92"/>
        <v>41816</v>
      </c>
      <c r="B353" s="23" t="str">
        <f t="shared" si="88"/>
        <v>Présent</v>
      </c>
      <c r="C353" s="51">
        <f t="shared" si="88"/>
        <v>0.29166756666666699</v>
      </c>
      <c r="D353" s="51">
        <f t="shared" si="88"/>
        <v>0.61458526666666702</v>
      </c>
      <c r="E353" s="51">
        <f t="shared" si="88"/>
        <v>3.1250066666666701E-2</v>
      </c>
      <c r="F353" s="31">
        <f t="shared" si="94"/>
        <v>0.29166666666666669</v>
      </c>
      <c r="G353" s="31">
        <f t="shared" si="89"/>
        <v>9.6666666665745637E-7</v>
      </c>
      <c r="H353" s="31">
        <f t="shared" si="91"/>
        <v>0.29166763333333334</v>
      </c>
      <c r="J353" s="10">
        <f t="shared" si="93"/>
        <v>26</v>
      </c>
    </row>
    <row r="354" spans="1:15" ht="15.75">
      <c r="A354" s="1">
        <f t="shared" si="92"/>
        <v>41817</v>
      </c>
      <c r="B354" s="23" t="str">
        <f t="shared" ref="B354:E358" si="95">IF($A354="","",IF(AND(WEEKDAY($A354,2)&lt;6,COUNTIF(JF,$A354)=0),INDEX($L$18:$O$18,,COLUMN()-1),""))</f>
        <v>Présent</v>
      </c>
      <c r="C354" s="51">
        <f t="shared" si="95"/>
        <v>0.29166756666666699</v>
      </c>
      <c r="D354" s="51">
        <f t="shared" si="95"/>
        <v>0.61458526666666702</v>
      </c>
      <c r="E354" s="51">
        <f t="shared" si="95"/>
        <v>3.1250066666666701E-2</v>
      </c>
      <c r="F354" s="31">
        <f t="shared" si="94"/>
        <v>0.29166666666666669</v>
      </c>
      <c r="G354" s="31">
        <f t="shared" si="89"/>
        <v>9.6666666665745637E-7</v>
      </c>
      <c r="H354" s="31">
        <f t="shared" si="91"/>
        <v>0.29166763333333334</v>
      </c>
      <c r="J354" s="10">
        <f t="shared" si="93"/>
        <v>26</v>
      </c>
    </row>
    <row r="355" spans="1:15" ht="15.75">
      <c r="A355" s="1">
        <f t="shared" si="92"/>
        <v>41818</v>
      </c>
      <c r="B355" s="23" t="str">
        <f t="shared" si="95"/>
        <v/>
      </c>
      <c r="C355" s="51" t="str">
        <f t="shared" si="95"/>
        <v/>
      </c>
      <c r="D355" s="51" t="str">
        <f t="shared" si="95"/>
        <v/>
      </c>
      <c r="E355" s="51" t="str">
        <f t="shared" si="95"/>
        <v/>
      </c>
      <c r="F355" s="31" t="str">
        <f t="shared" si="94"/>
        <v/>
      </c>
      <c r="G355" s="31" t="str">
        <f t="shared" si="89"/>
        <v/>
      </c>
      <c r="H355" s="31" t="str">
        <f t="shared" si="91"/>
        <v/>
      </c>
      <c r="J355" s="10">
        <f t="shared" ref="J355:J357" si="96">IF(A355="","",WEEKNUM(A355,2))</f>
        <v>26</v>
      </c>
    </row>
    <row r="356" spans="1:15" ht="15.75">
      <c r="A356" s="1">
        <f>IF(A355="","",IF(MONTH(A355+1)=MONTH(A355),A355+1,""))</f>
        <v>41819</v>
      </c>
      <c r="B356" s="23" t="str">
        <f t="shared" si="95"/>
        <v/>
      </c>
      <c r="C356" s="51" t="str">
        <f t="shared" si="95"/>
        <v/>
      </c>
      <c r="D356" s="51" t="str">
        <f t="shared" si="95"/>
        <v/>
      </c>
      <c r="E356" s="51" t="str">
        <f t="shared" si="95"/>
        <v/>
      </c>
      <c r="F356" s="31" t="str">
        <f t="shared" si="94"/>
        <v/>
      </c>
      <c r="G356" s="31" t="str">
        <f t="shared" si="89"/>
        <v/>
      </c>
      <c r="H356" s="31" t="str">
        <f t="shared" si="91"/>
        <v/>
      </c>
      <c r="J356" s="10">
        <f t="shared" si="96"/>
        <v>26</v>
      </c>
    </row>
    <row r="357" spans="1:15" ht="15.75">
      <c r="A357" s="1">
        <f t="shared" ref="A357:A358" si="97">IF(A356="","",IF(MONTH(A356+1)=MONTH(A356),A356+1,""))</f>
        <v>41820</v>
      </c>
      <c r="B357" s="23" t="str">
        <f t="shared" si="95"/>
        <v>Présent</v>
      </c>
      <c r="C357" s="51">
        <f t="shared" si="95"/>
        <v>0.29166756666666699</v>
      </c>
      <c r="D357" s="51">
        <f t="shared" si="95"/>
        <v>0.61458526666666702</v>
      </c>
      <c r="E357" s="51">
        <f t="shared" si="95"/>
        <v>3.1250066666666701E-2</v>
      </c>
      <c r="F357" s="31">
        <f t="shared" si="94"/>
        <v>0.29166666666666669</v>
      </c>
      <c r="G357" s="31">
        <f t="shared" si="89"/>
        <v>9.6666666665745637E-7</v>
      </c>
      <c r="H357" s="31">
        <f t="shared" si="91"/>
        <v>0.29166763333333334</v>
      </c>
      <c r="J357" s="10">
        <f t="shared" si="96"/>
        <v>27</v>
      </c>
    </row>
    <row r="358" spans="1:15" ht="15.75">
      <c r="A358" s="1" t="str">
        <f t="shared" si="97"/>
        <v/>
      </c>
      <c r="B358" s="23" t="str">
        <f t="shared" si="95"/>
        <v/>
      </c>
      <c r="C358" s="51" t="str">
        <f t="shared" si="95"/>
        <v/>
      </c>
      <c r="D358" s="51" t="str">
        <f t="shared" si="95"/>
        <v/>
      </c>
      <c r="E358" s="51" t="str">
        <f t="shared" si="95"/>
        <v/>
      </c>
      <c r="F358" s="31" t="str">
        <f t="shared" si="94"/>
        <v/>
      </c>
      <c r="G358" s="31" t="str">
        <f t="shared" si="89"/>
        <v/>
      </c>
      <c r="H358" s="31" t="str">
        <f t="shared" si="91"/>
        <v/>
      </c>
      <c r="J358" s="10" t="str">
        <f>IF(A358="","",WEEKNUM(A358,2))</f>
        <v/>
      </c>
    </row>
    <row r="359" spans="1:15" ht="47.25">
      <c r="A359" s="1"/>
      <c r="B359" s="37" t="s">
        <v>54</v>
      </c>
      <c r="C359" s="38" t="s">
        <v>53</v>
      </c>
      <c r="D359" s="38" t="s">
        <v>52</v>
      </c>
      <c r="E359" s="39" t="s">
        <v>50</v>
      </c>
      <c r="F359" s="40" t="s">
        <v>51</v>
      </c>
      <c r="G359" s="40"/>
      <c r="H359" s="40" t="s">
        <v>55</v>
      </c>
    </row>
    <row r="360" spans="1:15" ht="15.75">
      <c r="A360" s="29" t="s">
        <v>105</v>
      </c>
      <c r="B360" s="34">
        <f>SUMIF($J$328:$J$358,$J360,$H$328:$H$358)+SUMIF($J$266:$J$296,$J302,$H$266:$H$296)</f>
        <v>1.4583381666666666</v>
      </c>
      <c r="C360" s="35">
        <f t="shared" ref="C360:C364" si="98">IFERROR((IF(B360="","",IF(B360&lt;$P$24,($P$24-B360),0))),"")</f>
        <v>0</v>
      </c>
      <c r="D360" s="34">
        <f>IFERROR((IF(B360="","",IF(B360&gt;=$P$24,$P$24,B360))),"")</f>
        <v>1.458337833333335</v>
      </c>
      <c r="E360" s="36">
        <f t="shared" ref="E360:E364" si="99">IFERROR(IF(B360="","",IF(B360&lt;=$P$24,0,IF(B360&lt;$P$25,B360-$P$24,$P$26))),"")</f>
        <v>3.3333333160356915E-7</v>
      </c>
      <c r="F360" s="32">
        <f t="shared" ref="F360:F364" si="100">IFERROR(IF(B360="","",IF(B360&gt;$P$25,B360-$P$25,0)),"")</f>
        <v>0</v>
      </c>
      <c r="G360" s="32"/>
      <c r="H360" s="42"/>
      <c r="J360" s="10">
        <v>22</v>
      </c>
    </row>
    <row r="361" spans="1:15" ht="15.75">
      <c r="A361" s="29" t="s">
        <v>106</v>
      </c>
      <c r="B361" s="34">
        <f t="shared" ref="B361:B364" si="101">SUMIF($J$328:$J$358,$J361,$H$328:$H$358)</f>
        <v>1.4583381666666666</v>
      </c>
      <c r="C361" s="35">
        <f t="shared" si="98"/>
        <v>0</v>
      </c>
      <c r="D361" s="34">
        <f t="shared" ref="D361:D364" si="102">IFERROR((IF(B361="","",IF(B361&gt;=$P$24,$P$24,B361))),"")</f>
        <v>1.458337833333335</v>
      </c>
      <c r="E361" s="36">
        <f t="shared" si="99"/>
        <v>3.3333333160356915E-7</v>
      </c>
      <c r="F361" s="32">
        <f t="shared" si="100"/>
        <v>0</v>
      </c>
      <c r="G361" s="32"/>
      <c r="H361" s="42"/>
      <c r="J361" s="10">
        <f>J360+1</f>
        <v>23</v>
      </c>
    </row>
    <row r="362" spans="1:15" ht="15.75">
      <c r="A362" s="29" t="s">
        <v>107</v>
      </c>
      <c r="B362" s="34">
        <f t="shared" si="101"/>
        <v>1.4583381666666666</v>
      </c>
      <c r="C362" s="35">
        <f t="shared" si="98"/>
        <v>0</v>
      </c>
      <c r="D362" s="34">
        <f t="shared" si="102"/>
        <v>1.458337833333335</v>
      </c>
      <c r="E362" s="36">
        <f t="shared" si="99"/>
        <v>3.3333333160356915E-7</v>
      </c>
      <c r="F362" s="32">
        <f t="shared" si="100"/>
        <v>0</v>
      </c>
      <c r="G362" s="32"/>
      <c r="H362" s="42"/>
      <c r="J362" s="10">
        <f t="shared" ref="J362:J365" si="103">J361+1</f>
        <v>24</v>
      </c>
    </row>
    <row r="363" spans="1:15" ht="15.75">
      <c r="A363" s="29" t="s">
        <v>108</v>
      </c>
      <c r="B363" s="34">
        <f t="shared" si="101"/>
        <v>1.4583381666666666</v>
      </c>
      <c r="C363" s="35">
        <f t="shared" si="98"/>
        <v>0</v>
      </c>
      <c r="D363" s="34">
        <f t="shared" si="102"/>
        <v>1.458337833333335</v>
      </c>
      <c r="E363" s="36">
        <f t="shared" si="99"/>
        <v>3.3333333160356915E-7</v>
      </c>
      <c r="F363" s="32">
        <f t="shared" si="100"/>
        <v>0</v>
      </c>
      <c r="G363" s="32"/>
      <c r="H363" s="42"/>
      <c r="J363" s="10">
        <f t="shared" si="103"/>
        <v>25</v>
      </c>
    </row>
    <row r="364" spans="1:15" ht="15.75">
      <c r="A364" s="29" t="s">
        <v>109</v>
      </c>
      <c r="B364" s="34">
        <f t="shared" si="101"/>
        <v>1.4583381666666666</v>
      </c>
      <c r="C364" s="35">
        <f t="shared" si="98"/>
        <v>0</v>
      </c>
      <c r="D364" s="34">
        <f t="shared" si="102"/>
        <v>1.458337833333335</v>
      </c>
      <c r="E364" s="36">
        <f t="shared" si="99"/>
        <v>3.3333333160356915E-7</v>
      </c>
      <c r="F364" s="32">
        <f t="shared" si="100"/>
        <v>0</v>
      </c>
      <c r="G364" s="32"/>
      <c r="H364" s="42"/>
      <c r="J364" s="10">
        <f t="shared" si="103"/>
        <v>26</v>
      </c>
    </row>
    <row r="365" spans="1:15" ht="15.75">
      <c r="A365" s="29" t="s">
        <v>110</v>
      </c>
      <c r="B365" s="34">
        <f>SUMIF(J329:J359,J365,H329:H359)</f>
        <v>0.29166763333333334</v>
      </c>
      <c r="C365" s="35">
        <v>0</v>
      </c>
      <c r="D365" s="34">
        <f>B365</f>
        <v>0.29166763333333334</v>
      </c>
      <c r="E365" s="36">
        <v>0</v>
      </c>
      <c r="F365" s="32">
        <v>0</v>
      </c>
      <c r="G365" s="32"/>
      <c r="H365" s="42"/>
      <c r="J365" s="10">
        <f t="shared" si="103"/>
        <v>27</v>
      </c>
      <c r="K365" s="10" t="s">
        <v>77</v>
      </c>
      <c r="L365" s="52">
        <f>DATE($G$8,1,1)</f>
        <v>41640</v>
      </c>
      <c r="M365" s="10">
        <f>G431</f>
        <v>0</v>
      </c>
      <c r="N365" s="52">
        <f>DATE(G432,MONTH(1&amp;M365),1)</f>
        <v>1</v>
      </c>
      <c r="O365" s="10">
        <f>INT(MOD(INT((N365-2)/7)+0.6,52+5/28))+1</f>
        <v>52</v>
      </c>
    </row>
    <row r="366" spans="1:15" ht="15.75">
      <c r="A366" s="12" t="s">
        <v>19</v>
      </c>
      <c r="B366" s="33">
        <f>SUM(B360:B365)</f>
        <v>7.5833584666666667</v>
      </c>
      <c r="C366" s="33">
        <f t="shared" ref="C366:F366" si="104">SUM(C360:C365)</f>
        <v>0</v>
      </c>
      <c r="D366" s="33">
        <f t="shared" si="104"/>
        <v>7.5833568000000087</v>
      </c>
      <c r="E366" s="33">
        <f t="shared" si="104"/>
        <v>1.6666666580178457E-6</v>
      </c>
      <c r="F366" s="33">
        <f t="shared" si="104"/>
        <v>0</v>
      </c>
      <c r="G366" s="33"/>
      <c r="H366" s="43">
        <f>($AD$3*$AC$3*24)+(E366*24*$AC$4)+($AC$5*F366*24)-(C366*$AC$3*24)</f>
        <v>1600.0005274708972</v>
      </c>
      <c r="K366" s="10" t="s">
        <v>76</v>
      </c>
      <c r="L366" s="23" t="s">
        <v>25</v>
      </c>
      <c r="M366" s="27">
        <v>0.29166756666666699</v>
      </c>
      <c r="N366" s="27">
        <v>0.61458526666666702</v>
      </c>
      <c r="O366" s="30">
        <v>3.1250066666666701E-2</v>
      </c>
    </row>
    <row r="373" spans="1:9" ht="81" customHeight="1">
      <c r="D373" s="58" t="s">
        <v>0</v>
      </c>
      <c r="E373" s="58"/>
      <c r="F373" s="58"/>
      <c r="G373" s="58"/>
      <c r="H373" s="58"/>
      <c r="I373" s="58"/>
    </row>
    <row r="374" spans="1:9">
      <c r="D374" s="58"/>
      <c r="E374" s="58"/>
      <c r="F374" s="58"/>
      <c r="G374" s="58"/>
      <c r="H374" s="58"/>
      <c r="I374" s="58"/>
    </row>
    <row r="375" spans="1:9" ht="32.25" customHeight="1">
      <c r="D375" s="58"/>
      <c r="E375" s="58"/>
      <c r="F375" s="58"/>
      <c r="G375" s="58"/>
      <c r="H375" s="58"/>
      <c r="I375" s="58"/>
    </row>
    <row r="376" spans="1:9">
      <c r="D376" s="59" t="s">
        <v>1</v>
      </c>
      <c r="E376" s="59"/>
      <c r="F376" s="59"/>
      <c r="G376" s="59"/>
      <c r="H376" s="59"/>
      <c r="I376" s="59"/>
    </row>
    <row r="377" spans="1:9">
      <c r="D377" s="59"/>
      <c r="E377" s="59"/>
      <c r="F377" s="59"/>
      <c r="G377" s="59"/>
      <c r="H377" s="59"/>
      <c r="I377" s="59"/>
    </row>
    <row r="379" spans="1:9" ht="26.25">
      <c r="A379" s="9" t="s">
        <v>2</v>
      </c>
      <c r="B379" s="60">
        <f>$B$317</f>
        <v>1</v>
      </c>
      <c r="C379" s="60"/>
      <c r="D379" s="60"/>
      <c r="G379" s="61" t="s">
        <v>42</v>
      </c>
      <c r="H379" s="62"/>
    </row>
    <row r="380" spans="1:9" ht="26.25">
      <c r="A380" s="9" t="s">
        <v>3</v>
      </c>
      <c r="B380" s="63" t="str">
        <f>VLOOKUP(B379,Numero,2,FALSE)</f>
        <v>SMITH</v>
      </c>
      <c r="C380" s="63"/>
      <c r="D380" s="63"/>
      <c r="G380" s="64">
        <v>2014</v>
      </c>
      <c r="H380" s="65"/>
    </row>
    <row r="381" spans="1:9" ht="26.25">
      <c r="A381" s="9" t="s">
        <v>4</v>
      </c>
      <c r="B381" s="63" t="str">
        <f>VLOOKUP(B379,Numero,3,FALSE)</f>
        <v>Allan</v>
      </c>
      <c r="C381" s="63"/>
      <c r="D381" s="63"/>
      <c r="G381" s="66"/>
      <c r="H381" s="67"/>
    </row>
    <row r="382" spans="1:9" ht="21">
      <c r="A382" s="9" t="s">
        <v>6</v>
      </c>
      <c r="B382" s="53" t="str">
        <f>VLOOKUP(B379,Numero,5,FALSE)</f>
        <v>12 rue des tilleuls</v>
      </c>
      <c r="C382" s="54"/>
      <c r="D382" s="55"/>
    </row>
    <row r="383" spans="1:9" ht="21">
      <c r="A383" s="9" t="s">
        <v>7</v>
      </c>
      <c r="B383" s="53">
        <f>VLOOKUP(B379,Numero,6,FALSE)</f>
        <v>57000</v>
      </c>
      <c r="C383" s="54"/>
      <c r="D383" s="55"/>
    </row>
    <row r="384" spans="1:9" ht="21">
      <c r="A384" s="9" t="s">
        <v>8</v>
      </c>
      <c r="B384" s="53" t="str">
        <f>VLOOKUP(B379,Numero,7,FALSE)</f>
        <v>Metz</v>
      </c>
      <c r="C384" s="54"/>
      <c r="D384" s="55"/>
    </row>
    <row r="385" spans="1:10" ht="18.75">
      <c r="A385" s="9" t="s">
        <v>9</v>
      </c>
      <c r="B385" s="56" t="str">
        <f>VLOOKUP(B379,Numero,4,FALSE)</f>
        <v>Direction</v>
      </c>
      <c r="C385" s="56"/>
      <c r="D385" s="56"/>
    </row>
    <row r="386" spans="1:10" ht="15.75">
      <c r="A386" s="9" t="s">
        <v>11</v>
      </c>
      <c r="B386" s="57" t="s">
        <v>71</v>
      </c>
      <c r="C386" s="57"/>
      <c r="D386" s="57"/>
    </row>
    <row r="388" spans="1:10" ht="15.75" thickBot="1"/>
    <row r="389" spans="1:10" ht="30.75" thickBot="1">
      <c r="A389" s="18"/>
      <c r="B389" s="24" t="s">
        <v>13</v>
      </c>
      <c r="C389" s="19" t="s">
        <v>14</v>
      </c>
      <c r="D389" s="19" t="s">
        <v>15</v>
      </c>
      <c r="E389" s="19" t="s">
        <v>16</v>
      </c>
      <c r="F389" s="19" t="s">
        <v>17</v>
      </c>
      <c r="G389" s="19" t="s">
        <v>18</v>
      </c>
      <c r="H389" s="20" t="s">
        <v>19</v>
      </c>
      <c r="J389" s="10" t="s">
        <v>78</v>
      </c>
    </row>
    <row r="390" spans="1:10" ht="15.75">
      <c r="A390" s="25">
        <f>DATE($G$380,MONTH(1&amp;$G$379),1)</f>
        <v>41821</v>
      </c>
      <c r="B390" s="23" t="str">
        <f t="shared" ref="B390:E415" si="105">IF(AND(WEEKDAY($A390,2)&lt;6,COUNTIF(JF,$A390)=0),INDEX($L$18:$O$18,,COLUMN()-1),"")</f>
        <v>Présent</v>
      </c>
      <c r="C390" s="51">
        <f t="shared" si="105"/>
        <v>0.29166756666666699</v>
      </c>
      <c r="D390" s="51">
        <f t="shared" si="105"/>
        <v>0.61458526666666702</v>
      </c>
      <c r="E390" s="51">
        <f t="shared" si="105"/>
        <v>3.1250066666666701E-2</v>
      </c>
      <c r="F390" s="31">
        <f>IFERROR(IF(H390="","",(H390-G390)),"")</f>
        <v>0.29166666666666669</v>
      </c>
      <c r="G390" s="31">
        <f t="shared" ref="G390:G420" si="106">IFERROR(IF(H390&lt;$P$22,$P$23,IF(H390&gt;$P$22,(H390-$P$22))),"")</f>
        <v>9.6666666665745637E-7</v>
      </c>
      <c r="H390" s="31">
        <f>IFERROR(IF(E390="","",D390-C390-E390),"")</f>
        <v>0.29166763333333334</v>
      </c>
      <c r="J390" s="10">
        <f>WEEKNUM(A390,2)</f>
        <v>27</v>
      </c>
    </row>
    <row r="391" spans="1:10" ht="15.75">
      <c r="A391" s="1">
        <f>A390+1</f>
        <v>41822</v>
      </c>
      <c r="B391" s="23" t="str">
        <f t="shared" si="105"/>
        <v>Présent</v>
      </c>
      <c r="C391" s="51">
        <f t="shared" si="105"/>
        <v>0.29166756666666699</v>
      </c>
      <c r="D391" s="51">
        <f t="shared" si="105"/>
        <v>0.61458526666666702</v>
      </c>
      <c r="E391" s="51">
        <f t="shared" si="105"/>
        <v>3.1250066666666701E-2</v>
      </c>
      <c r="F391" s="31">
        <f t="shared" ref="F391:F401" si="107">IFERROR(IF(H391="","",(H391-G391)),"")</f>
        <v>0.29166666666666669</v>
      </c>
      <c r="G391" s="31">
        <f t="shared" si="106"/>
        <v>9.6666666665745637E-7</v>
      </c>
      <c r="H391" s="31">
        <f t="shared" ref="H391:H420" si="108">IFERROR(IF(E391="","",D391-C391-E391),"")</f>
        <v>0.29166763333333334</v>
      </c>
      <c r="J391" s="10">
        <f>WEEKNUM(A391,2)</f>
        <v>27</v>
      </c>
    </row>
    <row r="392" spans="1:10" ht="15.75">
      <c r="A392" s="1">
        <f t="shared" ref="A392:A417" si="109">A391+1</f>
        <v>41823</v>
      </c>
      <c r="B392" s="23" t="str">
        <f t="shared" si="105"/>
        <v>Présent</v>
      </c>
      <c r="C392" s="51">
        <f t="shared" si="105"/>
        <v>0.29166756666666699</v>
      </c>
      <c r="D392" s="51">
        <f t="shared" si="105"/>
        <v>0.61458526666666702</v>
      </c>
      <c r="E392" s="51">
        <f t="shared" si="105"/>
        <v>3.1250066666666701E-2</v>
      </c>
      <c r="F392" s="31">
        <f t="shared" si="107"/>
        <v>0.29166666666666669</v>
      </c>
      <c r="G392" s="31">
        <f t="shared" si="106"/>
        <v>9.6666666665745637E-7</v>
      </c>
      <c r="H392" s="31">
        <f t="shared" si="108"/>
        <v>0.29166763333333334</v>
      </c>
      <c r="J392" s="10">
        <f t="shared" ref="J392:J416" si="110">WEEKNUM(A392,2)</f>
        <v>27</v>
      </c>
    </row>
    <row r="393" spans="1:10" ht="15.75">
      <c r="A393" s="1">
        <f t="shared" si="109"/>
        <v>41824</v>
      </c>
      <c r="B393" s="23" t="str">
        <f t="shared" si="105"/>
        <v>Présent</v>
      </c>
      <c r="C393" s="51">
        <f t="shared" si="105"/>
        <v>0.29166756666666699</v>
      </c>
      <c r="D393" s="51">
        <f t="shared" si="105"/>
        <v>0.61458526666666702</v>
      </c>
      <c r="E393" s="51">
        <f t="shared" si="105"/>
        <v>3.1250066666666701E-2</v>
      </c>
      <c r="F393" s="31">
        <f t="shared" si="107"/>
        <v>0.29166666666666669</v>
      </c>
      <c r="G393" s="31">
        <f t="shared" si="106"/>
        <v>9.6666666665745637E-7</v>
      </c>
      <c r="H393" s="31">
        <f t="shared" si="108"/>
        <v>0.29166763333333334</v>
      </c>
      <c r="J393" s="10">
        <f t="shared" si="110"/>
        <v>27</v>
      </c>
    </row>
    <row r="394" spans="1:10" ht="15.75">
      <c r="A394" s="1">
        <f t="shared" si="109"/>
        <v>41825</v>
      </c>
      <c r="B394" s="23" t="str">
        <f t="shared" si="105"/>
        <v/>
      </c>
      <c r="C394" s="51" t="str">
        <f t="shared" si="105"/>
        <v/>
      </c>
      <c r="D394" s="51" t="str">
        <f t="shared" si="105"/>
        <v/>
      </c>
      <c r="E394" s="51" t="str">
        <f t="shared" si="105"/>
        <v/>
      </c>
      <c r="F394" s="31" t="str">
        <f t="shared" si="107"/>
        <v/>
      </c>
      <c r="G394" s="31" t="str">
        <f t="shared" si="106"/>
        <v/>
      </c>
      <c r="H394" s="31" t="str">
        <f t="shared" si="108"/>
        <v/>
      </c>
      <c r="J394" s="10">
        <f t="shared" si="110"/>
        <v>27</v>
      </c>
    </row>
    <row r="395" spans="1:10" ht="15.75">
      <c r="A395" s="1">
        <f t="shared" si="109"/>
        <v>41826</v>
      </c>
      <c r="B395" s="23" t="str">
        <f t="shared" si="105"/>
        <v/>
      </c>
      <c r="C395" s="51" t="str">
        <f t="shared" si="105"/>
        <v/>
      </c>
      <c r="D395" s="51" t="str">
        <f t="shared" si="105"/>
        <v/>
      </c>
      <c r="E395" s="51" t="str">
        <f t="shared" si="105"/>
        <v/>
      </c>
      <c r="F395" s="31" t="str">
        <f t="shared" si="107"/>
        <v/>
      </c>
      <c r="G395" s="31" t="str">
        <f t="shared" si="106"/>
        <v/>
      </c>
      <c r="H395" s="31" t="str">
        <f t="shared" si="108"/>
        <v/>
      </c>
      <c r="J395" s="10">
        <f t="shared" si="110"/>
        <v>27</v>
      </c>
    </row>
    <row r="396" spans="1:10" ht="15.75">
      <c r="A396" s="1">
        <f t="shared" si="109"/>
        <v>41827</v>
      </c>
      <c r="B396" s="23" t="str">
        <f t="shared" si="105"/>
        <v>Présent</v>
      </c>
      <c r="C396" s="51">
        <f t="shared" si="105"/>
        <v>0.29166756666666699</v>
      </c>
      <c r="D396" s="51">
        <f t="shared" si="105"/>
        <v>0.61458526666666702</v>
      </c>
      <c r="E396" s="51">
        <f t="shared" si="105"/>
        <v>3.1250066666666701E-2</v>
      </c>
      <c r="F396" s="31">
        <f t="shared" si="107"/>
        <v>0.29166666666666669</v>
      </c>
      <c r="G396" s="31">
        <f t="shared" si="106"/>
        <v>9.6666666665745637E-7</v>
      </c>
      <c r="H396" s="31">
        <f t="shared" si="108"/>
        <v>0.29166763333333334</v>
      </c>
      <c r="J396" s="10">
        <f t="shared" si="110"/>
        <v>28</v>
      </c>
    </row>
    <row r="397" spans="1:10" ht="15.75">
      <c r="A397" s="1">
        <f t="shared" si="109"/>
        <v>41828</v>
      </c>
      <c r="B397" s="23" t="str">
        <f t="shared" si="105"/>
        <v>Présent</v>
      </c>
      <c r="C397" s="51">
        <f t="shared" si="105"/>
        <v>0.29166756666666699</v>
      </c>
      <c r="D397" s="51">
        <f t="shared" si="105"/>
        <v>0.61458526666666702</v>
      </c>
      <c r="E397" s="51">
        <f t="shared" si="105"/>
        <v>3.1250066666666701E-2</v>
      </c>
      <c r="F397" s="31">
        <f t="shared" si="107"/>
        <v>0.29166666666666669</v>
      </c>
      <c r="G397" s="31">
        <f t="shared" si="106"/>
        <v>9.6666666665745637E-7</v>
      </c>
      <c r="H397" s="31">
        <f t="shared" si="108"/>
        <v>0.29166763333333334</v>
      </c>
      <c r="J397" s="10">
        <f t="shared" si="110"/>
        <v>28</v>
      </c>
    </row>
    <row r="398" spans="1:10" ht="15.75">
      <c r="A398" s="1">
        <f t="shared" si="109"/>
        <v>41829</v>
      </c>
      <c r="B398" s="23" t="str">
        <f t="shared" si="105"/>
        <v>Présent</v>
      </c>
      <c r="C398" s="51">
        <f t="shared" si="105"/>
        <v>0.29166756666666699</v>
      </c>
      <c r="D398" s="51">
        <f t="shared" si="105"/>
        <v>0.61458526666666702</v>
      </c>
      <c r="E398" s="51">
        <f t="shared" si="105"/>
        <v>3.1250066666666701E-2</v>
      </c>
      <c r="F398" s="31">
        <f t="shared" si="107"/>
        <v>0.29166666666666669</v>
      </c>
      <c r="G398" s="31">
        <f t="shared" si="106"/>
        <v>9.6666666665745637E-7</v>
      </c>
      <c r="H398" s="31">
        <f t="shared" si="108"/>
        <v>0.29166763333333334</v>
      </c>
      <c r="J398" s="10">
        <f t="shared" si="110"/>
        <v>28</v>
      </c>
    </row>
    <row r="399" spans="1:10" ht="15.75">
      <c r="A399" s="1">
        <f t="shared" si="109"/>
        <v>41830</v>
      </c>
      <c r="B399" s="23" t="str">
        <f>IF(AND(WEEKDAY($A399,2)&lt;6,COUNTIF(JF,$A399)=0),INDEX($L$18:$O$18,,COLUMN()-1),"")</f>
        <v>Présent</v>
      </c>
      <c r="C399" s="51">
        <f t="shared" si="105"/>
        <v>0.29166756666666699</v>
      </c>
      <c r="D399" s="51">
        <f t="shared" si="105"/>
        <v>0.61458526666666702</v>
      </c>
      <c r="E399" s="51">
        <f t="shared" si="105"/>
        <v>3.1250066666666701E-2</v>
      </c>
      <c r="F399" s="31">
        <f t="shared" si="107"/>
        <v>0.29166666666666669</v>
      </c>
      <c r="G399" s="31">
        <f t="shared" si="106"/>
        <v>9.6666666665745637E-7</v>
      </c>
      <c r="H399" s="31">
        <f t="shared" si="108"/>
        <v>0.29166763333333334</v>
      </c>
      <c r="J399" s="10">
        <f t="shared" si="110"/>
        <v>28</v>
      </c>
    </row>
    <row r="400" spans="1:10" ht="15.75">
      <c r="A400" s="1">
        <f t="shared" si="109"/>
        <v>41831</v>
      </c>
      <c r="B400" s="23" t="str">
        <f t="shared" si="105"/>
        <v>Présent</v>
      </c>
      <c r="C400" s="51">
        <f t="shared" si="105"/>
        <v>0.29166756666666699</v>
      </c>
      <c r="D400" s="51">
        <f t="shared" si="105"/>
        <v>0.61458526666666702</v>
      </c>
      <c r="E400" s="51">
        <f t="shared" si="105"/>
        <v>3.1250066666666701E-2</v>
      </c>
      <c r="F400" s="31">
        <f t="shared" si="107"/>
        <v>0.29166666666666669</v>
      </c>
      <c r="G400" s="31">
        <f t="shared" si="106"/>
        <v>9.6666666665745637E-7</v>
      </c>
      <c r="H400" s="31">
        <f t="shared" si="108"/>
        <v>0.29166763333333334</v>
      </c>
      <c r="J400" s="10">
        <f t="shared" si="110"/>
        <v>28</v>
      </c>
    </row>
    <row r="401" spans="1:10" ht="15.75">
      <c r="A401" s="1">
        <f t="shared" si="109"/>
        <v>41832</v>
      </c>
      <c r="B401" s="23" t="str">
        <f t="shared" si="105"/>
        <v/>
      </c>
      <c r="C401" s="51" t="str">
        <f t="shared" si="105"/>
        <v/>
      </c>
      <c r="D401" s="51" t="str">
        <f t="shared" si="105"/>
        <v/>
      </c>
      <c r="E401" s="51" t="str">
        <f t="shared" si="105"/>
        <v/>
      </c>
      <c r="F401" s="31" t="str">
        <f t="shared" si="107"/>
        <v/>
      </c>
      <c r="G401" s="31" t="str">
        <f t="shared" si="106"/>
        <v/>
      </c>
      <c r="H401" s="31" t="str">
        <f t="shared" si="108"/>
        <v/>
      </c>
      <c r="J401" s="10">
        <f t="shared" si="110"/>
        <v>28</v>
      </c>
    </row>
    <row r="402" spans="1:10" ht="15.75">
      <c r="A402" s="1">
        <f t="shared" si="109"/>
        <v>41833</v>
      </c>
      <c r="B402" s="23" t="str">
        <f t="shared" si="105"/>
        <v/>
      </c>
      <c r="C402" s="51" t="str">
        <f t="shared" si="105"/>
        <v/>
      </c>
      <c r="D402" s="51" t="str">
        <f t="shared" si="105"/>
        <v/>
      </c>
      <c r="E402" s="51" t="str">
        <f t="shared" si="105"/>
        <v/>
      </c>
      <c r="F402" s="31" t="str">
        <f>IFERROR(IF(H402="","",(H402-G402)),"")</f>
        <v/>
      </c>
      <c r="G402" s="31" t="str">
        <f t="shared" si="106"/>
        <v/>
      </c>
      <c r="H402" s="31" t="str">
        <f t="shared" si="108"/>
        <v/>
      </c>
      <c r="J402" s="10">
        <f t="shared" si="110"/>
        <v>28</v>
      </c>
    </row>
    <row r="403" spans="1:10" ht="15.75">
      <c r="A403" s="1">
        <f t="shared" si="109"/>
        <v>41834</v>
      </c>
      <c r="B403" s="23" t="str">
        <f>IF(AND(WEEKDAY($A403,2)&lt;6,COUNTIF(JF,$A403)=1),INDEX($L$19:$O$19,,COLUMN()-1),"")</f>
        <v>Absent</v>
      </c>
      <c r="C403" s="51">
        <f>IF(AND(WEEKDAY($A403,2)&lt;6,COUNTIF(JF,$A403)=1),INDEX($L$19:$O$19,,COLUMN()-1),"")</f>
        <v>0.29166756666666699</v>
      </c>
      <c r="D403" s="51">
        <f>IF(AND(WEEKDAY($A403,2)&lt;6,COUNTIF(JF,$A403)=1),INDEX($L$19:$O$19,,COLUMN()-1),"")</f>
        <v>0.61458526666666702</v>
      </c>
      <c r="E403" s="51">
        <f>IF(AND(WEEKDAY($A403,2)&lt;6,COUNTIF(JF,$A403)=1),INDEX($L$19:$O$19,,COLUMN()-1),"")</f>
        <v>3.1250066666666701E-2</v>
      </c>
      <c r="F403" s="31">
        <f t="shared" ref="F403:F420" si="111">IFERROR(IF(H403="","",(H403-G403)),"")</f>
        <v>0.29166666666666669</v>
      </c>
      <c r="G403" s="31">
        <f t="shared" si="106"/>
        <v>9.6666666665745637E-7</v>
      </c>
      <c r="H403" s="31">
        <f t="shared" si="108"/>
        <v>0.29166763333333334</v>
      </c>
      <c r="J403" s="10">
        <f t="shared" si="110"/>
        <v>29</v>
      </c>
    </row>
    <row r="404" spans="1:10" ht="15.75">
      <c r="A404" s="1">
        <f t="shared" si="109"/>
        <v>41835</v>
      </c>
      <c r="B404" s="23" t="str">
        <f t="shared" si="105"/>
        <v>Présent</v>
      </c>
      <c r="C404" s="51">
        <f t="shared" si="105"/>
        <v>0.29166756666666699</v>
      </c>
      <c r="D404" s="51">
        <f t="shared" si="105"/>
        <v>0.61458526666666702</v>
      </c>
      <c r="E404" s="51">
        <f t="shared" si="105"/>
        <v>3.1250066666666701E-2</v>
      </c>
      <c r="F404" s="31">
        <f t="shared" si="111"/>
        <v>0.29166666666666669</v>
      </c>
      <c r="G404" s="31">
        <f t="shared" si="106"/>
        <v>9.6666666665745637E-7</v>
      </c>
      <c r="H404" s="31">
        <f t="shared" si="108"/>
        <v>0.29166763333333334</v>
      </c>
      <c r="J404" s="10">
        <f t="shared" si="110"/>
        <v>29</v>
      </c>
    </row>
    <row r="405" spans="1:10" ht="15.75">
      <c r="A405" s="1">
        <f t="shared" si="109"/>
        <v>41836</v>
      </c>
      <c r="B405" s="23" t="str">
        <f t="shared" si="105"/>
        <v>Présent</v>
      </c>
      <c r="C405" s="51">
        <f t="shared" si="105"/>
        <v>0.29166756666666699</v>
      </c>
      <c r="D405" s="51">
        <f t="shared" si="105"/>
        <v>0.61458526666666702</v>
      </c>
      <c r="E405" s="51">
        <f t="shared" si="105"/>
        <v>3.1250066666666701E-2</v>
      </c>
      <c r="F405" s="31">
        <f t="shared" si="111"/>
        <v>0.29166666666666669</v>
      </c>
      <c r="G405" s="31">
        <f t="shared" si="106"/>
        <v>9.6666666665745637E-7</v>
      </c>
      <c r="H405" s="31">
        <f t="shared" si="108"/>
        <v>0.29166763333333334</v>
      </c>
      <c r="J405" s="10">
        <f t="shared" si="110"/>
        <v>29</v>
      </c>
    </row>
    <row r="406" spans="1:10" ht="15.75">
      <c r="A406" s="1">
        <f t="shared" si="109"/>
        <v>41837</v>
      </c>
      <c r="B406" s="23" t="str">
        <f t="shared" si="105"/>
        <v>Présent</v>
      </c>
      <c r="C406" s="51">
        <f t="shared" si="105"/>
        <v>0.29166756666666699</v>
      </c>
      <c r="D406" s="51">
        <f t="shared" si="105"/>
        <v>0.61458526666666702</v>
      </c>
      <c r="E406" s="51">
        <f t="shared" si="105"/>
        <v>3.1250066666666701E-2</v>
      </c>
      <c r="F406" s="31">
        <f t="shared" si="111"/>
        <v>0.29166666666666669</v>
      </c>
      <c r="G406" s="31">
        <f t="shared" si="106"/>
        <v>9.6666666665745637E-7</v>
      </c>
      <c r="H406" s="31">
        <f t="shared" si="108"/>
        <v>0.29166763333333334</v>
      </c>
      <c r="J406" s="10">
        <f t="shared" si="110"/>
        <v>29</v>
      </c>
    </row>
    <row r="407" spans="1:10" ht="15.75">
      <c r="A407" s="1">
        <f t="shared" si="109"/>
        <v>41838</v>
      </c>
      <c r="B407" s="23" t="str">
        <f t="shared" si="105"/>
        <v>Présent</v>
      </c>
      <c r="C407" s="51">
        <f t="shared" si="105"/>
        <v>0.29166756666666699</v>
      </c>
      <c r="D407" s="51">
        <f t="shared" si="105"/>
        <v>0.61458526666666702</v>
      </c>
      <c r="E407" s="51">
        <f t="shared" si="105"/>
        <v>3.1250066666666701E-2</v>
      </c>
      <c r="F407" s="31">
        <f t="shared" si="111"/>
        <v>0.29166666666666669</v>
      </c>
      <c r="G407" s="31">
        <f t="shared" si="106"/>
        <v>9.6666666665745637E-7</v>
      </c>
      <c r="H407" s="31">
        <f t="shared" si="108"/>
        <v>0.29166763333333334</v>
      </c>
      <c r="J407" s="10">
        <f t="shared" si="110"/>
        <v>29</v>
      </c>
    </row>
    <row r="408" spans="1:10" ht="15.75">
      <c r="A408" s="1">
        <f t="shared" si="109"/>
        <v>41839</v>
      </c>
      <c r="B408" s="23" t="str">
        <f t="shared" si="105"/>
        <v/>
      </c>
      <c r="C408" s="51" t="str">
        <f t="shared" si="105"/>
        <v/>
      </c>
      <c r="D408" s="51" t="str">
        <f t="shared" si="105"/>
        <v/>
      </c>
      <c r="E408" s="51" t="str">
        <f t="shared" si="105"/>
        <v/>
      </c>
      <c r="F408" s="31" t="str">
        <f t="shared" si="111"/>
        <v/>
      </c>
      <c r="G408" s="31" t="str">
        <f t="shared" si="106"/>
        <v/>
      </c>
      <c r="H408" s="31" t="str">
        <f t="shared" si="108"/>
        <v/>
      </c>
      <c r="J408" s="10">
        <f t="shared" si="110"/>
        <v>29</v>
      </c>
    </row>
    <row r="409" spans="1:10" ht="15.75">
      <c r="A409" s="1">
        <f t="shared" si="109"/>
        <v>41840</v>
      </c>
      <c r="B409" s="23" t="str">
        <f t="shared" si="105"/>
        <v/>
      </c>
      <c r="C409" s="51" t="str">
        <f t="shared" si="105"/>
        <v/>
      </c>
      <c r="D409" s="51" t="str">
        <f t="shared" si="105"/>
        <v/>
      </c>
      <c r="E409" s="51" t="str">
        <f t="shared" si="105"/>
        <v/>
      </c>
      <c r="F409" s="31" t="str">
        <f t="shared" si="111"/>
        <v/>
      </c>
      <c r="G409" s="31" t="str">
        <f t="shared" si="106"/>
        <v/>
      </c>
      <c r="H409" s="31" t="str">
        <f t="shared" si="108"/>
        <v/>
      </c>
      <c r="J409" s="10">
        <f t="shared" si="110"/>
        <v>29</v>
      </c>
    </row>
    <row r="410" spans="1:10" ht="15.75">
      <c r="A410" s="1">
        <f t="shared" si="109"/>
        <v>41841</v>
      </c>
      <c r="B410" s="23" t="str">
        <f t="shared" si="105"/>
        <v>Présent</v>
      </c>
      <c r="C410" s="51">
        <f t="shared" si="105"/>
        <v>0.29166756666666699</v>
      </c>
      <c r="D410" s="51">
        <f t="shared" si="105"/>
        <v>0.61458526666666702</v>
      </c>
      <c r="E410" s="51">
        <f t="shared" si="105"/>
        <v>3.1250066666666701E-2</v>
      </c>
      <c r="F410" s="31">
        <f t="shared" si="111"/>
        <v>0.29166666666666669</v>
      </c>
      <c r="G410" s="31">
        <f t="shared" si="106"/>
        <v>9.6666666665745637E-7</v>
      </c>
      <c r="H410" s="31">
        <f t="shared" si="108"/>
        <v>0.29166763333333334</v>
      </c>
      <c r="J410" s="10">
        <f t="shared" si="110"/>
        <v>30</v>
      </c>
    </row>
    <row r="411" spans="1:10" ht="15.75">
      <c r="A411" s="1">
        <f t="shared" si="109"/>
        <v>41842</v>
      </c>
      <c r="B411" s="23" t="str">
        <f t="shared" si="105"/>
        <v>Présent</v>
      </c>
      <c r="C411" s="51">
        <f t="shared" si="105"/>
        <v>0.29166756666666699</v>
      </c>
      <c r="D411" s="51">
        <f t="shared" si="105"/>
        <v>0.61458526666666702</v>
      </c>
      <c r="E411" s="51">
        <f t="shared" si="105"/>
        <v>3.1250066666666701E-2</v>
      </c>
      <c r="F411" s="31">
        <f t="shared" si="111"/>
        <v>0.29166666666666669</v>
      </c>
      <c r="G411" s="31">
        <f t="shared" si="106"/>
        <v>9.6666666665745637E-7</v>
      </c>
      <c r="H411" s="31">
        <f t="shared" si="108"/>
        <v>0.29166763333333334</v>
      </c>
      <c r="J411" s="10">
        <f t="shared" si="110"/>
        <v>30</v>
      </c>
    </row>
    <row r="412" spans="1:10" ht="15.75">
      <c r="A412" s="1">
        <f t="shared" si="109"/>
        <v>41843</v>
      </c>
      <c r="B412" s="23" t="str">
        <f t="shared" si="105"/>
        <v>Présent</v>
      </c>
      <c r="C412" s="51">
        <f t="shared" si="105"/>
        <v>0.29166756666666699</v>
      </c>
      <c r="D412" s="51">
        <f t="shared" si="105"/>
        <v>0.61458526666666702</v>
      </c>
      <c r="E412" s="51">
        <f t="shared" si="105"/>
        <v>3.1250066666666701E-2</v>
      </c>
      <c r="F412" s="31">
        <f t="shared" si="111"/>
        <v>0.29166666666666669</v>
      </c>
      <c r="G412" s="31">
        <f t="shared" si="106"/>
        <v>9.6666666665745637E-7</v>
      </c>
      <c r="H412" s="31">
        <f t="shared" si="108"/>
        <v>0.29166763333333334</v>
      </c>
      <c r="J412" s="10">
        <f t="shared" si="110"/>
        <v>30</v>
      </c>
    </row>
    <row r="413" spans="1:10" ht="15.75">
      <c r="A413" s="1">
        <f t="shared" si="109"/>
        <v>41844</v>
      </c>
      <c r="B413" s="23" t="str">
        <f t="shared" si="105"/>
        <v>Présent</v>
      </c>
      <c r="C413" s="51">
        <f t="shared" si="105"/>
        <v>0.29166756666666699</v>
      </c>
      <c r="D413" s="51">
        <f t="shared" si="105"/>
        <v>0.61458526666666702</v>
      </c>
      <c r="E413" s="51">
        <f t="shared" si="105"/>
        <v>3.1250066666666701E-2</v>
      </c>
      <c r="F413" s="31">
        <f t="shared" si="111"/>
        <v>0.29166666666666669</v>
      </c>
      <c r="G413" s="31">
        <f t="shared" si="106"/>
        <v>9.6666666665745637E-7</v>
      </c>
      <c r="H413" s="31">
        <f t="shared" si="108"/>
        <v>0.29166763333333334</v>
      </c>
      <c r="J413" s="10">
        <f t="shared" si="110"/>
        <v>30</v>
      </c>
    </row>
    <row r="414" spans="1:10" ht="15.75">
      <c r="A414" s="1">
        <f t="shared" si="109"/>
        <v>41845</v>
      </c>
      <c r="B414" s="23" t="str">
        <f t="shared" si="105"/>
        <v>Présent</v>
      </c>
      <c r="C414" s="51">
        <f t="shared" si="105"/>
        <v>0.29166756666666699</v>
      </c>
      <c r="D414" s="51">
        <f t="shared" si="105"/>
        <v>0.61458526666666702</v>
      </c>
      <c r="E414" s="51">
        <f t="shared" si="105"/>
        <v>3.1250066666666701E-2</v>
      </c>
      <c r="F414" s="31">
        <f t="shared" si="111"/>
        <v>0.29166666666666669</v>
      </c>
      <c r="G414" s="31">
        <f t="shared" si="106"/>
        <v>9.6666666665745637E-7</v>
      </c>
      <c r="H414" s="31">
        <f t="shared" si="108"/>
        <v>0.29166763333333334</v>
      </c>
      <c r="J414" s="10">
        <f t="shared" si="110"/>
        <v>30</v>
      </c>
    </row>
    <row r="415" spans="1:10" ht="15.75">
      <c r="A415" s="1">
        <f t="shared" si="109"/>
        <v>41846</v>
      </c>
      <c r="B415" s="23" t="str">
        <f t="shared" si="105"/>
        <v/>
      </c>
      <c r="C415" s="51" t="str">
        <f t="shared" si="105"/>
        <v/>
      </c>
      <c r="D415" s="51" t="str">
        <f t="shared" si="105"/>
        <v/>
      </c>
      <c r="E415" s="51" t="str">
        <f t="shared" si="105"/>
        <v/>
      </c>
      <c r="F415" s="31" t="str">
        <f t="shared" si="111"/>
        <v/>
      </c>
      <c r="G415" s="31" t="str">
        <f t="shared" si="106"/>
        <v/>
      </c>
      <c r="H415" s="31" t="str">
        <f t="shared" si="108"/>
        <v/>
      </c>
      <c r="J415" s="10">
        <f t="shared" si="110"/>
        <v>30</v>
      </c>
    </row>
    <row r="416" spans="1:10" ht="15.75">
      <c r="A416" s="1">
        <f t="shared" si="109"/>
        <v>41847</v>
      </c>
      <c r="B416" s="23" t="str">
        <f t="shared" ref="B416:E420" si="112">IF($A416="","",IF(AND(WEEKDAY($A416,2)&lt;6,COUNTIF(JF,$A416)=0),INDEX($L$18:$O$18,,COLUMN()-1),""))</f>
        <v/>
      </c>
      <c r="C416" s="51" t="str">
        <f t="shared" si="112"/>
        <v/>
      </c>
      <c r="D416" s="51" t="str">
        <f t="shared" si="112"/>
        <v/>
      </c>
      <c r="E416" s="51" t="str">
        <f t="shared" si="112"/>
        <v/>
      </c>
      <c r="F416" s="31" t="str">
        <f t="shared" si="111"/>
        <v/>
      </c>
      <c r="G416" s="31" t="str">
        <f t="shared" si="106"/>
        <v/>
      </c>
      <c r="H416" s="31" t="str">
        <f t="shared" si="108"/>
        <v/>
      </c>
      <c r="J416" s="10">
        <f t="shared" si="110"/>
        <v>30</v>
      </c>
    </row>
    <row r="417" spans="1:10" ht="15.75">
      <c r="A417" s="1">
        <f t="shared" si="109"/>
        <v>41848</v>
      </c>
      <c r="B417" s="23" t="str">
        <f t="shared" si="112"/>
        <v>Présent</v>
      </c>
      <c r="C417" s="51">
        <f t="shared" si="112"/>
        <v>0.29166756666666699</v>
      </c>
      <c r="D417" s="51">
        <f t="shared" si="112"/>
        <v>0.61458526666666702</v>
      </c>
      <c r="E417" s="51">
        <f t="shared" si="112"/>
        <v>3.1250066666666701E-2</v>
      </c>
      <c r="F417" s="31">
        <f t="shared" si="111"/>
        <v>0.29166666666666669</v>
      </c>
      <c r="G417" s="31">
        <f t="shared" si="106"/>
        <v>9.6666666665745637E-7</v>
      </c>
      <c r="H417" s="31">
        <f t="shared" si="108"/>
        <v>0.29166763333333334</v>
      </c>
      <c r="J417" s="10">
        <f t="shared" ref="J417:J419" si="113">IF(A417="","",WEEKNUM(A417,2))</f>
        <v>31</v>
      </c>
    </row>
    <row r="418" spans="1:10" ht="15.75">
      <c r="A418" s="1">
        <f>IF(A417="","",IF(MONTH(A417+1)=MONTH(A417),A417+1,""))</f>
        <v>41849</v>
      </c>
      <c r="B418" s="23" t="str">
        <f t="shared" si="112"/>
        <v>Présent</v>
      </c>
      <c r="C418" s="51">
        <f t="shared" si="112"/>
        <v>0.29166756666666699</v>
      </c>
      <c r="D418" s="51">
        <f t="shared" si="112"/>
        <v>0.61458526666666702</v>
      </c>
      <c r="E418" s="51">
        <f t="shared" si="112"/>
        <v>3.1250066666666701E-2</v>
      </c>
      <c r="F418" s="31">
        <f t="shared" si="111"/>
        <v>0.29166666666666669</v>
      </c>
      <c r="G418" s="31">
        <f t="shared" si="106"/>
        <v>9.6666666665745637E-7</v>
      </c>
      <c r="H418" s="31">
        <f t="shared" si="108"/>
        <v>0.29166763333333334</v>
      </c>
      <c r="J418" s="10">
        <f t="shared" si="113"/>
        <v>31</v>
      </c>
    </row>
    <row r="419" spans="1:10" ht="15.75">
      <c r="A419" s="1">
        <f t="shared" ref="A419:A420" si="114">IF(A418="","",IF(MONTH(A418+1)=MONTH(A418),A418+1,""))</f>
        <v>41850</v>
      </c>
      <c r="B419" s="23" t="str">
        <f t="shared" si="112"/>
        <v>Présent</v>
      </c>
      <c r="C419" s="51">
        <f t="shared" si="112"/>
        <v>0.29166756666666699</v>
      </c>
      <c r="D419" s="51">
        <f t="shared" si="112"/>
        <v>0.61458526666666702</v>
      </c>
      <c r="E419" s="51">
        <f t="shared" si="112"/>
        <v>3.1250066666666701E-2</v>
      </c>
      <c r="F419" s="31">
        <f t="shared" si="111"/>
        <v>0.29166666666666669</v>
      </c>
      <c r="G419" s="31">
        <f t="shared" si="106"/>
        <v>9.6666666665745637E-7</v>
      </c>
      <c r="H419" s="31">
        <f t="shared" si="108"/>
        <v>0.29166763333333334</v>
      </c>
      <c r="J419" s="10">
        <f t="shared" si="113"/>
        <v>31</v>
      </c>
    </row>
    <row r="420" spans="1:10" ht="15.75">
      <c r="A420" s="1">
        <f t="shared" si="114"/>
        <v>41851</v>
      </c>
      <c r="B420" s="23" t="str">
        <f t="shared" si="112"/>
        <v>Présent</v>
      </c>
      <c r="C420" s="51">
        <f t="shared" si="112"/>
        <v>0.29166756666666699</v>
      </c>
      <c r="D420" s="51">
        <f t="shared" si="112"/>
        <v>0.61458526666666702</v>
      </c>
      <c r="E420" s="51">
        <f t="shared" si="112"/>
        <v>3.1250066666666701E-2</v>
      </c>
      <c r="F420" s="31">
        <f t="shared" si="111"/>
        <v>0.29166666666666669</v>
      </c>
      <c r="G420" s="31">
        <f t="shared" si="106"/>
        <v>9.6666666665745637E-7</v>
      </c>
      <c r="H420" s="31">
        <f t="shared" si="108"/>
        <v>0.29166763333333334</v>
      </c>
      <c r="J420" s="10">
        <f>IF(A420="","",WEEKNUM(A420,2))</f>
        <v>31</v>
      </c>
    </row>
    <row r="421" spans="1:10" ht="47.25">
      <c r="A421" s="1"/>
      <c r="B421" s="37" t="s">
        <v>54</v>
      </c>
      <c r="C421" s="38" t="s">
        <v>53</v>
      </c>
      <c r="D421" s="38" t="s">
        <v>52</v>
      </c>
      <c r="E421" s="39" t="s">
        <v>50</v>
      </c>
      <c r="F421" s="40" t="s">
        <v>51</v>
      </c>
      <c r="G421" s="40"/>
      <c r="H421" s="40" t="s">
        <v>55</v>
      </c>
    </row>
    <row r="422" spans="1:10" ht="15.75">
      <c r="A422" s="29" t="s">
        <v>111</v>
      </c>
      <c r="B422" s="34">
        <f>SUMIF($J$390:$J$420,$J422,$H$390:$H$420)+SUMIF($J$328:$J$358,$J365,$H$328:$H$358)</f>
        <v>1.4583381666666666</v>
      </c>
      <c r="C422" s="35">
        <f t="shared" ref="C422:C425" si="115">IFERROR((IF(B422="","",IF(B422&lt;$P$24,($P$24-B422),0))),"")</f>
        <v>0</v>
      </c>
      <c r="D422" s="34">
        <f>IFERROR((IF(B422="","",IF(B422&gt;=$P$24,$P$24,B422))),"")</f>
        <v>1.458337833333335</v>
      </c>
      <c r="E422" s="36">
        <f t="shared" ref="E422:E425" si="116">IFERROR(IF(B422="","",IF(B422&lt;=$P$24,0,IF(B422&lt;$P$25,B422-$P$24,$P$26))),"")</f>
        <v>3.3333333160356915E-7</v>
      </c>
      <c r="F422" s="32">
        <f t="shared" ref="F422:F425" si="117">IFERROR(IF(B422="","",IF(B422&gt;$P$25,B422-$P$25,0)),"")</f>
        <v>0</v>
      </c>
      <c r="G422" s="32"/>
      <c r="H422" s="42"/>
      <c r="J422" s="10">
        <v>27</v>
      </c>
    </row>
    <row r="423" spans="1:10" ht="15.75">
      <c r="A423" s="29" t="s">
        <v>112</v>
      </c>
      <c r="B423" s="34">
        <f t="shared" ref="B423:B425" si="118">SUMIF($J$390:$J$420,$J423,$H$390:$H$420)</f>
        <v>1.4583381666666666</v>
      </c>
      <c r="C423" s="35">
        <f t="shared" si="115"/>
        <v>0</v>
      </c>
      <c r="D423" s="34">
        <f t="shared" ref="D423:D427" si="119">IFERROR((IF(B423="","",IF(B423&gt;=$P$24,$P$24,B423))),"")</f>
        <v>1.458337833333335</v>
      </c>
      <c r="E423" s="36">
        <f t="shared" si="116"/>
        <v>3.3333333160356915E-7</v>
      </c>
      <c r="F423" s="32">
        <f t="shared" si="117"/>
        <v>0</v>
      </c>
      <c r="G423" s="32"/>
      <c r="H423" s="42"/>
      <c r="J423" s="10">
        <f>J422+1</f>
        <v>28</v>
      </c>
    </row>
    <row r="424" spans="1:10" ht="15.75">
      <c r="A424" s="29" t="s">
        <v>113</v>
      </c>
      <c r="B424" s="34">
        <f t="shared" si="118"/>
        <v>1.4583381666666666</v>
      </c>
      <c r="C424" s="35">
        <f t="shared" si="115"/>
        <v>0</v>
      </c>
      <c r="D424" s="34">
        <f t="shared" si="119"/>
        <v>1.458337833333335</v>
      </c>
      <c r="E424" s="36">
        <f t="shared" si="116"/>
        <v>3.3333333160356915E-7</v>
      </c>
      <c r="F424" s="32">
        <f t="shared" si="117"/>
        <v>0</v>
      </c>
      <c r="G424" s="32"/>
      <c r="H424" s="42"/>
      <c r="J424" s="10">
        <f t="shared" ref="J424:J426" si="120">J423+1</f>
        <v>29</v>
      </c>
    </row>
    <row r="425" spans="1:10" ht="15.75">
      <c r="A425" s="29" t="s">
        <v>114</v>
      </c>
      <c r="B425" s="34">
        <f t="shared" si="118"/>
        <v>1.4583381666666666</v>
      </c>
      <c r="C425" s="35">
        <f t="shared" si="115"/>
        <v>0</v>
      </c>
      <c r="D425" s="34">
        <f t="shared" si="119"/>
        <v>1.458337833333335</v>
      </c>
      <c r="E425" s="36">
        <f t="shared" si="116"/>
        <v>3.3333333160356915E-7</v>
      </c>
      <c r="F425" s="32">
        <f t="shared" si="117"/>
        <v>0</v>
      </c>
      <c r="G425" s="32"/>
      <c r="H425" s="42"/>
      <c r="J425" s="10">
        <f t="shared" si="120"/>
        <v>30</v>
      </c>
    </row>
    <row r="426" spans="1:10" ht="15.75">
      <c r="A426" s="29" t="s">
        <v>115</v>
      </c>
      <c r="B426" s="34">
        <f>SUMIF(J390:J420,J426,H390:H420)</f>
        <v>1.1666705333333334</v>
      </c>
      <c r="C426" s="35">
        <v>0</v>
      </c>
      <c r="D426" s="34">
        <f>B426</f>
        <v>1.1666705333333334</v>
      </c>
      <c r="E426" s="36">
        <v>0</v>
      </c>
      <c r="F426" s="32">
        <v>0</v>
      </c>
      <c r="G426" s="32"/>
      <c r="H426" s="42"/>
      <c r="J426" s="10">
        <f t="shared" si="120"/>
        <v>31</v>
      </c>
    </row>
    <row r="427" spans="1:10" ht="15.75">
      <c r="A427" s="29"/>
      <c r="B427" s="34"/>
      <c r="C427" s="35"/>
      <c r="D427" s="34" t="str">
        <f t="shared" si="119"/>
        <v/>
      </c>
      <c r="E427" s="36"/>
      <c r="F427" s="32"/>
      <c r="G427" s="32"/>
      <c r="H427" s="42"/>
    </row>
    <row r="428" spans="1:10">
      <c r="A428" s="12" t="s">
        <v>19</v>
      </c>
      <c r="B428" s="33">
        <f>SUM(B422:B427)</f>
        <v>7.0000231999999993</v>
      </c>
      <c r="C428" s="33">
        <f t="shared" ref="C428:F428" si="121">SUM(C422:C427)</f>
        <v>0</v>
      </c>
      <c r="D428" s="33">
        <f t="shared" si="121"/>
        <v>7.0000218666666729</v>
      </c>
      <c r="E428" s="33">
        <f t="shared" si="121"/>
        <v>1.3333333264142766E-6</v>
      </c>
      <c r="F428" s="33">
        <f t="shared" si="121"/>
        <v>0</v>
      </c>
      <c r="G428" s="33"/>
      <c r="H428" s="43">
        <f>($AD$3*$AC$3*24)+(E428*24*$AC$4)+($AC$5*F428*24)-(C428*$AC$3*24)</f>
        <v>1600.0004219767177</v>
      </c>
    </row>
    <row r="435" spans="1:9" ht="81" customHeight="1">
      <c r="D435" s="58" t="s">
        <v>0</v>
      </c>
      <c r="E435" s="58"/>
      <c r="F435" s="58"/>
      <c r="G435" s="58"/>
      <c r="H435" s="58"/>
      <c r="I435" s="58"/>
    </row>
    <row r="436" spans="1:9">
      <c r="D436" s="58"/>
      <c r="E436" s="58"/>
      <c r="F436" s="58"/>
      <c r="G436" s="58"/>
      <c r="H436" s="58"/>
      <c r="I436" s="58"/>
    </row>
    <row r="437" spans="1:9" ht="32.25" customHeight="1">
      <c r="D437" s="58"/>
      <c r="E437" s="58"/>
      <c r="F437" s="58"/>
      <c r="G437" s="58"/>
      <c r="H437" s="58"/>
      <c r="I437" s="58"/>
    </row>
    <row r="438" spans="1:9">
      <c r="D438" s="59" t="s">
        <v>1</v>
      </c>
      <c r="E438" s="59"/>
      <c r="F438" s="59"/>
      <c r="G438" s="59"/>
      <c r="H438" s="59"/>
      <c r="I438" s="59"/>
    </row>
    <row r="439" spans="1:9">
      <c r="D439" s="59"/>
      <c r="E439" s="59"/>
      <c r="F439" s="59"/>
      <c r="G439" s="59"/>
      <c r="H439" s="59"/>
      <c r="I439" s="59"/>
    </row>
    <row r="441" spans="1:9" ht="26.25">
      <c r="A441" s="9" t="s">
        <v>2</v>
      </c>
      <c r="B441" s="60">
        <f>$B$379</f>
        <v>1</v>
      </c>
      <c r="C441" s="60"/>
      <c r="D441" s="60"/>
      <c r="G441" s="61" t="s">
        <v>74</v>
      </c>
      <c r="H441" s="62"/>
    </row>
    <row r="442" spans="1:9" ht="26.25">
      <c r="A442" s="9" t="s">
        <v>3</v>
      </c>
      <c r="B442" s="63" t="str">
        <f>VLOOKUP(B441,Numero,2,FALSE)</f>
        <v>SMITH</v>
      </c>
      <c r="C442" s="63"/>
      <c r="D442" s="63"/>
      <c r="G442" s="64">
        <v>2014</v>
      </c>
      <c r="H442" s="65"/>
    </row>
    <row r="443" spans="1:9" ht="26.25">
      <c r="A443" s="9" t="s">
        <v>4</v>
      </c>
      <c r="B443" s="63" t="str">
        <f>VLOOKUP(B441,Numero,3,FALSE)</f>
        <v>Allan</v>
      </c>
      <c r="C443" s="63"/>
      <c r="D443" s="63"/>
      <c r="G443" s="66"/>
      <c r="H443" s="67"/>
    </row>
    <row r="444" spans="1:9" ht="21">
      <c r="A444" s="9" t="s">
        <v>6</v>
      </c>
      <c r="B444" s="53" t="str">
        <f>VLOOKUP(B441,Numero,5,FALSE)</f>
        <v>12 rue des tilleuls</v>
      </c>
      <c r="C444" s="54"/>
      <c r="D444" s="55"/>
    </row>
    <row r="445" spans="1:9" ht="21">
      <c r="A445" s="9" t="s">
        <v>7</v>
      </c>
      <c r="B445" s="53">
        <f>VLOOKUP(B441,Numero,6,FALSE)</f>
        <v>57000</v>
      </c>
      <c r="C445" s="54"/>
      <c r="D445" s="55"/>
    </row>
    <row r="446" spans="1:9" ht="21">
      <c r="A446" s="9" t="s">
        <v>8</v>
      </c>
      <c r="B446" s="53" t="str">
        <f>VLOOKUP(B441,Numero,7,FALSE)</f>
        <v>Metz</v>
      </c>
      <c r="C446" s="54"/>
      <c r="D446" s="55"/>
    </row>
    <row r="447" spans="1:9" ht="18.75">
      <c r="A447" s="9" t="s">
        <v>9</v>
      </c>
      <c r="B447" s="56" t="str">
        <f>VLOOKUP(B441,Numero,4,FALSE)</f>
        <v>Direction</v>
      </c>
      <c r="C447" s="56"/>
      <c r="D447" s="56"/>
    </row>
    <row r="448" spans="1:9" ht="15.75">
      <c r="A448" s="9" t="s">
        <v>11</v>
      </c>
      <c r="B448" s="57" t="s">
        <v>71</v>
      </c>
      <c r="C448" s="57"/>
      <c r="D448" s="57"/>
    </row>
    <row r="450" spans="1:10" ht="15.75" thickBot="1"/>
    <row r="451" spans="1:10" ht="30.75" thickBot="1">
      <c r="A451" s="18"/>
      <c r="B451" s="24" t="s">
        <v>13</v>
      </c>
      <c r="C451" s="19" t="s">
        <v>14</v>
      </c>
      <c r="D451" s="19" t="s">
        <v>15</v>
      </c>
      <c r="E451" s="19" t="s">
        <v>16</v>
      </c>
      <c r="F451" s="19" t="s">
        <v>17</v>
      </c>
      <c r="G451" s="19" t="s">
        <v>18</v>
      </c>
      <c r="H451" s="20" t="s">
        <v>19</v>
      </c>
      <c r="J451" s="10" t="s">
        <v>78</v>
      </c>
    </row>
    <row r="452" spans="1:10" ht="15.75">
      <c r="A452" s="25">
        <f>DATE($G$442,MONTH(1&amp;$G$441),1)</f>
        <v>41852</v>
      </c>
      <c r="B452" s="23" t="str">
        <f t="shared" ref="B452:E477" si="122">IF(AND(WEEKDAY($A452,2)&lt;6,COUNTIF(JF,$A452)=0),INDEX($L$18:$O$18,,COLUMN()-1),"")</f>
        <v>Présent</v>
      </c>
      <c r="C452" s="51">
        <f t="shared" si="122"/>
        <v>0.29166756666666699</v>
      </c>
      <c r="D452" s="51">
        <f t="shared" si="122"/>
        <v>0.61458526666666702</v>
      </c>
      <c r="E452" s="51">
        <f t="shared" si="122"/>
        <v>3.1250066666666701E-2</v>
      </c>
      <c r="F452" s="31">
        <f>IFERROR(IF(H452="","",(H452-G452)),"")</f>
        <v>0.29166666666666669</v>
      </c>
      <c r="G452" s="31">
        <f t="shared" ref="G452:G482" si="123">IFERROR(IF(H452&lt;$P$22,$P$23,IF(H452&gt;$P$22,(H452-$P$22))),"")</f>
        <v>9.6666666665745637E-7</v>
      </c>
      <c r="H452" s="31">
        <f>IFERROR(IF(E452="","",D452-C452-E452),"")</f>
        <v>0.29166763333333334</v>
      </c>
      <c r="J452" s="10">
        <f>WEEKNUM(A452,2)</f>
        <v>31</v>
      </c>
    </row>
    <row r="453" spans="1:10" ht="15.75">
      <c r="A453" s="1">
        <f>A452+1</f>
        <v>41853</v>
      </c>
      <c r="B453" s="23" t="str">
        <f t="shared" si="122"/>
        <v/>
      </c>
      <c r="C453" s="51" t="str">
        <f t="shared" si="122"/>
        <v/>
      </c>
      <c r="D453" s="51" t="str">
        <f t="shared" si="122"/>
        <v/>
      </c>
      <c r="E453" s="51" t="str">
        <f t="shared" si="122"/>
        <v/>
      </c>
      <c r="F453" s="31" t="str">
        <f t="shared" ref="F453:F463" si="124">IFERROR(IF(H453="","",(H453-G453)),"")</f>
        <v/>
      </c>
      <c r="G453" s="31" t="str">
        <f t="shared" si="123"/>
        <v/>
      </c>
      <c r="H453" s="31" t="str">
        <f t="shared" ref="H453:H482" si="125">IFERROR(IF(E453="","",D453-C453-E453),"")</f>
        <v/>
      </c>
      <c r="J453" s="10">
        <f>WEEKNUM(A453,2)</f>
        <v>31</v>
      </c>
    </row>
    <row r="454" spans="1:10" ht="15.75">
      <c r="A454" s="1">
        <f t="shared" ref="A454:A479" si="126">A453+1</f>
        <v>41854</v>
      </c>
      <c r="B454" s="23" t="str">
        <f t="shared" si="122"/>
        <v/>
      </c>
      <c r="C454" s="51" t="str">
        <f t="shared" si="122"/>
        <v/>
      </c>
      <c r="D454" s="51" t="str">
        <f t="shared" si="122"/>
        <v/>
      </c>
      <c r="E454" s="51" t="str">
        <f t="shared" si="122"/>
        <v/>
      </c>
      <c r="F454" s="31" t="str">
        <f t="shared" si="124"/>
        <v/>
      </c>
      <c r="G454" s="31" t="str">
        <f t="shared" si="123"/>
        <v/>
      </c>
      <c r="H454" s="31" t="str">
        <f t="shared" si="125"/>
        <v/>
      </c>
      <c r="J454" s="10">
        <f t="shared" ref="J454:J478" si="127">WEEKNUM(A454,2)</f>
        <v>31</v>
      </c>
    </row>
    <row r="455" spans="1:10" ht="15.75">
      <c r="A455" s="1">
        <f t="shared" si="126"/>
        <v>41855</v>
      </c>
      <c r="B455" s="23" t="str">
        <f t="shared" si="122"/>
        <v>Présent</v>
      </c>
      <c r="C455" s="51">
        <f t="shared" si="122"/>
        <v>0.29166756666666699</v>
      </c>
      <c r="D455" s="51">
        <f t="shared" si="122"/>
        <v>0.61458526666666702</v>
      </c>
      <c r="E455" s="51">
        <f t="shared" si="122"/>
        <v>3.1250066666666701E-2</v>
      </c>
      <c r="F455" s="31">
        <f t="shared" si="124"/>
        <v>0.29166666666666669</v>
      </c>
      <c r="G455" s="31">
        <f t="shared" si="123"/>
        <v>9.6666666665745637E-7</v>
      </c>
      <c r="H455" s="31">
        <f t="shared" si="125"/>
        <v>0.29166763333333334</v>
      </c>
      <c r="J455" s="10">
        <f t="shared" si="127"/>
        <v>32</v>
      </c>
    </row>
    <row r="456" spans="1:10" ht="15.75">
      <c r="A456" s="1">
        <f t="shared" si="126"/>
        <v>41856</v>
      </c>
      <c r="B456" s="23" t="str">
        <f t="shared" si="122"/>
        <v>Présent</v>
      </c>
      <c r="C456" s="51">
        <f t="shared" si="122"/>
        <v>0.29166756666666699</v>
      </c>
      <c r="D456" s="51">
        <f t="shared" si="122"/>
        <v>0.61458526666666702</v>
      </c>
      <c r="E456" s="51">
        <f t="shared" si="122"/>
        <v>3.1250066666666701E-2</v>
      </c>
      <c r="F456" s="31">
        <f t="shared" si="124"/>
        <v>0.29166666666666669</v>
      </c>
      <c r="G456" s="31">
        <f t="shared" si="123"/>
        <v>9.6666666665745637E-7</v>
      </c>
      <c r="H456" s="31">
        <f t="shared" si="125"/>
        <v>0.29166763333333334</v>
      </c>
      <c r="J456" s="10">
        <f t="shared" si="127"/>
        <v>32</v>
      </c>
    </row>
    <row r="457" spans="1:10" ht="15.75">
      <c r="A457" s="1">
        <f t="shared" si="126"/>
        <v>41857</v>
      </c>
      <c r="B457" s="23" t="str">
        <f t="shared" si="122"/>
        <v>Présent</v>
      </c>
      <c r="C457" s="51">
        <f t="shared" si="122"/>
        <v>0.29166756666666699</v>
      </c>
      <c r="D457" s="51">
        <f t="shared" si="122"/>
        <v>0.61458526666666702</v>
      </c>
      <c r="E457" s="51">
        <f t="shared" si="122"/>
        <v>3.1250066666666701E-2</v>
      </c>
      <c r="F457" s="31">
        <f t="shared" si="124"/>
        <v>0.29166666666666669</v>
      </c>
      <c r="G457" s="31">
        <f t="shared" si="123"/>
        <v>9.6666666665745637E-7</v>
      </c>
      <c r="H457" s="31">
        <f t="shared" si="125"/>
        <v>0.29166763333333334</v>
      </c>
      <c r="J457" s="10">
        <f t="shared" si="127"/>
        <v>32</v>
      </c>
    </row>
    <row r="458" spans="1:10" ht="15.75">
      <c r="A458" s="1">
        <f t="shared" si="126"/>
        <v>41858</v>
      </c>
      <c r="B458" s="23" t="str">
        <f t="shared" si="122"/>
        <v>Présent</v>
      </c>
      <c r="C458" s="51">
        <f t="shared" si="122"/>
        <v>0.29166756666666699</v>
      </c>
      <c r="D458" s="51">
        <f t="shared" si="122"/>
        <v>0.61458526666666702</v>
      </c>
      <c r="E458" s="51">
        <f t="shared" si="122"/>
        <v>3.1250066666666701E-2</v>
      </c>
      <c r="F458" s="31">
        <f t="shared" si="124"/>
        <v>0.29166666666666669</v>
      </c>
      <c r="G458" s="31">
        <f t="shared" si="123"/>
        <v>9.6666666665745637E-7</v>
      </c>
      <c r="H458" s="31">
        <f t="shared" si="125"/>
        <v>0.29166763333333334</v>
      </c>
      <c r="J458" s="10">
        <f t="shared" si="127"/>
        <v>32</v>
      </c>
    </row>
    <row r="459" spans="1:10" ht="15.75">
      <c r="A459" s="1">
        <f t="shared" si="126"/>
        <v>41859</v>
      </c>
      <c r="B459" s="23" t="str">
        <f t="shared" si="122"/>
        <v>Présent</v>
      </c>
      <c r="C459" s="51">
        <f t="shared" si="122"/>
        <v>0.29166756666666699</v>
      </c>
      <c r="D459" s="51">
        <f t="shared" si="122"/>
        <v>0.61458526666666702</v>
      </c>
      <c r="E459" s="51">
        <f t="shared" si="122"/>
        <v>3.1250066666666701E-2</v>
      </c>
      <c r="F459" s="31">
        <f t="shared" si="124"/>
        <v>0.29166666666666669</v>
      </c>
      <c r="G459" s="31">
        <f t="shared" si="123"/>
        <v>9.6666666665745637E-7</v>
      </c>
      <c r="H459" s="31">
        <f t="shared" si="125"/>
        <v>0.29166763333333334</v>
      </c>
      <c r="J459" s="10">
        <f t="shared" si="127"/>
        <v>32</v>
      </c>
    </row>
    <row r="460" spans="1:10" ht="15.75">
      <c r="A460" s="1">
        <f t="shared" si="126"/>
        <v>41860</v>
      </c>
      <c r="B460" s="23" t="str">
        <f t="shared" si="122"/>
        <v/>
      </c>
      <c r="C460" s="51" t="str">
        <f t="shared" si="122"/>
        <v/>
      </c>
      <c r="D460" s="51" t="str">
        <f t="shared" si="122"/>
        <v/>
      </c>
      <c r="E460" s="51" t="str">
        <f t="shared" si="122"/>
        <v/>
      </c>
      <c r="F460" s="31" t="str">
        <f t="shared" si="124"/>
        <v/>
      </c>
      <c r="G460" s="31" t="str">
        <f t="shared" si="123"/>
        <v/>
      </c>
      <c r="H460" s="31" t="str">
        <f t="shared" si="125"/>
        <v/>
      </c>
      <c r="J460" s="10">
        <f t="shared" si="127"/>
        <v>32</v>
      </c>
    </row>
    <row r="461" spans="1:10" ht="15.75">
      <c r="A461" s="1">
        <f t="shared" si="126"/>
        <v>41861</v>
      </c>
      <c r="B461" s="23" t="str">
        <f>IF(AND(WEEKDAY($A461,2)&lt;6,COUNTIF(JF,$A461)=0),INDEX($L$18:$O$18,,COLUMN()-1),"")</f>
        <v/>
      </c>
      <c r="C461" s="51" t="str">
        <f t="shared" si="122"/>
        <v/>
      </c>
      <c r="D461" s="51" t="str">
        <f t="shared" si="122"/>
        <v/>
      </c>
      <c r="E461" s="51" t="str">
        <f t="shared" si="122"/>
        <v/>
      </c>
      <c r="F461" s="31" t="str">
        <f t="shared" si="124"/>
        <v/>
      </c>
      <c r="G461" s="31" t="str">
        <f t="shared" si="123"/>
        <v/>
      </c>
      <c r="H461" s="31" t="str">
        <f t="shared" si="125"/>
        <v/>
      </c>
      <c r="J461" s="10">
        <f t="shared" si="127"/>
        <v>32</v>
      </c>
    </row>
    <row r="462" spans="1:10" ht="15.75">
      <c r="A462" s="1">
        <f t="shared" si="126"/>
        <v>41862</v>
      </c>
      <c r="B462" s="23" t="str">
        <f t="shared" si="122"/>
        <v>Présent</v>
      </c>
      <c r="C462" s="51">
        <f t="shared" si="122"/>
        <v>0.29166756666666699</v>
      </c>
      <c r="D462" s="51">
        <f t="shared" si="122"/>
        <v>0.61458526666666702</v>
      </c>
      <c r="E462" s="51">
        <f t="shared" si="122"/>
        <v>3.1250066666666701E-2</v>
      </c>
      <c r="F462" s="31">
        <f t="shared" si="124"/>
        <v>0.29166666666666669</v>
      </c>
      <c r="G462" s="31">
        <f t="shared" si="123"/>
        <v>9.6666666665745637E-7</v>
      </c>
      <c r="H462" s="31">
        <f t="shared" si="125"/>
        <v>0.29166763333333334</v>
      </c>
      <c r="J462" s="10">
        <f t="shared" si="127"/>
        <v>33</v>
      </c>
    </row>
    <row r="463" spans="1:10" ht="15.75">
      <c r="A463" s="1">
        <f t="shared" si="126"/>
        <v>41863</v>
      </c>
      <c r="B463" s="23" t="str">
        <f t="shared" si="122"/>
        <v>Présent</v>
      </c>
      <c r="C463" s="51">
        <f t="shared" si="122"/>
        <v>0.29166756666666699</v>
      </c>
      <c r="D463" s="51">
        <f t="shared" si="122"/>
        <v>0.61458526666666702</v>
      </c>
      <c r="E463" s="51">
        <f t="shared" si="122"/>
        <v>3.1250066666666701E-2</v>
      </c>
      <c r="F463" s="31">
        <f t="shared" si="124"/>
        <v>0.29166666666666669</v>
      </c>
      <c r="G463" s="31">
        <f t="shared" si="123"/>
        <v>9.6666666665745637E-7</v>
      </c>
      <c r="H463" s="31">
        <f t="shared" si="125"/>
        <v>0.29166763333333334</v>
      </c>
      <c r="J463" s="10">
        <f t="shared" si="127"/>
        <v>33</v>
      </c>
    </row>
    <row r="464" spans="1:10" ht="15.75">
      <c r="A464" s="1">
        <f t="shared" si="126"/>
        <v>41864</v>
      </c>
      <c r="B464" s="23" t="str">
        <f t="shared" si="122"/>
        <v>Présent</v>
      </c>
      <c r="C464" s="51">
        <f t="shared" si="122"/>
        <v>0.29166756666666699</v>
      </c>
      <c r="D464" s="51">
        <f t="shared" si="122"/>
        <v>0.61458526666666702</v>
      </c>
      <c r="E464" s="51">
        <f t="shared" si="122"/>
        <v>3.1250066666666701E-2</v>
      </c>
      <c r="F464" s="31">
        <f>IFERROR(IF(H464="","",(H464-G464)),"")</f>
        <v>0.29166666666666669</v>
      </c>
      <c r="G464" s="31">
        <f t="shared" si="123"/>
        <v>9.6666666665745637E-7</v>
      </c>
      <c r="H464" s="31">
        <f t="shared" si="125"/>
        <v>0.29166763333333334</v>
      </c>
      <c r="J464" s="10">
        <f t="shared" si="127"/>
        <v>33</v>
      </c>
    </row>
    <row r="465" spans="1:10" ht="15.75">
      <c r="A465" s="1">
        <f t="shared" si="126"/>
        <v>41865</v>
      </c>
      <c r="B465" s="23" t="str">
        <f t="shared" si="122"/>
        <v>Présent</v>
      </c>
      <c r="C465" s="51">
        <f t="shared" si="122"/>
        <v>0.29166756666666699</v>
      </c>
      <c r="D465" s="51">
        <f t="shared" si="122"/>
        <v>0.61458526666666702</v>
      </c>
      <c r="E465" s="51">
        <f t="shared" si="122"/>
        <v>3.1250066666666701E-2</v>
      </c>
      <c r="F465" s="31">
        <f t="shared" ref="F465:F482" si="128">IFERROR(IF(H465="","",(H465-G465)),"")</f>
        <v>0.29166666666666669</v>
      </c>
      <c r="G465" s="31">
        <f t="shared" si="123"/>
        <v>9.6666666665745637E-7</v>
      </c>
      <c r="H465" s="31">
        <f t="shared" si="125"/>
        <v>0.29166763333333334</v>
      </c>
      <c r="J465" s="10">
        <f t="shared" si="127"/>
        <v>33</v>
      </c>
    </row>
    <row r="466" spans="1:10" ht="15.75">
      <c r="A466" s="1">
        <f t="shared" si="126"/>
        <v>41866</v>
      </c>
      <c r="B466" s="23" t="str">
        <f>IF(AND(WEEKDAY($A466,2)&lt;6,COUNTIF(JF,$A466)=1),INDEX($L$19:$O$19,,COLUMN()-1),"")</f>
        <v>Absent</v>
      </c>
      <c r="C466" s="51">
        <f>IF(AND(WEEKDAY($A466,2)&lt;6,COUNTIF(JF,$A466)=1),INDEX($L$19:$O$19,,COLUMN()-1),"")</f>
        <v>0.29166756666666699</v>
      </c>
      <c r="D466" s="51">
        <f>IF(AND(WEEKDAY($A466,2)&lt;6,COUNTIF(JF,$A466)=1),INDEX($L$19:$O$19,,COLUMN()-1),"")</f>
        <v>0.61458526666666702</v>
      </c>
      <c r="E466" s="51">
        <f>IF(AND(WEEKDAY($A466,2)&lt;6,COUNTIF(JF,$A466)=1),INDEX($L$19:$O$19,,COLUMN()-1),"")</f>
        <v>3.1250066666666701E-2</v>
      </c>
      <c r="F466" s="31">
        <f t="shared" si="128"/>
        <v>0.29166666666666669</v>
      </c>
      <c r="G466" s="31">
        <f t="shared" si="123"/>
        <v>9.6666666665745637E-7</v>
      </c>
      <c r="H466" s="31">
        <f t="shared" si="125"/>
        <v>0.29166763333333334</v>
      </c>
      <c r="J466" s="10">
        <f t="shared" si="127"/>
        <v>33</v>
      </c>
    </row>
    <row r="467" spans="1:10" ht="15.75">
      <c r="A467" s="1">
        <f t="shared" si="126"/>
        <v>41867</v>
      </c>
      <c r="B467" s="23" t="str">
        <f t="shared" si="122"/>
        <v/>
      </c>
      <c r="C467" s="51" t="str">
        <f t="shared" si="122"/>
        <v/>
      </c>
      <c r="D467" s="51" t="str">
        <f t="shared" si="122"/>
        <v/>
      </c>
      <c r="E467" s="51" t="str">
        <f t="shared" si="122"/>
        <v/>
      </c>
      <c r="F467" s="31" t="str">
        <f t="shared" si="128"/>
        <v/>
      </c>
      <c r="G467" s="31" t="str">
        <f t="shared" si="123"/>
        <v/>
      </c>
      <c r="H467" s="31" t="str">
        <f t="shared" si="125"/>
        <v/>
      </c>
      <c r="J467" s="10">
        <f t="shared" si="127"/>
        <v>33</v>
      </c>
    </row>
    <row r="468" spans="1:10" ht="15.75">
      <c r="A468" s="1">
        <f t="shared" si="126"/>
        <v>41868</v>
      </c>
      <c r="B468" s="23" t="str">
        <f t="shared" si="122"/>
        <v/>
      </c>
      <c r="C468" s="51" t="str">
        <f t="shared" si="122"/>
        <v/>
      </c>
      <c r="D468" s="51" t="str">
        <f t="shared" si="122"/>
        <v/>
      </c>
      <c r="E468" s="51" t="str">
        <f t="shared" si="122"/>
        <v/>
      </c>
      <c r="F468" s="31" t="str">
        <f t="shared" si="128"/>
        <v/>
      </c>
      <c r="G468" s="31" t="str">
        <f t="shared" si="123"/>
        <v/>
      </c>
      <c r="H468" s="31" t="str">
        <f t="shared" si="125"/>
        <v/>
      </c>
      <c r="J468" s="10">
        <f t="shared" si="127"/>
        <v>33</v>
      </c>
    </row>
    <row r="469" spans="1:10" ht="15.75">
      <c r="A469" s="1">
        <f t="shared" si="126"/>
        <v>41869</v>
      </c>
      <c r="B469" s="23" t="str">
        <f t="shared" si="122"/>
        <v>Présent</v>
      </c>
      <c r="C469" s="51">
        <f t="shared" si="122"/>
        <v>0.29166756666666699</v>
      </c>
      <c r="D469" s="51">
        <f t="shared" si="122"/>
        <v>0.61458526666666702</v>
      </c>
      <c r="E469" s="51">
        <f t="shared" si="122"/>
        <v>3.1250066666666701E-2</v>
      </c>
      <c r="F469" s="31">
        <f t="shared" si="128"/>
        <v>0.29166666666666669</v>
      </c>
      <c r="G469" s="31">
        <f t="shared" si="123"/>
        <v>9.6666666665745637E-7</v>
      </c>
      <c r="H469" s="31">
        <f t="shared" si="125"/>
        <v>0.29166763333333334</v>
      </c>
      <c r="J469" s="10">
        <f t="shared" si="127"/>
        <v>34</v>
      </c>
    </row>
    <row r="470" spans="1:10" ht="15.75">
      <c r="A470" s="1">
        <f t="shared" si="126"/>
        <v>41870</v>
      </c>
      <c r="B470" s="23" t="str">
        <f t="shared" si="122"/>
        <v>Présent</v>
      </c>
      <c r="C470" s="51">
        <f t="shared" si="122"/>
        <v>0.29166756666666699</v>
      </c>
      <c r="D470" s="51">
        <f t="shared" si="122"/>
        <v>0.61458526666666702</v>
      </c>
      <c r="E470" s="51">
        <f t="shared" si="122"/>
        <v>3.1250066666666701E-2</v>
      </c>
      <c r="F470" s="31">
        <f t="shared" si="128"/>
        <v>0.29166666666666669</v>
      </c>
      <c r="G470" s="31">
        <f t="shared" si="123"/>
        <v>9.6666666665745637E-7</v>
      </c>
      <c r="H470" s="31">
        <f t="shared" si="125"/>
        <v>0.29166763333333334</v>
      </c>
      <c r="J470" s="10">
        <f t="shared" si="127"/>
        <v>34</v>
      </c>
    </row>
    <row r="471" spans="1:10" ht="15.75">
      <c r="A471" s="1">
        <f t="shared" si="126"/>
        <v>41871</v>
      </c>
      <c r="B471" s="23" t="str">
        <f t="shared" si="122"/>
        <v>Présent</v>
      </c>
      <c r="C471" s="51">
        <f t="shared" si="122"/>
        <v>0.29166756666666699</v>
      </c>
      <c r="D471" s="51">
        <f t="shared" si="122"/>
        <v>0.61458526666666702</v>
      </c>
      <c r="E471" s="51">
        <f t="shared" si="122"/>
        <v>3.1250066666666701E-2</v>
      </c>
      <c r="F471" s="31">
        <f t="shared" si="128"/>
        <v>0.29166666666666669</v>
      </c>
      <c r="G471" s="31">
        <f t="shared" si="123"/>
        <v>9.6666666665745637E-7</v>
      </c>
      <c r="H471" s="31">
        <f t="shared" si="125"/>
        <v>0.29166763333333334</v>
      </c>
      <c r="J471" s="10">
        <f t="shared" si="127"/>
        <v>34</v>
      </c>
    </row>
    <row r="472" spans="1:10" ht="15.75">
      <c r="A472" s="1">
        <f t="shared" si="126"/>
        <v>41872</v>
      </c>
      <c r="B472" s="23" t="str">
        <f t="shared" si="122"/>
        <v>Présent</v>
      </c>
      <c r="C472" s="51">
        <f t="shared" si="122"/>
        <v>0.29166756666666699</v>
      </c>
      <c r="D472" s="51">
        <f t="shared" si="122"/>
        <v>0.61458526666666702</v>
      </c>
      <c r="E472" s="51">
        <f t="shared" si="122"/>
        <v>3.1250066666666701E-2</v>
      </c>
      <c r="F472" s="31">
        <f t="shared" si="128"/>
        <v>0.29166666666666669</v>
      </c>
      <c r="G472" s="31">
        <f t="shared" si="123"/>
        <v>9.6666666665745637E-7</v>
      </c>
      <c r="H472" s="31">
        <f t="shared" si="125"/>
        <v>0.29166763333333334</v>
      </c>
      <c r="J472" s="10">
        <f t="shared" si="127"/>
        <v>34</v>
      </c>
    </row>
    <row r="473" spans="1:10" ht="15.75">
      <c r="A473" s="1">
        <f t="shared" si="126"/>
        <v>41873</v>
      </c>
      <c r="B473" s="23" t="str">
        <f t="shared" si="122"/>
        <v>Présent</v>
      </c>
      <c r="C473" s="51">
        <f t="shared" si="122"/>
        <v>0.29166756666666699</v>
      </c>
      <c r="D473" s="51">
        <f t="shared" si="122"/>
        <v>0.61458526666666702</v>
      </c>
      <c r="E473" s="51">
        <f t="shared" si="122"/>
        <v>3.1250066666666701E-2</v>
      </c>
      <c r="F473" s="31">
        <f t="shared" si="128"/>
        <v>0.29166666666666669</v>
      </c>
      <c r="G473" s="31">
        <f t="shared" si="123"/>
        <v>9.6666666665745637E-7</v>
      </c>
      <c r="H473" s="31">
        <f t="shared" si="125"/>
        <v>0.29166763333333334</v>
      </c>
      <c r="J473" s="10">
        <f t="shared" si="127"/>
        <v>34</v>
      </c>
    </row>
    <row r="474" spans="1:10" ht="15.75">
      <c r="A474" s="1">
        <f t="shared" si="126"/>
        <v>41874</v>
      </c>
      <c r="B474" s="23" t="str">
        <f t="shared" si="122"/>
        <v/>
      </c>
      <c r="C474" s="51" t="str">
        <f t="shared" si="122"/>
        <v/>
      </c>
      <c r="D474" s="51" t="str">
        <f t="shared" si="122"/>
        <v/>
      </c>
      <c r="E474" s="51" t="str">
        <f t="shared" si="122"/>
        <v/>
      </c>
      <c r="F474" s="31" t="str">
        <f t="shared" si="128"/>
        <v/>
      </c>
      <c r="G474" s="31" t="str">
        <f t="shared" si="123"/>
        <v/>
      </c>
      <c r="H474" s="31" t="str">
        <f t="shared" si="125"/>
        <v/>
      </c>
      <c r="J474" s="10">
        <f t="shared" si="127"/>
        <v>34</v>
      </c>
    </row>
    <row r="475" spans="1:10" ht="15.75">
      <c r="A475" s="1">
        <f t="shared" si="126"/>
        <v>41875</v>
      </c>
      <c r="B475" s="23" t="str">
        <f t="shared" si="122"/>
        <v/>
      </c>
      <c r="C475" s="51" t="str">
        <f t="shared" si="122"/>
        <v/>
      </c>
      <c r="D475" s="51" t="str">
        <f t="shared" si="122"/>
        <v/>
      </c>
      <c r="E475" s="51" t="str">
        <f t="shared" si="122"/>
        <v/>
      </c>
      <c r="F475" s="31" t="str">
        <f t="shared" si="128"/>
        <v/>
      </c>
      <c r="G475" s="31" t="str">
        <f t="shared" si="123"/>
        <v/>
      </c>
      <c r="H475" s="31" t="str">
        <f t="shared" si="125"/>
        <v/>
      </c>
      <c r="J475" s="10">
        <f t="shared" si="127"/>
        <v>34</v>
      </c>
    </row>
    <row r="476" spans="1:10" ht="15.75">
      <c r="A476" s="1">
        <f t="shared" si="126"/>
        <v>41876</v>
      </c>
      <c r="B476" s="23" t="str">
        <f t="shared" si="122"/>
        <v>Présent</v>
      </c>
      <c r="C476" s="51">
        <f t="shared" si="122"/>
        <v>0.29166756666666699</v>
      </c>
      <c r="D476" s="51">
        <f t="shared" si="122"/>
        <v>0.61458526666666702</v>
      </c>
      <c r="E476" s="51">
        <f t="shared" si="122"/>
        <v>3.1250066666666701E-2</v>
      </c>
      <c r="F476" s="31">
        <f t="shared" si="128"/>
        <v>0.29166666666666669</v>
      </c>
      <c r="G476" s="31">
        <f t="shared" si="123"/>
        <v>9.6666666665745637E-7</v>
      </c>
      <c r="H476" s="31">
        <f t="shared" si="125"/>
        <v>0.29166763333333334</v>
      </c>
      <c r="J476" s="10">
        <f t="shared" si="127"/>
        <v>35</v>
      </c>
    </row>
    <row r="477" spans="1:10" ht="15.75">
      <c r="A477" s="1">
        <f t="shared" si="126"/>
        <v>41877</v>
      </c>
      <c r="B477" s="23" t="str">
        <f t="shared" si="122"/>
        <v>Présent</v>
      </c>
      <c r="C477" s="51">
        <f t="shared" si="122"/>
        <v>0.29166756666666699</v>
      </c>
      <c r="D477" s="51">
        <f t="shared" si="122"/>
        <v>0.61458526666666702</v>
      </c>
      <c r="E477" s="51">
        <f t="shared" si="122"/>
        <v>3.1250066666666701E-2</v>
      </c>
      <c r="F477" s="31">
        <f t="shared" si="128"/>
        <v>0.29166666666666669</v>
      </c>
      <c r="G477" s="31">
        <f t="shared" si="123"/>
        <v>9.6666666665745637E-7</v>
      </c>
      <c r="H477" s="31">
        <f t="shared" si="125"/>
        <v>0.29166763333333334</v>
      </c>
      <c r="J477" s="10">
        <f t="shared" si="127"/>
        <v>35</v>
      </c>
    </row>
    <row r="478" spans="1:10" ht="15.75">
      <c r="A478" s="1">
        <f t="shared" si="126"/>
        <v>41878</v>
      </c>
      <c r="B478" s="23" t="str">
        <f t="shared" ref="B478:E482" si="129">IF($A478="","",IF(AND(WEEKDAY($A478,2)&lt;6,COUNTIF(JF,$A478)=0),INDEX($L$18:$O$18,,COLUMN()-1),""))</f>
        <v>Présent</v>
      </c>
      <c r="C478" s="51">
        <f t="shared" si="129"/>
        <v>0.29166756666666699</v>
      </c>
      <c r="D478" s="51">
        <f t="shared" si="129"/>
        <v>0.61458526666666702</v>
      </c>
      <c r="E478" s="51">
        <f t="shared" si="129"/>
        <v>3.1250066666666701E-2</v>
      </c>
      <c r="F478" s="31">
        <f t="shared" si="128"/>
        <v>0.29166666666666669</v>
      </c>
      <c r="G478" s="31">
        <f t="shared" si="123"/>
        <v>9.6666666665745637E-7</v>
      </c>
      <c r="H478" s="31">
        <f t="shared" si="125"/>
        <v>0.29166763333333334</v>
      </c>
      <c r="J478" s="10">
        <f t="shared" si="127"/>
        <v>35</v>
      </c>
    </row>
    <row r="479" spans="1:10" ht="15.75">
      <c r="A479" s="1">
        <f t="shared" si="126"/>
        <v>41879</v>
      </c>
      <c r="B479" s="23" t="str">
        <f t="shared" si="129"/>
        <v>Présent</v>
      </c>
      <c r="C479" s="51">
        <f t="shared" si="129"/>
        <v>0.29166756666666699</v>
      </c>
      <c r="D479" s="51">
        <f t="shared" si="129"/>
        <v>0.61458526666666702</v>
      </c>
      <c r="E479" s="51">
        <f t="shared" si="129"/>
        <v>3.1250066666666701E-2</v>
      </c>
      <c r="F479" s="31">
        <f t="shared" si="128"/>
        <v>0.29166666666666669</v>
      </c>
      <c r="G479" s="31">
        <f t="shared" si="123"/>
        <v>9.6666666665745637E-7</v>
      </c>
      <c r="H479" s="31">
        <f t="shared" si="125"/>
        <v>0.29166763333333334</v>
      </c>
      <c r="J479" s="10">
        <f t="shared" ref="J479:J481" si="130">IF(A479="","",WEEKNUM(A479,2))</f>
        <v>35</v>
      </c>
    </row>
    <row r="480" spans="1:10" ht="15.75">
      <c r="A480" s="1">
        <f>IF(A479="","",IF(MONTH(A479+1)=MONTH(A479),A479+1,""))</f>
        <v>41880</v>
      </c>
      <c r="B480" s="23" t="str">
        <f t="shared" si="129"/>
        <v>Présent</v>
      </c>
      <c r="C480" s="51">
        <f t="shared" si="129"/>
        <v>0.29166756666666699</v>
      </c>
      <c r="D480" s="51">
        <f t="shared" si="129"/>
        <v>0.61458526666666702</v>
      </c>
      <c r="E480" s="51">
        <f t="shared" si="129"/>
        <v>3.1250066666666701E-2</v>
      </c>
      <c r="F480" s="31">
        <f t="shared" si="128"/>
        <v>0.29166666666666669</v>
      </c>
      <c r="G480" s="31">
        <f t="shared" si="123"/>
        <v>9.6666666665745637E-7</v>
      </c>
      <c r="H480" s="31">
        <f t="shared" si="125"/>
        <v>0.29166763333333334</v>
      </c>
      <c r="J480" s="10">
        <f t="shared" si="130"/>
        <v>35</v>
      </c>
    </row>
    <row r="481" spans="1:10" ht="15.75">
      <c r="A481" s="1">
        <f t="shared" ref="A481:A482" si="131">IF(A480="","",IF(MONTH(A480+1)=MONTH(A480),A480+1,""))</f>
        <v>41881</v>
      </c>
      <c r="B481" s="23" t="str">
        <f t="shared" si="129"/>
        <v/>
      </c>
      <c r="C481" s="51" t="str">
        <f t="shared" si="129"/>
        <v/>
      </c>
      <c r="D481" s="51" t="str">
        <f t="shared" si="129"/>
        <v/>
      </c>
      <c r="E481" s="51" t="str">
        <f t="shared" si="129"/>
        <v/>
      </c>
      <c r="F481" s="31" t="str">
        <f t="shared" si="128"/>
        <v/>
      </c>
      <c r="G481" s="31" t="str">
        <f t="shared" si="123"/>
        <v/>
      </c>
      <c r="H481" s="31" t="str">
        <f t="shared" si="125"/>
        <v/>
      </c>
      <c r="J481" s="10">
        <f t="shared" si="130"/>
        <v>35</v>
      </c>
    </row>
    <row r="482" spans="1:10" ht="15.75">
      <c r="A482" s="1">
        <f t="shared" si="131"/>
        <v>41882</v>
      </c>
      <c r="B482" s="23" t="str">
        <f t="shared" si="129"/>
        <v/>
      </c>
      <c r="C482" s="51" t="str">
        <f t="shared" si="129"/>
        <v/>
      </c>
      <c r="D482" s="51" t="str">
        <f t="shared" si="129"/>
        <v/>
      </c>
      <c r="E482" s="51" t="str">
        <f t="shared" si="129"/>
        <v/>
      </c>
      <c r="F482" s="31" t="str">
        <f t="shared" si="128"/>
        <v/>
      </c>
      <c r="G482" s="31" t="str">
        <f t="shared" si="123"/>
        <v/>
      </c>
      <c r="H482" s="31" t="str">
        <f t="shared" si="125"/>
        <v/>
      </c>
      <c r="J482" s="10">
        <f>IF(A482="","",WEEKNUM(A482,2))</f>
        <v>35</v>
      </c>
    </row>
    <row r="483" spans="1:10" ht="47.25">
      <c r="A483" s="1"/>
      <c r="B483" s="37" t="s">
        <v>54</v>
      </c>
      <c r="C483" s="38" t="s">
        <v>53</v>
      </c>
      <c r="D483" s="38" t="s">
        <v>52</v>
      </c>
      <c r="E483" s="39" t="s">
        <v>50</v>
      </c>
      <c r="F483" s="40" t="s">
        <v>51</v>
      </c>
      <c r="G483" s="40"/>
      <c r="H483" s="40" t="s">
        <v>55</v>
      </c>
    </row>
    <row r="484" spans="1:10" ht="15.75">
      <c r="A484" s="29" t="s">
        <v>116</v>
      </c>
      <c r="B484" s="34">
        <f>SUMIF($J$452:$J$482,$J484,$H$452:$H$482)+SUMIF($J$390:$J$420,$J426,$H$390:$H$420)</f>
        <v>1.4583381666666666</v>
      </c>
      <c r="C484" s="35">
        <f t="shared" ref="C484:C488" si="132">IFERROR((IF(B484="","",IF(B484&lt;$P$24,($P$24-B484),0))),"")</f>
        <v>0</v>
      </c>
      <c r="D484" s="34">
        <f>IFERROR((IF(B484="","",IF(B484&gt;=$P$24,$P$24,B484))),"")</f>
        <v>1.458337833333335</v>
      </c>
      <c r="E484" s="36">
        <f t="shared" ref="E484:E488" si="133">IFERROR(IF(B484="","",IF(B484&lt;=$P$24,0,IF(B484&lt;$P$25,B484-$P$24,$P$26))),"")</f>
        <v>3.3333333160356915E-7</v>
      </c>
      <c r="F484" s="32">
        <f t="shared" ref="F484:F488" si="134">IFERROR(IF(B484="","",IF(B484&gt;$P$25,B484-$P$25,0)),"")</f>
        <v>0</v>
      </c>
      <c r="G484" s="32"/>
      <c r="H484" s="42"/>
      <c r="J484" s="10">
        <v>31</v>
      </c>
    </row>
    <row r="485" spans="1:10" ht="15.75">
      <c r="A485" s="29" t="s">
        <v>117</v>
      </c>
      <c r="B485" s="34">
        <f t="shared" ref="B485:B488" si="135">SUMIF($J$452:$J$482,$J485,$H$452:$H$482)</f>
        <v>1.4583381666666666</v>
      </c>
      <c r="C485" s="35">
        <f t="shared" si="132"/>
        <v>0</v>
      </c>
      <c r="D485" s="34">
        <f t="shared" ref="D485:D489" si="136">IFERROR((IF(B485="","",IF(B485&gt;=$P$24,$P$24,B485))),"")</f>
        <v>1.458337833333335</v>
      </c>
      <c r="E485" s="36">
        <f t="shared" si="133"/>
        <v>3.3333333160356915E-7</v>
      </c>
      <c r="F485" s="32">
        <f t="shared" si="134"/>
        <v>0</v>
      </c>
      <c r="G485" s="32"/>
      <c r="H485" s="42"/>
      <c r="J485" s="10">
        <f>J484+1</f>
        <v>32</v>
      </c>
    </row>
    <row r="486" spans="1:10" ht="15.75">
      <c r="A486" s="29" t="s">
        <v>118</v>
      </c>
      <c r="B486" s="34">
        <f t="shared" si="135"/>
        <v>1.4583381666666666</v>
      </c>
      <c r="C486" s="35">
        <f t="shared" si="132"/>
        <v>0</v>
      </c>
      <c r="D486" s="34">
        <f t="shared" si="136"/>
        <v>1.458337833333335</v>
      </c>
      <c r="E486" s="36">
        <f t="shared" si="133"/>
        <v>3.3333333160356915E-7</v>
      </c>
      <c r="F486" s="32">
        <f t="shared" si="134"/>
        <v>0</v>
      </c>
      <c r="G486" s="32"/>
      <c r="H486" s="42"/>
      <c r="J486" s="10">
        <f t="shared" ref="J486:J488" si="137">J485+1</f>
        <v>33</v>
      </c>
    </row>
    <row r="487" spans="1:10" ht="15.75">
      <c r="A487" s="29" t="s">
        <v>119</v>
      </c>
      <c r="B487" s="34">
        <f t="shared" si="135"/>
        <v>1.4583381666666666</v>
      </c>
      <c r="C487" s="35">
        <f t="shared" si="132"/>
        <v>0</v>
      </c>
      <c r="D487" s="34">
        <f t="shared" si="136"/>
        <v>1.458337833333335</v>
      </c>
      <c r="E487" s="36">
        <f t="shared" si="133"/>
        <v>3.3333333160356915E-7</v>
      </c>
      <c r="F487" s="32">
        <f t="shared" si="134"/>
        <v>0</v>
      </c>
      <c r="G487" s="32"/>
      <c r="H487" s="42"/>
      <c r="J487" s="10">
        <f t="shared" si="137"/>
        <v>34</v>
      </c>
    </row>
    <row r="488" spans="1:10" ht="15.75">
      <c r="A488" s="29" t="s">
        <v>120</v>
      </c>
      <c r="B488" s="34">
        <f t="shared" si="135"/>
        <v>1.4583381666666666</v>
      </c>
      <c r="C488" s="35">
        <f t="shared" si="132"/>
        <v>0</v>
      </c>
      <c r="D488" s="34">
        <f t="shared" si="136"/>
        <v>1.458337833333335</v>
      </c>
      <c r="E488" s="36">
        <f t="shared" si="133"/>
        <v>3.3333333160356915E-7</v>
      </c>
      <c r="F488" s="32">
        <f t="shared" si="134"/>
        <v>0</v>
      </c>
      <c r="G488" s="32"/>
      <c r="H488" s="42"/>
      <c r="J488" s="10">
        <f t="shared" si="137"/>
        <v>35</v>
      </c>
    </row>
    <row r="489" spans="1:10" ht="15.75">
      <c r="A489" s="29"/>
      <c r="B489" s="34"/>
      <c r="C489" s="35"/>
      <c r="D489" s="34" t="str">
        <f t="shared" si="136"/>
        <v/>
      </c>
      <c r="E489" s="36"/>
      <c r="F489" s="32"/>
      <c r="G489" s="32"/>
      <c r="H489" s="42"/>
    </row>
    <row r="490" spans="1:10">
      <c r="A490" s="12" t="s">
        <v>19</v>
      </c>
      <c r="B490" s="33">
        <f>SUM(B484:B489)</f>
        <v>7.291690833333333</v>
      </c>
      <c r="C490" s="33">
        <f t="shared" ref="C490:F490" si="138">SUM(C484:C489)</f>
        <v>0</v>
      </c>
      <c r="D490" s="33">
        <f t="shared" si="138"/>
        <v>7.291689166666675</v>
      </c>
      <c r="E490" s="33">
        <f t="shared" si="138"/>
        <v>1.6666666580178457E-6</v>
      </c>
      <c r="F490" s="33">
        <f t="shared" si="138"/>
        <v>0</v>
      </c>
      <c r="G490" s="33"/>
      <c r="H490" s="43">
        <f>($AD$3*$AC$3*24)+(E490*24*$AC$4)+($AC$5*F490*24)-(C490*$AC$3*24)</f>
        <v>1600.0005274708972</v>
      </c>
    </row>
    <row r="497" spans="1:9" ht="81" customHeight="1">
      <c r="D497" s="58" t="s">
        <v>0</v>
      </c>
      <c r="E497" s="58"/>
      <c r="F497" s="58"/>
      <c r="G497" s="58"/>
      <c r="H497" s="58"/>
      <c r="I497" s="58"/>
    </row>
    <row r="498" spans="1:9">
      <c r="D498" s="58"/>
      <c r="E498" s="58"/>
      <c r="F498" s="58"/>
      <c r="G498" s="58"/>
      <c r="H498" s="58"/>
      <c r="I498" s="58"/>
    </row>
    <row r="499" spans="1:9" ht="32.25" customHeight="1">
      <c r="D499" s="58"/>
      <c r="E499" s="58"/>
      <c r="F499" s="58"/>
      <c r="G499" s="58"/>
      <c r="H499" s="58"/>
      <c r="I499" s="58"/>
    </row>
    <row r="500" spans="1:9">
      <c r="D500" s="59" t="s">
        <v>1</v>
      </c>
      <c r="E500" s="59"/>
      <c r="F500" s="59"/>
      <c r="G500" s="59"/>
      <c r="H500" s="59"/>
      <c r="I500" s="59"/>
    </row>
    <row r="501" spans="1:9">
      <c r="D501" s="59"/>
      <c r="E501" s="59"/>
      <c r="F501" s="59"/>
      <c r="G501" s="59"/>
      <c r="H501" s="59"/>
      <c r="I501" s="59"/>
    </row>
    <row r="503" spans="1:9" ht="26.25">
      <c r="A503" s="9" t="s">
        <v>2</v>
      </c>
      <c r="B503" s="60">
        <f>$B$441</f>
        <v>1</v>
      </c>
      <c r="C503" s="60"/>
      <c r="D503" s="60"/>
      <c r="G503" s="61" t="s">
        <v>43</v>
      </c>
      <c r="H503" s="62"/>
    </row>
    <row r="504" spans="1:9" ht="26.25">
      <c r="A504" s="9" t="s">
        <v>3</v>
      </c>
      <c r="B504" s="63" t="str">
        <f>VLOOKUP(B503,Numero,2,FALSE)</f>
        <v>SMITH</v>
      </c>
      <c r="C504" s="63"/>
      <c r="D504" s="63"/>
      <c r="G504" s="64">
        <v>2014</v>
      </c>
      <c r="H504" s="65"/>
    </row>
    <row r="505" spans="1:9" ht="26.25">
      <c r="A505" s="9" t="s">
        <v>4</v>
      </c>
      <c r="B505" s="63" t="str">
        <f>VLOOKUP(B503,Numero,3,FALSE)</f>
        <v>Allan</v>
      </c>
      <c r="C505" s="63"/>
      <c r="D505" s="63"/>
      <c r="G505" s="66"/>
      <c r="H505" s="67"/>
    </row>
    <row r="506" spans="1:9" ht="21">
      <c r="A506" s="9" t="s">
        <v>6</v>
      </c>
      <c r="B506" s="53" t="str">
        <f>VLOOKUP(B503,Numero,5,FALSE)</f>
        <v>12 rue des tilleuls</v>
      </c>
      <c r="C506" s="54"/>
      <c r="D506" s="55"/>
    </row>
    <row r="507" spans="1:9" ht="21">
      <c r="A507" s="9" t="s">
        <v>7</v>
      </c>
      <c r="B507" s="53">
        <f>VLOOKUP(B503,Numero,6,FALSE)</f>
        <v>57000</v>
      </c>
      <c r="C507" s="54"/>
      <c r="D507" s="55"/>
    </row>
    <row r="508" spans="1:9" ht="21">
      <c r="A508" s="9" t="s">
        <v>8</v>
      </c>
      <c r="B508" s="53" t="str">
        <f>VLOOKUP(B503,Numero,7,FALSE)</f>
        <v>Metz</v>
      </c>
      <c r="C508" s="54"/>
      <c r="D508" s="55"/>
    </row>
    <row r="509" spans="1:9" ht="18.75">
      <c r="A509" s="9" t="s">
        <v>9</v>
      </c>
      <c r="B509" s="56" t="str">
        <f>VLOOKUP(B503,Numero,4,FALSE)</f>
        <v>Direction</v>
      </c>
      <c r="C509" s="56"/>
      <c r="D509" s="56"/>
    </row>
    <row r="510" spans="1:9" ht="15.75">
      <c r="A510" s="9" t="s">
        <v>11</v>
      </c>
      <c r="B510" s="57" t="s">
        <v>71</v>
      </c>
      <c r="C510" s="57"/>
      <c r="D510" s="57"/>
    </row>
    <row r="512" spans="1:9" ht="15.75" thickBot="1"/>
    <row r="513" spans="1:10" ht="30.75" thickBot="1">
      <c r="A513" s="18"/>
      <c r="B513" s="24" t="s">
        <v>13</v>
      </c>
      <c r="C513" s="19" t="s">
        <v>14</v>
      </c>
      <c r="D513" s="19" t="s">
        <v>15</v>
      </c>
      <c r="E513" s="19" t="s">
        <v>16</v>
      </c>
      <c r="F513" s="19" t="s">
        <v>17</v>
      </c>
      <c r="G513" s="19" t="s">
        <v>18</v>
      </c>
      <c r="H513" s="20" t="s">
        <v>19</v>
      </c>
      <c r="J513" s="10" t="s">
        <v>78</v>
      </c>
    </row>
    <row r="514" spans="1:10" ht="15.75">
      <c r="A514" s="25">
        <f>DATE($G$504,MONTH(1&amp;$G$503),1)</f>
        <v>41883</v>
      </c>
      <c r="B514" s="23" t="str">
        <f t="shared" ref="B514:E539" si="139">IF(AND(WEEKDAY($A514,2)&lt;6,COUNTIF(JF,$A514)=0),INDEX($L$18:$O$18,,COLUMN()-1),"")</f>
        <v>Présent</v>
      </c>
      <c r="C514" s="51">
        <f t="shared" si="139"/>
        <v>0.29166756666666699</v>
      </c>
      <c r="D514" s="51">
        <f t="shared" si="139"/>
        <v>0.61458526666666702</v>
      </c>
      <c r="E514" s="51">
        <f t="shared" si="139"/>
        <v>3.1250066666666701E-2</v>
      </c>
      <c r="F514" s="31">
        <f>IFERROR(IF(H514="","",(H514-G514)),"")</f>
        <v>0.29166666666666669</v>
      </c>
      <c r="G514" s="31">
        <f t="shared" ref="G514:G544" si="140">IFERROR(IF(H514&lt;$P$22,$P$23,IF(H514&gt;$P$22,(H514-$P$22))),"")</f>
        <v>9.6666666665745637E-7</v>
      </c>
      <c r="H514" s="31">
        <f>IFERROR(IF(E514="","",D514-C514-E514),"")</f>
        <v>0.29166763333333334</v>
      </c>
      <c r="J514" s="10">
        <f>WEEKNUM(A514,2)</f>
        <v>36</v>
      </c>
    </row>
    <row r="515" spans="1:10" ht="15.75">
      <c r="A515" s="1">
        <f>A514+1</f>
        <v>41884</v>
      </c>
      <c r="B515" s="23" t="str">
        <f t="shared" si="139"/>
        <v>Présent</v>
      </c>
      <c r="C515" s="51">
        <f t="shared" si="139"/>
        <v>0.29166756666666699</v>
      </c>
      <c r="D515" s="51">
        <f t="shared" si="139"/>
        <v>0.61458526666666702</v>
      </c>
      <c r="E515" s="51">
        <f t="shared" si="139"/>
        <v>3.1250066666666701E-2</v>
      </c>
      <c r="F515" s="31">
        <f t="shared" ref="F515:F525" si="141">IFERROR(IF(H515="","",(H515-G515)),"")</f>
        <v>0.29166666666666669</v>
      </c>
      <c r="G515" s="31">
        <f t="shared" si="140"/>
        <v>9.6666666665745637E-7</v>
      </c>
      <c r="H515" s="31">
        <f t="shared" ref="H515:H544" si="142">IFERROR(IF(E515="","",D515-C515-E515),"")</f>
        <v>0.29166763333333334</v>
      </c>
      <c r="J515" s="10">
        <f>WEEKNUM(A515,2)</f>
        <v>36</v>
      </c>
    </row>
    <row r="516" spans="1:10" ht="15.75">
      <c r="A516" s="1">
        <f t="shared" ref="A516:A541" si="143">A515+1</f>
        <v>41885</v>
      </c>
      <c r="B516" s="23" t="str">
        <f t="shared" si="139"/>
        <v>Présent</v>
      </c>
      <c r="C516" s="51">
        <f t="shared" si="139"/>
        <v>0.29166756666666699</v>
      </c>
      <c r="D516" s="51">
        <f t="shared" si="139"/>
        <v>0.61458526666666702</v>
      </c>
      <c r="E516" s="51">
        <f t="shared" si="139"/>
        <v>3.1250066666666701E-2</v>
      </c>
      <c r="F516" s="31">
        <f t="shared" si="141"/>
        <v>0.29166666666666669</v>
      </c>
      <c r="G516" s="31">
        <f t="shared" si="140"/>
        <v>9.6666666665745637E-7</v>
      </c>
      <c r="H516" s="31">
        <f t="shared" si="142"/>
        <v>0.29166763333333334</v>
      </c>
      <c r="J516" s="10">
        <f t="shared" ref="J516:J540" si="144">WEEKNUM(A516,2)</f>
        <v>36</v>
      </c>
    </row>
    <row r="517" spans="1:10" ht="15.75">
      <c r="A517" s="1">
        <f t="shared" si="143"/>
        <v>41886</v>
      </c>
      <c r="B517" s="23" t="str">
        <f t="shared" si="139"/>
        <v>Présent</v>
      </c>
      <c r="C517" s="51">
        <f t="shared" si="139"/>
        <v>0.29166756666666699</v>
      </c>
      <c r="D517" s="51">
        <f t="shared" si="139"/>
        <v>0.61458526666666702</v>
      </c>
      <c r="E517" s="51">
        <f t="shared" si="139"/>
        <v>3.1250066666666701E-2</v>
      </c>
      <c r="F517" s="31">
        <f t="shared" si="141"/>
        <v>0.29166666666666669</v>
      </c>
      <c r="G517" s="31">
        <f t="shared" si="140"/>
        <v>9.6666666665745637E-7</v>
      </c>
      <c r="H517" s="31">
        <f t="shared" si="142"/>
        <v>0.29166763333333334</v>
      </c>
      <c r="J517" s="10">
        <f t="shared" si="144"/>
        <v>36</v>
      </c>
    </row>
    <row r="518" spans="1:10" ht="15.75">
      <c r="A518" s="1">
        <f t="shared" si="143"/>
        <v>41887</v>
      </c>
      <c r="B518" s="23" t="str">
        <f t="shared" si="139"/>
        <v>Présent</v>
      </c>
      <c r="C518" s="51">
        <f t="shared" si="139"/>
        <v>0.29166756666666699</v>
      </c>
      <c r="D518" s="51">
        <f t="shared" si="139"/>
        <v>0.61458526666666702</v>
      </c>
      <c r="E518" s="51">
        <f t="shared" si="139"/>
        <v>3.1250066666666701E-2</v>
      </c>
      <c r="F518" s="31">
        <f t="shared" si="141"/>
        <v>0.29166666666666669</v>
      </c>
      <c r="G518" s="31">
        <f t="shared" si="140"/>
        <v>9.6666666665745637E-7</v>
      </c>
      <c r="H518" s="31">
        <f t="shared" si="142"/>
        <v>0.29166763333333334</v>
      </c>
      <c r="J518" s="10">
        <f t="shared" si="144"/>
        <v>36</v>
      </c>
    </row>
    <row r="519" spans="1:10" ht="15.75">
      <c r="A519" s="1">
        <f t="shared" si="143"/>
        <v>41888</v>
      </c>
      <c r="B519" s="23" t="str">
        <f t="shared" si="139"/>
        <v/>
      </c>
      <c r="C519" s="51" t="str">
        <f t="shared" si="139"/>
        <v/>
      </c>
      <c r="D519" s="51" t="str">
        <f t="shared" si="139"/>
        <v/>
      </c>
      <c r="E519" s="51" t="str">
        <f t="shared" si="139"/>
        <v/>
      </c>
      <c r="F519" s="31" t="str">
        <f t="shared" si="141"/>
        <v/>
      </c>
      <c r="G519" s="31" t="str">
        <f t="shared" si="140"/>
        <v/>
      </c>
      <c r="H519" s="31" t="str">
        <f t="shared" si="142"/>
        <v/>
      </c>
      <c r="J519" s="10">
        <f t="shared" si="144"/>
        <v>36</v>
      </c>
    </row>
    <row r="520" spans="1:10" ht="15.75">
      <c r="A520" s="1">
        <f t="shared" si="143"/>
        <v>41889</v>
      </c>
      <c r="B520" s="23" t="str">
        <f t="shared" si="139"/>
        <v/>
      </c>
      <c r="C520" s="51" t="str">
        <f t="shared" si="139"/>
        <v/>
      </c>
      <c r="D520" s="51" t="str">
        <f t="shared" si="139"/>
        <v/>
      </c>
      <c r="E520" s="51" t="str">
        <f t="shared" si="139"/>
        <v/>
      </c>
      <c r="F520" s="31" t="str">
        <f t="shared" si="141"/>
        <v/>
      </c>
      <c r="G520" s="31" t="str">
        <f t="shared" si="140"/>
        <v/>
      </c>
      <c r="H520" s="31" t="str">
        <f t="shared" si="142"/>
        <v/>
      </c>
      <c r="J520" s="10">
        <f t="shared" si="144"/>
        <v>36</v>
      </c>
    </row>
    <row r="521" spans="1:10" ht="15.75">
      <c r="A521" s="1">
        <f t="shared" si="143"/>
        <v>41890</v>
      </c>
      <c r="B521" s="23" t="str">
        <f t="shared" si="139"/>
        <v>Présent</v>
      </c>
      <c r="C521" s="51">
        <f t="shared" si="139"/>
        <v>0.29166756666666699</v>
      </c>
      <c r="D521" s="51">
        <f t="shared" si="139"/>
        <v>0.61458526666666702</v>
      </c>
      <c r="E521" s="51">
        <f t="shared" si="139"/>
        <v>3.1250066666666701E-2</v>
      </c>
      <c r="F521" s="31">
        <f t="shared" si="141"/>
        <v>0.29166666666666669</v>
      </c>
      <c r="G521" s="31">
        <f t="shared" si="140"/>
        <v>9.6666666665745637E-7</v>
      </c>
      <c r="H521" s="31">
        <f t="shared" si="142"/>
        <v>0.29166763333333334</v>
      </c>
      <c r="J521" s="10">
        <f t="shared" si="144"/>
        <v>37</v>
      </c>
    </row>
    <row r="522" spans="1:10" ht="15.75">
      <c r="A522" s="1">
        <f t="shared" si="143"/>
        <v>41891</v>
      </c>
      <c r="B522" s="23" t="str">
        <f t="shared" si="139"/>
        <v>Présent</v>
      </c>
      <c r="C522" s="51">
        <f t="shared" si="139"/>
        <v>0.29166756666666699</v>
      </c>
      <c r="D522" s="51">
        <f t="shared" si="139"/>
        <v>0.61458526666666702</v>
      </c>
      <c r="E522" s="51">
        <f t="shared" si="139"/>
        <v>3.1250066666666701E-2</v>
      </c>
      <c r="F522" s="31">
        <f t="shared" si="141"/>
        <v>0.29166666666666669</v>
      </c>
      <c r="G522" s="31">
        <f t="shared" si="140"/>
        <v>9.6666666665745637E-7</v>
      </c>
      <c r="H522" s="31">
        <f t="shared" si="142"/>
        <v>0.29166763333333334</v>
      </c>
      <c r="J522" s="10">
        <f t="shared" si="144"/>
        <v>37</v>
      </c>
    </row>
    <row r="523" spans="1:10" ht="15.75">
      <c r="A523" s="1">
        <f t="shared" si="143"/>
        <v>41892</v>
      </c>
      <c r="B523" s="23" t="str">
        <f>IF(AND(WEEKDAY($A523,2)&lt;6,COUNTIF(JF,$A523)=0),INDEX($L$18:$O$18,,COLUMN()-1),"")</f>
        <v>Présent</v>
      </c>
      <c r="C523" s="51">
        <f t="shared" si="139"/>
        <v>0.29166756666666699</v>
      </c>
      <c r="D523" s="51">
        <f t="shared" si="139"/>
        <v>0.61458526666666702</v>
      </c>
      <c r="E523" s="51">
        <f t="shared" si="139"/>
        <v>3.1250066666666701E-2</v>
      </c>
      <c r="F523" s="31">
        <f t="shared" si="141"/>
        <v>0.29166666666666669</v>
      </c>
      <c r="G523" s="31">
        <f t="shared" si="140"/>
        <v>9.6666666665745637E-7</v>
      </c>
      <c r="H523" s="31">
        <f t="shared" si="142"/>
        <v>0.29166763333333334</v>
      </c>
      <c r="J523" s="10">
        <f t="shared" si="144"/>
        <v>37</v>
      </c>
    </row>
    <row r="524" spans="1:10" ht="15.75">
      <c r="A524" s="1">
        <f t="shared" si="143"/>
        <v>41893</v>
      </c>
      <c r="B524" s="23" t="str">
        <f t="shared" si="139"/>
        <v>Présent</v>
      </c>
      <c r="C524" s="51">
        <f t="shared" si="139"/>
        <v>0.29166756666666699</v>
      </c>
      <c r="D524" s="51">
        <f t="shared" si="139"/>
        <v>0.61458526666666702</v>
      </c>
      <c r="E524" s="51">
        <f t="shared" si="139"/>
        <v>3.1250066666666701E-2</v>
      </c>
      <c r="F524" s="31">
        <f t="shared" si="141"/>
        <v>0.29166666666666669</v>
      </c>
      <c r="G524" s="31">
        <f t="shared" si="140"/>
        <v>9.6666666665745637E-7</v>
      </c>
      <c r="H524" s="31">
        <f t="shared" si="142"/>
        <v>0.29166763333333334</v>
      </c>
      <c r="J524" s="10">
        <f t="shared" si="144"/>
        <v>37</v>
      </c>
    </row>
    <row r="525" spans="1:10" ht="15.75">
      <c r="A525" s="1">
        <f t="shared" si="143"/>
        <v>41894</v>
      </c>
      <c r="B525" s="23" t="str">
        <f t="shared" si="139"/>
        <v>Présent</v>
      </c>
      <c r="C525" s="51">
        <f t="shared" si="139"/>
        <v>0.29166756666666699</v>
      </c>
      <c r="D525" s="51">
        <f t="shared" si="139"/>
        <v>0.61458526666666702</v>
      </c>
      <c r="E525" s="51">
        <f t="shared" si="139"/>
        <v>3.1250066666666701E-2</v>
      </c>
      <c r="F525" s="31">
        <f t="shared" si="141"/>
        <v>0.29166666666666669</v>
      </c>
      <c r="G525" s="31">
        <f t="shared" si="140"/>
        <v>9.6666666665745637E-7</v>
      </c>
      <c r="H525" s="31">
        <f t="shared" si="142"/>
        <v>0.29166763333333334</v>
      </c>
      <c r="J525" s="10">
        <f t="shared" si="144"/>
        <v>37</v>
      </c>
    </row>
    <row r="526" spans="1:10" ht="15.75">
      <c r="A526" s="1">
        <f t="shared" si="143"/>
        <v>41895</v>
      </c>
      <c r="B526" s="23" t="str">
        <f t="shared" si="139"/>
        <v/>
      </c>
      <c r="C526" s="51" t="str">
        <f t="shared" si="139"/>
        <v/>
      </c>
      <c r="D526" s="51" t="str">
        <f t="shared" si="139"/>
        <v/>
      </c>
      <c r="E526" s="51" t="str">
        <f t="shared" si="139"/>
        <v/>
      </c>
      <c r="F526" s="31" t="str">
        <f>IFERROR(IF(H526="","",(H526-G526)),"")</f>
        <v/>
      </c>
      <c r="G526" s="31" t="str">
        <f t="shared" si="140"/>
        <v/>
      </c>
      <c r="H526" s="31" t="str">
        <f t="shared" si="142"/>
        <v/>
      </c>
      <c r="J526" s="10">
        <f t="shared" si="144"/>
        <v>37</v>
      </c>
    </row>
    <row r="527" spans="1:10" ht="15.75">
      <c r="A527" s="1">
        <f t="shared" si="143"/>
        <v>41896</v>
      </c>
      <c r="B527" s="23" t="str">
        <f t="shared" si="139"/>
        <v/>
      </c>
      <c r="C527" s="51" t="str">
        <f t="shared" si="139"/>
        <v/>
      </c>
      <c r="D527" s="51" t="str">
        <f t="shared" si="139"/>
        <v/>
      </c>
      <c r="E527" s="51" t="str">
        <f t="shared" si="139"/>
        <v/>
      </c>
      <c r="F527" s="31" t="str">
        <f t="shared" ref="F527:F544" si="145">IFERROR(IF(H527="","",(H527-G527)),"")</f>
        <v/>
      </c>
      <c r="G527" s="31" t="str">
        <f t="shared" si="140"/>
        <v/>
      </c>
      <c r="H527" s="31" t="str">
        <f t="shared" si="142"/>
        <v/>
      </c>
      <c r="J527" s="10">
        <f t="shared" si="144"/>
        <v>37</v>
      </c>
    </row>
    <row r="528" spans="1:10" ht="15.75">
      <c r="A528" s="1">
        <f t="shared" si="143"/>
        <v>41897</v>
      </c>
      <c r="B528" s="23" t="str">
        <f t="shared" si="139"/>
        <v>Présent</v>
      </c>
      <c r="C528" s="51">
        <f t="shared" si="139"/>
        <v>0.29166756666666699</v>
      </c>
      <c r="D528" s="51">
        <f t="shared" si="139"/>
        <v>0.61458526666666702</v>
      </c>
      <c r="E528" s="51">
        <f t="shared" si="139"/>
        <v>3.1250066666666701E-2</v>
      </c>
      <c r="F528" s="31">
        <f t="shared" si="145"/>
        <v>0.29166666666666669</v>
      </c>
      <c r="G528" s="31">
        <f t="shared" si="140"/>
        <v>9.6666666665745637E-7</v>
      </c>
      <c r="H528" s="31">
        <f t="shared" si="142"/>
        <v>0.29166763333333334</v>
      </c>
      <c r="J528" s="10">
        <f t="shared" si="144"/>
        <v>38</v>
      </c>
    </row>
    <row r="529" spans="1:10" ht="15.75">
      <c r="A529" s="1">
        <f t="shared" si="143"/>
        <v>41898</v>
      </c>
      <c r="B529" s="23" t="str">
        <f t="shared" si="139"/>
        <v>Présent</v>
      </c>
      <c r="C529" s="51">
        <f t="shared" si="139"/>
        <v>0.29166756666666699</v>
      </c>
      <c r="D529" s="51">
        <f t="shared" si="139"/>
        <v>0.61458526666666702</v>
      </c>
      <c r="E529" s="51">
        <f t="shared" si="139"/>
        <v>3.1250066666666701E-2</v>
      </c>
      <c r="F529" s="31">
        <f t="shared" si="145"/>
        <v>0.29166666666666669</v>
      </c>
      <c r="G529" s="31">
        <f t="shared" si="140"/>
        <v>9.6666666665745637E-7</v>
      </c>
      <c r="H529" s="31">
        <f t="shared" si="142"/>
        <v>0.29166763333333334</v>
      </c>
      <c r="J529" s="10">
        <f t="shared" si="144"/>
        <v>38</v>
      </c>
    </row>
    <row r="530" spans="1:10" ht="15.75">
      <c r="A530" s="1">
        <f t="shared" si="143"/>
        <v>41899</v>
      </c>
      <c r="B530" s="23" t="str">
        <f t="shared" si="139"/>
        <v>Présent</v>
      </c>
      <c r="C530" s="51">
        <f t="shared" si="139"/>
        <v>0.29166756666666699</v>
      </c>
      <c r="D530" s="51">
        <f t="shared" si="139"/>
        <v>0.61458526666666702</v>
      </c>
      <c r="E530" s="51">
        <f t="shared" si="139"/>
        <v>3.1250066666666701E-2</v>
      </c>
      <c r="F530" s="31">
        <f t="shared" si="145"/>
        <v>0.29166666666666669</v>
      </c>
      <c r="G530" s="31">
        <f t="shared" si="140"/>
        <v>9.6666666665745637E-7</v>
      </c>
      <c r="H530" s="31">
        <f t="shared" si="142"/>
        <v>0.29166763333333334</v>
      </c>
      <c r="J530" s="10">
        <f t="shared" si="144"/>
        <v>38</v>
      </c>
    </row>
    <row r="531" spans="1:10" ht="15.75">
      <c r="A531" s="1">
        <f t="shared" si="143"/>
        <v>41900</v>
      </c>
      <c r="B531" s="23" t="str">
        <f t="shared" si="139"/>
        <v>Présent</v>
      </c>
      <c r="C531" s="51">
        <f t="shared" si="139"/>
        <v>0.29166756666666699</v>
      </c>
      <c r="D531" s="51">
        <f t="shared" si="139"/>
        <v>0.61458526666666702</v>
      </c>
      <c r="E531" s="51">
        <f t="shared" si="139"/>
        <v>3.1250066666666701E-2</v>
      </c>
      <c r="F531" s="31">
        <f t="shared" si="145"/>
        <v>0.29166666666666669</v>
      </c>
      <c r="G531" s="31">
        <f t="shared" si="140"/>
        <v>9.6666666665745637E-7</v>
      </c>
      <c r="H531" s="31">
        <f t="shared" si="142"/>
        <v>0.29166763333333334</v>
      </c>
      <c r="J531" s="10">
        <f t="shared" si="144"/>
        <v>38</v>
      </c>
    </row>
    <row r="532" spans="1:10" ht="15.75">
      <c r="A532" s="1">
        <f t="shared" si="143"/>
        <v>41901</v>
      </c>
      <c r="B532" s="23" t="str">
        <f t="shared" si="139"/>
        <v>Présent</v>
      </c>
      <c r="C532" s="51">
        <f t="shared" si="139"/>
        <v>0.29166756666666699</v>
      </c>
      <c r="D532" s="51">
        <f t="shared" si="139"/>
        <v>0.61458526666666702</v>
      </c>
      <c r="E532" s="51">
        <f t="shared" si="139"/>
        <v>3.1250066666666701E-2</v>
      </c>
      <c r="F532" s="31">
        <f t="shared" si="145"/>
        <v>0.29166666666666669</v>
      </c>
      <c r="G532" s="31">
        <f t="shared" si="140"/>
        <v>9.6666666665745637E-7</v>
      </c>
      <c r="H532" s="31">
        <f t="shared" si="142"/>
        <v>0.29166763333333334</v>
      </c>
      <c r="J532" s="10">
        <f t="shared" si="144"/>
        <v>38</v>
      </c>
    </row>
    <row r="533" spans="1:10" ht="15.75">
      <c r="A533" s="1">
        <f t="shared" si="143"/>
        <v>41902</v>
      </c>
      <c r="B533" s="23" t="str">
        <f t="shared" si="139"/>
        <v/>
      </c>
      <c r="C533" s="51" t="str">
        <f t="shared" si="139"/>
        <v/>
      </c>
      <c r="D533" s="51" t="str">
        <f t="shared" si="139"/>
        <v/>
      </c>
      <c r="E533" s="51" t="str">
        <f t="shared" si="139"/>
        <v/>
      </c>
      <c r="F533" s="31" t="str">
        <f t="shared" si="145"/>
        <v/>
      </c>
      <c r="G533" s="31" t="str">
        <f t="shared" si="140"/>
        <v/>
      </c>
      <c r="H533" s="31" t="str">
        <f t="shared" si="142"/>
        <v/>
      </c>
      <c r="J533" s="10">
        <f t="shared" si="144"/>
        <v>38</v>
      </c>
    </row>
    <row r="534" spans="1:10" ht="15.75">
      <c r="A534" s="1">
        <f t="shared" si="143"/>
        <v>41903</v>
      </c>
      <c r="B534" s="23" t="str">
        <f t="shared" si="139"/>
        <v/>
      </c>
      <c r="C534" s="51" t="str">
        <f t="shared" si="139"/>
        <v/>
      </c>
      <c r="D534" s="51" t="str">
        <f t="shared" si="139"/>
        <v/>
      </c>
      <c r="E534" s="51" t="str">
        <f t="shared" si="139"/>
        <v/>
      </c>
      <c r="F534" s="31" t="str">
        <f t="shared" si="145"/>
        <v/>
      </c>
      <c r="G534" s="31" t="str">
        <f t="shared" si="140"/>
        <v/>
      </c>
      <c r="H534" s="31" t="str">
        <f t="shared" si="142"/>
        <v/>
      </c>
      <c r="J534" s="10">
        <f t="shared" si="144"/>
        <v>38</v>
      </c>
    </row>
    <row r="535" spans="1:10" ht="15.75">
      <c r="A535" s="1">
        <f t="shared" si="143"/>
        <v>41904</v>
      </c>
      <c r="B535" s="23" t="str">
        <f t="shared" si="139"/>
        <v>Présent</v>
      </c>
      <c r="C535" s="51">
        <f t="shared" si="139"/>
        <v>0.29166756666666699</v>
      </c>
      <c r="D535" s="51">
        <f t="shared" si="139"/>
        <v>0.61458526666666702</v>
      </c>
      <c r="E535" s="51">
        <f t="shared" si="139"/>
        <v>3.1250066666666701E-2</v>
      </c>
      <c r="F535" s="31">
        <f t="shared" si="145"/>
        <v>0.29166666666666669</v>
      </c>
      <c r="G535" s="31">
        <f t="shared" si="140"/>
        <v>9.6666666665745637E-7</v>
      </c>
      <c r="H535" s="31">
        <f t="shared" si="142"/>
        <v>0.29166763333333334</v>
      </c>
      <c r="J535" s="10">
        <f t="shared" si="144"/>
        <v>39</v>
      </c>
    </row>
    <row r="536" spans="1:10" ht="15.75">
      <c r="A536" s="1">
        <f t="shared" si="143"/>
        <v>41905</v>
      </c>
      <c r="B536" s="23" t="str">
        <f t="shared" si="139"/>
        <v>Présent</v>
      </c>
      <c r="C536" s="51">
        <f t="shared" si="139"/>
        <v>0.29166756666666699</v>
      </c>
      <c r="D536" s="51">
        <f t="shared" si="139"/>
        <v>0.61458526666666702</v>
      </c>
      <c r="E536" s="51">
        <f t="shared" si="139"/>
        <v>3.1250066666666701E-2</v>
      </c>
      <c r="F536" s="31">
        <f t="shared" si="145"/>
        <v>0.29166666666666669</v>
      </c>
      <c r="G536" s="31">
        <f t="shared" si="140"/>
        <v>9.6666666665745637E-7</v>
      </c>
      <c r="H536" s="31">
        <f t="shared" si="142"/>
        <v>0.29166763333333334</v>
      </c>
      <c r="J536" s="10">
        <f t="shared" si="144"/>
        <v>39</v>
      </c>
    </row>
    <row r="537" spans="1:10" ht="15.75">
      <c r="A537" s="1">
        <f t="shared" si="143"/>
        <v>41906</v>
      </c>
      <c r="B537" s="23" t="str">
        <f t="shared" si="139"/>
        <v>Présent</v>
      </c>
      <c r="C537" s="51">
        <f t="shared" si="139"/>
        <v>0.29166756666666699</v>
      </c>
      <c r="D537" s="51">
        <f t="shared" si="139"/>
        <v>0.61458526666666702</v>
      </c>
      <c r="E537" s="51">
        <f t="shared" si="139"/>
        <v>3.1250066666666701E-2</v>
      </c>
      <c r="F537" s="31">
        <f t="shared" si="145"/>
        <v>0.29166666666666669</v>
      </c>
      <c r="G537" s="31">
        <f t="shared" si="140"/>
        <v>9.6666666665745637E-7</v>
      </c>
      <c r="H537" s="31">
        <f t="shared" si="142"/>
        <v>0.29166763333333334</v>
      </c>
      <c r="J537" s="10">
        <f t="shared" si="144"/>
        <v>39</v>
      </c>
    </row>
    <row r="538" spans="1:10" ht="15.75">
      <c r="A538" s="1">
        <f t="shared" si="143"/>
        <v>41907</v>
      </c>
      <c r="B538" s="23" t="str">
        <f t="shared" si="139"/>
        <v>Présent</v>
      </c>
      <c r="C538" s="51">
        <f t="shared" si="139"/>
        <v>0.29166756666666699</v>
      </c>
      <c r="D538" s="51">
        <f t="shared" si="139"/>
        <v>0.61458526666666702</v>
      </c>
      <c r="E538" s="51">
        <f t="shared" si="139"/>
        <v>3.1250066666666701E-2</v>
      </c>
      <c r="F538" s="31">
        <f t="shared" si="145"/>
        <v>0.29166666666666669</v>
      </c>
      <c r="G538" s="31">
        <f t="shared" si="140"/>
        <v>9.6666666665745637E-7</v>
      </c>
      <c r="H538" s="31">
        <f t="shared" si="142"/>
        <v>0.29166763333333334</v>
      </c>
      <c r="J538" s="10">
        <f t="shared" si="144"/>
        <v>39</v>
      </c>
    </row>
    <row r="539" spans="1:10" ht="15.75">
      <c r="A539" s="1">
        <f t="shared" si="143"/>
        <v>41908</v>
      </c>
      <c r="B539" s="23" t="str">
        <f t="shared" si="139"/>
        <v>Présent</v>
      </c>
      <c r="C539" s="51">
        <f t="shared" si="139"/>
        <v>0.29166756666666699</v>
      </c>
      <c r="D539" s="51">
        <f t="shared" si="139"/>
        <v>0.61458526666666702</v>
      </c>
      <c r="E539" s="51">
        <f t="shared" si="139"/>
        <v>3.1250066666666701E-2</v>
      </c>
      <c r="F539" s="31">
        <f t="shared" si="145"/>
        <v>0.29166666666666669</v>
      </c>
      <c r="G539" s="31">
        <f t="shared" si="140"/>
        <v>9.6666666665745637E-7</v>
      </c>
      <c r="H539" s="31">
        <f t="shared" si="142"/>
        <v>0.29166763333333334</v>
      </c>
      <c r="J539" s="10">
        <f t="shared" si="144"/>
        <v>39</v>
      </c>
    </row>
    <row r="540" spans="1:10" ht="15.75">
      <c r="A540" s="1">
        <f t="shared" si="143"/>
        <v>41909</v>
      </c>
      <c r="B540" s="23" t="str">
        <f t="shared" ref="B540:E544" si="146">IF($A540="","",IF(AND(WEEKDAY($A540,2)&lt;6,COUNTIF(JF,$A540)=0),INDEX($L$18:$O$18,,COLUMN()-1),""))</f>
        <v/>
      </c>
      <c r="C540" s="51" t="str">
        <f t="shared" si="146"/>
        <v/>
      </c>
      <c r="D540" s="51" t="str">
        <f t="shared" si="146"/>
        <v/>
      </c>
      <c r="E540" s="51" t="str">
        <f t="shared" si="146"/>
        <v/>
      </c>
      <c r="F540" s="31" t="str">
        <f t="shared" si="145"/>
        <v/>
      </c>
      <c r="G540" s="31" t="str">
        <f t="shared" si="140"/>
        <v/>
      </c>
      <c r="H540" s="31" t="str">
        <f t="shared" si="142"/>
        <v/>
      </c>
      <c r="J540" s="10">
        <f t="shared" si="144"/>
        <v>39</v>
      </c>
    </row>
    <row r="541" spans="1:10" ht="15.75">
      <c r="A541" s="1">
        <f t="shared" si="143"/>
        <v>41910</v>
      </c>
      <c r="B541" s="23" t="str">
        <f t="shared" si="146"/>
        <v/>
      </c>
      <c r="C541" s="51" t="str">
        <f t="shared" si="146"/>
        <v/>
      </c>
      <c r="D541" s="51" t="str">
        <f t="shared" si="146"/>
        <v/>
      </c>
      <c r="E541" s="51" t="str">
        <f t="shared" si="146"/>
        <v/>
      </c>
      <c r="F541" s="31" t="str">
        <f t="shared" si="145"/>
        <v/>
      </c>
      <c r="G541" s="31" t="str">
        <f t="shared" si="140"/>
        <v/>
      </c>
      <c r="H541" s="31" t="str">
        <f t="shared" si="142"/>
        <v/>
      </c>
      <c r="J541" s="10">
        <f t="shared" ref="J541:J543" si="147">IF(A541="","",WEEKNUM(A541,2))</f>
        <v>39</v>
      </c>
    </row>
    <row r="542" spans="1:10" ht="15.75">
      <c r="A542" s="1">
        <f>IF(A541="","",IF(MONTH(A541+1)=MONTH(A541),A541+1,""))</f>
        <v>41911</v>
      </c>
      <c r="B542" s="23" t="str">
        <f t="shared" si="146"/>
        <v>Présent</v>
      </c>
      <c r="C542" s="51">
        <f t="shared" si="146"/>
        <v>0.29166756666666699</v>
      </c>
      <c r="D542" s="51">
        <f t="shared" si="146"/>
        <v>0.61458526666666702</v>
      </c>
      <c r="E542" s="51">
        <f t="shared" si="146"/>
        <v>3.1250066666666701E-2</v>
      </c>
      <c r="F542" s="31">
        <f t="shared" si="145"/>
        <v>0.29166666666666669</v>
      </c>
      <c r="G542" s="31">
        <f t="shared" si="140"/>
        <v>9.6666666665745637E-7</v>
      </c>
      <c r="H542" s="31">
        <f t="shared" si="142"/>
        <v>0.29166763333333334</v>
      </c>
      <c r="J542" s="10">
        <f t="shared" si="147"/>
        <v>40</v>
      </c>
    </row>
    <row r="543" spans="1:10" ht="15.75">
      <c r="A543" s="1">
        <f t="shared" ref="A543:A544" si="148">IF(A542="","",IF(MONTH(A542+1)=MONTH(A542),A542+1,""))</f>
        <v>41912</v>
      </c>
      <c r="B543" s="23" t="str">
        <f t="shared" si="146"/>
        <v>Présent</v>
      </c>
      <c r="C543" s="51">
        <f t="shared" si="146"/>
        <v>0.29166756666666699</v>
      </c>
      <c r="D543" s="51">
        <f t="shared" si="146"/>
        <v>0.61458526666666702</v>
      </c>
      <c r="E543" s="51">
        <f t="shared" si="146"/>
        <v>3.1250066666666701E-2</v>
      </c>
      <c r="F543" s="31">
        <f t="shared" si="145"/>
        <v>0.29166666666666669</v>
      </c>
      <c r="G543" s="31">
        <f t="shared" si="140"/>
        <v>9.6666666665745637E-7</v>
      </c>
      <c r="H543" s="31">
        <f t="shared" si="142"/>
        <v>0.29166763333333334</v>
      </c>
      <c r="J543" s="10">
        <f t="shared" si="147"/>
        <v>40</v>
      </c>
    </row>
    <row r="544" spans="1:10" ht="15.75">
      <c r="A544" s="1" t="str">
        <f t="shared" si="148"/>
        <v/>
      </c>
      <c r="B544" s="23" t="str">
        <f t="shared" si="146"/>
        <v/>
      </c>
      <c r="C544" s="51" t="str">
        <f t="shared" si="146"/>
        <v/>
      </c>
      <c r="D544" s="51" t="str">
        <f t="shared" si="146"/>
        <v/>
      </c>
      <c r="E544" s="51" t="str">
        <f t="shared" si="146"/>
        <v/>
      </c>
      <c r="F544" s="31" t="str">
        <f t="shared" si="145"/>
        <v/>
      </c>
      <c r="G544" s="31" t="str">
        <f t="shared" si="140"/>
        <v/>
      </c>
      <c r="H544" s="31" t="str">
        <f t="shared" si="142"/>
        <v/>
      </c>
      <c r="J544" s="10" t="str">
        <f>IF(A544="","",WEEKNUM(A544,2))</f>
        <v/>
      </c>
    </row>
    <row r="545" spans="1:10" ht="47.25">
      <c r="A545" s="1"/>
      <c r="B545" s="37" t="s">
        <v>54</v>
      </c>
      <c r="C545" s="38" t="s">
        <v>53</v>
      </c>
      <c r="D545" s="38" t="s">
        <v>52</v>
      </c>
      <c r="E545" s="39" t="s">
        <v>50</v>
      </c>
      <c r="F545" s="40" t="s">
        <v>51</v>
      </c>
      <c r="G545" s="40"/>
      <c r="H545" s="40" t="s">
        <v>55</v>
      </c>
    </row>
    <row r="546" spans="1:10" ht="15.75">
      <c r="A546" s="29" t="s">
        <v>121</v>
      </c>
      <c r="B546" s="34">
        <f>SUMIF($J$514:$J$544,$J546,$H$514:$H$544)</f>
        <v>1.4583381666666666</v>
      </c>
      <c r="C546" s="35">
        <f t="shared" ref="C546:C549" si="149">IFERROR((IF(B546="","",IF(B546&lt;$P$24,($P$24-B546),0))),"")</f>
        <v>0</v>
      </c>
      <c r="D546" s="34">
        <f>IFERROR((IF(B546="","",IF(B546&gt;=$P$24,$P$24,B546))),"")</f>
        <v>1.458337833333335</v>
      </c>
      <c r="E546" s="36">
        <f t="shared" ref="E546:E549" si="150">IFERROR(IF(B546="","",IF(B546&lt;=$P$24,0,IF(B546&lt;$P$25,B546-$P$24,$P$26))),"")</f>
        <v>3.3333333160356915E-7</v>
      </c>
      <c r="F546" s="32">
        <f t="shared" ref="F546:F549" si="151">IFERROR(IF(B546="","",IF(B546&gt;$P$25,B546-$P$25,0)),"")</f>
        <v>0</v>
      </c>
      <c r="G546" s="32"/>
      <c r="H546" s="42"/>
      <c r="J546" s="10">
        <v>36</v>
      </c>
    </row>
    <row r="547" spans="1:10" ht="15.75">
      <c r="A547" s="29" t="s">
        <v>122</v>
      </c>
      <c r="B547" s="34">
        <f t="shared" ref="B547:B549" si="152">SUMIF($J$514:$J$544,$J547,$H$514:$H$544)</f>
        <v>1.4583381666666666</v>
      </c>
      <c r="C547" s="35">
        <f t="shared" si="149"/>
        <v>0</v>
      </c>
      <c r="D547" s="34">
        <f t="shared" ref="D547:D551" si="153">IFERROR((IF(B547="","",IF(B547&gt;=$P$24,$P$24,B547))),"")</f>
        <v>1.458337833333335</v>
      </c>
      <c r="E547" s="36">
        <f t="shared" si="150"/>
        <v>3.3333333160356915E-7</v>
      </c>
      <c r="F547" s="32">
        <f t="shared" si="151"/>
        <v>0</v>
      </c>
      <c r="G547" s="32"/>
      <c r="H547" s="42"/>
      <c r="J547" s="10">
        <f>J546+1</f>
        <v>37</v>
      </c>
    </row>
    <row r="548" spans="1:10" ht="15.75">
      <c r="A548" s="29" t="s">
        <v>123</v>
      </c>
      <c r="B548" s="34">
        <f t="shared" si="152"/>
        <v>1.4583381666666666</v>
      </c>
      <c r="C548" s="35">
        <f t="shared" si="149"/>
        <v>0</v>
      </c>
      <c r="D548" s="34">
        <f t="shared" si="153"/>
        <v>1.458337833333335</v>
      </c>
      <c r="E548" s="36">
        <f t="shared" si="150"/>
        <v>3.3333333160356915E-7</v>
      </c>
      <c r="F548" s="32">
        <f t="shared" si="151"/>
        <v>0</v>
      </c>
      <c r="G548" s="32"/>
      <c r="H548" s="42"/>
      <c r="J548" s="10">
        <f t="shared" ref="J548:J550" si="154">J547+1</f>
        <v>38</v>
      </c>
    </row>
    <row r="549" spans="1:10" ht="15.75">
      <c r="A549" s="29" t="s">
        <v>124</v>
      </c>
      <c r="B549" s="34">
        <f t="shared" si="152"/>
        <v>1.4583381666666666</v>
      </c>
      <c r="C549" s="35">
        <f t="shared" si="149"/>
        <v>0</v>
      </c>
      <c r="D549" s="34">
        <f t="shared" si="153"/>
        <v>1.458337833333335</v>
      </c>
      <c r="E549" s="36">
        <f t="shared" si="150"/>
        <v>3.3333333160356915E-7</v>
      </c>
      <c r="F549" s="32">
        <f t="shared" si="151"/>
        <v>0</v>
      </c>
      <c r="G549" s="32"/>
      <c r="H549" s="42"/>
      <c r="J549" s="10">
        <f t="shared" si="154"/>
        <v>39</v>
      </c>
    </row>
    <row r="550" spans="1:10" ht="15.75">
      <c r="A550" s="29" t="s">
        <v>125</v>
      </c>
      <c r="B550" s="34">
        <f>SUMIF(J514:J544,J550,H514:H544)</f>
        <v>0.58333526666666669</v>
      </c>
      <c r="C550" s="35">
        <v>0</v>
      </c>
      <c r="D550" s="34">
        <f>B550</f>
        <v>0.58333526666666669</v>
      </c>
      <c r="E550" s="36">
        <v>0</v>
      </c>
      <c r="F550" s="32">
        <v>0</v>
      </c>
      <c r="G550" s="32"/>
      <c r="H550" s="42"/>
      <c r="J550" s="10">
        <f t="shared" si="154"/>
        <v>40</v>
      </c>
    </row>
    <row r="551" spans="1:10" ht="15.75">
      <c r="A551" s="29"/>
      <c r="B551" s="34"/>
      <c r="C551" s="35"/>
      <c r="D551" s="34" t="str">
        <f t="shared" si="153"/>
        <v/>
      </c>
      <c r="E551" s="36"/>
      <c r="F551" s="32"/>
      <c r="G551" s="32"/>
      <c r="H551" s="42"/>
    </row>
    <row r="552" spans="1:10">
      <c r="A552" s="12" t="s">
        <v>19</v>
      </c>
      <c r="B552" s="33">
        <f>SUM(B546:B551)</f>
        <v>6.4166879333333329</v>
      </c>
      <c r="C552" s="33">
        <f t="shared" ref="C552:F552" si="155">SUM(C546:C551)</f>
        <v>0</v>
      </c>
      <c r="D552" s="33">
        <f t="shared" si="155"/>
        <v>6.4166866000000065</v>
      </c>
      <c r="E552" s="33">
        <f t="shared" si="155"/>
        <v>1.3333333264142766E-6</v>
      </c>
      <c r="F552" s="33">
        <f t="shared" si="155"/>
        <v>0</v>
      </c>
      <c r="G552" s="33"/>
      <c r="H552" s="43">
        <f>($AD$3*$AC$3*24)+(E552*24*$AC$4)+($AC$5*F552*24)-(C552*$AC$3*24)</f>
        <v>1600.0004219767177</v>
      </c>
    </row>
    <row r="559" spans="1:10" ht="81" customHeight="1">
      <c r="D559" s="58" t="s">
        <v>0</v>
      </c>
      <c r="E559" s="58"/>
      <c r="F559" s="58"/>
      <c r="G559" s="58"/>
      <c r="H559" s="58"/>
      <c r="I559" s="58"/>
    </row>
    <row r="560" spans="1:10">
      <c r="D560" s="58"/>
      <c r="E560" s="58"/>
      <c r="F560" s="58"/>
      <c r="G560" s="58"/>
      <c r="H560" s="58"/>
      <c r="I560" s="58"/>
    </row>
    <row r="561" spans="1:10" ht="32.25" customHeight="1">
      <c r="D561" s="58"/>
      <c r="E561" s="58"/>
      <c r="F561" s="58"/>
      <c r="G561" s="58"/>
      <c r="H561" s="58"/>
      <c r="I561" s="58"/>
    </row>
    <row r="562" spans="1:10">
      <c r="D562" s="59" t="s">
        <v>1</v>
      </c>
      <c r="E562" s="59"/>
      <c r="F562" s="59"/>
      <c r="G562" s="59"/>
      <c r="H562" s="59"/>
      <c r="I562" s="59"/>
    </row>
    <row r="563" spans="1:10">
      <c r="D563" s="59"/>
      <c r="E563" s="59"/>
      <c r="F563" s="59"/>
      <c r="G563" s="59"/>
      <c r="H563" s="59"/>
      <c r="I563" s="59"/>
    </row>
    <row r="565" spans="1:10" ht="26.25">
      <c r="A565" s="9" t="s">
        <v>2</v>
      </c>
      <c r="B565" s="60">
        <f>$B$503</f>
        <v>1</v>
      </c>
      <c r="C565" s="60"/>
      <c r="D565" s="60"/>
      <c r="G565" s="61" t="s">
        <v>44</v>
      </c>
      <c r="H565" s="62"/>
    </row>
    <row r="566" spans="1:10" ht="26.25">
      <c r="A566" s="9" t="s">
        <v>3</v>
      </c>
      <c r="B566" s="63" t="str">
        <f>VLOOKUP(B565,Numero,2,FALSE)</f>
        <v>SMITH</v>
      </c>
      <c r="C566" s="63"/>
      <c r="D566" s="63"/>
      <c r="G566" s="64">
        <v>2014</v>
      </c>
      <c r="H566" s="65"/>
    </row>
    <row r="567" spans="1:10" ht="26.25">
      <c r="A567" s="9" t="s">
        <v>4</v>
      </c>
      <c r="B567" s="63" t="str">
        <f>VLOOKUP(B565,Numero,3,FALSE)</f>
        <v>Allan</v>
      </c>
      <c r="C567" s="63"/>
      <c r="D567" s="63"/>
      <c r="G567" s="66"/>
      <c r="H567" s="67"/>
    </row>
    <row r="568" spans="1:10" ht="21">
      <c r="A568" s="9" t="s">
        <v>6</v>
      </c>
      <c r="B568" s="53" t="str">
        <f>VLOOKUP(B565,Numero,5,FALSE)</f>
        <v>12 rue des tilleuls</v>
      </c>
      <c r="C568" s="54"/>
      <c r="D568" s="55"/>
    </row>
    <row r="569" spans="1:10" ht="21">
      <c r="A569" s="9" t="s">
        <v>7</v>
      </c>
      <c r="B569" s="53">
        <f>VLOOKUP(B565,Numero,6,FALSE)</f>
        <v>57000</v>
      </c>
      <c r="C569" s="54"/>
      <c r="D569" s="55"/>
    </row>
    <row r="570" spans="1:10" ht="21">
      <c r="A570" s="9" t="s">
        <v>8</v>
      </c>
      <c r="B570" s="53" t="str">
        <f>VLOOKUP(B565,Numero,7,FALSE)</f>
        <v>Metz</v>
      </c>
      <c r="C570" s="54"/>
      <c r="D570" s="55"/>
    </row>
    <row r="571" spans="1:10" ht="18.75">
      <c r="A571" s="9" t="s">
        <v>9</v>
      </c>
      <c r="B571" s="56" t="str">
        <f>VLOOKUP(B565,Numero,4,FALSE)</f>
        <v>Direction</v>
      </c>
      <c r="C571" s="56"/>
      <c r="D571" s="56"/>
    </row>
    <row r="572" spans="1:10" ht="15.75">
      <c r="A572" s="9" t="s">
        <v>11</v>
      </c>
      <c r="B572" s="57" t="s">
        <v>71</v>
      </c>
      <c r="C572" s="57"/>
      <c r="D572" s="57"/>
    </row>
    <row r="574" spans="1:10" ht="15.75" thickBot="1"/>
    <row r="575" spans="1:10" ht="30.75" thickBot="1">
      <c r="A575" s="18"/>
      <c r="B575" s="24" t="s">
        <v>13</v>
      </c>
      <c r="C575" s="19" t="s">
        <v>14</v>
      </c>
      <c r="D575" s="19" t="s">
        <v>15</v>
      </c>
      <c r="E575" s="19" t="s">
        <v>16</v>
      </c>
      <c r="F575" s="19" t="s">
        <v>17</v>
      </c>
      <c r="G575" s="19" t="s">
        <v>18</v>
      </c>
      <c r="H575" s="20" t="s">
        <v>19</v>
      </c>
      <c r="J575" s="10" t="s">
        <v>78</v>
      </c>
    </row>
    <row r="576" spans="1:10" ht="15.75">
      <c r="A576" s="25">
        <f>DATE($G$566,MONTH(1&amp;$G$565),1)</f>
        <v>41913</v>
      </c>
      <c r="B576" s="23" t="str">
        <f t="shared" ref="B576:E601" si="156">IF(AND(WEEKDAY($A576,2)&lt;6,COUNTIF(JF,$A576)=0),INDEX($L$18:$O$18,,COLUMN()-1),"")</f>
        <v>Présent</v>
      </c>
      <c r="C576" s="51">
        <f t="shared" si="156"/>
        <v>0.29166756666666699</v>
      </c>
      <c r="D576" s="51">
        <f t="shared" si="156"/>
        <v>0.61458526666666702</v>
      </c>
      <c r="E576" s="51">
        <f t="shared" si="156"/>
        <v>3.1250066666666701E-2</v>
      </c>
      <c r="F576" s="31">
        <f>IFERROR(IF(H576="","",(H576-G576)),"")</f>
        <v>0.29166666666666669</v>
      </c>
      <c r="G576" s="31">
        <f t="shared" ref="G576:G606" si="157">IFERROR(IF(H576&lt;$P$22,$P$23,IF(H576&gt;$P$22,(H576-$P$22))),"")</f>
        <v>9.6666666665745637E-7</v>
      </c>
      <c r="H576" s="31">
        <f>IFERROR(IF(E576="","",D576-C576-E576),"")</f>
        <v>0.29166763333333334</v>
      </c>
      <c r="J576" s="10">
        <f>WEEKNUM(A576,2)</f>
        <v>40</v>
      </c>
    </row>
    <row r="577" spans="1:10" ht="15.75">
      <c r="A577" s="1">
        <f>A576+1</f>
        <v>41914</v>
      </c>
      <c r="B577" s="23" t="str">
        <f t="shared" si="156"/>
        <v>Présent</v>
      </c>
      <c r="C577" s="51">
        <f t="shared" si="156"/>
        <v>0.29166756666666699</v>
      </c>
      <c r="D577" s="51">
        <f t="shared" si="156"/>
        <v>0.61458526666666702</v>
      </c>
      <c r="E577" s="51">
        <f t="shared" si="156"/>
        <v>3.1250066666666701E-2</v>
      </c>
      <c r="F577" s="31">
        <f t="shared" ref="F577:F587" si="158">IFERROR(IF(H577="","",(H577-G577)),"")</f>
        <v>0.29166666666666669</v>
      </c>
      <c r="G577" s="31">
        <f t="shared" si="157"/>
        <v>9.6666666665745637E-7</v>
      </c>
      <c r="H577" s="31">
        <f t="shared" ref="H577:H606" si="159">IFERROR(IF(E577="","",D577-C577-E577),"")</f>
        <v>0.29166763333333334</v>
      </c>
      <c r="J577" s="10">
        <f>WEEKNUM(A577,2)</f>
        <v>40</v>
      </c>
    </row>
    <row r="578" spans="1:10" ht="15.75">
      <c r="A578" s="1">
        <f t="shared" ref="A578:A603" si="160">A577+1</f>
        <v>41915</v>
      </c>
      <c r="B578" s="23" t="str">
        <f t="shared" si="156"/>
        <v>Présent</v>
      </c>
      <c r="C578" s="51">
        <f t="shared" si="156"/>
        <v>0.29166756666666699</v>
      </c>
      <c r="D578" s="51">
        <f t="shared" si="156"/>
        <v>0.61458526666666702</v>
      </c>
      <c r="E578" s="51">
        <f t="shared" si="156"/>
        <v>3.1250066666666701E-2</v>
      </c>
      <c r="F578" s="31">
        <f t="shared" si="158"/>
        <v>0.29166666666666669</v>
      </c>
      <c r="G578" s="31">
        <f t="shared" si="157"/>
        <v>9.6666666665745637E-7</v>
      </c>
      <c r="H578" s="31">
        <f t="shared" si="159"/>
        <v>0.29166763333333334</v>
      </c>
      <c r="J578" s="10">
        <f t="shared" ref="J578:J602" si="161">WEEKNUM(A578,2)</f>
        <v>40</v>
      </c>
    </row>
    <row r="579" spans="1:10" ht="15.75">
      <c r="A579" s="1">
        <f t="shared" si="160"/>
        <v>41916</v>
      </c>
      <c r="B579" s="23" t="str">
        <f t="shared" si="156"/>
        <v/>
      </c>
      <c r="C579" s="51" t="str">
        <f t="shared" si="156"/>
        <v/>
      </c>
      <c r="D579" s="51" t="str">
        <f t="shared" si="156"/>
        <v/>
      </c>
      <c r="E579" s="51" t="str">
        <f t="shared" si="156"/>
        <v/>
      </c>
      <c r="F579" s="31" t="str">
        <f t="shared" si="158"/>
        <v/>
      </c>
      <c r="G579" s="31" t="str">
        <f t="shared" si="157"/>
        <v/>
      </c>
      <c r="H579" s="31" t="str">
        <f t="shared" si="159"/>
        <v/>
      </c>
      <c r="J579" s="10">
        <f t="shared" si="161"/>
        <v>40</v>
      </c>
    </row>
    <row r="580" spans="1:10" ht="15.75">
      <c r="A580" s="1">
        <f t="shared" si="160"/>
        <v>41917</v>
      </c>
      <c r="B580" s="23" t="str">
        <f t="shared" si="156"/>
        <v/>
      </c>
      <c r="C580" s="51" t="str">
        <f t="shared" si="156"/>
        <v/>
      </c>
      <c r="D580" s="51" t="str">
        <f t="shared" si="156"/>
        <v/>
      </c>
      <c r="E580" s="51" t="str">
        <f t="shared" si="156"/>
        <v/>
      </c>
      <c r="F580" s="31" t="str">
        <f t="shared" si="158"/>
        <v/>
      </c>
      <c r="G580" s="31" t="str">
        <f t="shared" si="157"/>
        <v/>
      </c>
      <c r="H580" s="31" t="str">
        <f t="shared" si="159"/>
        <v/>
      </c>
      <c r="J580" s="10">
        <f t="shared" si="161"/>
        <v>40</v>
      </c>
    </row>
    <row r="581" spans="1:10" ht="15.75">
      <c r="A581" s="1">
        <f t="shared" si="160"/>
        <v>41918</v>
      </c>
      <c r="B581" s="23" t="str">
        <f t="shared" si="156"/>
        <v>Présent</v>
      </c>
      <c r="C581" s="51">
        <f t="shared" si="156"/>
        <v>0.29166756666666699</v>
      </c>
      <c r="D581" s="51">
        <f t="shared" si="156"/>
        <v>0.61458526666666702</v>
      </c>
      <c r="E581" s="51">
        <f t="shared" si="156"/>
        <v>3.1250066666666701E-2</v>
      </c>
      <c r="F581" s="31">
        <f t="shared" si="158"/>
        <v>0.29166666666666669</v>
      </c>
      <c r="G581" s="31">
        <f t="shared" si="157"/>
        <v>9.6666666665745637E-7</v>
      </c>
      <c r="H581" s="31">
        <f t="shared" si="159"/>
        <v>0.29166763333333334</v>
      </c>
      <c r="J581" s="10">
        <f t="shared" si="161"/>
        <v>41</v>
      </c>
    </row>
    <row r="582" spans="1:10" ht="15.75">
      <c r="A582" s="1">
        <f t="shared" si="160"/>
        <v>41919</v>
      </c>
      <c r="B582" s="23" t="str">
        <f t="shared" si="156"/>
        <v>Présent</v>
      </c>
      <c r="C582" s="51">
        <f t="shared" si="156"/>
        <v>0.29166756666666699</v>
      </c>
      <c r="D582" s="51">
        <f t="shared" si="156"/>
        <v>0.61458526666666702</v>
      </c>
      <c r="E582" s="51">
        <f t="shared" si="156"/>
        <v>3.1250066666666701E-2</v>
      </c>
      <c r="F582" s="31">
        <f t="shared" si="158"/>
        <v>0.29166666666666669</v>
      </c>
      <c r="G582" s="31">
        <f t="shared" si="157"/>
        <v>9.6666666665745637E-7</v>
      </c>
      <c r="H582" s="31">
        <f t="shared" si="159"/>
        <v>0.29166763333333334</v>
      </c>
      <c r="J582" s="10">
        <f t="shared" si="161"/>
        <v>41</v>
      </c>
    </row>
    <row r="583" spans="1:10" ht="15.75">
      <c r="A583" s="1">
        <f t="shared" si="160"/>
        <v>41920</v>
      </c>
      <c r="B583" s="23" t="str">
        <f t="shared" si="156"/>
        <v>Présent</v>
      </c>
      <c r="C583" s="51">
        <f t="shared" si="156"/>
        <v>0.29166756666666699</v>
      </c>
      <c r="D583" s="51">
        <f t="shared" si="156"/>
        <v>0.61458526666666702</v>
      </c>
      <c r="E583" s="51">
        <f t="shared" si="156"/>
        <v>3.1250066666666701E-2</v>
      </c>
      <c r="F583" s="31">
        <f t="shared" si="158"/>
        <v>0.29166666666666669</v>
      </c>
      <c r="G583" s="31">
        <f t="shared" si="157"/>
        <v>9.6666666665745637E-7</v>
      </c>
      <c r="H583" s="31">
        <f t="shared" si="159"/>
        <v>0.29166763333333334</v>
      </c>
      <c r="J583" s="10">
        <f t="shared" si="161"/>
        <v>41</v>
      </c>
    </row>
    <row r="584" spans="1:10" ht="15.75">
      <c r="A584" s="1">
        <f t="shared" si="160"/>
        <v>41921</v>
      </c>
      <c r="B584" s="23" t="str">
        <f t="shared" si="156"/>
        <v>Présent</v>
      </c>
      <c r="C584" s="51">
        <f t="shared" si="156"/>
        <v>0.29166756666666699</v>
      </c>
      <c r="D584" s="51">
        <f t="shared" si="156"/>
        <v>0.61458526666666702</v>
      </c>
      <c r="E584" s="51">
        <f t="shared" si="156"/>
        <v>3.1250066666666701E-2</v>
      </c>
      <c r="F584" s="31">
        <f t="shared" si="158"/>
        <v>0.29166666666666669</v>
      </c>
      <c r="G584" s="31">
        <f t="shared" si="157"/>
        <v>9.6666666665745637E-7</v>
      </c>
      <c r="H584" s="31">
        <f t="shared" si="159"/>
        <v>0.29166763333333334</v>
      </c>
      <c r="J584" s="10">
        <f t="shared" si="161"/>
        <v>41</v>
      </c>
    </row>
    <row r="585" spans="1:10" ht="15.75">
      <c r="A585" s="1">
        <f t="shared" si="160"/>
        <v>41922</v>
      </c>
      <c r="B585" s="23" t="str">
        <f>IF(AND(WEEKDAY($A585,2)&lt;6,COUNTIF(JF,$A585)=0),INDEX($L$18:$O$18,,COLUMN()-1),"")</f>
        <v>Présent</v>
      </c>
      <c r="C585" s="51">
        <f t="shared" si="156"/>
        <v>0.29166756666666699</v>
      </c>
      <c r="D585" s="51">
        <f t="shared" si="156"/>
        <v>0.61458526666666702</v>
      </c>
      <c r="E585" s="51">
        <f t="shared" si="156"/>
        <v>3.1250066666666701E-2</v>
      </c>
      <c r="F585" s="31">
        <f t="shared" si="158"/>
        <v>0.29166666666666669</v>
      </c>
      <c r="G585" s="31">
        <f t="shared" si="157"/>
        <v>9.6666666665745637E-7</v>
      </c>
      <c r="H585" s="31">
        <f t="shared" si="159"/>
        <v>0.29166763333333334</v>
      </c>
      <c r="J585" s="10">
        <f t="shared" si="161"/>
        <v>41</v>
      </c>
    </row>
    <row r="586" spans="1:10" ht="15.75">
      <c r="A586" s="1">
        <f t="shared" si="160"/>
        <v>41923</v>
      </c>
      <c r="B586" s="23" t="str">
        <f t="shared" si="156"/>
        <v/>
      </c>
      <c r="C586" s="51" t="str">
        <f t="shared" si="156"/>
        <v/>
      </c>
      <c r="D586" s="51" t="str">
        <f t="shared" si="156"/>
        <v/>
      </c>
      <c r="E586" s="51" t="str">
        <f t="shared" si="156"/>
        <v/>
      </c>
      <c r="F586" s="31" t="str">
        <f t="shared" si="158"/>
        <v/>
      </c>
      <c r="G586" s="31" t="str">
        <f t="shared" si="157"/>
        <v/>
      </c>
      <c r="H586" s="31" t="str">
        <f t="shared" si="159"/>
        <v/>
      </c>
      <c r="J586" s="10">
        <f t="shared" si="161"/>
        <v>41</v>
      </c>
    </row>
    <row r="587" spans="1:10" ht="15.75">
      <c r="A587" s="1">
        <f t="shared" si="160"/>
        <v>41924</v>
      </c>
      <c r="B587" s="23" t="str">
        <f t="shared" si="156"/>
        <v/>
      </c>
      <c r="C587" s="51" t="str">
        <f t="shared" si="156"/>
        <v/>
      </c>
      <c r="D587" s="51" t="str">
        <f t="shared" si="156"/>
        <v/>
      </c>
      <c r="E587" s="51" t="str">
        <f t="shared" si="156"/>
        <v/>
      </c>
      <c r="F587" s="31" t="str">
        <f t="shared" si="158"/>
        <v/>
      </c>
      <c r="G587" s="31" t="str">
        <f t="shared" si="157"/>
        <v/>
      </c>
      <c r="H587" s="31" t="str">
        <f t="shared" si="159"/>
        <v/>
      </c>
      <c r="J587" s="10">
        <f t="shared" si="161"/>
        <v>41</v>
      </c>
    </row>
    <row r="588" spans="1:10" ht="15.75">
      <c r="A588" s="1">
        <f t="shared" si="160"/>
        <v>41925</v>
      </c>
      <c r="B588" s="23" t="str">
        <f t="shared" si="156"/>
        <v>Présent</v>
      </c>
      <c r="C588" s="51">
        <f t="shared" si="156"/>
        <v>0.29166756666666699</v>
      </c>
      <c r="D588" s="51">
        <f t="shared" si="156"/>
        <v>0.61458526666666702</v>
      </c>
      <c r="E588" s="51">
        <f t="shared" si="156"/>
        <v>3.1250066666666701E-2</v>
      </c>
      <c r="F588" s="31">
        <f>IFERROR(IF(H588="","",(H588-G588)),"")</f>
        <v>0.29166666666666669</v>
      </c>
      <c r="G588" s="31">
        <f t="shared" si="157"/>
        <v>9.6666666665745637E-7</v>
      </c>
      <c r="H588" s="31">
        <f t="shared" si="159"/>
        <v>0.29166763333333334</v>
      </c>
      <c r="J588" s="10">
        <f t="shared" si="161"/>
        <v>42</v>
      </c>
    </row>
    <row r="589" spans="1:10" ht="15.75">
      <c r="A589" s="1">
        <f t="shared" si="160"/>
        <v>41926</v>
      </c>
      <c r="B589" s="23" t="str">
        <f t="shared" si="156"/>
        <v>Présent</v>
      </c>
      <c r="C589" s="51">
        <f t="shared" si="156"/>
        <v>0.29166756666666699</v>
      </c>
      <c r="D589" s="51">
        <f t="shared" si="156"/>
        <v>0.61458526666666702</v>
      </c>
      <c r="E589" s="51">
        <f t="shared" si="156"/>
        <v>3.1250066666666701E-2</v>
      </c>
      <c r="F589" s="31">
        <f t="shared" ref="F589:F606" si="162">IFERROR(IF(H589="","",(H589-G589)),"")</f>
        <v>0.29166666666666669</v>
      </c>
      <c r="G589" s="31">
        <f t="shared" si="157"/>
        <v>9.6666666665745637E-7</v>
      </c>
      <c r="H589" s="31">
        <f t="shared" si="159"/>
        <v>0.29166763333333334</v>
      </c>
      <c r="J589" s="10">
        <f t="shared" si="161"/>
        <v>42</v>
      </c>
    </row>
    <row r="590" spans="1:10" ht="15.75">
      <c r="A590" s="1">
        <f t="shared" si="160"/>
        <v>41927</v>
      </c>
      <c r="B590" s="23" t="str">
        <f t="shared" si="156"/>
        <v>Présent</v>
      </c>
      <c r="C590" s="51">
        <f t="shared" si="156"/>
        <v>0.29166756666666699</v>
      </c>
      <c r="D590" s="51">
        <f t="shared" si="156"/>
        <v>0.61458526666666702</v>
      </c>
      <c r="E590" s="51">
        <f t="shared" si="156"/>
        <v>3.1250066666666701E-2</v>
      </c>
      <c r="F590" s="31">
        <f t="shared" si="162"/>
        <v>0.29166666666666669</v>
      </c>
      <c r="G590" s="31">
        <f t="shared" si="157"/>
        <v>9.6666666665745637E-7</v>
      </c>
      <c r="H590" s="31">
        <f t="shared" si="159"/>
        <v>0.29166763333333334</v>
      </c>
      <c r="J590" s="10">
        <f t="shared" si="161"/>
        <v>42</v>
      </c>
    </row>
    <row r="591" spans="1:10" ht="15.75">
      <c r="A591" s="1">
        <f t="shared" si="160"/>
        <v>41928</v>
      </c>
      <c r="B591" s="23" t="str">
        <f t="shared" si="156"/>
        <v>Présent</v>
      </c>
      <c r="C591" s="51">
        <f t="shared" si="156"/>
        <v>0.29166756666666699</v>
      </c>
      <c r="D591" s="51">
        <f t="shared" si="156"/>
        <v>0.61458526666666702</v>
      </c>
      <c r="E591" s="51">
        <f t="shared" si="156"/>
        <v>3.1250066666666701E-2</v>
      </c>
      <c r="F591" s="31">
        <f t="shared" si="162"/>
        <v>0.29166666666666669</v>
      </c>
      <c r="G591" s="31">
        <f t="shared" si="157"/>
        <v>9.6666666665745637E-7</v>
      </c>
      <c r="H591" s="31">
        <f t="shared" si="159"/>
        <v>0.29166763333333334</v>
      </c>
      <c r="J591" s="10">
        <f t="shared" si="161"/>
        <v>42</v>
      </c>
    </row>
    <row r="592" spans="1:10" ht="15.75">
      <c r="A592" s="1">
        <f t="shared" si="160"/>
        <v>41929</v>
      </c>
      <c r="B592" s="23" t="str">
        <f t="shared" si="156"/>
        <v>Présent</v>
      </c>
      <c r="C592" s="51">
        <f t="shared" si="156"/>
        <v>0.29166756666666699</v>
      </c>
      <c r="D592" s="51">
        <f t="shared" si="156"/>
        <v>0.61458526666666702</v>
      </c>
      <c r="E592" s="51">
        <f t="shared" si="156"/>
        <v>3.1250066666666701E-2</v>
      </c>
      <c r="F592" s="31">
        <f t="shared" si="162"/>
        <v>0.29166666666666669</v>
      </c>
      <c r="G592" s="31">
        <f t="shared" si="157"/>
        <v>9.6666666665745637E-7</v>
      </c>
      <c r="H592" s="31">
        <f t="shared" si="159"/>
        <v>0.29166763333333334</v>
      </c>
      <c r="J592" s="10">
        <f t="shared" si="161"/>
        <v>42</v>
      </c>
    </row>
    <row r="593" spans="1:10" ht="15.75">
      <c r="A593" s="1">
        <f t="shared" si="160"/>
        <v>41930</v>
      </c>
      <c r="B593" s="23" t="str">
        <f t="shared" si="156"/>
        <v/>
      </c>
      <c r="C593" s="51" t="str">
        <f t="shared" si="156"/>
        <v/>
      </c>
      <c r="D593" s="51" t="str">
        <f t="shared" si="156"/>
        <v/>
      </c>
      <c r="E593" s="51" t="str">
        <f t="shared" si="156"/>
        <v/>
      </c>
      <c r="F593" s="31" t="str">
        <f t="shared" si="162"/>
        <v/>
      </c>
      <c r="G593" s="31" t="str">
        <f t="shared" si="157"/>
        <v/>
      </c>
      <c r="H593" s="31" t="str">
        <f t="shared" si="159"/>
        <v/>
      </c>
      <c r="J593" s="10">
        <f t="shared" si="161"/>
        <v>42</v>
      </c>
    </row>
    <row r="594" spans="1:10" ht="15.75">
      <c r="A594" s="1">
        <f t="shared" si="160"/>
        <v>41931</v>
      </c>
      <c r="B594" s="23" t="str">
        <f t="shared" si="156"/>
        <v/>
      </c>
      <c r="C594" s="51" t="str">
        <f t="shared" si="156"/>
        <v/>
      </c>
      <c r="D594" s="51" t="str">
        <f t="shared" si="156"/>
        <v/>
      </c>
      <c r="E594" s="51" t="str">
        <f t="shared" si="156"/>
        <v/>
      </c>
      <c r="F594" s="31" t="str">
        <f t="shared" si="162"/>
        <v/>
      </c>
      <c r="G594" s="31" t="str">
        <f t="shared" si="157"/>
        <v/>
      </c>
      <c r="H594" s="31" t="str">
        <f t="shared" si="159"/>
        <v/>
      </c>
      <c r="J594" s="10">
        <f t="shared" si="161"/>
        <v>42</v>
      </c>
    </row>
    <row r="595" spans="1:10" ht="15.75">
      <c r="A595" s="1">
        <f t="shared" si="160"/>
        <v>41932</v>
      </c>
      <c r="B595" s="23" t="str">
        <f t="shared" si="156"/>
        <v>Présent</v>
      </c>
      <c r="C595" s="51">
        <f t="shared" si="156"/>
        <v>0.29166756666666699</v>
      </c>
      <c r="D595" s="51">
        <f t="shared" si="156"/>
        <v>0.61458526666666702</v>
      </c>
      <c r="E595" s="51">
        <f t="shared" si="156"/>
        <v>3.1250066666666701E-2</v>
      </c>
      <c r="F595" s="31">
        <f t="shared" si="162"/>
        <v>0.29166666666666669</v>
      </c>
      <c r="G595" s="31">
        <f t="shared" si="157"/>
        <v>9.6666666665745637E-7</v>
      </c>
      <c r="H595" s="31">
        <f t="shared" si="159"/>
        <v>0.29166763333333334</v>
      </c>
      <c r="J595" s="10">
        <f t="shared" si="161"/>
        <v>43</v>
      </c>
    </row>
    <row r="596" spans="1:10" ht="15.75">
      <c r="A596" s="1">
        <f t="shared" si="160"/>
        <v>41933</v>
      </c>
      <c r="B596" s="23" t="str">
        <f t="shared" si="156"/>
        <v>Présent</v>
      </c>
      <c r="C596" s="51">
        <f t="shared" si="156"/>
        <v>0.29166756666666699</v>
      </c>
      <c r="D596" s="51">
        <f t="shared" si="156"/>
        <v>0.61458526666666702</v>
      </c>
      <c r="E596" s="51">
        <f t="shared" si="156"/>
        <v>3.1250066666666701E-2</v>
      </c>
      <c r="F596" s="31">
        <f t="shared" si="162"/>
        <v>0.29166666666666669</v>
      </c>
      <c r="G596" s="31">
        <f t="shared" si="157"/>
        <v>9.6666666665745637E-7</v>
      </c>
      <c r="H596" s="31">
        <f t="shared" si="159"/>
        <v>0.29166763333333334</v>
      </c>
      <c r="J596" s="10">
        <f t="shared" si="161"/>
        <v>43</v>
      </c>
    </row>
    <row r="597" spans="1:10" ht="15.75">
      <c r="A597" s="1">
        <f t="shared" si="160"/>
        <v>41934</v>
      </c>
      <c r="B597" s="23" t="str">
        <f t="shared" si="156"/>
        <v>Présent</v>
      </c>
      <c r="C597" s="51">
        <f t="shared" si="156"/>
        <v>0.29166756666666699</v>
      </c>
      <c r="D597" s="51">
        <f t="shared" si="156"/>
        <v>0.61458526666666702</v>
      </c>
      <c r="E597" s="51">
        <f t="shared" si="156"/>
        <v>3.1250066666666701E-2</v>
      </c>
      <c r="F597" s="31">
        <f t="shared" si="162"/>
        <v>0.29166666666666669</v>
      </c>
      <c r="G597" s="31">
        <f t="shared" si="157"/>
        <v>9.6666666665745637E-7</v>
      </c>
      <c r="H597" s="31">
        <f t="shared" si="159"/>
        <v>0.29166763333333334</v>
      </c>
      <c r="J597" s="10">
        <f t="shared" si="161"/>
        <v>43</v>
      </c>
    </row>
    <row r="598" spans="1:10" ht="15.75">
      <c r="A598" s="1">
        <f t="shared" si="160"/>
        <v>41935</v>
      </c>
      <c r="B598" s="23" t="str">
        <f t="shared" si="156"/>
        <v>Présent</v>
      </c>
      <c r="C598" s="51">
        <f t="shared" si="156"/>
        <v>0.29166756666666699</v>
      </c>
      <c r="D598" s="51">
        <f t="shared" si="156"/>
        <v>0.61458526666666702</v>
      </c>
      <c r="E598" s="51">
        <f t="shared" si="156"/>
        <v>3.1250066666666701E-2</v>
      </c>
      <c r="F598" s="31">
        <f t="shared" si="162"/>
        <v>0.29166666666666669</v>
      </c>
      <c r="G598" s="31">
        <f t="shared" si="157"/>
        <v>9.6666666665745637E-7</v>
      </c>
      <c r="H598" s="31">
        <f t="shared" si="159"/>
        <v>0.29166763333333334</v>
      </c>
      <c r="J598" s="10">
        <f t="shared" si="161"/>
        <v>43</v>
      </c>
    </row>
    <row r="599" spans="1:10" ht="15.75">
      <c r="A599" s="1">
        <f t="shared" si="160"/>
        <v>41936</v>
      </c>
      <c r="B599" s="23" t="str">
        <f t="shared" si="156"/>
        <v>Présent</v>
      </c>
      <c r="C599" s="51">
        <f t="shared" si="156"/>
        <v>0.29166756666666699</v>
      </c>
      <c r="D599" s="51">
        <f t="shared" si="156"/>
        <v>0.61458526666666702</v>
      </c>
      <c r="E599" s="51">
        <f t="shared" si="156"/>
        <v>3.1250066666666701E-2</v>
      </c>
      <c r="F599" s="31">
        <f t="shared" si="162"/>
        <v>0.29166666666666669</v>
      </c>
      <c r="G599" s="31">
        <f t="shared" si="157"/>
        <v>9.6666666665745637E-7</v>
      </c>
      <c r="H599" s="31">
        <f t="shared" si="159"/>
        <v>0.29166763333333334</v>
      </c>
      <c r="J599" s="10">
        <f t="shared" si="161"/>
        <v>43</v>
      </c>
    </row>
    <row r="600" spans="1:10" ht="15.75">
      <c r="A600" s="1">
        <f t="shared" si="160"/>
        <v>41937</v>
      </c>
      <c r="B600" s="23" t="str">
        <f t="shared" si="156"/>
        <v/>
      </c>
      <c r="C600" s="51" t="str">
        <f t="shared" si="156"/>
        <v/>
      </c>
      <c r="D600" s="51" t="str">
        <f t="shared" si="156"/>
        <v/>
      </c>
      <c r="E600" s="51" t="str">
        <f t="shared" si="156"/>
        <v/>
      </c>
      <c r="F600" s="31" t="str">
        <f t="shared" si="162"/>
        <v/>
      </c>
      <c r="G600" s="31" t="str">
        <f t="shared" si="157"/>
        <v/>
      </c>
      <c r="H600" s="31" t="str">
        <f t="shared" si="159"/>
        <v/>
      </c>
      <c r="J600" s="10">
        <f t="shared" si="161"/>
        <v>43</v>
      </c>
    </row>
    <row r="601" spans="1:10" ht="15.75">
      <c r="A601" s="1">
        <f t="shared" si="160"/>
        <v>41938</v>
      </c>
      <c r="B601" s="23" t="str">
        <f t="shared" si="156"/>
        <v/>
      </c>
      <c r="C601" s="51" t="str">
        <f t="shared" si="156"/>
        <v/>
      </c>
      <c r="D601" s="51" t="str">
        <f t="shared" si="156"/>
        <v/>
      </c>
      <c r="E601" s="51" t="str">
        <f t="shared" si="156"/>
        <v/>
      </c>
      <c r="F601" s="31" t="str">
        <f t="shared" si="162"/>
        <v/>
      </c>
      <c r="G601" s="31" t="str">
        <f t="shared" si="157"/>
        <v/>
      </c>
      <c r="H601" s="31" t="str">
        <f t="shared" si="159"/>
        <v/>
      </c>
      <c r="J601" s="10">
        <f t="shared" si="161"/>
        <v>43</v>
      </c>
    </row>
    <row r="602" spans="1:10" ht="15.75">
      <c r="A602" s="1">
        <f t="shared" si="160"/>
        <v>41939</v>
      </c>
      <c r="B602" s="23" t="str">
        <f t="shared" ref="B602:E606" si="163">IF($A602="","",IF(AND(WEEKDAY($A602,2)&lt;6,COUNTIF(JF,$A602)=0),INDEX($L$18:$O$18,,COLUMN()-1),""))</f>
        <v>Présent</v>
      </c>
      <c r="C602" s="51">
        <f t="shared" si="163"/>
        <v>0.29166756666666699</v>
      </c>
      <c r="D602" s="51">
        <f t="shared" si="163"/>
        <v>0.61458526666666702</v>
      </c>
      <c r="E602" s="51">
        <f t="shared" si="163"/>
        <v>3.1250066666666701E-2</v>
      </c>
      <c r="F602" s="31">
        <f t="shared" si="162"/>
        <v>0.29166666666666669</v>
      </c>
      <c r="G602" s="31">
        <f t="shared" si="157"/>
        <v>9.6666666665745637E-7</v>
      </c>
      <c r="H602" s="31">
        <f t="shared" si="159"/>
        <v>0.29166763333333334</v>
      </c>
      <c r="J602" s="10">
        <f t="shared" si="161"/>
        <v>44</v>
      </c>
    </row>
    <row r="603" spans="1:10" ht="15.75">
      <c r="A603" s="1">
        <f t="shared" si="160"/>
        <v>41940</v>
      </c>
      <c r="B603" s="23" t="str">
        <f t="shared" si="163"/>
        <v>Présent</v>
      </c>
      <c r="C603" s="51">
        <f t="shared" si="163"/>
        <v>0.29166756666666699</v>
      </c>
      <c r="D603" s="51">
        <f t="shared" si="163"/>
        <v>0.61458526666666702</v>
      </c>
      <c r="E603" s="51">
        <f t="shared" si="163"/>
        <v>3.1250066666666701E-2</v>
      </c>
      <c r="F603" s="31">
        <f t="shared" si="162"/>
        <v>0.29166666666666669</v>
      </c>
      <c r="G603" s="31">
        <f t="shared" si="157"/>
        <v>9.6666666665745637E-7</v>
      </c>
      <c r="H603" s="31">
        <f t="shared" si="159"/>
        <v>0.29166763333333334</v>
      </c>
      <c r="J603" s="10">
        <f t="shared" ref="J603:J605" si="164">IF(A603="","",WEEKNUM(A603,2))</f>
        <v>44</v>
      </c>
    </row>
    <row r="604" spans="1:10" ht="15.75">
      <c r="A604" s="1">
        <f>IF(A603="","",IF(MONTH(A603+1)=MONTH(A603),A603+1,""))</f>
        <v>41941</v>
      </c>
      <c r="B604" s="23" t="str">
        <f t="shared" si="163"/>
        <v>Présent</v>
      </c>
      <c r="C604" s="51">
        <f t="shared" si="163"/>
        <v>0.29166756666666699</v>
      </c>
      <c r="D604" s="51">
        <f t="shared" si="163"/>
        <v>0.61458526666666702</v>
      </c>
      <c r="E604" s="51">
        <f t="shared" si="163"/>
        <v>3.1250066666666701E-2</v>
      </c>
      <c r="F604" s="31">
        <f t="shared" si="162"/>
        <v>0.29166666666666669</v>
      </c>
      <c r="G604" s="31">
        <f t="shared" si="157"/>
        <v>9.6666666665745637E-7</v>
      </c>
      <c r="H604" s="31">
        <f t="shared" si="159"/>
        <v>0.29166763333333334</v>
      </c>
      <c r="J604" s="10">
        <f t="shared" si="164"/>
        <v>44</v>
      </c>
    </row>
    <row r="605" spans="1:10" ht="15.75">
      <c r="A605" s="1">
        <f t="shared" ref="A605:A606" si="165">IF(A604="","",IF(MONTH(A604+1)=MONTH(A604),A604+1,""))</f>
        <v>41942</v>
      </c>
      <c r="B605" s="23" t="str">
        <f t="shared" si="163"/>
        <v>Présent</v>
      </c>
      <c r="C605" s="51">
        <f t="shared" si="163"/>
        <v>0.29166756666666699</v>
      </c>
      <c r="D605" s="51">
        <f t="shared" si="163"/>
        <v>0.61458526666666702</v>
      </c>
      <c r="E605" s="51">
        <f t="shared" si="163"/>
        <v>3.1250066666666701E-2</v>
      </c>
      <c r="F605" s="31">
        <f t="shared" si="162"/>
        <v>0.29166666666666669</v>
      </c>
      <c r="G605" s="31">
        <f t="shared" si="157"/>
        <v>9.6666666665745637E-7</v>
      </c>
      <c r="H605" s="31">
        <f t="shared" si="159"/>
        <v>0.29166763333333334</v>
      </c>
      <c r="J605" s="10">
        <f t="shared" si="164"/>
        <v>44</v>
      </c>
    </row>
    <row r="606" spans="1:10" ht="15.75">
      <c r="A606" s="1">
        <f t="shared" si="165"/>
        <v>41943</v>
      </c>
      <c r="B606" s="23" t="str">
        <f t="shared" si="163"/>
        <v>Présent</v>
      </c>
      <c r="C606" s="51">
        <f t="shared" si="163"/>
        <v>0.29166756666666699</v>
      </c>
      <c r="D606" s="51">
        <f t="shared" si="163"/>
        <v>0.61458526666666702</v>
      </c>
      <c r="E606" s="51">
        <f t="shared" si="163"/>
        <v>3.1250066666666701E-2</v>
      </c>
      <c r="F606" s="31">
        <f t="shared" si="162"/>
        <v>0.29166666666666669</v>
      </c>
      <c r="G606" s="31">
        <f t="shared" si="157"/>
        <v>9.6666666665745637E-7</v>
      </c>
      <c r="H606" s="31">
        <f t="shared" si="159"/>
        <v>0.29166763333333334</v>
      </c>
      <c r="J606" s="10">
        <f>IF(A606="","",WEEKNUM(A606,2))</f>
        <v>44</v>
      </c>
    </row>
    <row r="607" spans="1:10" ht="47.25">
      <c r="A607" s="1"/>
      <c r="B607" s="37" t="s">
        <v>54</v>
      </c>
      <c r="C607" s="38" t="s">
        <v>53</v>
      </c>
      <c r="D607" s="38" t="s">
        <v>52</v>
      </c>
      <c r="E607" s="39" t="s">
        <v>50</v>
      </c>
      <c r="F607" s="40" t="s">
        <v>51</v>
      </c>
      <c r="G607" s="40"/>
      <c r="H607" s="40" t="s">
        <v>55</v>
      </c>
    </row>
    <row r="608" spans="1:10" ht="15.75">
      <c r="A608" s="29" t="s">
        <v>126</v>
      </c>
      <c r="B608" s="34">
        <f>SUMIF($J$576:$J$606,$J608,$H$576:$H$606)+SUMIF($J$514:$J$544,$J550,$H$514:$H$544)</f>
        <v>1.4583381666666666</v>
      </c>
      <c r="C608" s="35">
        <f t="shared" ref="C608:C611" si="166">IFERROR((IF(B608="","",IF(B608&lt;$P$24,($P$24-B608),0))),"")</f>
        <v>0</v>
      </c>
      <c r="D608" s="34">
        <f>IFERROR((IF(B608="","",IF(B608&gt;=$P$24,$P$24,B608))),"")</f>
        <v>1.458337833333335</v>
      </c>
      <c r="E608" s="36">
        <f t="shared" ref="E608:E611" si="167">IFERROR(IF(B608="","",IF(B608&lt;=$P$24,0,IF(B608&lt;$P$25,B608-$P$24,$P$26))),"")</f>
        <v>3.3333333160356915E-7</v>
      </c>
      <c r="F608" s="32">
        <f t="shared" ref="F608:F611" si="168">IFERROR(IF(B608="","",IF(B608&gt;$P$25,B608-$P$25,0)),"")</f>
        <v>0</v>
      </c>
      <c r="G608" s="32"/>
      <c r="H608" s="42"/>
      <c r="J608" s="10">
        <v>40</v>
      </c>
    </row>
    <row r="609" spans="1:10" ht="15.75">
      <c r="A609" s="29" t="s">
        <v>127</v>
      </c>
      <c r="B609" s="34">
        <f t="shared" ref="B609:B611" si="169">SUMIF($J$576:$J$606,$J609,$H$576:$H$606)</f>
        <v>1.4583381666666666</v>
      </c>
      <c r="C609" s="35">
        <f t="shared" si="166"/>
        <v>0</v>
      </c>
      <c r="D609" s="34">
        <f t="shared" ref="D609:D613" si="170">IFERROR((IF(B609="","",IF(B609&gt;=$P$24,$P$24,B609))),"")</f>
        <v>1.458337833333335</v>
      </c>
      <c r="E609" s="36">
        <f t="shared" si="167"/>
        <v>3.3333333160356915E-7</v>
      </c>
      <c r="F609" s="32">
        <f t="shared" si="168"/>
        <v>0</v>
      </c>
      <c r="G609" s="32"/>
      <c r="H609" s="42"/>
      <c r="J609" s="10">
        <f>J608+1</f>
        <v>41</v>
      </c>
    </row>
    <row r="610" spans="1:10" ht="15.75">
      <c r="A610" s="29" t="s">
        <v>128</v>
      </c>
      <c r="B610" s="34">
        <f t="shared" si="169"/>
        <v>1.4583381666666666</v>
      </c>
      <c r="C610" s="35">
        <f t="shared" si="166"/>
        <v>0</v>
      </c>
      <c r="D610" s="34">
        <f t="shared" si="170"/>
        <v>1.458337833333335</v>
      </c>
      <c r="E610" s="36">
        <f t="shared" si="167"/>
        <v>3.3333333160356915E-7</v>
      </c>
      <c r="F610" s="32">
        <f t="shared" si="168"/>
        <v>0</v>
      </c>
      <c r="G610" s="32"/>
      <c r="H610" s="42"/>
      <c r="J610" s="10">
        <f t="shared" ref="J610:J612" si="171">J609+1</f>
        <v>42</v>
      </c>
    </row>
    <row r="611" spans="1:10" ht="15.75">
      <c r="A611" s="29" t="s">
        <v>129</v>
      </c>
      <c r="B611" s="34">
        <f t="shared" si="169"/>
        <v>1.4583381666666666</v>
      </c>
      <c r="C611" s="35">
        <f t="shared" si="166"/>
        <v>0</v>
      </c>
      <c r="D611" s="34">
        <f t="shared" si="170"/>
        <v>1.458337833333335</v>
      </c>
      <c r="E611" s="36">
        <f t="shared" si="167"/>
        <v>3.3333333160356915E-7</v>
      </c>
      <c r="F611" s="32">
        <f t="shared" si="168"/>
        <v>0</v>
      </c>
      <c r="G611" s="32"/>
      <c r="H611" s="42"/>
      <c r="J611" s="10">
        <f t="shared" si="171"/>
        <v>43</v>
      </c>
    </row>
    <row r="612" spans="1:10" ht="15.75">
      <c r="A612" s="29" t="s">
        <v>130</v>
      </c>
      <c r="B612" s="34">
        <f>SUMIF(J576:J606,J612,H576:H606)</f>
        <v>1.4583381666666666</v>
      </c>
      <c r="C612" s="35">
        <v>0</v>
      </c>
      <c r="D612" s="34">
        <f>B612</f>
        <v>1.4583381666666666</v>
      </c>
      <c r="E612" s="36">
        <v>0</v>
      </c>
      <c r="F612" s="32">
        <v>0</v>
      </c>
      <c r="G612" s="32"/>
      <c r="H612" s="42"/>
      <c r="J612" s="10">
        <f t="shared" si="171"/>
        <v>44</v>
      </c>
    </row>
    <row r="613" spans="1:10" ht="15.75">
      <c r="A613" s="29"/>
      <c r="B613" s="34"/>
      <c r="C613" s="35"/>
      <c r="D613" s="34" t="str">
        <f t="shared" si="170"/>
        <v/>
      </c>
      <c r="E613" s="36"/>
      <c r="F613" s="32"/>
      <c r="G613" s="32"/>
      <c r="H613" s="42"/>
    </row>
    <row r="614" spans="1:10">
      <c r="A614" s="12" t="s">
        <v>19</v>
      </c>
      <c r="B614" s="33">
        <f>SUM(B608:B613)</f>
        <v>7.291690833333333</v>
      </c>
      <c r="C614" s="33">
        <f t="shared" ref="C614:F614" si="172">SUM(C608:C613)</f>
        <v>0</v>
      </c>
      <c r="D614" s="33">
        <f t="shared" si="172"/>
        <v>7.2916895000000066</v>
      </c>
      <c r="E614" s="33">
        <f t="shared" si="172"/>
        <v>1.3333333264142766E-6</v>
      </c>
      <c r="F614" s="33">
        <f t="shared" si="172"/>
        <v>0</v>
      </c>
      <c r="G614" s="33"/>
      <c r="H614" s="43">
        <f>($AD$3*$AC$3*24)+(E614*24*$AC$4)+($AC$5*F614*24)-(C614*$AC$3*24)</f>
        <v>1600.0004219767177</v>
      </c>
    </row>
    <row r="621" spans="1:10" ht="81" customHeight="1">
      <c r="D621" s="58" t="s">
        <v>0</v>
      </c>
      <c r="E621" s="58"/>
      <c r="F621" s="58"/>
      <c r="G621" s="58"/>
      <c r="H621" s="58"/>
      <c r="I621" s="58"/>
    </row>
    <row r="622" spans="1:10">
      <c r="D622" s="58"/>
      <c r="E622" s="58"/>
      <c r="F622" s="58"/>
      <c r="G622" s="58"/>
      <c r="H622" s="58"/>
      <c r="I622" s="58"/>
    </row>
    <row r="623" spans="1:10" ht="32.25" customHeight="1">
      <c r="D623" s="58"/>
      <c r="E623" s="58"/>
      <c r="F623" s="58"/>
      <c r="G623" s="58"/>
      <c r="H623" s="58"/>
      <c r="I623" s="58"/>
    </row>
    <row r="624" spans="1:10">
      <c r="D624" s="59" t="s">
        <v>1</v>
      </c>
      <c r="E624" s="59"/>
      <c r="F624" s="59"/>
      <c r="G624" s="59"/>
      <c r="H624" s="59"/>
      <c r="I624" s="59"/>
    </row>
    <row r="625" spans="1:10">
      <c r="D625" s="59"/>
      <c r="E625" s="59"/>
      <c r="F625" s="59"/>
      <c r="G625" s="59"/>
      <c r="H625" s="59"/>
      <c r="I625" s="59"/>
    </row>
    <row r="627" spans="1:10" ht="26.25">
      <c r="A627" s="9" t="s">
        <v>2</v>
      </c>
      <c r="B627" s="60">
        <f>$B$565</f>
        <v>1</v>
      </c>
      <c r="C627" s="60"/>
      <c r="D627" s="60"/>
      <c r="G627" s="61" t="s">
        <v>45</v>
      </c>
      <c r="H627" s="62"/>
    </row>
    <row r="628" spans="1:10" ht="26.25">
      <c r="A628" s="9" t="s">
        <v>3</v>
      </c>
      <c r="B628" s="63" t="str">
        <f>VLOOKUP(B627,Numero,2,FALSE)</f>
        <v>SMITH</v>
      </c>
      <c r="C628" s="63"/>
      <c r="D628" s="63"/>
      <c r="G628" s="64">
        <v>2014</v>
      </c>
      <c r="H628" s="65"/>
    </row>
    <row r="629" spans="1:10" ht="26.25">
      <c r="A629" s="9" t="s">
        <v>4</v>
      </c>
      <c r="B629" s="63" t="str">
        <f>VLOOKUP(B627,Numero,3,FALSE)</f>
        <v>Allan</v>
      </c>
      <c r="C629" s="63"/>
      <c r="D629" s="63"/>
      <c r="G629" s="66"/>
      <c r="H629" s="67"/>
    </row>
    <row r="630" spans="1:10" ht="21">
      <c r="A630" s="9" t="s">
        <v>6</v>
      </c>
      <c r="B630" s="53" t="str">
        <f>VLOOKUP(B627,Numero,5,FALSE)</f>
        <v>12 rue des tilleuls</v>
      </c>
      <c r="C630" s="54"/>
      <c r="D630" s="55"/>
    </row>
    <row r="631" spans="1:10" ht="21">
      <c r="A631" s="9" t="s">
        <v>7</v>
      </c>
      <c r="B631" s="53">
        <f>VLOOKUP(B627,Numero,6,FALSE)</f>
        <v>57000</v>
      </c>
      <c r="C631" s="54"/>
      <c r="D631" s="55"/>
    </row>
    <row r="632" spans="1:10" ht="21">
      <c r="A632" s="9" t="s">
        <v>8</v>
      </c>
      <c r="B632" s="53" t="str">
        <f>VLOOKUP(B627,Numero,7,FALSE)</f>
        <v>Metz</v>
      </c>
      <c r="C632" s="54"/>
      <c r="D632" s="55"/>
    </row>
    <row r="633" spans="1:10" ht="18.75">
      <c r="A633" s="9" t="s">
        <v>9</v>
      </c>
      <c r="B633" s="56" t="str">
        <f>VLOOKUP(B627,Numero,4,FALSE)</f>
        <v>Direction</v>
      </c>
      <c r="C633" s="56"/>
      <c r="D633" s="56"/>
    </row>
    <row r="634" spans="1:10" ht="15.75">
      <c r="A634" s="9" t="s">
        <v>11</v>
      </c>
      <c r="B634" s="57" t="s">
        <v>71</v>
      </c>
      <c r="C634" s="57"/>
      <c r="D634" s="57"/>
    </row>
    <row r="636" spans="1:10" ht="15.75" thickBot="1"/>
    <row r="637" spans="1:10" ht="30.75" thickBot="1">
      <c r="A637" s="18"/>
      <c r="B637" s="24" t="s">
        <v>13</v>
      </c>
      <c r="C637" s="19" t="s">
        <v>14</v>
      </c>
      <c r="D637" s="19" t="s">
        <v>15</v>
      </c>
      <c r="E637" s="19" t="s">
        <v>16</v>
      </c>
      <c r="F637" s="19" t="s">
        <v>17</v>
      </c>
      <c r="G637" s="19" t="s">
        <v>18</v>
      </c>
      <c r="H637" s="20" t="s">
        <v>19</v>
      </c>
      <c r="J637" s="10" t="s">
        <v>78</v>
      </c>
    </row>
    <row r="638" spans="1:10" ht="15.75">
      <c r="A638" s="25">
        <f>DATE($G$628,MONTH(1&amp;$G$627),1)</f>
        <v>41944</v>
      </c>
      <c r="B638" s="23" t="str">
        <f t="shared" ref="B638:E663" si="173">IF(AND(WEEKDAY($A638,2)&lt;6,COUNTIF(JF,$A638)=0),INDEX($L$18:$O$18,,COLUMN()-1),"")</f>
        <v/>
      </c>
      <c r="C638" s="51" t="str">
        <f t="shared" si="173"/>
        <v/>
      </c>
      <c r="D638" s="51" t="str">
        <f t="shared" si="173"/>
        <v/>
      </c>
      <c r="E638" s="51" t="str">
        <f t="shared" si="173"/>
        <v/>
      </c>
      <c r="F638" s="31" t="str">
        <f>IFERROR(IF(H638="","",(H638-G638)),"")</f>
        <v/>
      </c>
      <c r="G638" s="31" t="str">
        <f t="shared" ref="G638:G668" si="174">IFERROR(IF(H638&lt;$P$22,$P$23,IF(H638&gt;$P$22,(H638-$P$22))),"")</f>
        <v/>
      </c>
      <c r="H638" s="31" t="str">
        <f>IFERROR(IF(E638="","",D638-C638-E638),"")</f>
        <v/>
      </c>
      <c r="J638" s="10">
        <f>WEEKNUM(A638,2)</f>
        <v>44</v>
      </c>
    </row>
    <row r="639" spans="1:10" ht="15.75">
      <c r="A639" s="1">
        <f>A638+1</f>
        <v>41945</v>
      </c>
      <c r="B639" s="23" t="str">
        <f t="shared" si="173"/>
        <v/>
      </c>
      <c r="C639" s="51" t="str">
        <f t="shared" si="173"/>
        <v/>
      </c>
      <c r="D639" s="51" t="str">
        <f t="shared" si="173"/>
        <v/>
      </c>
      <c r="E639" s="51" t="str">
        <f t="shared" si="173"/>
        <v/>
      </c>
      <c r="F639" s="31" t="str">
        <f t="shared" ref="F639:F649" si="175">IFERROR(IF(H639="","",(H639-G639)),"")</f>
        <v/>
      </c>
      <c r="G639" s="31" t="str">
        <f t="shared" si="174"/>
        <v/>
      </c>
      <c r="H639" s="31" t="str">
        <f t="shared" ref="H639:H668" si="176">IFERROR(IF(E639="","",D639-C639-E639),"")</f>
        <v/>
      </c>
      <c r="J639" s="10">
        <f>WEEKNUM(A639,2)</f>
        <v>44</v>
      </c>
    </row>
    <row r="640" spans="1:10" ht="15.75">
      <c r="A640" s="1">
        <f t="shared" ref="A640:A665" si="177">A639+1</f>
        <v>41946</v>
      </c>
      <c r="B640" s="23" t="str">
        <f t="shared" si="173"/>
        <v>Présent</v>
      </c>
      <c r="C640" s="51">
        <f t="shared" si="173"/>
        <v>0.29166756666666699</v>
      </c>
      <c r="D640" s="51">
        <f t="shared" si="173"/>
        <v>0.61458526666666702</v>
      </c>
      <c r="E640" s="51">
        <f t="shared" si="173"/>
        <v>3.1250066666666701E-2</v>
      </c>
      <c r="F640" s="31">
        <f t="shared" si="175"/>
        <v>0.29166666666666669</v>
      </c>
      <c r="G640" s="31">
        <f t="shared" si="174"/>
        <v>9.6666666665745637E-7</v>
      </c>
      <c r="H640" s="31">
        <f t="shared" si="176"/>
        <v>0.29166763333333334</v>
      </c>
      <c r="J640" s="10">
        <f t="shared" ref="J640:J664" si="178">WEEKNUM(A640,2)</f>
        <v>45</v>
      </c>
    </row>
    <row r="641" spans="1:10" ht="15.75">
      <c r="A641" s="1">
        <f t="shared" si="177"/>
        <v>41947</v>
      </c>
      <c r="B641" s="23" t="str">
        <f t="shared" si="173"/>
        <v>Présent</v>
      </c>
      <c r="C641" s="51">
        <f t="shared" si="173"/>
        <v>0.29166756666666699</v>
      </c>
      <c r="D641" s="51">
        <f t="shared" si="173"/>
        <v>0.61458526666666702</v>
      </c>
      <c r="E641" s="51">
        <f t="shared" si="173"/>
        <v>3.1250066666666701E-2</v>
      </c>
      <c r="F641" s="31">
        <f t="shared" si="175"/>
        <v>0.29166666666666669</v>
      </c>
      <c r="G641" s="31">
        <f t="shared" si="174"/>
        <v>9.6666666665745637E-7</v>
      </c>
      <c r="H641" s="31">
        <f t="shared" si="176"/>
        <v>0.29166763333333334</v>
      </c>
      <c r="J641" s="10">
        <f t="shared" si="178"/>
        <v>45</v>
      </c>
    </row>
    <row r="642" spans="1:10" ht="15.75">
      <c r="A642" s="1">
        <f t="shared" si="177"/>
        <v>41948</v>
      </c>
      <c r="B642" s="23" t="str">
        <f t="shared" si="173"/>
        <v>Présent</v>
      </c>
      <c r="C642" s="51">
        <f t="shared" si="173"/>
        <v>0.29166756666666699</v>
      </c>
      <c r="D642" s="51">
        <f t="shared" si="173"/>
        <v>0.61458526666666702</v>
      </c>
      <c r="E642" s="51">
        <f t="shared" si="173"/>
        <v>3.1250066666666701E-2</v>
      </c>
      <c r="F642" s="31">
        <f t="shared" si="175"/>
        <v>0.29166666666666669</v>
      </c>
      <c r="G642" s="31">
        <f t="shared" si="174"/>
        <v>9.6666666665745637E-7</v>
      </c>
      <c r="H642" s="31">
        <f t="shared" si="176"/>
        <v>0.29166763333333334</v>
      </c>
      <c r="J642" s="10">
        <f t="shared" si="178"/>
        <v>45</v>
      </c>
    </row>
    <row r="643" spans="1:10" ht="15.75">
      <c r="A643" s="1">
        <f t="shared" si="177"/>
        <v>41949</v>
      </c>
      <c r="B643" s="23" t="str">
        <f t="shared" si="173"/>
        <v>Présent</v>
      </c>
      <c r="C643" s="51">
        <f t="shared" si="173"/>
        <v>0.29166756666666699</v>
      </c>
      <c r="D643" s="51">
        <f t="shared" si="173"/>
        <v>0.61458526666666702</v>
      </c>
      <c r="E643" s="51">
        <f t="shared" si="173"/>
        <v>3.1250066666666701E-2</v>
      </c>
      <c r="F643" s="31">
        <f t="shared" si="175"/>
        <v>0.29166666666666669</v>
      </c>
      <c r="G643" s="31">
        <f t="shared" si="174"/>
        <v>9.6666666665745637E-7</v>
      </c>
      <c r="H643" s="31">
        <f t="shared" si="176"/>
        <v>0.29166763333333334</v>
      </c>
      <c r="J643" s="10">
        <f t="shared" si="178"/>
        <v>45</v>
      </c>
    </row>
    <row r="644" spans="1:10" ht="15.75">
      <c r="A644" s="1">
        <f t="shared" si="177"/>
        <v>41950</v>
      </c>
      <c r="B644" s="23" t="str">
        <f t="shared" si="173"/>
        <v>Présent</v>
      </c>
      <c r="C644" s="51">
        <f t="shared" si="173"/>
        <v>0.29166756666666699</v>
      </c>
      <c r="D644" s="51">
        <f t="shared" si="173"/>
        <v>0.61458526666666702</v>
      </c>
      <c r="E644" s="51">
        <f t="shared" si="173"/>
        <v>3.1250066666666701E-2</v>
      </c>
      <c r="F644" s="31">
        <f t="shared" si="175"/>
        <v>0.29166666666666669</v>
      </c>
      <c r="G644" s="31">
        <f t="shared" si="174"/>
        <v>9.6666666665745637E-7</v>
      </c>
      <c r="H644" s="31">
        <f t="shared" si="176"/>
        <v>0.29166763333333334</v>
      </c>
      <c r="J644" s="10">
        <f t="shared" si="178"/>
        <v>45</v>
      </c>
    </row>
    <row r="645" spans="1:10" ht="15.75">
      <c r="A645" s="1">
        <f t="shared" si="177"/>
        <v>41951</v>
      </c>
      <c r="B645" s="23" t="str">
        <f t="shared" si="173"/>
        <v/>
      </c>
      <c r="C645" s="51" t="str">
        <f t="shared" si="173"/>
        <v/>
      </c>
      <c r="D645" s="51" t="str">
        <f t="shared" si="173"/>
        <v/>
      </c>
      <c r="E645" s="51" t="str">
        <f t="shared" si="173"/>
        <v/>
      </c>
      <c r="F645" s="31" t="str">
        <f t="shared" si="175"/>
        <v/>
      </c>
      <c r="G645" s="31" t="str">
        <f t="shared" si="174"/>
        <v/>
      </c>
      <c r="H645" s="31" t="str">
        <f t="shared" si="176"/>
        <v/>
      </c>
      <c r="J645" s="10">
        <f t="shared" si="178"/>
        <v>45</v>
      </c>
    </row>
    <row r="646" spans="1:10" ht="15.75">
      <c r="A646" s="1">
        <f t="shared" si="177"/>
        <v>41952</v>
      </c>
      <c r="B646" s="23" t="str">
        <f t="shared" si="173"/>
        <v/>
      </c>
      <c r="C646" s="51" t="str">
        <f t="shared" si="173"/>
        <v/>
      </c>
      <c r="D646" s="51" t="str">
        <f t="shared" si="173"/>
        <v/>
      </c>
      <c r="E646" s="51" t="str">
        <f t="shared" si="173"/>
        <v/>
      </c>
      <c r="F646" s="31" t="str">
        <f t="shared" si="175"/>
        <v/>
      </c>
      <c r="G646" s="31" t="str">
        <f t="shared" si="174"/>
        <v/>
      </c>
      <c r="H646" s="31" t="str">
        <f t="shared" si="176"/>
        <v/>
      </c>
      <c r="J646" s="10">
        <f t="shared" si="178"/>
        <v>45</v>
      </c>
    </row>
    <row r="647" spans="1:10" ht="15.75">
      <c r="A647" s="1">
        <f t="shared" si="177"/>
        <v>41953</v>
      </c>
      <c r="B647" s="23" t="str">
        <f>IF(AND(WEEKDAY($A647,2)&lt;6,COUNTIF(JF,$A647)=0),INDEX($L$18:$O$18,,COLUMN()-1),"")</f>
        <v>Présent</v>
      </c>
      <c r="C647" s="51">
        <f t="shared" si="173"/>
        <v>0.29166756666666699</v>
      </c>
      <c r="D647" s="51">
        <f t="shared" si="173"/>
        <v>0.61458526666666702</v>
      </c>
      <c r="E647" s="51">
        <f t="shared" si="173"/>
        <v>3.1250066666666701E-2</v>
      </c>
      <c r="F647" s="31">
        <f t="shared" si="175"/>
        <v>0.29166666666666669</v>
      </c>
      <c r="G647" s="31">
        <f t="shared" si="174"/>
        <v>9.6666666665745637E-7</v>
      </c>
      <c r="H647" s="31">
        <f t="shared" si="176"/>
        <v>0.29166763333333334</v>
      </c>
      <c r="J647" s="10">
        <f t="shared" si="178"/>
        <v>46</v>
      </c>
    </row>
    <row r="648" spans="1:10" ht="15.75">
      <c r="A648" s="1">
        <f t="shared" si="177"/>
        <v>41954</v>
      </c>
      <c r="B648" s="23" t="str">
        <f>IF(AND(WEEKDAY($A648,2)&lt;6,COUNTIF(JF,$A648)=1),INDEX($L$19:$O$19,,COLUMN()-1),"")</f>
        <v>Absent</v>
      </c>
      <c r="C648" s="51">
        <f>IF(AND(WEEKDAY($A648,2)&lt;6,COUNTIF(JF,$A648)=1),INDEX($L$19:$O$19,,COLUMN()-1),"")</f>
        <v>0.29166756666666699</v>
      </c>
      <c r="D648" s="51">
        <f>IF(AND(WEEKDAY($A648,2)&lt;6,COUNTIF(JF,$A648)=1),INDEX($L$19:$O$19,,COLUMN()-1),"")</f>
        <v>0.61458526666666702</v>
      </c>
      <c r="E648" s="51">
        <f>IF(AND(WEEKDAY($A648,2)&lt;6,COUNTIF(JF,$A648)=1),INDEX($L$19:$O$19,,COLUMN()-1),"")</f>
        <v>3.1250066666666701E-2</v>
      </c>
      <c r="F648" s="31">
        <f t="shared" si="175"/>
        <v>0.29166666666666669</v>
      </c>
      <c r="G648" s="31">
        <f t="shared" si="174"/>
        <v>9.6666666665745637E-7</v>
      </c>
      <c r="H648" s="31">
        <f t="shared" si="176"/>
        <v>0.29166763333333334</v>
      </c>
      <c r="J648" s="10">
        <f t="shared" si="178"/>
        <v>46</v>
      </c>
    </row>
    <row r="649" spans="1:10" ht="15.75">
      <c r="A649" s="1">
        <f t="shared" si="177"/>
        <v>41955</v>
      </c>
      <c r="B649" s="23" t="str">
        <f t="shared" si="173"/>
        <v>Présent</v>
      </c>
      <c r="C649" s="51">
        <f t="shared" si="173"/>
        <v>0.29166756666666699</v>
      </c>
      <c r="D649" s="51">
        <f t="shared" si="173"/>
        <v>0.61458526666666702</v>
      </c>
      <c r="E649" s="51">
        <f t="shared" si="173"/>
        <v>3.1250066666666701E-2</v>
      </c>
      <c r="F649" s="31">
        <f t="shared" si="175"/>
        <v>0.29166666666666669</v>
      </c>
      <c r="G649" s="31">
        <f t="shared" si="174"/>
        <v>9.6666666665745637E-7</v>
      </c>
      <c r="H649" s="31">
        <f t="shared" si="176"/>
        <v>0.29166763333333334</v>
      </c>
      <c r="J649" s="10">
        <f t="shared" si="178"/>
        <v>46</v>
      </c>
    </row>
    <row r="650" spans="1:10" ht="15.75">
      <c r="A650" s="1">
        <f t="shared" si="177"/>
        <v>41956</v>
      </c>
      <c r="B650" s="23" t="str">
        <f t="shared" si="173"/>
        <v>Présent</v>
      </c>
      <c r="C650" s="51">
        <f t="shared" si="173"/>
        <v>0.29166756666666699</v>
      </c>
      <c r="D650" s="51">
        <f t="shared" si="173"/>
        <v>0.61458526666666702</v>
      </c>
      <c r="E650" s="51">
        <f t="shared" si="173"/>
        <v>3.1250066666666701E-2</v>
      </c>
      <c r="F650" s="31">
        <f>IFERROR(IF(H650="","",(H650-G650)),"")</f>
        <v>0.29166666666666669</v>
      </c>
      <c r="G650" s="31">
        <f t="shared" si="174"/>
        <v>9.6666666665745637E-7</v>
      </c>
      <c r="H650" s="31">
        <f t="shared" si="176"/>
        <v>0.29166763333333334</v>
      </c>
      <c r="J650" s="10">
        <f t="shared" si="178"/>
        <v>46</v>
      </c>
    </row>
    <row r="651" spans="1:10" ht="15.75">
      <c r="A651" s="1">
        <f t="shared" si="177"/>
        <v>41957</v>
      </c>
      <c r="B651" s="23" t="str">
        <f t="shared" si="173"/>
        <v>Présent</v>
      </c>
      <c r="C651" s="51">
        <f t="shared" si="173"/>
        <v>0.29166756666666699</v>
      </c>
      <c r="D651" s="51">
        <f t="shared" si="173"/>
        <v>0.61458526666666702</v>
      </c>
      <c r="E651" s="51">
        <f t="shared" si="173"/>
        <v>3.1250066666666701E-2</v>
      </c>
      <c r="F651" s="31">
        <f t="shared" ref="F651:F668" si="179">IFERROR(IF(H651="","",(H651-G651)),"")</f>
        <v>0.29166666666666669</v>
      </c>
      <c r="G651" s="31">
        <f t="shared" si="174"/>
        <v>9.6666666665745637E-7</v>
      </c>
      <c r="H651" s="31">
        <f t="shared" si="176"/>
        <v>0.29166763333333334</v>
      </c>
      <c r="J651" s="10">
        <f t="shared" si="178"/>
        <v>46</v>
      </c>
    </row>
    <row r="652" spans="1:10" ht="15.75">
      <c r="A652" s="1">
        <f t="shared" si="177"/>
        <v>41958</v>
      </c>
      <c r="B652" s="23" t="str">
        <f t="shared" si="173"/>
        <v/>
      </c>
      <c r="C652" s="51" t="str">
        <f t="shared" si="173"/>
        <v/>
      </c>
      <c r="D652" s="51" t="str">
        <f t="shared" si="173"/>
        <v/>
      </c>
      <c r="E652" s="51" t="str">
        <f t="shared" si="173"/>
        <v/>
      </c>
      <c r="F652" s="31" t="str">
        <f t="shared" si="179"/>
        <v/>
      </c>
      <c r="G652" s="31" t="str">
        <f t="shared" si="174"/>
        <v/>
      </c>
      <c r="H652" s="31" t="str">
        <f t="shared" si="176"/>
        <v/>
      </c>
      <c r="J652" s="10">
        <f t="shared" si="178"/>
        <v>46</v>
      </c>
    </row>
    <row r="653" spans="1:10" ht="15.75">
      <c r="A653" s="1">
        <f t="shared" si="177"/>
        <v>41959</v>
      </c>
      <c r="B653" s="23" t="str">
        <f t="shared" si="173"/>
        <v/>
      </c>
      <c r="C653" s="51" t="str">
        <f t="shared" si="173"/>
        <v/>
      </c>
      <c r="D653" s="51" t="str">
        <f t="shared" si="173"/>
        <v/>
      </c>
      <c r="E653" s="51" t="str">
        <f t="shared" si="173"/>
        <v/>
      </c>
      <c r="F653" s="31" t="str">
        <f t="shared" si="179"/>
        <v/>
      </c>
      <c r="G653" s="31" t="str">
        <f t="shared" si="174"/>
        <v/>
      </c>
      <c r="H653" s="31" t="str">
        <f t="shared" si="176"/>
        <v/>
      </c>
      <c r="J653" s="10">
        <f t="shared" si="178"/>
        <v>46</v>
      </c>
    </row>
    <row r="654" spans="1:10" ht="15.75">
      <c r="A654" s="1">
        <f t="shared" si="177"/>
        <v>41960</v>
      </c>
      <c r="B654" s="23" t="str">
        <f t="shared" si="173"/>
        <v>Présent</v>
      </c>
      <c r="C654" s="51">
        <f t="shared" si="173"/>
        <v>0.29166756666666699</v>
      </c>
      <c r="D654" s="51">
        <f t="shared" si="173"/>
        <v>0.61458526666666702</v>
      </c>
      <c r="E654" s="51">
        <f t="shared" si="173"/>
        <v>3.1250066666666701E-2</v>
      </c>
      <c r="F654" s="31">
        <f t="shared" si="179"/>
        <v>0.29166666666666669</v>
      </c>
      <c r="G654" s="31">
        <f t="shared" si="174"/>
        <v>9.6666666665745637E-7</v>
      </c>
      <c r="H654" s="31">
        <f t="shared" si="176"/>
        <v>0.29166763333333334</v>
      </c>
      <c r="J654" s="10">
        <f t="shared" si="178"/>
        <v>47</v>
      </c>
    </row>
    <row r="655" spans="1:10" ht="15.75">
      <c r="A655" s="1">
        <f t="shared" si="177"/>
        <v>41961</v>
      </c>
      <c r="B655" s="23" t="str">
        <f t="shared" si="173"/>
        <v>Présent</v>
      </c>
      <c r="C655" s="51">
        <f t="shared" si="173"/>
        <v>0.29166756666666699</v>
      </c>
      <c r="D655" s="51">
        <f t="shared" si="173"/>
        <v>0.61458526666666702</v>
      </c>
      <c r="E655" s="51">
        <f t="shared" si="173"/>
        <v>3.1250066666666701E-2</v>
      </c>
      <c r="F655" s="31">
        <f t="shared" si="179"/>
        <v>0.29166666666666669</v>
      </c>
      <c r="G655" s="31">
        <f t="shared" si="174"/>
        <v>9.6666666665745637E-7</v>
      </c>
      <c r="H655" s="31">
        <f t="shared" si="176"/>
        <v>0.29166763333333334</v>
      </c>
      <c r="J655" s="10">
        <f t="shared" si="178"/>
        <v>47</v>
      </c>
    </row>
    <row r="656" spans="1:10" ht="15.75">
      <c r="A656" s="1">
        <f t="shared" si="177"/>
        <v>41962</v>
      </c>
      <c r="B656" s="23" t="str">
        <f t="shared" si="173"/>
        <v>Présent</v>
      </c>
      <c r="C656" s="51">
        <f t="shared" si="173"/>
        <v>0.29166756666666699</v>
      </c>
      <c r="D656" s="51">
        <f t="shared" si="173"/>
        <v>0.61458526666666702</v>
      </c>
      <c r="E656" s="51">
        <f t="shared" si="173"/>
        <v>3.1250066666666701E-2</v>
      </c>
      <c r="F656" s="31">
        <f t="shared" si="179"/>
        <v>0.29166666666666669</v>
      </c>
      <c r="G656" s="31">
        <f t="shared" si="174"/>
        <v>9.6666666665745637E-7</v>
      </c>
      <c r="H656" s="31">
        <f t="shared" si="176"/>
        <v>0.29166763333333334</v>
      </c>
      <c r="J656" s="10">
        <f t="shared" si="178"/>
        <v>47</v>
      </c>
    </row>
    <row r="657" spans="1:10" ht="15.75">
      <c r="A657" s="1">
        <f t="shared" si="177"/>
        <v>41963</v>
      </c>
      <c r="B657" s="23" t="str">
        <f t="shared" si="173"/>
        <v>Présent</v>
      </c>
      <c r="C657" s="51">
        <f t="shared" si="173"/>
        <v>0.29166756666666699</v>
      </c>
      <c r="D657" s="51">
        <f t="shared" si="173"/>
        <v>0.61458526666666702</v>
      </c>
      <c r="E657" s="51">
        <f t="shared" si="173"/>
        <v>3.1250066666666701E-2</v>
      </c>
      <c r="F657" s="31">
        <f t="shared" si="179"/>
        <v>0.29166666666666669</v>
      </c>
      <c r="G657" s="31">
        <f t="shared" si="174"/>
        <v>9.6666666665745637E-7</v>
      </c>
      <c r="H657" s="31">
        <f t="shared" si="176"/>
        <v>0.29166763333333334</v>
      </c>
      <c r="J657" s="10">
        <f t="shared" si="178"/>
        <v>47</v>
      </c>
    </row>
    <row r="658" spans="1:10" ht="15.75">
      <c r="A658" s="1">
        <f t="shared" si="177"/>
        <v>41964</v>
      </c>
      <c r="B658" s="23" t="str">
        <f t="shared" si="173"/>
        <v>Présent</v>
      </c>
      <c r="C658" s="51">
        <f t="shared" si="173"/>
        <v>0.29166756666666699</v>
      </c>
      <c r="D658" s="51">
        <f t="shared" si="173"/>
        <v>0.61458526666666702</v>
      </c>
      <c r="E658" s="51">
        <f t="shared" si="173"/>
        <v>3.1250066666666701E-2</v>
      </c>
      <c r="F658" s="31">
        <f t="shared" si="179"/>
        <v>0.29166666666666669</v>
      </c>
      <c r="G658" s="31">
        <f t="shared" si="174"/>
        <v>9.6666666665745637E-7</v>
      </c>
      <c r="H658" s="31">
        <f t="shared" si="176"/>
        <v>0.29166763333333334</v>
      </c>
      <c r="J658" s="10">
        <f t="shared" si="178"/>
        <v>47</v>
      </c>
    </row>
    <row r="659" spans="1:10" ht="15.75">
      <c r="A659" s="1">
        <f t="shared" si="177"/>
        <v>41965</v>
      </c>
      <c r="B659" s="23" t="str">
        <f t="shared" si="173"/>
        <v/>
      </c>
      <c r="C659" s="51" t="str">
        <f t="shared" si="173"/>
        <v/>
      </c>
      <c r="D659" s="51" t="str">
        <f t="shared" si="173"/>
        <v/>
      </c>
      <c r="E659" s="51" t="str">
        <f t="shared" si="173"/>
        <v/>
      </c>
      <c r="F659" s="31" t="str">
        <f t="shared" si="179"/>
        <v/>
      </c>
      <c r="G659" s="31" t="str">
        <f t="shared" si="174"/>
        <v/>
      </c>
      <c r="H659" s="31" t="str">
        <f t="shared" si="176"/>
        <v/>
      </c>
      <c r="J659" s="10">
        <f t="shared" si="178"/>
        <v>47</v>
      </c>
    </row>
    <row r="660" spans="1:10" ht="15.75">
      <c r="A660" s="1">
        <f t="shared" si="177"/>
        <v>41966</v>
      </c>
      <c r="B660" s="23" t="str">
        <f t="shared" si="173"/>
        <v/>
      </c>
      <c r="C660" s="51" t="str">
        <f t="shared" si="173"/>
        <v/>
      </c>
      <c r="D660" s="51" t="str">
        <f t="shared" si="173"/>
        <v/>
      </c>
      <c r="E660" s="51" t="str">
        <f t="shared" si="173"/>
        <v/>
      </c>
      <c r="F660" s="31" t="str">
        <f t="shared" si="179"/>
        <v/>
      </c>
      <c r="G660" s="31" t="str">
        <f t="shared" si="174"/>
        <v/>
      </c>
      <c r="H660" s="31" t="str">
        <f t="shared" si="176"/>
        <v/>
      </c>
      <c r="J660" s="10">
        <f t="shared" si="178"/>
        <v>47</v>
      </c>
    </row>
    <row r="661" spans="1:10" ht="15.75">
      <c r="A661" s="1">
        <f t="shared" si="177"/>
        <v>41967</v>
      </c>
      <c r="B661" s="23" t="str">
        <f t="shared" si="173"/>
        <v>Présent</v>
      </c>
      <c r="C661" s="51">
        <f t="shared" si="173"/>
        <v>0.29166756666666699</v>
      </c>
      <c r="D661" s="51">
        <f t="shared" si="173"/>
        <v>0.61458526666666702</v>
      </c>
      <c r="E661" s="51">
        <f t="shared" si="173"/>
        <v>3.1250066666666701E-2</v>
      </c>
      <c r="F661" s="31">
        <f t="shared" si="179"/>
        <v>0.29166666666666669</v>
      </c>
      <c r="G661" s="31">
        <f t="shared" si="174"/>
        <v>9.6666666665745637E-7</v>
      </c>
      <c r="H661" s="31">
        <f t="shared" si="176"/>
        <v>0.29166763333333334</v>
      </c>
      <c r="J661" s="10">
        <f t="shared" si="178"/>
        <v>48</v>
      </c>
    </row>
    <row r="662" spans="1:10" ht="15.75">
      <c r="A662" s="1">
        <f t="shared" si="177"/>
        <v>41968</v>
      </c>
      <c r="B662" s="23" t="str">
        <f t="shared" si="173"/>
        <v>Présent</v>
      </c>
      <c r="C662" s="51">
        <f t="shared" si="173"/>
        <v>0.29166756666666699</v>
      </c>
      <c r="D662" s="51">
        <f t="shared" si="173"/>
        <v>0.61458526666666702</v>
      </c>
      <c r="E662" s="51">
        <f t="shared" si="173"/>
        <v>3.1250066666666701E-2</v>
      </c>
      <c r="F662" s="31">
        <f t="shared" si="179"/>
        <v>0.29166666666666669</v>
      </c>
      <c r="G662" s="31">
        <f t="shared" si="174"/>
        <v>9.6666666665745637E-7</v>
      </c>
      <c r="H662" s="31">
        <f t="shared" si="176"/>
        <v>0.29166763333333334</v>
      </c>
      <c r="J662" s="10">
        <f t="shared" si="178"/>
        <v>48</v>
      </c>
    </row>
    <row r="663" spans="1:10" ht="15.75">
      <c r="A663" s="1">
        <f t="shared" si="177"/>
        <v>41969</v>
      </c>
      <c r="B663" s="23" t="str">
        <f t="shared" si="173"/>
        <v>Présent</v>
      </c>
      <c r="C663" s="51">
        <f t="shared" si="173"/>
        <v>0.29166756666666699</v>
      </c>
      <c r="D663" s="51">
        <f t="shared" si="173"/>
        <v>0.61458526666666702</v>
      </c>
      <c r="E663" s="51">
        <f t="shared" si="173"/>
        <v>3.1250066666666701E-2</v>
      </c>
      <c r="F663" s="31">
        <f t="shared" si="179"/>
        <v>0.29166666666666669</v>
      </c>
      <c r="G663" s="31">
        <f t="shared" si="174"/>
        <v>9.6666666665745637E-7</v>
      </c>
      <c r="H663" s="31">
        <f t="shared" si="176"/>
        <v>0.29166763333333334</v>
      </c>
      <c r="J663" s="10">
        <f t="shared" si="178"/>
        <v>48</v>
      </c>
    </row>
    <row r="664" spans="1:10" ht="15.75">
      <c r="A664" s="1">
        <f t="shared" si="177"/>
        <v>41970</v>
      </c>
      <c r="B664" s="23" t="str">
        <f t="shared" ref="B664:E668" si="180">IF($A664="","",IF(AND(WEEKDAY($A664,2)&lt;6,COUNTIF(JF,$A664)=0),INDEX($L$18:$O$18,,COLUMN()-1),""))</f>
        <v>Présent</v>
      </c>
      <c r="C664" s="51">
        <f t="shared" si="180"/>
        <v>0.29166756666666699</v>
      </c>
      <c r="D664" s="51">
        <f t="shared" si="180"/>
        <v>0.61458526666666702</v>
      </c>
      <c r="E664" s="51">
        <f t="shared" si="180"/>
        <v>3.1250066666666701E-2</v>
      </c>
      <c r="F664" s="31">
        <f t="shared" si="179"/>
        <v>0.29166666666666669</v>
      </c>
      <c r="G664" s="31">
        <f t="shared" si="174"/>
        <v>9.6666666665745637E-7</v>
      </c>
      <c r="H664" s="31">
        <f t="shared" si="176"/>
        <v>0.29166763333333334</v>
      </c>
      <c r="J664" s="10">
        <f t="shared" si="178"/>
        <v>48</v>
      </c>
    </row>
    <row r="665" spans="1:10" ht="15.75">
      <c r="A665" s="1">
        <f t="shared" si="177"/>
        <v>41971</v>
      </c>
      <c r="B665" s="23" t="str">
        <f t="shared" si="180"/>
        <v>Présent</v>
      </c>
      <c r="C665" s="51">
        <f t="shared" si="180"/>
        <v>0.29166756666666699</v>
      </c>
      <c r="D665" s="51">
        <f t="shared" si="180"/>
        <v>0.61458526666666702</v>
      </c>
      <c r="E665" s="51">
        <f t="shared" si="180"/>
        <v>3.1250066666666701E-2</v>
      </c>
      <c r="F665" s="31">
        <f t="shared" si="179"/>
        <v>0.29166666666666669</v>
      </c>
      <c r="G665" s="31">
        <f t="shared" si="174"/>
        <v>9.6666666665745637E-7</v>
      </c>
      <c r="H665" s="31">
        <f t="shared" si="176"/>
        <v>0.29166763333333334</v>
      </c>
      <c r="J665" s="10">
        <f t="shared" ref="J665:J667" si="181">IF(A665="","",WEEKNUM(A665,2))</f>
        <v>48</v>
      </c>
    </row>
    <row r="666" spans="1:10" ht="15.75">
      <c r="A666" s="1">
        <f>IF(A665="","",IF(MONTH(A665+1)=MONTH(A665),A665+1,""))</f>
        <v>41972</v>
      </c>
      <c r="B666" s="23" t="str">
        <f t="shared" si="180"/>
        <v/>
      </c>
      <c r="C666" s="51" t="str">
        <f t="shared" si="180"/>
        <v/>
      </c>
      <c r="D666" s="51" t="str">
        <f t="shared" si="180"/>
        <v/>
      </c>
      <c r="E666" s="51" t="str">
        <f t="shared" si="180"/>
        <v/>
      </c>
      <c r="F666" s="31" t="str">
        <f t="shared" si="179"/>
        <v/>
      </c>
      <c r="G666" s="31" t="str">
        <f t="shared" si="174"/>
        <v/>
      </c>
      <c r="H666" s="31" t="str">
        <f t="shared" si="176"/>
        <v/>
      </c>
      <c r="J666" s="10">
        <f t="shared" si="181"/>
        <v>48</v>
      </c>
    </row>
    <row r="667" spans="1:10" ht="15.75">
      <c r="A667" s="1">
        <f t="shared" ref="A667:A668" si="182">IF(A666="","",IF(MONTH(A666+1)=MONTH(A666),A666+1,""))</f>
        <v>41973</v>
      </c>
      <c r="B667" s="23" t="str">
        <f t="shared" si="180"/>
        <v/>
      </c>
      <c r="C667" s="51" t="str">
        <f t="shared" si="180"/>
        <v/>
      </c>
      <c r="D667" s="51" t="str">
        <f t="shared" si="180"/>
        <v/>
      </c>
      <c r="E667" s="51" t="str">
        <f t="shared" si="180"/>
        <v/>
      </c>
      <c r="F667" s="31" t="str">
        <f t="shared" si="179"/>
        <v/>
      </c>
      <c r="G667" s="31" t="str">
        <f t="shared" si="174"/>
        <v/>
      </c>
      <c r="H667" s="31" t="str">
        <f t="shared" si="176"/>
        <v/>
      </c>
      <c r="J667" s="10">
        <f t="shared" si="181"/>
        <v>48</v>
      </c>
    </row>
    <row r="668" spans="1:10" ht="15.75">
      <c r="A668" s="1" t="str">
        <f t="shared" si="182"/>
        <v/>
      </c>
      <c r="B668" s="23" t="str">
        <f t="shared" si="180"/>
        <v/>
      </c>
      <c r="C668" s="51" t="str">
        <f t="shared" si="180"/>
        <v/>
      </c>
      <c r="D668" s="51" t="str">
        <f t="shared" si="180"/>
        <v/>
      </c>
      <c r="E668" s="51" t="str">
        <f t="shared" si="180"/>
        <v/>
      </c>
      <c r="F668" s="31" t="str">
        <f t="shared" si="179"/>
        <v/>
      </c>
      <c r="G668" s="31" t="str">
        <f t="shared" si="174"/>
        <v/>
      </c>
      <c r="H668" s="31" t="str">
        <f t="shared" si="176"/>
        <v/>
      </c>
      <c r="J668" s="10" t="str">
        <f>IF(A668="","",WEEKNUM(A668,2))</f>
        <v/>
      </c>
    </row>
    <row r="669" spans="1:10" ht="47.25">
      <c r="A669" s="1"/>
      <c r="B669" s="37" t="s">
        <v>54</v>
      </c>
      <c r="C669" s="38" t="s">
        <v>53</v>
      </c>
      <c r="D669" s="38" t="s">
        <v>52</v>
      </c>
      <c r="E669" s="39" t="s">
        <v>50</v>
      </c>
      <c r="F669" s="40" t="s">
        <v>51</v>
      </c>
      <c r="G669" s="40"/>
      <c r="H669" s="40" t="s">
        <v>55</v>
      </c>
    </row>
    <row r="670" spans="1:10" ht="15.75">
      <c r="A670" s="29" t="s">
        <v>131</v>
      </c>
      <c r="B670" s="34">
        <f>SUMIF($J$638:$J$668,$J670,$H$638:$H$668)+SUMIF($J$576:$J$606,$J612,$H$576:$H$606)</f>
        <v>1.4583381666666666</v>
      </c>
      <c r="C670" s="35">
        <f t="shared" ref="C670:C674" si="183">IFERROR((IF(B670="","",IF(B670&lt;$P$24,($P$24-B670),0))),"")</f>
        <v>0</v>
      </c>
      <c r="D670" s="34">
        <f>IFERROR((IF(B670="","",IF(B670&gt;=$P$24,$P$24,B670))),"")</f>
        <v>1.458337833333335</v>
      </c>
      <c r="E670" s="36">
        <f t="shared" ref="E670:E674" si="184">IFERROR(IF(B670="","",IF(B670&lt;=$P$24,0,IF(B670&lt;$P$25,B670-$P$24,$P$26))),"")</f>
        <v>3.3333333160356915E-7</v>
      </c>
      <c r="F670" s="32">
        <f t="shared" ref="F670:F674" si="185">IFERROR(IF(B670="","",IF(B670&gt;$P$25,B670-$P$25,0)),"")</f>
        <v>0</v>
      </c>
      <c r="G670" s="32"/>
      <c r="H670" s="42"/>
      <c r="J670" s="10">
        <v>44</v>
      </c>
    </row>
    <row r="671" spans="1:10" ht="15.75">
      <c r="A671" s="29" t="s">
        <v>132</v>
      </c>
      <c r="B671" s="34">
        <f t="shared" ref="B671:B674" si="186">SUMIF($J$638:$J$668,$J671,$H$638:$H$668)</f>
        <v>1.4583381666666666</v>
      </c>
      <c r="C671" s="35">
        <f t="shared" si="183"/>
        <v>0</v>
      </c>
      <c r="D671" s="34">
        <f t="shared" ref="D671:D675" si="187">IFERROR((IF(B671="","",IF(B671&gt;=$P$24,$P$24,B671))),"")</f>
        <v>1.458337833333335</v>
      </c>
      <c r="E671" s="36">
        <f t="shared" si="184"/>
        <v>3.3333333160356915E-7</v>
      </c>
      <c r="F671" s="32">
        <f t="shared" si="185"/>
        <v>0</v>
      </c>
      <c r="G671" s="32"/>
      <c r="H671" s="42"/>
      <c r="J671" s="10">
        <f>J670+1</f>
        <v>45</v>
      </c>
    </row>
    <row r="672" spans="1:10" ht="15.75">
      <c r="A672" s="29" t="s">
        <v>133</v>
      </c>
      <c r="B672" s="34">
        <f t="shared" si="186"/>
        <v>1.4583381666666666</v>
      </c>
      <c r="C672" s="35">
        <f t="shared" si="183"/>
        <v>0</v>
      </c>
      <c r="D672" s="34">
        <f t="shared" si="187"/>
        <v>1.458337833333335</v>
      </c>
      <c r="E672" s="36">
        <f t="shared" si="184"/>
        <v>3.3333333160356915E-7</v>
      </c>
      <c r="F672" s="32">
        <f t="shared" si="185"/>
        <v>0</v>
      </c>
      <c r="G672" s="32"/>
      <c r="H672" s="42"/>
      <c r="J672" s="10">
        <f t="shared" ref="J672:J674" si="188">J671+1</f>
        <v>46</v>
      </c>
    </row>
    <row r="673" spans="1:10" ht="15.75">
      <c r="A673" s="29" t="s">
        <v>134</v>
      </c>
      <c r="B673" s="34">
        <f t="shared" si="186"/>
        <v>1.4583381666666666</v>
      </c>
      <c r="C673" s="35">
        <f t="shared" si="183"/>
        <v>0</v>
      </c>
      <c r="D673" s="34">
        <f t="shared" si="187"/>
        <v>1.458337833333335</v>
      </c>
      <c r="E673" s="36">
        <f t="shared" si="184"/>
        <v>3.3333333160356915E-7</v>
      </c>
      <c r="F673" s="32">
        <f t="shared" si="185"/>
        <v>0</v>
      </c>
      <c r="G673" s="32"/>
      <c r="H673" s="42"/>
      <c r="J673" s="10">
        <f t="shared" si="188"/>
        <v>47</v>
      </c>
    </row>
    <row r="674" spans="1:10" ht="15.75">
      <c r="A674" s="29" t="s">
        <v>135</v>
      </c>
      <c r="B674" s="34">
        <f t="shared" si="186"/>
        <v>1.4583381666666666</v>
      </c>
      <c r="C674" s="35">
        <f t="shared" si="183"/>
        <v>0</v>
      </c>
      <c r="D674" s="34">
        <f t="shared" si="187"/>
        <v>1.458337833333335</v>
      </c>
      <c r="E674" s="36">
        <f t="shared" si="184"/>
        <v>3.3333333160356915E-7</v>
      </c>
      <c r="F674" s="32">
        <f t="shared" si="185"/>
        <v>0</v>
      </c>
      <c r="G674" s="32"/>
      <c r="H674" s="42"/>
      <c r="J674" s="10">
        <f t="shared" si="188"/>
        <v>48</v>
      </c>
    </row>
    <row r="675" spans="1:10" ht="15.75">
      <c r="A675" s="29"/>
      <c r="B675" s="34"/>
      <c r="C675" s="35"/>
      <c r="D675" s="34" t="str">
        <f t="shared" si="187"/>
        <v/>
      </c>
      <c r="E675" s="36"/>
      <c r="F675" s="32"/>
      <c r="G675" s="32"/>
      <c r="H675" s="42"/>
    </row>
    <row r="676" spans="1:10">
      <c r="A676" s="12" t="s">
        <v>19</v>
      </c>
      <c r="B676" s="33">
        <f>SUM(B670:B675)</f>
        <v>7.291690833333333</v>
      </c>
      <c r="C676" s="33">
        <f t="shared" ref="C676:F676" si="189">SUM(C670:C675)</f>
        <v>0</v>
      </c>
      <c r="D676" s="33">
        <f t="shared" si="189"/>
        <v>7.291689166666675</v>
      </c>
      <c r="E676" s="33">
        <f t="shared" si="189"/>
        <v>1.6666666580178457E-6</v>
      </c>
      <c r="F676" s="33">
        <f t="shared" si="189"/>
        <v>0</v>
      </c>
      <c r="G676" s="33"/>
      <c r="H676" s="43">
        <f>($AD$3*$AC$3*24)+(E676*24*$AC$4)+($AC$5*F676*24)-(C676*$AC$3*24)</f>
        <v>1600.0005274708972</v>
      </c>
    </row>
    <row r="683" spans="1:10" ht="81" customHeight="1">
      <c r="D683" s="58" t="s">
        <v>0</v>
      </c>
      <c r="E683" s="58"/>
      <c r="F683" s="58"/>
      <c r="G683" s="58"/>
      <c r="H683" s="58"/>
      <c r="I683" s="58"/>
    </row>
    <row r="684" spans="1:10">
      <c r="D684" s="58"/>
      <c r="E684" s="58"/>
      <c r="F684" s="58"/>
      <c r="G684" s="58"/>
      <c r="H684" s="58"/>
      <c r="I684" s="58"/>
    </row>
    <row r="685" spans="1:10" ht="32.25" customHeight="1">
      <c r="D685" s="58"/>
      <c r="E685" s="58"/>
      <c r="F685" s="58"/>
      <c r="G685" s="58"/>
      <c r="H685" s="58"/>
      <c r="I685" s="58"/>
    </row>
    <row r="686" spans="1:10">
      <c r="D686" s="59" t="s">
        <v>1</v>
      </c>
      <c r="E686" s="59"/>
      <c r="F686" s="59"/>
      <c r="G686" s="59"/>
      <c r="H686" s="59"/>
      <c r="I686" s="59"/>
    </row>
    <row r="687" spans="1:10">
      <c r="D687" s="59"/>
      <c r="E687" s="59"/>
      <c r="F687" s="59"/>
      <c r="G687" s="59"/>
      <c r="H687" s="59"/>
      <c r="I687" s="59"/>
    </row>
    <row r="689" spans="1:10" ht="26.25">
      <c r="A689" s="9" t="s">
        <v>2</v>
      </c>
      <c r="B689" s="60">
        <f>$B$627</f>
        <v>1</v>
      </c>
      <c r="C689" s="60"/>
      <c r="D689" s="60"/>
      <c r="G689" s="61" t="s">
        <v>75</v>
      </c>
      <c r="H689" s="62"/>
    </row>
    <row r="690" spans="1:10" ht="26.25">
      <c r="A690" s="9" t="s">
        <v>3</v>
      </c>
      <c r="B690" s="63" t="str">
        <f>VLOOKUP(B689,Numero,2,FALSE)</f>
        <v>SMITH</v>
      </c>
      <c r="C690" s="63"/>
      <c r="D690" s="63"/>
      <c r="G690" s="64">
        <v>2014</v>
      </c>
      <c r="H690" s="65"/>
    </row>
    <row r="691" spans="1:10" ht="26.25">
      <c r="A691" s="9" t="s">
        <v>4</v>
      </c>
      <c r="B691" s="63" t="str">
        <f>VLOOKUP(B689,Numero,3,FALSE)</f>
        <v>Allan</v>
      </c>
      <c r="C691" s="63"/>
      <c r="D691" s="63"/>
      <c r="G691" s="66"/>
      <c r="H691" s="67"/>
    </row>
    <row r="692" spans="1:10" ht="21">
      <c r="A692" s="9" t="s">
        <v>6</v>
      </c>
      <c r="B692" s="53" t="str">
        <f>VLOOKUP(B689,Numero,5,FALSE)</f>
        <v>12 rue des tilleuls</v>
      </c>
      <c r="C692" s="54"/>
      <c r="D692" s="55"/>
    </row>
    <row r="693" spans="1:10" ht="21">
      <c r="A693" s="9" t="s">
        <v>7</v>
      </c>
      <c r="B693" s="53">
        <f>VLOOKUP(B689,Numero,6,FALSE)</f>
        <v>57000</v>
      </c>
      <c r="C693" s="54"/>
      <c r="D693" s="55"/>
    </row>
    <row r="694" spans="1:10" ht="21">
      <c r="A694" s="9" t="s">
        <v>8</v>
      </c>
      <c r="B694" s="53" t="str">
        <f>VLOOKUP(B689,Numero,7,FALSE)</f>
        <v>Metz</v>
      </c>
      <c r="C694" s="54"/>
      <c r="D694" s="55"/>
    </row>
    <row r="695" spans="1:10" ht="18.75">
      <c r="A695" s="9" t="s">
        <v>9</v>
      </c>
      <c r="B695" s="56" t="str">
        <f>VLOOKUP(B689,Numero,4,FALSE)</f>
        <v>Direction</v>
      </c>
      <c r="C695" s="56"/>
      <c r="D695" s="56"/>
    </row>
    <row r="696" spans="1:10" ht="15.75">
      <c r="A696" s="9" t="s">
        <v>11</v>
      </c>
      <c r="B696" s="57" t="s">
        <v>71</v>
      </c>
      <c r="C696" s="57"/>
      <c r="D696" s="57"/>
    </row>
    <row r="698" spans="1:10" ht="15.75" thickBot="1"/>
    <row r="699" spans="1:10" ht="30.75" thickBot="1">
      <c r="A699" s="18"/>
      <c r="B699" s="24" t="s">
        <v>13</v>
      </c>
      <c r="C699" s="19" t="s">
        <v>14</v>
      </c>
      <c r="D699" s="19" t="s">
        <v>15</v>
      </c>
      <c r="E699" s="19" t="s">
        <v>16</v>
      </c>
      <c r="F699" s="19" t="s">
        <v>17</v>
      </c>
      <c r="G699" s="19" t="s">
        <v>18</v>
      </c>
      <c r="H699" s="20" t="s">
        <v>19</v>
      </c>
      <c r="J699" s="10" t="s">
        <v>78</v>
      </c>
    </row>
    <row r="700" spans="1:10" ht="15.75">
      <c r="A700" s="25">
        <f>DATE($G$690,MONTH(1&amp;$G$689),1)</f>
        <v>41974</v>
      </c>
      <c r="B700" s="23" t="str">
        <f t="shared" ref="B700:E723" si="190">IF(AND(WEEKDAY($A700,2)&lt;6,COUNTIF(JF,$A700)=0),INDEX($L$18:$O$18,,COLUMN()-1),"")</f>
        <v>Présent</v>
      </c>
      <c r="C700" s="51">
        <f t="shared" si="190"/>
        <v>0.29166756666666699</v>
      </c>
      <c r="D700" s="51">
        <f t="shared" si="190"/>
        <v>0.61458526666666702</v>
      </c>
      <c r="E700" s="51">
        <f t="shared" si="190"/>
        <v>3.1250066666666701E-2</v>
      </c>
      <c r="F700" s="31">
        <f>IFERROR(IF(H700="","",(H700-G700)),"")</f>
        <v>0.29166666666666669</v>
      </c>
      <c r="G700" s="31">
        <f t="shared" ref="G700:G730" si="191">IFERROR(IF(H700&lt;$P$22,$P$23,IF(H700&gt;$P$22,(H700-$P$22))),"")</f>
        <v>9.6666666665745637E-7</v>
      </c>
      <c r="H700" s="31">
        <f>IFERROR(IF(E700="","",D700-C700-E700),"")</f>
        <v>0.29166763333333334</v>
      </c>
      <c r="J700" s="10">
        <f>WEEKNUM(A700,2)</f>
        <v>49</v>
      </c>
    </row>
    <row r="701" spans="1:10" ht="15.75">
      <c r="A701" s="1">
        <f>A700+1</f>
        <v>41975</v>
      </c>
      <c r="B701" s="23" t="str">
        <f t="shared" si="190"/>
        <v>Présent</v>
      </c>
      <c r="C701" s="51">
        <f t="shared" si="190"/>
        <v>0.29166756666666699</v>
      </c>
      <c r="D701" s="51">
        <f t="shared" si="190"/>
        <v>0.61458526666666702</v>
      </c>
      <c r="E701" s="51">
        <f t="shared" si="190"/>
        <v>3.1250066666666701E-2</v>
      </c>
      <c r="F701" s="31">
        <f t="shared" ref="F701:F711" si="192">IFERROR(IF(H701="","",(H701-G701)),"")</f>
        <v>0.29166666666666669</v>
      </c>
      <c r="G701" s="31">
        <f t="shared" si="191"/>
        <v>9.6666666665745637E-7</v>
      </c>
      <c r="H701" s="31">
        <f t="shared" ref="H701:H730" si="193">IFERROR(IF(E701="","",D701-C701-E701),"")</f>
        <v>0.29166763333333334</v>
      </c>
      <c r="J701" s="10">
        <f>WEEKNUM(A701,2)</f>
        <v>49</v>
      </c>
    </row>
    <row r="702" spans="1:10" ht="15.75">
      <c r="A702" s="1">
        <f t="shared" ref="A702:A727" si="194">A701+1</f>
        <v>41976</v>
      </c>
      <c r="B702" s="23" t="str">
        <f t="shared" si="190"/>
        <v>Présent</v>
      </c>
      <c r="C702" s="51">
        <f t="shared" si="190"/>
        <v>0.29166756666666699</v>
      </c>
      <c r="D702" s="51">
        <f t="shared" si="190"/>
        <v>0.61458526666666702</v>
      </c>
      <c r="E702" s="51">
        <f t="shared" si="190"/>
        <v>3.1250066666666701E-2</v>
      </c>
      <c r="F702" s="31">
        <f t="shared" si="192"/>
        <v>0.29166666666666669</v>
      </c>
      <c r="G702" s="31">
        <f t="shared" si="191"/>
        <v>9.6666666665745637E-7</v>
      </c>
      <c r="H702" s="31">
        <f t="shared" si="193"/>
        <v>0.29166763333333334</v>
      </c>
      <c r="J702" s="10">
        <f t="shared" ref="J702:J726" si="195">WEEKNUM(A702,2)</f>
        <v>49</v>
      </c>
    </row>
    <row r="703" spans="1:10" ht="15.75">
      <c r="A703" s="1">
        <f t="shared" si="194"/>
        <v>41977</v>
      </c>
      <c r="B703" s="23" t="str">
        <f t="shared" si="190"/>
        <v>Présent</v>
      </c>
      <c r="C703" s="51">
        <f t="shared" si="190"/>
        <v>0.29166756666666699</v>
      </c>
      <c r="D703" s="51">
        <f t="shared" si="190"/>
        <v>0.61458526666666702</v>
      </c>
      <c r="E703" s="51">
        <f t="shared" si="190"/>
        <v>3.1250066666666701E-2</v>
      </c>
      <c r="F703" s="31">
        <f t="shared" si="192"/>
        <v>0.29166666666666669</v>
      </c>
      <c r="G703" s="31">
        <f t="shared" si="191"/>
        <v>9.6666666665745637E-7</v>
      </c>
      <c r="H703" s="31">
        <f t="shared" si="193"/>
        <v>0.29166763333333334</v>
      </c>
      <c r="J703" s="10">
        <f t="shared" si="195"/>
        <v>49</v>
      </c>
    </row>
    <row r="704" spans="1:10" ht="15.75">
      <c r="A704" s="1">
        <f t="shared" si="194"/>
        <v>41978</v>
      </c>
      <c r="B704" s="23" t="str">
        <f t="shared" si="190"/>
        <v>Présent</v>
      </c>
      <c r="C704" s="51">
        <f t="shared" si="190"/>
        <v>0.29166756666666699</v>
      </c>
      <c r="D704" s="51">
        <f t="shared" si="190"/>
        <v>0.61458526666666702</v>
      </c>
      <c r="E704" s="51">
        <f t="shared" si="190"/>
        <v>3.1250066666666701E-2</v>
      </c>
      <c r="F704" s="31">
        <f t="shared" si="192"/>
        <v>0.29166666666666669</v>
      </c>
      <c r="G704" s="31">
        <f t="shared" si="191"/>
        <v>9.6666666665745637E-7</v>
      </c>
      <c r="H704" s="31">
        <f t="shared" si="193"/>
        <v>0.29166763333333334</v>
      </c>
      <c r="J704" s="10">
        <f t="shared" si="195"/>
        <v>49</v>
      </c>
    </row>
    <row r="705" spans="1:10" ht="15.75">
      <c r="A705" s="1">
        <f t="shared" si="194"/>
        <v>41979</v>
      </c>
      <c r="B705" s="23" t="str">
        <f t="shared" si="190"/>
        <v/>
      </c>
      <c r="C705" s="51" t="str">
        <f t="shared" si="190"/>
        <v/>
      </c>
      <c r="D705" s="51" t="str">
        <f t="shared" si="190"/>
        <v/>
      </c>
      <c r="E705" s="51" t="str">
        <f t="shared" si="190"/>
        <v/>
      </c>
      <c r="F705" s="31" t="str">
        <f t="shared" si="192"/>
        <v/>
      </c>
      <c r="G705" s="31" t="str">
        <f t="shared" si="191"/>
        <v/>
      </c>
      <c r="H705" s="31" t="str">
        <f t="shared" si="193"/>
        <v/>
      </c>
      <c r="J705" s="10">
        <f t="shared" si="195"/>
        <v>49</v>
      </c>
    </row>
    <row r="706" spans="1:10" ht="15.75">
      <c r="A706" s="1">
        <f t="shared" si="194"/>
        <v>41980</v>
      </c>
      <c r="B706" s="23" t="str">
        <f t="shared" si="190"/>
        <v/>
      </c>
      <c r="C706" s="51" t="str">
        <f t="shared" si="190"/>
        <v/>
      </c>
      <c r="D706" s="51" t="str">
        <f t="shared" si="190"/>
        <v/>
      </c>
      <c r="E706" s="51" t="str">
        <f t="shared" si="190"/>
        <v/>
      </c>
      <c r="F706" s="31" t="str">
        <f t="shared" si="192"/>
        <v/>
      </c>
      <c r="G706" s="31" t="str">
        <f t="shared" si="191"/>
        <v/>
      </c>
      <c r="H706" s="31" t="str">
        <f t="shared" si="193"/>
        <v/>
      </c>
      <c r="J706" s="10">
        <f t="shared" si="195"/>
        <v>49</v>
      </c>
    </row>
    <row r="707" spans="1:10" ht="15.75">
      <c r="A707" s="1">
        <f t="shared" si="194"/>
        <v>41981</v>
      </c>
      <c r="B707" s="23" t="str">
        <f t="shared" si="190"/>
        <v>Présent</v>
      </c>
      <c r="C707" s="51">
        <f t="shared" si="190"/>
        <v>0.29166756666666699</v>
      </c>
      <c r="D707" s="51">
        <f t="shared" si="190"/>
        <v>0.61458526666666702</v>
      </c>
      <c r="E707" s="51">
        <f t="shared" si="190"/>
        <v>3.1250066666666701E-2</v>
      </c>
      <c r="F707" s="31">
        <f t="shared" si="192"/>
        <v>0.29166666666666669</v>
      </c>
      <c r="G707" s="31">
        <f t="shared" si="191"/>
        <v>9.6666666665745637E-7</v>
      </c>
      <c r="H707" s="31">
        <f t="shared" si="193"/>
        <v>0.29166763333333334</v>
      </c>
      <c r="J707" s="10">
        <f t="shared" si="195"/>
        <v>50</v>
      </c>
    </row>
    <row r="708" spans="1:10" ht="15.75">
      <c r="A708" s="1">
        <f t="shared" si="194"/>
        <v>41982</v>
      </c>
      <c r="B708" s="23" t="str">
        <f t="shared" si="190"/>
        <v>Présent</v>
      </c>
      <c r="C708" s="51">
        <f t="shared" si="190"/>
        <v>0.29166756666666699</v>
      </c>
      <c r="D708" s="51">
        <f t="shared" si="190"/>
        <v>0.61458526666666702</v>
      </c>
      <c r="E708" s="51">
        <f t="shared" si="190"/>
        <v>3.1250066666666701E-2</v>
      </c>
      <c r="F708" s="31">
        <f t="shared" si="192"/>
        <v>0.29166666666666669</v>
      </c>
      <c r="G708" s="31">
        <f t="shared" si="191"/>
        <v>9.6666666665745637E-7</v>
      </c>
      <c r="H708" s="31">
        <f t="shared" si="193"/>
        <v>0.29166763333333334</v>
      </c>
      <c r="J708" s="10">
        <f t="shared" si="195"/>
        <v>50</v>
      </c>
    </row>
    <row r="709" spans="1:10" ht="15.75">
      <c r="A709" s="1">
        <f t="shared" si="194"/>
        <v>41983</v>
      </c>
      <c r="B709" s="23" t="str">
        <f>IF(AND(WEEKDAY($A709,2)&lt;6,COUNTIF(JF,$A709)=0),INDEX($L$18:$O$18,,COLUMN()-1),"")</f>
        <v>Présent</v>
      </c>
      <c r="C709" s="51">
        <f t="shared" si="190"/>
        <v>0.29166756666666699</v>
      </c>
      <c r="D709" s="51">
        <f t="shared" si="190"/>
        <v>0.61458526666666702</v>
      </c>
      <c r="E709" s="51">
        <f t="shared" si="190"/>
        <v>3.1250066666666701E-2</v>
      </c>
      <c r="F709" s="31">
        <f t="shared" si="192"/>
        <v>0.29166666666666669</v>
      </c>
      <c r="G709" s="31">
        <f t="shared" si="191"/>
        <v>9.6666666665745637E-7</v>
      </c>
      <c r="H709" s="31">
        <f t="shared" si="193"/>
        <v>0.29166763333333334</v>
      </c>
      <c r="J709" s="10">
        <f t="shared" si="195"/>
        <v>50</v>
      </c>
    </row>
    <row r="710" spans="1:10" ht="15.75">
      <c r="A710" s="1">
        <f t="shared" si="194"/>
        <v>41984</v>
      </c>
      <c r="B710" s="23" t="str">
        <f t="shared" si="190"/>
        <v>Présent</v>
      </c>
      <c r="C710" s="51">
        <f t="shared" si="190"/>
        <v>0.29166756666666699</v>
      </c>
      <c r="D710" s="51">
        <f t="shared" si="190"/>
        <v>0.61458526666666702</v>
      </c>
      <c r="E710" s="51">
        <f t="shared" si="190"/>
        <v>3.1250066666666701E-2</v>
      </c>
      <c r="F710" s="31">
        <f t="shared" si="192"/>
        <v>0.29166666666666669</v>
      </c>
      <c r="G710" s="31">
        <f t="shared" si="191"/>
        <v>9.6666666665745637E-7</v>
      </c>
      <c r="H710" s="31">
        <f t="shared" si="193"/>
        <v>0.29166763333333334</v>
      </c>
      <c r="J710" s="10">
        <f t="shared" si="195"/>
        <v>50</v>
      </c>
    </row>
    <row r="711" spans="1:10" ht="15.75">
      <c r="A711" s="1">
        <f t="shared" si="194"/>
        <v>41985</v>
      </c>
      <c r="B711" s="23" t="str">
        <f t="shared" si="190"/>
        <v>Présent</v>
      </c>
      <c r="C711" s="51">
        <f t="shared" si="190"/>
        <v>0.29166756666666699</v>
      </c>
      <c r="D711" s="51">
        <f t="shared" si="190"/>
        <v>0.61458526666666702</v>
      </c>
      <c r="E711" s="51">
        <f t="shared" si="190"/>
        <v>3.1250066666666701E-2</v>
      </c>
      <c r="F711" s="31">
        <f t="shared" si="192"/>
        <v>0.29166666666666669</v>
      </c>
      <c r="G711" s="31">
        <f t="shared" si="191"/>
        <v>9.6666666665745637E-7</v>
      </c>
      <c r="H711" s="31">
        <f t="shared" si="193"/>
        <v>0.29166763333333334</v>
      </c>
      <c r="J711" s="10">
        <f t="shared" si="195"/>
        <v>50</v>
      </c>
    </row>
    <row r="712" spans="1:10" ht="15.75">
      <c r="A712" s="1">
        <f t="shared" si="194"/>
        <v>41986</v>
      </c>
      <c r="B712" s="23" t="str">
        <f t="shared" si="190"/>
        <v/>
      </c>
      <c r="C712" s="51" t="str">
        <f t="shared" si="190"/>
        <v/>
      </c>
      <c r="D712" s="51" t="str">
        <f t="shared" si="190"/>
        <v/>
      </c>
      <c r="E712" s="51" t="str">
        <f t="shared" si="190"/>
        <v/>
      </c>
      <c r="F712" s="31" t="str">
        <f>IFERROR(IF(H712="","",(H712-G712)),"")</f>
        <v/>
      </c>
      <c r="G712" s="31" t="str">
        <f t="shared" si="191"/>
        <v/>
      </c>
      <c r="H712" s="31" t="str">
        <f t="shared" si="193"/>
        <v/>
      </c>
      <c r="J712" s="10">
        <f t="shared" si="195"/>
        <v>50</v>
      </c>
    </row>
    <row r="713" spans="1:10" ht="15.75">
      <c r="A713" s="1">
        <f t="shared" si="194"/>
        <v>41987</v>
      </c>
      <c r="B713" s="23" t="str">
        <f t="shared" si="190"/>
        <v/>
      </c>
      <c r="C713" s="51" t="str">
        <f t="shared" si="190"/>
        <v/>
      </c>
      <c r="D713" s="51" t="str">
        <f t="shared" si="190"/>
        <v/>
      </c>
      <c r="E713" s="51" t="str">
        <f t="shared" si="190"/>
        <v/>
      </c>
      <c r="F713" s="31" t="str">
        <f t="shared" ref="F713:F730" si="196">IFERROR(IF(H713="","",(H713-G713)),"")</f>
        <v/>
      </c>
      <c r="G713" s="31" t="str">
        <f t="shared" si="191"/>
        <v/>
      </c>
      <c r="H713" s="31" t="str">
        <f t="shared" si="193"/>
        <v/>
      </c>
      <c r="J713" s="10">
        <f t="shared" si="195"/>
        <v>50</v>
      </c>
    </row>
    <row r="714" spans="1:10" ht="15.75">
      <c r="A714" s="1">
        <f t="shared" si="194"/>
        <v>41988</v>
      </c>
      <c r="B714" s="23" t="str">
        <f t="shared" si="190"/>
        <v>Présent</v>
      </c>
      <c r="C714" s="51">
        <f t="shared" si="190"/>
        <v>0.29166756666666699</v>
      </c>
      <c r="D714" s="51">
        <f t="shared" si="190"/>
        <v>0.61458526666666702</v>
      </c>
      <c r="E714" s="51">
        <f t="shared" si="190"/>
        <v>3.1250066666666701E-2</v>
      </c>
      <c r="F714" s="31">
        <f t="shared" si="196"/>
        <v>0.29166666666666669</v>
      </c>
      <c r="G714" s="31">
        <f t="shared" si="191"/>
        <v>9.6666666665745637E-7</v>
      </c>
      <c r="H714" s="31">
        <f t="shared" si="193"/>
        <v>0.29166763333333334</v>
      </c>
      <c r="J714" s="10">
        <f t="shared" si="195"/>
        <v>51</v>
      </c>
    </row>
    <row r="715" spans="1:10" ht="15.75">
      <c r="A715" s="1">
        <f t="shared" si="194"/>
        <v>41989</v>
      </c>
      <c r="B715" s="23" t="str">
        <f t="shared" si="190"/>
        <v>Présent</v>
      </c>
      <c r="C715" s="51">
        <f t="shared" si="190"/>
        <v>0.29166756666666699</v>
      </c>
      <c r="D715" s="51">
        <f t="shared" si="190"/>
        <v>0.61458526666666702</v>
      </c>
      <c r="E715" s="51">
        <f t="shared" si="190"/>
        <v>3.1250066666666701E-2</v>
      </c>
      <c r="F715" s="31">
        <f t="shared" si="196"/>
        <v>0.29166666666666669</v>
      </c>
      <c r="G715" s="31">
        <f t="shared" si="191"/>
        <v>9.6666666665745637E-7</v>
      </c>
      <c r="H715" s="31">
        <f t="shared" si="193"/>
        <v>0.29166763333333334</v>
      </c>
      <c r="J715" s="10">
        <f t="shared" si="195"/>
        <v>51</v>
      </c>
    </row>
    <row r="716" spans="1:10" ht="15.75">
      <c r="A716" s="1">
        <f t="shared" si="194"/>
        <v>41990</v>
      </c>
      <c r="B716" s="23" t="str">
        <f t="shared" si="190"/>
        <v>Présent</v>
      </c>
      <c r="C716" s="51">
        <f t="shared" si="190"/>
        <v>0.29166756666666699</v>
      </c>
      <c r="D716" s="51">
        <f t="shared" si="190"/>
        <v>0.61458526666666702</v>
      </c>
      <c r="E716" s="51">
        <f t="shared" si="190"/>
        <v>3.1250066666666701E-2</v>
      </c>
      <c r="F716" s="31">
        <f t="shared" si="196"/>
        <v>0.29166666666666669</v>
      </c>
      <c r="G716" s="31">
        <f t="shared" si="191"/>
        <v>9.6666666665745637E-7</v>
      </c>
      <c r="H716" s="31">
        <f t="shared" si="193"/>
        <v>0.29166763333333334</v>
      </c>
      <c r="J716" s="10">
        <f t="shared" si="195"/>
        <v>51</v>
      </c>
    </row>
    <row r="717" spans="1:10" ht="15.75">
      <c r="A717" s="1">
        <f t="shared" si="194"/>
        <v>41991</v>
      </c>
      <c r="B717" s="23" t="str">
        <f t="shared" si="190"/>
        <v>Présent</v>
      </c>
      <c r="C717" s="51">
        <f t="shared" si="190"/>
        <v>0.29166756666666699</v>
      </c>
      <c r="D717" s="51">
        <f t="shared" si="190"/>
        <v>0.61458526666666702</v>
      </c>
      <c r="E717" s="51">
        <f t="shared" si="190"/>
        <v>3.1250066666666701E-2</v>
      </c>
      <c r="F717" s="31">
        <f t="shared" si="196"/>
        <v>0.29166666666666669</v>
      </c>
      <c r="G717" s="31">
        <f t="shared" si="191"/>
        <v>9.6666666665745637E-7</v>
      </c>
      <c r="H717" s="31">
        <f t="shared" si="193"/>
        <v>0.29166763333333334</v>
      </c>
      <c r="J717" s="10">
        <f t="shared" si="195"/>
        <v>51</v>
      </c>
    </row>
    <row r="718" spans="1:10" ht="15.75">
      <c r="A718" s="1">
        <f t="shared" si="194"/>
        <v>41992</v>
      </c>
      <c r="B718" s="23" t="str">
        <f t="shared" si="190"/>
        <v>Présent</v>
      </c>
      <c r="C718" s="51">
        <f t="shared" si="190"/>
        <v>0.29166756666666699</v>
      </c>
      <c r="D718" s="51">
        <f t="shared" si="190"/>
        <v>0.61458526666666702</v>
      </c>
      <c r="E718" s="51">
        <f t="shared" si="190"/>
        <v>3.1250066666666701E-2</v>
      </c>
      <c r="F718" s="31">
        <f t="shared" si="196"/>
        <v>0.29166666666666669</v>
      </c>
      <c r="G718" s="31">
        <f t="shared" si="191"/>
        <v>9.6666666665745637E-7</v>
      </c>
      <c r="H718" s="31">
        <f t="shared" si="193"/>
        <v>0.29166763333333334</v>
      </c>
      <c r="J718" s="10">
        <f t="shared" si="195"/>
        <v>51</v>
      </c>
    </row>
    <row r="719" spans="1:10" ht="15.75">
      <c r="A719" s="1">
        <f t="shared" si="194"/>
        <v>41993</v>
      </c>
      <c r="B719" s="23" t="str">
        <f t="shared" si="190"/>
        <v/>
      </c>
      <c r="C719" s="51" t="str">
        <f t="shared" si="190"/>
        <v/>
      </c>
      <c r="D719" s="51" t="str">
        <f t="shared" si="190"/>
        <v/>
      </c>
      <c r="E719" s="51" t="str">
        <f t="shared" si="190"/>
        <v/>
      </c>
      <c r="F719" s="31" t="str">
        <f t="shared" si="196"/>
        <v/>
      </c>
      <c r="G719" s="31" t="str">
        <f t="shared" si="191"/>
        <v/>
      </c>
      <c r="H719" s="31" t="str">
        <f t="shared" si="193"/>
        <v/>
      </c>
      <c r="J719" s="10">
        <f t="shared" si="195"/>
        <v>51</v>
      </c>
    </row>
    <row r="720" spans="1:10" ht="15.75">
      <c r="A720" s="1">
        <f t="shared" si="194"/>
        <v>41994</v>
      </c>
      <c r="B720" s="23" t="str">
        <f t="shared" si="190"/>
        <v/>
      </c>
      <c r="C720" s="51" t="str">
        <f t="shared" si="190"/>
        <v/>
      </c>
      <c r="D720" s="51" t="str">
        <f t="shared" si="190"/>
        <v/>
      </c>
      <c r="E720" s="51" t="str">
        <f t="shared" si="190"/>
        <v/>
      </c>
      <c r="F720" s="31" t="str">
        <f t="shared" si="196"/>
        <v/>
      </c>
      <c r="G720" s="31" t="str">
        <f t="shared" si="191"/>
        <v/>
      </c>
      <c r="H720" s="31" t="str">
        <f t="shared" si="193"/>
        <v/>
      </c>
      <c r="J720" s="10">
        <f t="shared" si="195"/>
        <v>51</v>
      </c>
    </row>
    <row r="721" spans="1:10" ht="15.75">
      <c r="A721" s="1">
        <f t="shared" si="194"/>
        <v>41995</v>
      </c>
      <c r="B721" s="23" t="str">
        <f t="shared" si="190"/>
        <v>Présent</v>
      </c>
      <c r="C721" s="51">
        <f t="shared" si="190"/>
        <v>0.29166756666666699</v>
      </c>
      <c r="D721" s="51">
        <f t="shared" si="190"/>
        <v>0.61458526666666702</v>
      </c>
      <c r="E721" s="51">
        <f t="shared" si="190"/>
        <v>3.1250066666666701E-2</v>
      </c>
      <c r="F721" s="31">
        <f t="shared" si="196"/>
        <v>0.29166666666666669</v>
      </c>
      <c r="G721" s="31">
        <f t="shared" si="191"/>
        <v>9.6666666665745637E-7</v>
      </c>
      <c r="H721" s="31">
        <f t="shared" si="193"/>
        <v>0.29166763333333334</v>
      </c>
      <c r="J721" s="10">
        <f t="shared" si="195"/>
        <v>52</v>
      </c>
    </row>
    <row r="722" spans="1:10" ht="15.75">
      <c r="A722" s="1">
        <f t="shared" si="194"/>
        <v>41996</v>
      </c>
      <c r="B722" s="23" t="str">
        <f t="shared" si="190"/>
        <v>Présent</v>
      </c>
      <c r="C722" s="51">
        <f t="shared" si="190"/>
        <v>0.29166756666666699</v>
      </c>
      <c r="D722" s="51">
        <f t="shared" si="190"/>
        <v>0.61458526666666702</v>
      </c>
      <c r="E722" s="51">
        <f t="shared" si="190"/>
        <v>3.1250066666666701E-2</v>
      </c>
      <c r="F722" s="31">
        <f t="shared" si="196"/>
        <v>0.29166666666666669</v>
      </c>
      <c r="G722" s="31">
        <f t="shared" si="191"/>
        <v>9.6666666665745637E-7</v>
      </c>
      <c r="H722" s="31">
        <f t="shared" si="193"/>
        <v>0.29166763333333334</v>
      </c>
      <c r="J722" s="10">
        <f t="shared" si="195"/>
        <v>52</v>
      </c>
    </row>
    <row r="723" spans="1:10" ht="15.75">
      <c r="A723" s="1">
        <f t="shared" si="194"/>
        <v>41997</v>
      </c>
      <c r="B723" s="23" t="str">
        <f t="shared" si="190"/>
        <v>Présent</v>
      </c>
      <c r="C723" s="51">
        <f t="shared" si="190"/>
        <v>0.29166756666666699</v>
      </c>
      <c r="D723" s="51">
        <f t="shared" si="190"/>
        <v>0.61458526666666702</v>
      </c>
      <c r="E723" s="51">
        <f t="shared" si="190"/>
        <v>3.1250066666666701E-2</v>
      </c>
      <c r="F723" s="31">
        <f t="shared" si="196"/>
        <v>0.29166666666666669</v>
      </c>
      <c r="G723" s="31">
        <f t="shared" si="191"/>
        <v>9.6666666665745637E-7</v>
      </c>
      <c r="H723" s="31">
        <f t="shared" si="193"/>
        <v>0.29166763333333334</v>
      </c>
      <c r="J723" s="10">
        <f t="shared" si="195"/>
        <v>52</v>
      </c>
    </row>
    <row r="724" spans="1:10" ht="15.75">
      <c r="A724" s="1">
        <f t="shared" si="194"/>
        <v>41998</v>
      </c>
      <c r="B724" s="23" t="str">
        <f t="shared" ref="B724:E725" si="197">IF(AND(WEEKDAY($A724,2)&lt;6,COUNTIF(JF,$A724)=1),INDEX($L$19:$O$19,,COLUMN()-1),"")</f>
        <v>Absent</v>
      </c>
      <c r="C724" s="51">
        <f t="shared" si="197"/>
        <v>0.29166756666666699</v>
      </c>
      <c r="D724" s="51">
        <f t="shared" si="197"/>
        <v>0.61458526666666702</v>
      </c>
      <c r="E724" s="51">
        <f t="shared" si="197"/>
        <v>3.1250066666666701E-2</v>
      </c>
      <c r="F724" s="31">
        <f t="shared" si="196"/>
        <v>0.29166666666666669</v>
      </c>
      <c r="G724" s="31">
        <f t="shared" si="191"/>
        <v>9.6666666665745637E-7</v>
      </c>
      <c r="H724" s="31">
        <f t="shared" si="193"/>
        <v>0.29166763333333334</v>
      </c>
      <c r="J724" s="10">
        <f t="shared" si="195"/>
        <v>52</v>
      </c>
    </row>
    <row r="725" spans="1:10" ht="15.75">
      <c r="A725" s="1">
        <f t="shared" si="194"/>
        <v>41999</v>
      </c>
      <c r="B725" s="23" t="str">
        <f t="shared" si="197"/>
        <v>Absent</v>
      </c>
      <c r="C725" s="51">
        <f t="shared" si="197"/>
        <v>0.29166756666666699</v>
      </c>
      <c r="D725" s="51">
        <f t="shared" si="197"/>
        <v>0.61458526666666702</v>
      </c>
      <c r="E725" s="51">
        <f t="shared" si="197"/>
        <v>3.1250066666666701E-2</v>
      </c>
      <c r="F725" s="31">
        <f t="shared" si="196"/>
        <v>0.29166666666666669</v>
      </c>
      <c r="G725" s="31">
        <f t="shared" si="191"/>
        <v>9.6666666665745637E-7</v>
      </c>
      <c r="H725" s="31">
        <f t="shared" si="193"/>
        <v>0.29166763333333334</v>
      </c>
      <c r="J725" s="10">
        <f t="shared" si="195"/>
        <v>52</v>
      </c>
    </row>
    <row r="726" spans="1:10" ht="15.75">
      <c r="A726" s="1">
        <f t="shared" si="194"/>
        <v>42000</v>
      </c>
      <c r="B726" s="23" t="str">
        <f t="shared" ref="B726:E730" si="198">IF($A726="","",IF(AND(WEEKDAY($A726,2)&lt;6,COUNTIF(JF,$A726)=0),INDEX($L$18:$O$18,,COLUMN()-1),""))</f>
        <v/>
      </c>
      <c r="C726" s="51" t="str">
        <f t="shared" si="198"/>
        <v/>
      </c>
      <c r="D726" s="51" t="str">
        <f t="shared" si="198"/>
        <v/>
      </c>
      <c r="E726" s="51" t="str">
        <f t="shared" si="198"/>
        <v/>
      </c>
      <c r="F726" s="31" t="str">
        <f t="shared" si="196"/>
        <v/>
      </c>
      <c r="G726" s="31" t="str">
        <f t="shared" si="191"/>
        <v/>
      </c>
      <c r="H726" s="31" t="str">
        <f t="shared" si="193"/>
        <v/>
      </c>
      <c r="J726" s="10">
        <f t="shared" si="195"/>
        <v>52</v>
      </c>
    </row>
    <row r="727" spans="1:10" ht="15.75">
      <c r="A727" s="1">
        <f t="shared" si="194"/>
        <v>42001</v>
      </c>
      <c r="B727" s="23" t="str">
        <f t="shared" si="198"/>
        <v/>
      </c>
      <c r="C727" s="51" t="str">
        <f t="shared" si="198"/>
        <v/>
      </c>
      <c r="D727" s="51" t="str">
        <f t="shared" si="198"/>
        <v/>
      </c>
      <c r="E727" s="51" t="str">
        <f t="shared" si="198"/>
        <v/>
      </c>
      <c r="F727" s="31" t="str">
        <f t="shared" si="196"/>
        <v/>
      </c>
      <c r="G727" s="31" t="str">
        <f t="shared" si="191"/>
        <v/>
      </c>
      <c r="H727" s="31" t="str">
        <f t="shared" si="193"/>
        <v/>
      </c>
      <c r="J727" s="10">
        <f t="shared" ref="J727:J729" si="199">IF(A727="","",WEEKNUM(A727,2))</f>
        <v>52</v>
      </c>
    </row>
    <row r="728" spans="1:10" ht="15.75">
      <c r="A728" s="1">
        <f>IF(A727="","",IF(MONTH(A727+1)=MONTH(A727),A727+1,""))</f>
        <v>42002</v>
      </c>
      <c r="B728" s="23" t="str">
        <f t="shared" si="198"/>
        <v>Présent</v>
      </c>
      <c r="C728" s="51">
        <f t="shared" si="198"/>
        <v>0.29166756666666699</v>
      </c>
      <c r="D728" s="51">
        <f t="shared" si="198"/>
        <v>0.61458526666666702</v>
      </c>
      <c r="E728" s="51">
        <f t="shared" si="198"/>
        <v>3.1250066666666701E-2</v>
      </c>
      <c r="F728" s="31">
        <f t="shared" si="196"/>
        <v>0.29166666666666669</v>
      </c>
      <c r="G728" s="31">
        <f t="shared" si="191"/>
        <v>9.6666666665745637E-7</v>
      </c>
      <c r="H728" s="31">
        <f t="shared" si="193"/>
        <v>0.29166763333333334</v>
      </c>
      <c r="J728" s="10">
        <f t="shared" si="199"/>
        <v>53</v>
      </c>
    </row>
    <row r="729" spans="1:10" ht="15.75">
      <c r="A729" s="1">
        <f t="shared" ref="A729:A730" si="200">IF(A728="","",IF(MONTH(A728+1)=MONTH(A728),A728+1,""))</f>
        <v>42003</v>
      </c>
      <c r="B729" s="23" t="str">
        <f t="shared" si="198"/>
        <v>Présent</v>
      </c>
      <c r="C729" s="51">
        <f t="shared" si="198"/>
        <v>0.29166756666666699</v>
      </c>
      <c r="D729" s="51">
        <f t="shared" si="198"/>
        <v>0.61458526666666702</v>
      </c>
      <c r="E729" s="51">
        <f t="shared" si="198"/>
        <v>3.1250066666666701E-2</v>
      </c>
      <c r="F729" s="31">
        <f t="shared" si="196"/>
        <v>0.29166666666666669</v>
      </c>
      <c r="G729" s="31">
        <f t="shared" si="191"/>
        <v>9.6666666665745637E-7</v>
      </c>
      <c r="H729" s="31">
        <f t="shared" si="193"/>
        <v>0.29166763333333334</v>
      </c>
      <c r="J729" s="10">
        <f t="shared" si="199"/>
        <v>53</v>
      </c>
    </row>
    <row r="730" spans="1:10" ht="15.75">
      <c r="A730" s="1">
        <f t="shared" si="200"/>
        <v>42004</v>
      </c>
      <c r="B730" s="23" t="str">
        <f t="shared" si="198"/>
        <v>Présent</v>
      </c>
      <c r="C730" s="51">
        <f t="shared" si="198"/>
        <v>0.29166756666666699</v>
      </c>
      <c r="D730" s="51">
        <f t="shared" si="198"/>
        <v>0.61458526666666702</v>
      </c>
      <c r="E730" s="51">
        <f t="shared" si="198"/>
        <v>3.1250066666666701E-2</v>
      </c>
      <c r="F730" s="31">
        <f t="shared" si="196"/>
        <v>0.29166666666666669</v>
      </c>
      <c r="G730" s="31">
        <f t="shared" si="191"/>
        <v>9.6666666665745637E-7</v>
      </c>
      <c r="H730" s="31">
        <f t="shared" si="193"/>
        <v>0.29166763333333334</v>
      </c>
      <c r="J730" s="10">
        <f>IF(A730="","",WEEKNUM(A730,2))</f>
        <v>53</v>
      </c>
    </row>
    <row r="731" spans="1:10" ht="47.25">
      <c r="A731" s="1"/>
      <c r="B731" s="37" t="s">
        <v>54</v>
      </c>
      <c r="C731" s="38" t="s">
        <v>53</v>
      </c>
      <c r="D731" s="38" t="s">
        <v>52</v>
      </c>
      <c r="E731" s="39" t="s">
        <v>50</v>
      </c>
      <c r="F731" s="40" t="s">
        <v>51</v>
      </c>
      <c r="G731" s="40"/>
      <c r="H731" s="40" t="s">
        <v>55</v>
      </c>
    </row>
    <row r="732" spans="1:10" ht="15.75">
      <c r="A732" s="29" t="s">
        <v>136</v>
      </c>
      <c r="B732" s="34">
        <f>SUMIF($J$700:$J$730,$J732,$H$700:$H$730)</f>
        <v>1.4583381666666666</v>
      </c>
      <c r="C732" s="35">
        <f t="shared" ref="C732:C735" si="201">IFERROR((IF(B732="","",IF(B732&lt;$P$24,($P$24-B732),0))),"")</f>
        <v>0</v>
      </c>
      <c r="D732" s="34">
        <f>IFERROR((IF(B732="","",IF(B732&gt;=$P$24,$P$24,B732))),"")</f>
        <v>1.458337833333335</v>
      </c>
      <c r="E732" s="36">
        <f t="shared" ref="E732:E735" si="202">IFERROR(IF(B732="","",IF(B732&lt;=$P$24,0,IF(B732&lt;$P$25,B732-$P$24,$P$26))),"")</f>
        <v>3.3333333160356915E-7</v>
      </c>
      <c r="F732" s="32">
        <f t="shared" ref="F732:F735" si="203">IFERROR(IF(B732="","",IF(B732&gt;$P$25,B732-$P$25,0)),"")</f>
        <v>0</v>
      </c>
      <c r="G732" s="32"/>
      <c r="H732" s="42"/>
      <c r="J732" s="10">
        <v>49</v>
      </c>
    </row>
    <row r="733" spans="1:10" ht="15.75">
      <c r="A733" s="29" t="s">
        <v>137</v>
      </c>
      <c r="B733" s="34">
        <f t="shared" ref="B733:B735" si="204">SUMIF($J$700:$J$730,$J733,$H$700:$H$730)</f>
        <v>1.4583381666666666</v>
      </c>
      <c r="C733" s="35">
        <f t="shared" si="201"/>
        <v>0</v>
      </c>
      <c r="D733" s="34">
        <f t="shared" ref="D733:D737" si="205">IFERROR((IF(B733="","",IF(B733&gt;=$P$24,$P$24,B733))),"")</f>
        <v>1.458337833333335</v>
      </c>
      <c r="E733" s="36">
        <f t="shared" si="202"/>
        <v>3.3333333160356915E-7</v>
      </c>
      <c r="F733" s="32">
        <f t="shared" si="203"/>
        <v>0</v>
      </c>
      <c r="G733" s="32"/>
      <c r="H733" s="42"/>
      <c r="J733" s="10">
        <f>J732+1</f>
        <v>50</v>
      </c>
    </row>
    <row r="734" spans="1:10" ht="15.75">
      <c r="A734" s="29" t="s">
        <v>138</v>
      </c>
      <c r="B734" s="34">
        <f t="shared" si="204"/>
        <v>1.4583381666666666</v>
      </c>
      <c r="C734" s="35">
        <f t="shared" si="201"/>
        <v>0</v>
      </c>
      <c r="D734" s="34">
        <f t="shared" si="205"/>
        <v>1.458337833333335</v>
      </c>
      <c r="E734" s="36">
        <f t="shared" si="202"/>
        <v>3.3333333160356915E-7</v>
      </c>
      <c r="F734" s="32">
        <f t="shared" si="203"/>
        <v>0</v>
      </c>
      <c r="G734" s="32"/>
      <c r="H734" s="42"/>
      <c r="J734" s="10">
        <f t="shared" ref="J734:J736" si="206">J733+1</f>
        <v>51</v>
      </c>
    </row>
    <row r="735" spans="1:10" ht="15.75">
      <c r="A735" s="29" t="s">
        <v>139</v>
      </c>
      <c r="B735" s="34">
        <f t="shared" si="204"/>
        <v>1.4583381666666666</v>
      </c>
      <c r="C735" s="35">
        <f t="shared" si="201"/>
        <v>0</v>
      </c>
      <c r="D735" s="34">
        <f t="shared" si="205"/>
        <v>1.458337833333335</v>
      </c>
      <c r="E735" s="36">
        <f t="shared" si="202"/>
        <v>3.3333333160356915E-7</v>
      </c>
      <c r="F735" s="32">
        <f t="shared" si="203"/>
        <v>0</v>
      </c>
      <c r="G735" s="32"/>
      <c r="H735" s="42"/>
      <c r="J735" s="10">
        <f t="shared" si="206"/>
        <v>52</v>
      </c>
    </row>
    <row r="736" spans="1:10" ht="15.75">
      <c r="A736" s="29" t="s">
        <v>140</v>
      </c>
      <c r="B736" s="34">
        <f>SUMIF(J700:J730,J736,H700:H730)</f>
        <v>0.87500290000000003</v>
      </c>
      <c r="C736" s="35">
        <v>0</v>
      </c>
      <c r="D736" s="34">
        <f>B736</f>
        <v>0.87500290000000003</v>
      </c>
      <c r="E736" s="36">
        <v>0</v>
      </c>
      <c r="F736" s="32">
        <v>0</v>
      </c>
      <c r="G736" s="32"/>
      <c r="H736" s="42"/>
      <c r="J736" s="10">
        <f t="shared" si="206"/>
        <v>53</v>
      </c>
    </row>
    <row r="737" spans="1:8" ht="15.75">
      <c r="A737" s="29"/>
      <c r="B737" s="34"/>
      <c r="C737" s="35"/>
      <c r="D737" s="34" t="str">
        <f t="shared" si="205"/>
        <v/>
      </c>
      <c r="E737" s="36"/>
      <c r="F737" s="32"/>
      <c r="G737" s="32"/>
      <c r="H737" s="42"/>
    </row>
    <row r="738" spans="1:8">
      <c r="A738" s="12" t="s">
        <v>19</v>
      </c>
      <c r="B738" s="33">
        <f>SUM(B732:B737)</f>
        <v>6.7083555666666665</v>
      </c>
      <c r="C738" s="33">
        <f t="shared" ref="C738:F738" si="207">SUM(C732:C737)</f>
        <v>0</v>
      </c>
      <c r="D738" s="33">
        <f t="shared" si="207"/>
        <v>6.7083542333333401</v>
      </c>
      <c r="E738" s="33">
        <f t="shared" si="207"/>
        <v>1.3333333264142766E-6</v>
      </c>
      <c r="F738" s="33">
        <f t="shared" si="207"/>
        <v>0</v>
      </c>
      <c r="G738" s="33"/>
      <c r="H738" s="43">
        <f>($AD$3*$AC$3*24)+(E738*24*$AC$4)+($AC$5*F738*24)-(C738*$AC$3*24)</f>
        <v>1600.0004219767177</v>
      </c>
    </row>
  </sheetData>
  <mergeCells count="144">
    <mergeCell ref="D1:I3"/>
    <mergeCell ref="D4:I5"/>
    <mergeCell ref="G7:H7"/>
    <mergeCell ref="G8:H9"/>
    <mergeCell ref="D63:I65"/>
    <mergeCell ref="D66:I67"/>
    <mergeCell ref="B14:D14"/>
    <mergeCell ref="B12:D12"/>
    <mergeCell ref="B10:D10"/>
    <mergeCell ref="B8:D8"/>
    <mergeCell ref="B9:D9"/>
    <mergeCell ref="B13:D13"/>
    <mergeCell ref="B7:D7"/>
    <mergeCell ref="B11:D11"/>
    <mergeCell ref="B73:D73"/>
    <mergeCell ref="B74:D74"/>
    <mergeCell ref="B75:D75"/>
    <mergeCell ref="B76:D76"/>
    <mergeCell ref="G131:H131"/>
    <mergeCell ref="G132:H133"/>
    <mergeCell ref="B136:D136"/>
    <mergeCell ref="B137:D137"/>
    <mergeCell ref="B138:D138"/>
    <mergeCell ref="D314:I315"/>
    <mergeCell ref="B317:D317"/>
    <mergeCell ref="G317:H317"/>
    <mergeCell ref="B318:D318"/>
    <mergeCell ref="G318:H319"/>
    <mergeCell ref="B319:D319"/>
    <mergeCell ref="D187:I189"/>
    <mergeCell ref="D190:I191"/>
    <mergeCell ref="B131:D131"/>
    <mergeCell ref="B132:D132"/>
    <mergeCell ref="B133:D133"/>
    <mergeCell ref="B134:D134"/>
    <mergeCell ref="B135:D135"/>
    <mergeCell ref="B69:D69"/>
    <mergeCell ref="G69:H69"/>
    <mergeCell ref="G70:H71"/>
    <mergeCell ref="D125:I127"/>
    <mergeCell ref="D128:I129"/>
    <mergeCell ref="B70:D70"/>
    <mergeCell ref="B71:D71"/>
    <mergeCell ref="B72:D72"/>
    <mergeCell ref="D311:I313"/>
    <mergeCell ref="G193:H193"/>
    <mergeCell ref="G194:H195"/>
    <mergeCell ref="B198:D198"/>
    <mergeCell ref="B199:D199"/>
    <mergeCell ref="B200:D200"/>
    <mergeCell ref="D249:I251"/>
    <mergeCell ref="D252:I253"/>
    <mergeCell ref="B255:D255"/>
    <mergeCell ref="G255:H255"/>
    <mergeCell ref="B256:D256"/>
    <mergeCell ref="G256:H257"/>
    <mergeCell ref="B193:D193"/>
    <mergeCell ref="B194:D194"/>
    <mergeCell ref="B195:D195"/>
    <mergeCell ref="B196:D196"/>
    <mergeCell ref="B197:D197"/>
    <mergeCell ref="B382:D382"/>
    <mergeCell ref="B383:D383"/>
    <mergeCell ref="B384:D384"/>
    <mergeCell ref="B385:D385"/>
    <mergeCell ref="B386:D386"/>
    <mergeCell ref="D373:I375"/>
    <mergeCell ref="D376:I377"/>
    <mergeCell ref="B379:D379"/>
    <mergeCell ref="G379:H379"/>
    <mergeCell ref="B380:D380"/>
    <mergeCell ref="G380:H381"/>
    <mergeCell ref="B381:D381"/>
    <mergeCell ref="B324:D324"/>
    <mergeCell ref="B320:D320"/>
    <mergeCell ref="B321:D321"/>
    <mergeCell ref="B322:D322"/>
    <mergeCell ref="B323:D323"/>
    <mergeCell ref="B260:D260"/>
    <mergeCell ref="B261:D261"/>
    <mergeCell ref="B262:D262"/>
    <mergeCell ref="B257:D257"/>
    <mergeCell ref="B258:D258"/>
    <mergeCell ref="B259:D259"/>
    <mergeCell ref="B444:D444"/>
    <mergeCell ref="B445:D445"/>
    <mergeCell ref="B446:D446"/>
    <mergeCell ref="B447:D447"/>
    <mergeCell ref="B448:D448"/>
    <mergeCell ref="D435:I437"/>
    <mergeCell ref="D438:I439"/>
    <mergeCell ref="B441:D441"/>
    <mergeCell ref="G441:H441"/>
    <mergeCell ref="B442:D442"/>
    <mergeCell ref="G442:H443"/>
    <mergeCell ref="B443:D443"/>
    <mergeCell ref="B506:D506"/>
    <mergeCell ref="B507:D507"/>
    <mergeCell ref="B508:D508"/>
    <mergeCell ref="B509:D509"/>
    <mergeCell ref="B510:D510"/>
    <mergeCell ref="D497:I499"/>
    <mergeCell ref="D500:I501"/>
    <mergeCell ref="B503:D503"/>
    <mergeCell ref="G503:H503"/>
    <mergeCell ref="B504:D504"/>
    <mergeCell ref="G504:H505"/>
    <mergeCell ref="B505:D505"/>
    <mergeCell ref="B568:D568"/>
    <mergeCell ref="B569:D569"/>
    <mergeCell ref="B570:D570"/>
    <mergeCell ref="B571:D571"/>
    <mergeCell ref="B572:D572"/>
    <mergeCell ref="D559:I561"/>
    <mergeCell ref="D562:I563"/>
    <mergeCell ref="B565:D565"/>
    <mergeCell ref="G565:H565"/>
    <mergeCell ref="B566:D566"/>
    <mergeCell ref="G566:H567"/>
    <mergeCell ref="B567:D567"/>
    <mergeCell ref="B630:D630"/>
    <mergeCell ref="B631:D631"/>
    <mergeCell ref="B632:D632"/>
    <mergeCell ref="B633:D633"/>
    <mergeCell ref="B634:D634"/>
    <mergeCell ref="D621:I623"/>
    <mergeCell ref="D624:I625"/>
    <mergeCell ref="B627:D627"/>
    <mergeCell ref="G627:H627"/>
    <mergeCell ref="B628:D628"/>
    <mergeCell ref="G628:H629"/>
    <mergeCell ref="B629:D629"/>
    <mergeCell ref="B692:D692"/>
    <mergeCell ref="B693:D693"/>
    <mergeCell ref="B694:D694"/>
    <mergeCell ref="B695:D695"/>
    <mergeCell ref="B696:D696"/>
    <mergeCell ref="D683:I685"/>
    <mergeCell ref="D686:I687"/>
    <mergeCell ref="B689:D689"/>
    <mergeCell ref="G689:H689"/>
    <mergeCell ref="B690:D690"/>
    <mergeCell ref="G690:H691"/>
    <mergeCell ref="B691:D691"/>
  </mergeCells>
  <conditionalFormatting sqref="A18:H48">
    <cfRule type="expression" dxfId="51" priority="71">
      <formula>WEEKDAY($A18,2)&gt;5</formula>
    </cfRule>
    <cfRule type="expression" dxfId="50" priority="72">
      <formula>COUNTIF(JF,$A18)</formula>
    </cfRule>
  </conditionalFormatting>
  <conditionalFormatting sqref="L18:O18">
    <cfRule type="expression" dxfId="49" priority="69">
      <formula>WEEKDAY($A18,2)&gt;5</formula>
    </cfRule>
    <cfRule type="expression" dxfId="48" priority="70">
      <formula>COUNTIF(JF,$A18)</formula>
    </cfRule>
  </conditionalFormatting>
  <conditionalFormatting sqref="A700:H730">
    <cfRule type="expression" dxfId="47" priority="47">
      <formula>WEEKDAY($A700,2)&gt;5</formula>
    </cfRule>
    <cfRule type="expression" dxfId="46" priority="48">
      <formula>COUNTIF(JF,$A700)</formula>
    </cfRule>
  </conditionalFormatting>
  <conditionalFormatting sqref="A80:H110">
    <cfRule type="expression" dxfId="45" priority="67">
      <formula>WEEKDAY($A80,2)&gt;5</formula>
    </cfRule>
    <cfRule type="expression" dxfId="44" priority="68">
      <formula>COUNTIF(JF,$A80)</formula>
    </cfRule>
  </conditionalFormatting>
  <conditionalFormatting sqref="A142:H172">
    <cfRule type="expression" dxfId="43" priority="65">
      <formula>WEEKDAY($A142,2)&gt;5</formula>
    </cfRule>
    <cfRule type="expression" dxfId="42" priority="66">
      <formula>COUNTIF(JF,$A142)</formula>
    </cfRule>
  </conditionalFormatting>
  <conditionalFormatting sqref="A204:H234">
    <cfRule type="expression" dxfId="41" priority="63">
      <formula>WEEKDAY($A204,2)&gt;5</formula>
    </cfRule>
    <cfRule type="expression" dxfId="40" priority="64">
      <formula>COUNTIF(JF,$A204)</formula>
    </cfRule>
  </conditionalFormatting>
  <conditionalFormatting sqref="A266:H296">
    <cfRule type="expression" dxfId="39" priority="61">
      <formula>WEEKDAY($A266,2)&gt;5</formula>
    </cfRule>
    <cfRule type="expression" dxfId="38" priority="62">
      <formula>COUNTIF(JF,$A266)</formula>
    </cfRule>
  </conditionalFormatting>
  <conditionalFormatting sqref="A328:H358">
    <cfRule type="expression" dxfId="37" priority="59">
      <formula>WEEKDAY($A328,2)&gt;5</formula>
    </cfRule>
    <cfRule type="expression" dxfId="36" priority="60">
      <formula>COUNTIF(JF,$A328)</formula>
    </cfRule>
  </conditionalFormatting>
  <conditionalFormatting sqref="A390:H420">
    <cfRule type="expression" dxfId="35" priority="57">
      <formula>WEEKDAY($A390,2)&gt;5</formula>
    </cfRule>
    <cfRule type="expression" dxfId="34" priority="58">
      <formula>COUNTIF(JF,$A390)</formula>
    </cfRule>
  </conditionalFormatting>
  <conditionalFormatting sqref="A452:H482">
    <cfRule type="expression" dxfId="33" priority="55">
      <formula>WEEKDAY($A452,2)&gt;5</formula>
    </cfRule>
    <cfRule type="expression" dxfId="32" priority="56">
      <formula>COUNTIF(JF,$A452)</formula>
    </cfRule>
  </conditionalFormatting>
  <conditionalFormatting sqref="A514:H544">
    <cfRule type="expression" dxfId="31" priority="53">
      <formula>WEEKDAY($A514,2)&gt;5</formula>
    </cfRule>
    <cfRule type="expression" dxfId="30" priority="54">
      <formula>COUNTIF(JF,$A514)</formula>
    </cfRule>
  </conditionalFormatting>
  <conditionalFormatting sqref="A576:H606">
    <cfRule type="expression" dxfId="29" priority="51">
      <formula>WEEKDAY($A576,2)&gt;5</formula>
    </cfRule>
    <cfRule type="expression" dxfId="28" priority="52">
      <formula>COUNTIF(JF,$A576)</formula>
    </cfRule>
  </conditionalFormatting>
  <conditionalFormatting sqref="A638:H668">
    <cfRule type="expression" dxfId="27" priority="49">
      <formula>WEEKDAY($A638,2)&gt;5</formula>
    </cfRule>
    <cfRule type="expression" dxfId="26" priority="50">
      <formula>COUNTIF(JF,$A638)</formula>
    </cfRule>
  </conditionalFormatting>
  <conditionalFormatting sqref="L304:O304">
    <cfRule type="expression" dxfId="25" priority="35">
      <formula>WEEKDAY($A380,2)&gt;5</formula>
    </cfRule>
    <cfRule type="expression" dxfId="24" priority="36">
      <formula>COUNTIF(JF,$A380)</formula>
    </cfRule>
  </conditionalFormatting>
  <conditionalFormatting sqref="L366:O366">
    <cfRule type="expression" dxfId="23" priority="33">
      <formula>WEEKDAY($A442,2)&gt;5</formula>
    </cfRule>
    <cfRule type="expression" dxfId="22" priority="34">
      <formula>COUNTIF(JF,$A442)</formula>
    </cfRule>
  </conditionalFormatting>
  <conditionalFormatting sqref="L19:O19">
    <cfRule type="expression" dxfId="21" priority="21">
      <formula>WEEKDAY($A19,2)&gt;5</formula>
    </cfRule>
    <cfRule type="expression" dxfId="20" priority="22">
      <formula>COUNTIF(JF,$A19)</formula>
    </cfRule>
  </conditionalFormatting>
  <conditionalFormatting sqref="B224:E224">
    <cfRule type="expression" dxfId="19" priority="19">
      <formula>WEEKDAY($A224,2)&gt;5</formula>
    </cfRule>
    <cfRule type="expression" dxfId="18" priority="20">
      <formula>COUNTIF(JF,$A224)</formula>
    </cfRule>
  </conditionalFormatting>
  <conditionalFormatting sqref="B266:E266">
    <cfRule type="expression" dxfId="17" priority="17">
      <formula>WEEKDAY($A266,2)&gt;5</formula>
    </cfRule>
    <cfRule type="expression" dxfId="16" priority="18">
      <formula>COUNTIF(JF,$A266)</formula>
    </cfRule>
  </conditionalFormatting>
  <conditionalFormatting sqref="B273:E273">
    <cfRule type="expression" dxfId="15" priority="15">
      <formula>WEEKDAY($A273,2)&gt;5</formula>
    </cfRule>
    <cfRule type="expression" dxfId="14" priority="16">
      <formula>COUNTIF(JF,$A273)</formula>
    </cfRule>
  </conditionalFormatting>
  <conditionalFormatting sqref="B294:E294">
    <cfRule type="expression" dxfId="13" priority="13">
      <formula>WEEKDAY($A294,2)&gt;5</formula>
    </cfRule>
    <cfRule type="expression" dxfId="12" priority="14">
      <formula>COUNTIF(JF,$A294)</formula>
    </cfRule>
  </conditionalFormatting>
  <conditionalFormatting sqref="B336:E336">
    <cfRule type="expression" dxfId="11" priority="11">
      <formula>WEEKDAY($A336,2)&gt;5</formula>
    </cfRule>
    <cfRule type="expression" dxfId="10" priority="12">
      <formula>COUNTIF(JF,$A336)</formula>
    </cfRule>
  </conditionalFormatting>
  <conditionalFormatting sqref="B403:E403">
    <cfRule type="expression" dxfId="9" priority="9">
      <formula>WEEKDAY($A403,2)&gt;5</formula>
    </cfRule>
    <cfRule type="expression" dxfId="8" priority="10">
      <formula>COUNTIF(JF,$A403)</formula>
    </cfRule>
  </conditionalFormatting>
  <conditionalFormatting sqref="B466:E466">
    <cfRule type="expression" dxfId="7" priority="7">
      <formula>WEEKDAY($A466,2)&gt;5</formula>
    </cfRule>
    <cfRule type="expression" dxfId="6" priority="8">
      <formula>COUNTIF(JF,$A466)</formula>
    </cfRule>
  </conditionalFormatting>
  <conditionalFormatting sqref="B648:E648">
    <cfRule type="expression" dxfId="5" priority="5">
      <formula>WEEKDAY($A648,2)&gt;5</formula>
    </cfRule>
    <cfRule type="expression" dxfId="4" priority="6">
      <formula>COUNTIF(JF,$A648)</formula>
    </cfRule>
  </conditionalFormatting>
  <conditionalFormatting sqref="B724:E724">
    <cfRule type="expression" dxfId="3" priority="3">
      <formula>WEEKDAY($A724,2)&gt;5</formula>
    </cfRule>
    <cfRule type="expression" dxfId="2" priority="4">
      <formula>COUNTIF(JF,$A724)</formula>
    </cfRule>
  </conditionalFormatting>
  <conditionalFormatting sqref="B725:E725">
    <cfRule type="expression" dxfId="1" priority="1">
      <formula>WEEKDAY($A725,2)&gt;5</formula>
    </cfRule>
    <cfRule type="expression" dxfId="0" priority="2">
      <formula>COUNTIF(JF,$A725)</formula>
    </cfRule>
  </conditionalFormatting>
  <dataValidations count="8">
    <dataValidation type="list" allowBlank="1" showInputMessage="1" sqref="L304 L366 B700:B730 B514:B544 B328:B358 B204:B234 B142:B172 B80:B110 B18:B48 L18:L19 B266:B296 B390:B420 B576:B606 B452:B482 B638:B668">
      <formula1>$L$22:$L$28</formula1>
    </dataValidation>
    <dataValidation type="list" allowBlank="1" showInputMessage="1" sqref="M304 M366 C700:C730 C514:C544 C328:C358 C204:C234 C142:C172 C80:C110 C18:C48 M18:M19 C266:C296 C390:C420 C576:C606 C452:C482 C638:C668">
      <formula1>$M$22:$M$117</formula1>
    </dataValidation>
    <dataValidation type="list" allowBlank="1" showInputMessage="1" sqref="N304 N366 D700:D730 D514:D544 D328:D358 D204:D234 D142:D172 D80:D110 D18:D48 N18:N19 D266:D296 D390:D420 D576:D606 D452:D482 D638:D668">
      <formula1>$N$22:$N$117</formula1>
    </dataValidation>
    <dataValidation type="list" allowBlank="1" showInputMessage="1" sqref="O304 O366 E700:E730 E514:E544 E328:E358 E204:E234 E142:E172 E80:E110 E18:E48 O18:O19 E266:E296 E390:E420 E576:E606 E452:E482 E638:E668">
      <formula1>$O$22:$O$30</formula1>
    </dataValidation>
    <dataValidation type="list" allowBlank="1" showInputMessage="1" showErrorMessage="1" sqref="G689:H689 G503:H503 G379:H379 G255:H255 G131:H131 G69:H69 G7:H7 G193:H193 G317:H317 G441:H441 G565:H565 G627:H627">
      <formula1>$Q$22:$Q$33</formula1>
    </dataValidation>
    <dataValidation type="list" allowBlank="1" showInputMessage="1" showErrorMessage="1" sqref="G690:H691 G504:H505 G380:H381 G256:H257 G132:H133 G70:H71 G8:H9 G194:H195 G318:H319 G442:H443 G566:H567 G628:H629">
      <formula1>$R$22:$R$26</formula1>
    </dataValidation>
    <dataValidation type="list" allowBlank="1" showInputMessage="1" showErrorMessage="1" sqref="B696:D696 B510:D510 B386:D386 B262:D262 B138:D138 B76:D76 B14:D14 B200:D200 B324:D324 B448:D448 B572:D572 B634:D634">
      <formula1>$L$2:$L$5</formula1>
    </dataValidation>
    <dataValidation type="list" allowBlank="1" showInputMessage="1" showErrorMessage="1" sqref="W2:W7">
      <formula1>$M$2:$M$6</formula1>
    </dataValidation>
  </dataValidations>
  <pageMargins left="0.7" right="0.7" top="0.75" bottom="0.75" header="0.3" footer="0.3"/>
  <pageSetup paperSize="9" scale="52" orientation="portrait" horizontalDpi="200" verticalDpi="200" r:id="rId1"/>
  <rowBreaks count="11" manualBreakCount="11">
    <brk id="62" max="16383" man="1"/>
    <brk id="124" max="16383" man="1"/>
    <brk id="186" max="16383" man="1"/>
    <brk id="248" max="16383" man="1"/>
    <brk id="310" max="16383" man="1"/>
    <brk id="372" max="16383" man="1"/>
    <brk id="434" max="16383" man="1"/>
    <brk id="496" max="16383" man="1"/>
    <brk id="558" max="16383" man="1"/>
    <brk id="620" max="16383" man="1"/>
    <brk id="682" max="16383" man="1"/>
  </rowBreaks>
  <colBreaks count="2" manualBreakCount="2">
    <brk id="9" max="1048575" man="1"/>
    <brk id="19" max="74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Allan Lauberteaux</vt:lpstr>
      <vt:lpstr>date</vt:lpstr>
      <vt:lpstr>JF</vt:lpstr>
      <vt:lpstr>Numero</vt:lpstr>
      <vt:lpstr>'Allan Lauberteaux'!Zone_d_impression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2014-05-29T07:31:38Z</cp:lastPrinted>
  <dcterms:created xsi:type="dcterms:W3CDTF">2014-05-29T07:26:11Z</dcterms:created>
  <dcterms:modified xsi:type="dcterms:W3CDTF">2014-06-29T15:57:02Z</dcterms:modified>
</cp:coreProperties>
</file>