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Allan Lauberteaux" sheetId="1" r:id="rId1"/>
  </sheets>
  <definedNames>
    <definedName name="date">'Allan Lauberteaux'!$A$18:$A$55</definedName>
    <definedName name="JF">'Allan Lauberteaux'!$K$22:$K$33</definedName>
    <definedName name="Numero">'Allan Lauberteaux'!$T$1:$AC$117</definedName>
  </definedNames>
  <calcPr calcId="125725"/>
</workbook>
</file>

<file path=xl/calcChain.xml><?xml version="1.0" encoding="utf-8"?>
<calcChain xmlns="http://schemas.openxmlformats.org/spreadsheetml/2006/main">
  <c r="L120" i="1"/>
  <c r="L121" s="1"/>
  <c r="B50"/>
  <c r="F50" s="1"/>
  <c r="L122"/>
  <c r="H53"/>
  <c r="H55"/>
  <c r="H54"/>
  <c r="P24"/>
  <c r="M120" s="1"/>
  <c r="G53" l="1"/>
  <c r="E50"/>
  <c r="C50"/>
  <c r="D50"/>
  <c r="G54"/>
  <c r="G55"/>
  <c r="H45"/>
  <c r="G45" s="1"/>
  <c r="H46"/>
  <c r="H47"/>
  <c r="H48"/>
  <c r="G46"/>
  <c r="G48"/>
  <c r="F46"/>
  <c r="F48"/>
  <c r="N59"/>
  <c r="M90"/>
  <c r="H21"/>
  <c r="G21" s="1"/>
  <c r="F21" s="1"/>
  <c r="A18"/>
  <c r="A19" s="1"/>
  <c r="B13"/>
  <c r="B12"/>
  <c r="B11"/>
  <c r="B10"/>
  <c r="B9"/>
  <c r="B8"/>
  <c r="H19"/>
  <c r="H20"/>
  <c r="G20" s="1"/>
  <c r="F20" s="1"/>
  <c r="H22"/>
  <c r="H23"/>
  <c r="H24"/>
  <c r="F24" s="1"/>
  <c r="H25"/>
  <c r="H26"/>
  <c r="H27"/>
  <c r="G27" s="1"/>
  <c r="H28"/>
  <c r="H29"/>
  <c r="H30"/>
  <c r="H31"/>
  <c r="H32"/>
  <c r="G32" s="1"/>
  <c r="H33"/>
  <c r="H34"/>
  <c r="H35"/>
  <c r="H36"/>
  <c r="H37"/>
  <c r="H38"/>
  <c r="F38" s="1"/>
  <c r="H39"/>
  <c r="H40"/>
  <c r="H41"/>
  <c r="G41" s="1"/>
  <c r="H42"/>
  <c r="H43"/>
  <c r="G43" s="1"/>
  <c r="H44"/>
  <c r="G44" s="1"/>
  <c r="G22"/>
  <c r="G23"/>
  <c r="G24"/>
  <c r="G25"/>
  <c r="G28"/>
  <c r="G29"/>
  <c r="F29" s="1"/>
  <c r="G31"/>
  <c r="G34"/>
  <c r="G35"/>
  <c r="F35" s="1"/>
  <c r="G36"/>
  <c r="F36" s="1"/>
  <c r="G37"/>
  <c r="G38"/>
  <c r="G39"/>
  <c r="F23"/>
  <c r="F25"/>
  <c r="F31"/>
  <c r="F32"/>
  <c r="F39"/>
  <c r="H18"/>
  <c r="N23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M23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P25" l="1"/>
  <c r="F34"/>
  <c r="G40"/>
  <c r="F40" s="1"/>
  <c r="B54"/>
  <c r="G47"/>
  <c r="F47" s="1"/>
  <c r="B55"/>
  <c r="G33"/>
  <c r="F33" s="1"/>
  <c r="B53"/>
  <c r="B52"/>
  <c r="F37"/>
  <c r="F45"/>
  <c r="F43"/>
  <c r="G42"/>
  <c r="F42" s="1"/>
  <c r="F44"/>
  <c r="F41"/>
  <c r="F28"/>
  <c r="B51"/>
  <c r="E51" s="1"/>
  <c r="G19"/>
  <c r="F19" s="1"/>
  <c r="G18"/>
  <c r="H50"/>
  <c r="G50" s="1"/>
  <c r="G26"/>
  <c r="F26" s="1"/>
  <c r="G30"/>
  <c r="F30" s="1"/>
  <c r="F27"/>
  <c r="F22"/>
  <c r="F18"/>
  <c r="A20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E52" l="1"/>
  <c r="C52"/>
  <c r="F52"/>
  <c r="D52"/>
  <c r="F53"/>
  <c r="C53"/>
  <c r="D53"/>
  <c r="E53"/>
  <c r="F55"/>
  <c r="C55"/>
  <c r="D55"/>
  <c r="E55"/>
  <c r="F54"/>
  <c r="D54"/>
  <c r="C54"/>
  <c r="E54"/>
  <c r="F51"/>
  <c r="F56" s="1"/>
  <c r="B56"/>
  <c r="C51"/>
  <c r="C56" s="1"/>
  <c r="D51"/>
  <c r="E56" l="1"/>
  <c r="H56" s="1"/>
  <c r="D56"/>
</calcChain>
</file>

<file path=xl/sharedStrings.xml><?xml version="1.0" encoding="utf-8"?>
<sst xmlns="http://schemas.openxmlformats.org/spreadsheetml/2006/main" count="122" uniqueCount="82">
  <si>
    <t>GLD affûtage industriel</t>
  </si>
  <si>
    <t>4 rue de la tannerie, Z.A du Docteur Schweitzer, 57130 ARS-SUR-MOSELLE</t>
  </si>
  <si>
    <t>Numéro de service</t>
  </si>
  <si>
    <t>Nom</t>
  </si>
  <si>
    <t>Prénom</t>
  </si>
  <si>
    <t>Allan</t>
  </si>
  <si>
    <t>Rue</t>
  </si>
  <si>
    <t>Code Postal</t>
  </si>
  <si>
    <t>Ville</t>
  </si>
  <si>
    <t>Service</t>
  </si>
  <si>
    <t>Direction</t>
  </si>
  <si>
    <t>Responsable</t>
  </si>
  <si>
    <t>Mai</t>
  </si>
  <si>
    <t>Etat</t>
  </si>
  <si>
    <t>Heure Arrivé</t>
  </si>
  <si>
    <t>Heure Départ</t>
  </si>
  <si>
    <t>Pause</t>
  </si>
  <si>
    <t>Heures normale</t>
  </si>
  <si>
    <t>Heures supplémentaire</t>
  </si>
  <si>
    <t>Total</t>
  </si>
  <si>
    <t>ETAT</t>
  </si>
  <si>
    <t>Mois</t>
  </si>
  <si>
    <t>Année</t>
  </si>
  <si>
    <t>numero rue</t>
  </si>
  <si>
    <t>code postal</t>
  </si>
  <si>
    <t>Présent</t>
  </si>
  <si>
    <t>Commercial</t>
  </si>
  <si>
    <t>Janvier</t>
  </si>
  <si>
    <t>Absent</t>
  </si>
  <si>
    <t>Secrétariat</t>
  </si>
  <si>
    <t>Fevrier</t>
  </si>
  <si>
    <t>Gabriel</t>
  </si>
  <si>
    <t>Maladie</t>
  </si>
  <si>
    <t>Mars</t>
  </si>
  <si>
    <t>Florian</t>
  </si>
  <si>
    <t>Employé</t>
  </si>
  <si>
    <t>CP</t>
  </si>
  <si>
    <t>Avril</t>
  </si>
  <si>
    <t>Jonathan</t>
  </si>
  <si>
    <t>RTT</t>
  </si>
  <si>
    <t>Axel</t>
  </si>
  <si>
    <t>CP sans solde</t>
  </si>
  <si>
    <t>Juin</t>
  </si>
  <si>
    <t>Juillet</t>
  </si>
  <si>
    <t>Aout</t>
  </si>
  <si>
    <t>Septembre</t>
  </si>
  <si>
    <t>Octobre</t>
  </si>
  <si>
    <t>Novembre</t>
  </si>
  <si>
    <t>Ferié</t>
  </si>
  <si>
    <t>Base calcul</t>
  </si>
  <si>
    <t>Lionel</t>
  </si>
  <si>
    <t>Decembre</t>
  </si>
  <si>
    <t>Jour férié 2014</t>
  </si>
  <si>
    <t>Semaine du 01/06 au 01/06</t>
  </si>
  <si>
    <t>Semaine du 02/06 au 08/06</t>
  </si>
  <si>
    <t>Semaine du 09/06 au 15/06</t>
  </si>
  <si>
    <t>Semaine du 16/06 au 22/06</t>
  </si>
  <si>
    <t>Semaine du 23/06 au 29/06</t>
  </si>
  <si>
    <t>Semaine du 30/06 au 30/06</t>
  </si>
  <si>
    <t>Heures supplémentaire 25%</t>
  </si>
  <si>
    <t>Heures supplémentaires 50%</t>
  </si>
  <si>
    <t>Heures normales</t>
  </si>
  <si>
    <t>Heures non effectuées</t>
  </si>
  <si>
    <t>Total heures</t>
  </si>
  <si>
    <t>Salaire Brut</t>
  </si>
  <si>
    <t>Taux horaire</t>
  </si>
  <si>
    <t>HN</t>
  </si>
  <si>
    <t>HS 25%</t>
  </si>
  <si>
    <t>HS 50%</t>
  </si>
  <si>
    <t>SMITH</t>
  </si>
  <si>
    <t>NEWMAN</t>
  </si>
  <si>
    <t>STARK</t>
  </si>
  <si>
    <t>PIRELLI</t>
  </si>
  <si>
    <t>MALIBU</t>
  </si>
  <si>
    <t>COCO</t>
  </si>
  <si>
    <t>12 rue des tilleuls</t>
  </si>
  <si>
    <t>13 rue des marguerittes</t>
  </si>
  <si>
    <t>Metz</t>
  </si>
  <si>
    <t>Nancy</t>
  </si>
  <si>
    <t>SMITH Allan</t>
  </si>
  <si>
    <t>NEWMAN Gabriel</t>
  </si>
  <si>
    <t>Salaire de base brut</t>
  </si>
</sst>
</file>

<file path=xl/styles.xml><?xml version="1.0" encoding="utf-8"?>
<styleSheet xmlns="http://schemas.openxmlformats.org/spreadsheetml/2006/main">
  <numFmts count="7">
    <numFmt numFmtId="164" formatCode="_-* #,##0.00\ [$€-40C]_-;\-* #,##0.00\ [$€-40C]_-;_-* &quot;-&quot;??\ [$€-40C]_-;_-@_-"/>
    <numFmt numFmtId="165" formatCode="#,##0.00\ &quot;€&quot;"/>
    <numFmt numFmtId="166" formatCode="[$-F400]h:mm:ss\ AM/PM"/>
    <numFmt numFmtId="167" formatCode="[$-F800]dddd\,\ mmmm\ dd\,\ yyyy"/>
    <numFmt numFmtId="168" formatCode="h:mm;@"/>
    <numFmt numFmtId="169" formatCode="[h]:mm"/>
    <numFmt numFmtId="170" formatCode="#,##0.00\ _€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i/>
      <sz val="48"/>
      <color indexed="56"/>
      <name val="Calibri"/>
      <family val="2"/>
    </font>
    <font>
      <b/>
      <sz val="20"/>
      <color indexed="8"/>
      <name val="Calibri"/>
      <family val="2"/>
    </font>
    <font>
      <sz val="12"/>
      <color indexed="8"/>
      <name val="Verdana"/>
      <family val="2"/>
    </font>
    <font>
      <b/>
      <sz val="36"/>
      <color indexed="8"/>
      <name val="Calibri"/>
      <family val="2"/>
    </font>
    <font>
      <sz val="16"/>
      <color indexed="8"/>
      <name val="Calibri"/>
      <family val="2"/>
    </font>
    <font>
      <sz val="14"/>
      <color indexed="8"/>
      <name val="Calibri"/>
      <family val="2"/>
    </font>
    <font>
      <b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7" fillId="0" borderId="0" applyNumberFormat="0" applyFill="0" applyBorder="0" applyProtection="0">
      <alignment vertical="top" wrapText="1"/>
    </xf>
  </cellStyleXfs>
  <cellXfs count="69">
    <xf numFmtId="0" fontId="0" fillId="0" borderId="0" xfId="0"/>
    <xf numFmtId="167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168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Protection="1"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21" fontId="0" fillId="0" borderId="0" xfId="0" applyNumberFormat="1" applyProtection="1"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2" fillId="2" borderId="4" xfId="1" applyFont="1" applyBorder="1" applyAlignment="1" applyProtection="1">
      <alignment horizontal="center" vertical="center" wrapText="1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horizontal="center" vertical="center"/>
      <protection locked="0"/>
    </xf>
    <xf numFmtId="21" fontId="0" fillId="0" borderId="0" xfId="0" applyNumberFormat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4" fontId="2" fillId="3" borderId="5" xfId="2" applyNumberFormat="1" applyFont="1" applyBorder="1" applyAlignment="1" applyProtection="1">
      <alignment horizontal="center" vertical="center" wrapText="1"/>
      <protection locked="0"/>
    </xf>
    <xf numFmtId="0" fontId="2" fillId="3" borderId="6" xfId="2" applyFont="1" applyBorder="1" applyAlignment="1" applyProtection="1">
      <alignment horizontal="center" vertical="center" wrapText="1"/>
      <protection locked="0"/>
    </xf>
    <xf numFmtId="0" fontId="2" fillId="3" borderId="7" xfId="2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167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4" xfId="0" applyNumberFormat="1" applyFont="1" applyFill="1" applyBorder="1" applyAlignment="1" applyProtection="1">
      <alignment horizontal="center" vertical="center" wrapText="1"/>
      <protection locked="0"/>
    </xf>
    <xf numFmtId="14" fontId="2" fillId="3" borderId="6" xfId="2" applyNumberFormat="1" applyFont="1" applyBorder="1" applyAlignment="1" applyProtection="1">
      <alignment horizontal="center" vertical="center" wrapText="1"/>
      <protection locked="0"/>
    </xf>
    <xf numFmtId="167" fontId="3" fillId="0" borderId="1" xfId="0" applyNumberFormat="1" applyFont="1" applyBorder="1" applyAlignment="1" applyProtection="1">
      <alignment horizontal="center" vertical="center" wrapText="1"/>
    </xf>
    <xf numFmtId="167" fontId="0" fillId="0" borderId="0" xfId="0" applyNumberFormat="1" applyAlignment="1" applyProtection="1">
      <alignment horizontal="center" vertical="center" wrapText="1"/>
      <protection locked="0"/>
    </xf>
    <xf numFmtId="167" fontId="3" fillId="4" borderId="2" xfId="0" applyNumberFormat="1" applyFont="1" applyFill="1" applyBorder="1" applyAlignment="1" applyProtection="1">
      <alignment horizontal="center" vertical="center" wrapText="1"/>
      <protection locked="0"/>
    </xf>
    <xf numFmtId="169" fontId="3" fillId="4" borderId="4" xfId="0" applyNumberFormat="1" applyFont="1" applyFill="1" applyBorder="1" applyAlignment="1" applyProtection="1">
      <alignment horizontal="center" vertical="center" wrapText="1" shrinkToFit="1"/>
      <protection locked="0"/>
    </xf>
    <xf numFmtId="169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69" fontId="0" fillId="0" borderId="0" xfId="0" applyNumberFormat="1" applyAlignment="1" applyProtection="1">
      <alignment horizontal="center" vertical="center"/>
    </xf>
    <xf numFmtId="167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169" fontId="13" fillId="4" borderId="4" xfId="0" applyNumberFormat="1" applyFont="1" applyFill="1" applyBorder="1" applyAlignment="1" applyProtection="1">
      <alignment horizontal="center" vertical="center" wrapText="1"/>
      <protection locked="0"/>
    </xf>
    <xf numFmtId="169" fontId="13" fillId="0" borderId="2" xfId="0" applyNumberFormat="1" applyFont="1" applyBorder="1" applyAlignment="1" applyProtection="1">
      <alignment horizontal="center" vertical="center" wrapText="1"/>
    </xf>
    <xf numFmtId="169" fontId="13" fillId="5" borderId="2" xfId="0" applyNumberFormat="1" applyFont="1" applyFill="1" applyBorder="1" applyAlignment="1" applyProtection="1">
      <alignment horizontal="center" vertical="center" wrapText="1"/>
    </xf>
    <xf numFmtId="169" fontId="2" fillId="2" borderId="4" xfId="1" applyNumberFormat="1" applyFont="1" applyBorder="1" applyAlignment="1" applyProtection="1">
      <alignment horizontal="center" vertical="center" wrapText="1"/>
    </xf>
    <xf numFmtId="169" fontId="3" fillId="5" borderId="4" xfId="0" applyNumberFormat="1" applyFont="1" applyFill="1" applyBorder="1" applyAlignment="1" applyProtection="1">
      <alignment horizontal="center" vertical="center" wrapText="1"/>
    </xf>
    <xf numFmtId="169" fontId="3" fillId="5" borderId="4" xfId="0" applyNumberFormat="1" applyFont="1" applyFill="1" applyBorder="1" applyAlignment="1" applyProtection="1">
      <alignment horizontal="center" vertical="center" wrapText="1" shrinkToFit="1"/>
    </xf>
    <xf numFmtId="169" fontId="13" fillId="5" borderId="4" xfId="0" applyNumberFormat="1" applyFont="1" applyFill="1" applyBorder="1" applyAlignment="1" applyProtection="1">
      <alignment horizontal="center" vertical="center" wrapText="1"/>
    </xf>
    <xf numFmtId="167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169" fontId="4" fillId="6" borderId="4" xfId="0" applyNumberFormat="1" applyFont="1" applyFill="1" applyBorder="1" applyAlignment="1" applyProtection="1">
      <alignment horizontal="center" vertical="center" wrapText="1" shrinkToFit="1"/>
      <protection locked="0"/>
    </xf>
    <xf numFmtId="169" fontId="14" fillId="6" borderId="4" xfId="0" applyNumberFormat="1" applyFont="1" applyFill="1" applyBorder="1" applyAlignment="1" applyProtection="1">
      <alignment horizontal="center" vertical="center" wrapText="1"/>
      <protection locked="0"/>
    </xf>
    <xf numFmtId="169" fontId="14" fillId="6" borderId="2" xfId="0" applyNumberFormat="1" applyFont="1" applyFill="1" applyBorder="1" applyAlignment="1" applyProtection="1">
      <alignment horizontal="center" vertical="center" wrapText="1"/>
    </xf>
    <xf numFmtId="165" fontId="0" fillId="0" borderId="0" xfId="0" applyNumberFormat="1" applyAlignment="1" applyProtection="1">
      <alignment horizontal="center" vertical="center" wrapText="1"/>
      <protection locked="0"/>
    </xf>
    <xf numFmtId="170" fontId="13" fillId="5" borderId="2" xfId="0" applyNumberFormat="1" applyFont="1" applyFill="1" applyBorder="1" applyAlignment="1" applyProtection="1">
      <alignment horizontal="center" vertical="center" wrapText="1"/>
    </xf>
    <xf numFmtId="170" fontId="2" fillId="2" borderId="4" xfId="1" applyNumberFormat="1" applyFont="1" applyBorder="1" applyAlignment="1" applyProtection="1">
      <alignment horizontal="center" vertical="center" wrapText="1"/>
    </xf>
    <xf numFmtId="169" fontId="0" fillId="0" borderId="0" xfId="0" applyNumberFormat="1" applyAlignment="1" applyProtection="1">
      <alignment horizontal="center" vertical="center" wrapText="1"/>
    </xf>
    <xf numFmtId="169" fontId="0" fillId="0" borderId="0" xfId="0" applyNumberFormat="1" applyProtection="1"/>
    <xf numFmtId="165" fontId="0" fillId="0" borderId="4" xfId="0" applyNumberFormat="1" applyBorder="1" applyAlignment="1" applyProtection="1">
      <alignment horizontal="center" vertical="center" wrapText="1"/>
    </xf>
    <xf numFmtId="169" fontId="0" fillId="0" borderId="4" xfId="0" applyNumberFormat="1" applyBorder="1" applyAlignment="1" applyProtection="1">
      <alignment horizontal="center" vertical="center" wrapText="1"/>
    </xf>
    <xf numFmtId="2" fontId="0" fillId="0" borderId="4" xfId="0" applyNumberFormat="1" applyBorder="1" applyAlignment="1" applyProtection="1">
      <alignment horizontal="center" vertical="center" wrapText="1"/>
    </xf>
    <xf numFmtId="165" fontId="0" fillId="7" borderId="4" xfId="0" applyNumberFormat="1" applyFill="1" applyBorder="1" applyAlignment="1" applyProtection="1">
      <alignment horizontal="center" vertical="center" wrapText="1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1" fillId="0" borderId="9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165" fontId="0" fillId="8" borderId="4" xfId="0" applyNumberFormat="1" applyFill="1" applyBorder="1" applyAlignment="1" applyProtection="1">
      <alignment horizontal="center" vertical="center" wrapText="1"/>
      <protection locked="0"/>
    </xf>
  </cellXfs>
  <cellStyles count="4">
    <cellStyle name="40 % - Accent1" xfId="1" builtinId="31"/>
    <cellStyle name="40 % - Accent6" xfId="2" builtinId="51"/>
    <cellStyle name="Normal" xfId="0" builtinId="0"/>
    <cellStyle name="Normal 2" xfId="3"/>
  </cellStyles>
  <dxfs count="1">
    <dxf>
      <font>
        <b/>
        <i/>
        <color rgb="FFFF0000"/>
      </font>
    </dxf>
  </dxfs>
  <tableStyles count="0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502251</xdr:colOff>
      <xdr:row>3</xdr:row>
      <xdr:rowOff>66674</xdr:rowOff>
    </xdr:to>
    <xdr:pic>
      <xdr:nvPicPr>
        <xdr:cNvPr id="2" name="Image 1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439908" cy="16954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57</xdr:row>
      <xdr:rowOff>9525</xdr:rowOff>
    </xdr:from>
    <xdr:to>
      <xdr:col>1</xdr:col>
      <xdr:colOff>447676</xdr:colOff>
      <xdr:row>61</xdr:row>
      <xdr:rowOff>17931</xdr:rowOff>
    </xdr:to>
    <xdr:sp macro="" textlink="">
      <xdr:nvSpPr>
        <xdr:cNvPr id="5" name="ZoneTexte 4"/>
        <xdr:cNvSpPr txBox="1"/>
      </xdr:nvSpPr>
      <xdr:spPr>
        <a:xfrm>
          <a:off x="19050" y="12830175"/>
          <a:ext cx="2352676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57</xdr:row>
      <xdr:rowOff>9525</xdr:rowOff>
    </xdr:from>
    <xdr:to>
      <xdr:col>5</xdr:col>
      <xdr:colOff>9526</xdr:colOff>
      <xdr:row>61</xdr:row>
      <xdr:rowOff>17931</xdr:rowOff>
    </xdr:to>
    <xdr:sp macro="" textlink="">
      <xdr:nvSpPr>
        <xdr:cNvPr id="6" name="ZoneTexte 5"/>
        <xdr:cNvSpPr txBox="1"/>
      </xdr:nvSpPr>
      <xdr:spPr>
        <a:xfrm>
          <a:off x="2628900" y="12830175"/>
          <a:ext cx="2352676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57</xdr:row>
      <xdr:rowOff>13097</xdr:rowOff>
    </xdr:from>
    <xdr:to>
      <xdr:col>8</xdr:col>
      <xdr:colOff>5954</xdr:colOff>
      <xdr:row>61</xdr:row>
      <xdr:rowOff>21503</xdr:rowOff>
    </xdr:to>
    <xdr:sp macro="" textlink="">
      <xdr:nvSpPr>
        <xdr:cNvPr id="7" name="ZoneTexte 6"/>
        <xdr:cNvSpPr txBox="1"/>
      </xdr:nvSpPr>
      <xdr:spPr>
        <a:xfrm>
          <a:off x="5262562" y="12919472"/>
          <a:ext cx="2357439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22"/>
  <sheetViews>
    <sheetView tabSelected="1" zoomScaleNormal="100" zoomScaleSheetLayoutView="70" workbookViewId="0">
      <selection activeCell="K53" sqref="K53"/>
    </sheetView>
  </sheetViews>
  <sheetFormatPr baseColWidth="10" defaultRowHeight="15"/>
  <cols>
    <col min="1" max="1" width="29" style="10" bestFit="1" customWidth="1"/>
    <col min="2" max="2" width="12.7109375" style="10" bestFit="1" customWidth="1"/>
    <col min="3" max="5" width="11.5703125" style="10" bestFit="1" customWidth="1"/>
    <col min="6" max="6" width="13" style="10" customWidth="1"/>
    <col min="7" max="7" width="15.140625" style="10" customWidth="1"/>
    <col min="8" max="8" width="12.5703125" style="10" bestFit="1" customWidth="1"/>
    <col min="9" max="10" width="11.42578125" style="10" customWidth="1"/>
    <col min="11" max="11" width="25.5703125" style="10" customWidth="1"/>
    <col min="12" max="12" width="20.42578125" style="10" customWidth="1"/>
    <col min="13" max="13" width="16.7109375" style="10" customWidth="1"/>
    <col min="14" max="14" width="17.85546875" style="10" customWidth="1"/>
    <col min="15" max="15" width="13.42578125" style="10" customWidth="1"/>
    <col min="16" max="16" width="10.5703125" style="10" customWidth="1"/>
    <col min="17" max="17" width="10.85546875" style="10" customWidth="1"/>
    <col min="18" max="18" width="16.85546875" style="10" customWidth="1"/>
    <col min="19" max="19" width="11.140625" style="10" customWidth="1"/>
    <col min="20" max="20" width="14.85546875" style="10" customWidth="1"/>
    <col min="21" max="21" width="18" style="10" bestFit="1" customWidth="1"/>
    <col min="22" max="22" width="11.28515625" style="10" bestFit="1" customWidth="1"/>
    <col min="23" max="23" width="11.140625" style="10" bestFit="1" customWidth="1"/>
    <col min="24" max="24" width="18.7109375" style="10" bestFit="1" customWidth="1"/>
    <col min="25" max="25" width="16.28515625" style="10" bestFit="1" customWidth="1"/>
    <col min="26" max="26" width="8.42578125" style="10" bestFit="1" customWidth="1"/>
    <col min="27" max="16384" width="11.42578125" style="10"/>
  </cols>
  <sheetData>
    <row r="1" spans="1:26" ht="81" customHeight="1">
      <c r="D1" s="57" t="s">
        <v>0</v>
      </c>
      <c r="E1" s="57"/>
      <c r="F1" s="57"/>
      <c r="G1" s="57"/>
      <c r="H1" s="57"/>
      <c r="I1" s="57"/>
      <c r="L1" s="2" t="s">
        <v>11</v>
      </c>
      <c r="M1" s="2" t="s">
        <v>9</v>
      </c>
      <c r="T1" s="21" t="s">
        <v>2</v>
      </c>
      <c r="U1" s="17" t="s">
        <v>3</v>
      </c>
      <c r="V1" s="17" t="s">
        <v>4</v>
      </c>
      <c r="W1" s="17" t="s">
        <v>9</v>
      </c>
      <c r="X1" s="17" t="s">
        <v>23</v>
      </c>
      <c r="Y1" s="17" t="s">
        <v>24</v>
      </c>
      <c r="Z1" s="17" t="s">
        <v>8</v>
      </c>
    </row>
    <row r="2" spans="1:26" ht="15" customHeight="1">
      <c r="D2" s="57"/>
      <c r="E2" s="57"/>
      <c r="F2" s="57"/>
      <c r="G2" s="57"/>
      <c r="H2" s="57"/>
      <c r="I2" s="57"/>
      <c r="L2" s="3" t="s">
        <v>79</v>
      </c>
      <c r="M2" s="14" t="s">
        <v>26</v>
      </c>
      <c r="T2" s="16">
        <v>1</v>
      </c>
      <c r="U2" s="16" t="s">
        <v>69</v>
      </c>
      <c r="V2" s="16" t="s">
        <v>5</v>
      </c>
      <c r="W2" s="16" t="s">
        <v>10</v>
      </c>
      <c r="X2" s="16" t="s">
        <v>75</v>
      </c>
      <c r="Y2" s="16">
        <v>57000</v>
      </c>
      <c r="Z2" s="16" t="s">
        <v>77</v>
      </c>
    </row>
    <row r="3" spans="1:26" ht="32.25" customHeight="1">
      <c r="D3" s="57"/>
      <c r="E3" s="57"/>
      <c r="F3" s="57"/>
      <c r="G3" s="57"/>
      <c r="H3" s="57"/>
      <c r="I3" s="57"/>
      <c r="L3" s="3" t="s">
        <v>80</v>
      </c>
      <c r="M3" s="2" t="s">
        <v>29</v>
      </c>
      <c r="T3" s="16">
        <v>2</v>
      </c>
      <c r="U3" s="16" t="s">
        <v>70</v>
      </c>
      <c r="V3" s="16" t="s">
        <v>31</v>
      </c>
      <c r="W3" s="16" t="s">
        <v>10</v>
      </c>
      <c r="X3" s="16" t="s">
        <v>76</v>
      </c>
      <c r="Y3" s="16">
        <v>54000</v>
      </c>
      <c r="Z3" s="16" t="s">
        <v>78</v>
      </c>
    </row>
    <row r="4" spans="1:26" ht="15" customHeight="1">
      <c r="D4" s="58" t="s">
        <v>1</v>
      </c>
      <c r="E4" s="58"/>
      <c r="F4" s="58"/>
      <c r="G4" s="58"/>
      <c r="H4" s="58"/>
      <c r="I4" s="58"/>
      <c r="M4" s="15" t="s">
        <v>10</v>
      </c>
      <c r="T4" s="16">
        <v>3</v>
      </c>
      <c r="U4" s="16" t="s">
        <v>71</v>
      </c>
      <c r="V4" s="16" t="s">
        <v>34</v>
      </c>
      <c r="W4" s="16" t="s">
        <v>35</v>
      </c>
      <c r="X4" s="16"/>
      <c r="Y4" s="16"/>
      <c r="Z4" s="16"/>
    </row>
    <row r="5" spans="1:26">
      <c r="D5" s="58"/>
      <c r="E5" s="58"/>
      <c r="F5" s="58"/>
      <c r="G5" s="58"/>
      <c r="H5" s="58"/>
      <c r="I5" s="58"/>
      <c r="M5" s="2" t="s">
        <v>35</v>
      </c>
      <c r="T5" s="16">
        <v>4</v>
      </c>
      <c r="U5" s="16" t="s">
        <v>72</v>
      </c>
      <c r="V5" s="16" t="s">
        <v>38</v>
      </c>
      <c r="W5" s="16" t="s">
        <v>35</v>
      </c>
      <c r="X5" s="16"/>
      <c r="Y5" s="16"/>
      <c r="Z5" s="16"/>
    </row>
    <row r="6" spans="1:26">
      <c r="T6" s="16">
        <v>5</v>
      </c>
      <c r="U6" s="16" t="s">
        <v>73</v>
      </c>
      <c r="V6" s="16" t="s">
        <v>40</v>
      </c>
      <c r="W6" s="16" t="s">
        <v>35</v>
      </c>
      <c r="X6" s="16"/>
      <c r="Y6" s="16"/>
      <c r="Z6" s="16"/>
    </row>
    <row r="7" spans="1:26" ht="26.25">
      <c r="A7" s="9" t="s">
        <v>2</v>
      </c>
      <c r="B7" s="53">
        <v>1</v>
      </c>
      <c r="C7" s="53"/>
      <c r="D7" s="53"/>
      <c r="G7" s="59" t="s">
        <v>42</v>
      </c>
      <c r="H7" s="60"/>
      <c r="T7" s="16">
        <v>6</v>
      </c>
      <c r="U7" s="16" t="s">
        <v>74</v>
      </c>
      <c r="V7" s="16" t="s">
        <v>50</v>
      </c>
      <c r="W7" s="16" t="s">
        <v>35</v>
      </c>
      <c r="X7" s="16"/>
      <c r="Y7" s="16"/>
      <c r="Z7" s="16"/>
    </row>
    <row r="8" spans="1:26" ht="26.25">
      <c r="A8" s="9" t="s">
        <v>3</v>
      </c>
      <c r="B8" s="66" t="str">
        <f>VLOOKUP(B7,Numero,2,FALSE)</f>
        <v>SMITH</v>
      </c>
      <c r="C8" s="66"/>
      <c r="D8" s="66"/>
      <c r="G8" s="61">
        <v>2014</v>
      </c>
      <c r="H8" s="62"/>
      <c r="T8" s="22"/>
      <c r="U8" s="22"/>
      <c r="V8" s="22"/>
      <c r="W8" s="22"/>
      <c r="X8" s="22"/>
      <c r="Y8" s="22"/>
      <c r="Z8" s="22"/>
    </row>
    <row r="9" spans="1:26" ht="26.25">
      <c r="A9" s="9" t="s">
        <v>4</v>
      </c>
      <c r="B9" s="66" t="str">
        <f>VLOOKUP(B7,Numero,3,FALSE)</f>
        <v>Allan</v>
      </c>
      <c r="C9" s="66"/>
      <c r="D9" s="66"/>
      <c r="G9" s="63"/>
      <c r="H9" s="64"/>
      <c r="T9" s="22"/>
      <c r="U9" s="22"/>
      <c r="V9" s="22"/>
      <c r="W9" s="22"/>
      <c r="X9" s="22"/>
      <c r="Y9" s="22"/>
      <c r="Z9" s="22"/>
    </row>
    <row r="10" spans="1:26" ht="31.5" customHeight="1">
      <c r="A10" s="9" t="s">
        <v>6</v>
      </c>
      <c r="B10" s="54" t="str">
        <f>VLOOKUP(B7,Numero,5,FALSE)</f>
        <v>12 rue des tilleuls</v>
      </c>
      <c r="C10" s="55"/>
      <c r="D10" s="56"/>
      <c r="T10" s="22"/>
      <c r="U10" s="22"/>
      <c r="V10" s="22"/>
      <c r="W10" s="22"/>
      <c r="X10" s="22"/>
      <c r="Y10" s="22"/>
      <c r="Z10" s="22"/>
    </row>
    <row r="11" spans="1:26" ht="26.25" customHeight="1">
      <c r="A11" s="9" t="s">
        <v>7</v>
      </c>
      <c r="B11" s="54">
        <f>VLOOKUP(B7,Numero,6,FALSE)</f>
        <v>57000</v>
      </c>
      <c r="C11" s="55"/>
      <c r="D11" s="56"/>
      <c r="T11" s="22"/>
      <c r="U11" s="22"/>
      <c r="V11" s="22"/>
      <c r="W11" s="22"/>
      <c r="X11" s="22"/>
      <c r="Y11" s="22"/>
      <c r="Z11" s="22"/>
    </row>
    <row r="12" spans="1:26" ht="26.25" customHeight="1">
      <c r="A12" s="9" t="s">
        <v>8</v>
      </c>
      <c r="B12" s="54" t="str">
        <f>VLOOKUP(B7,Numero,7,FALSE)</f>
        <v>Metz</v>
      </c>
      <c r="C12" s="55"/>
      <c r="D12" s="56"/>
      <c r="T12" s="22"/>
      <c r="U12" s="22"/>
      <c r="V12" s="22"/>
      <c r="W12" s="22"/>
      <c r="X12" s="22"/>
      <c r="Y12" s="22"/>
      <c r="Z12" s="22"/>
    </row>
    <row r="13" spans="1:26" ht="18.75">
      <c r="A13" s="9" t="s">
        <v>9</v>
      </c>
      <c r="B13" s="67" t="str">
        <f>VLOOKUP(B7,Numero,4,FALSE)</f>
        <v>Direction</v>
      </c>
      <c r="C13" s="67"/>
      <c r="D13" s="67"/>
      <c r="T13" s="22"/>
      <c r="U13" s="22"/>
      <c r="V13" s="22"/>
      <c r="W13" s="22"/>
      <c r="X13" s="22"/>
      <c r="Y13" s="22"/>
      <c r="Z13" s="22"/>
    </row>
    <row r="14" spans="1:26" ht="15.75">
      <c r="A14" s="9" t="s">
        <v>11</v>
      </c>
      <c r="B14" s="65" t="s">
        <v>80</v>
      </c>
      <c r="C14" s="65"/>
      <c r="D14" s="65"/>
      <c r="T14" s="22"/>
      <c r="U14" s="22"/>
      <c r="V14" s="22"/>
      <c r="W14" s="22"/>
      <c r="X14" s="22"/>
      <c r="Y14" s="22"/>
      <c r="Z14" s="22"/>
    </row>
    <row r="15" spans="1:26">
      <c r="T15" s="22"/>
      <c r="U15" s="22"/>
      <c r="V15" s="22"/>
      <c r="W15" s="22"/>
      <c r="X15" s="22"/>
      <c r="Y15" s="22"/>
      <c r="Z15" s="22"/>
    </row>
    <row r="16" spans="1:26" ht="15.75" thickBot="1">
      <c r="T16" s="22"/>
      <c r="U16" s="22"/>
      <c r="V16" s="22"/>
      <c r="W16" s="22"/>
      <c r="X16" s="22"/>
      <c r="Y16" s="22"/>
      <c r="Z16" s="22"/>
    </row>
    <row r="17" spans="1:30" ht="30.75" thickBot="1">
      <c r="A17" s="18"/>
      <c r="B17" s="25" t="s">
        <v>13</v>
      </c>
      <c r="C17" s="19" t="s">
        <v>14</v>
      </c>
      <c r="D17" s="19" t="s">
        <v>15</v>
      </c>
      <c r="E17" s="19" t="s">
        <v>16</v>
      </c>
      <c r="F17" s="19" t="s">
        <v>17</v>
      </c>
      <c r="G17" s="19" t="s">
        <v>18</v>
      </c>
      <c r="H17" s="20" t="s">
        <v>19</v>
      </c>
      <c r="T17" s="22"/>
      <c r="U17" s="22"/>
      <c r="V17" s="22"/>
      <c r="W17" s="22"/>
      <c r="X17" s="22"/>
      <c r="Y17" s="22"/>
      <c r="Z17" s="22"/>
    </row>
    <row r="18" spans="1:30" ht="15.75">
      <c r="A18" s="26">
        <f>IF(G7="Janvier",DATE(2014,1,1),IF(G7="Fevrier",DATE(2014,2,1),IF(G7="Mars",DATE(2014,3,1),IF(G7="Avril",DATE(2014,4,1),IF(G7="Mai",DATE(2014,5,1),IF(G7="Juin",DATE(2014,6,1),IF(G7="Juillet",DATE(2014,7,1),IF(G7="Aout",DATE(2014,8,1),IF(G7="Septembre",DATE(2014,9,1),IF(G7="Octobre",DATE(2014,10,1),IF(G7="Novembre",DATE(2014,11,1),IF(G7="Decembre",DATE(2014,12,1)))))))))))))</f>
        <v>41791</v>
      </c>
      <c r="B18" s="28"/>
      <c r="C18" s="29"/>
      <c r="D18" s="29"/>
      <c r="E18" s="33"/>
      <c r="F18" s="34" t="str">
        <f>IFERROR(IF(H18="","",(H18-G18)),"")</f>
        <v/>
      </c>
      <c r="G18" s="34" t="str">
        <f>IFERROR(IF(H18&lt;$P$22,$P$23,IF(H18&gt;$P$22,(H18-$P$22))),"")</f>
        <v/>
      </c>
      <c r="H18" s="34" t="str">
        <f>IFERROR(IF(E18="","",D18-C18-E18),"")</f>
        <v/>
      </c>
      <c r="T18" s="22"/>
      <c r="U18" s="22"/>
      <c r="V18" s="22"/>
      <c r="W18" s="22"/>
      <c r="X18" s="22"/>
      <c r="Y18" s="22"/>
      <c r="Z18" s="22"/>
    </row>
    <row r="19" spans="1:30" ht="15.75">
      <c r="A19" s="1">
        <f>DATE(YEAR(A18),MONTH(A18),DAY(A18)+1)</f>
        <v>41792</v>
      </c>
      <c r="B19" s="24" t="s">
        <v>25</v>
      </c>
      <c r="C19" s="29">
        <v>0.29166756666666699</v>
      </c>
      <c r="D19" s="29">
        <v>0.61458526666666702</v>
      </c>
      <c r="E19" s="33">
        <v>3.1250066666666701E-2</v>
      </c>
      <c r="F19" s="34">
        <f t="shared" ref="F19:F48" si="0">IFERROR(IF(H19="","",(H19-G19)),"")</f>
        <v>0.29166666666666669</v>
      </c>
      <c r="G19" s="34">
        <f t="shared" ref="G19:G48" si="1">IFERROR(IF(H19&lt;$P$22,$P$23,IF(H19&gt;$P$22,(H19-$P$22))),"")</f>
        <v>9.6666666665745637E-7</v>
      </c>
      <c r="H19" s="34">
        <f t="shared" ref="H19:H48" si="2">IFERROR(IF(E19="","",D19-C19-E19),"")</f>
        <v>0.29166763333333334</v>
      </c>
      <c r="T19" s="22"/>
      <c r="U19" s="22"/>
      <c r="V19" s="22"/>
      <c r="W19" s="22"/>
      <c r="X19" s="22"/>
      <c r="Y19" s="22"/>
      <c r="Z19" s="22"/>
    </row>
    <row r="20" spans="1:30" ht="15.75">
      <c r="A20" s="1">
        <f t="shared" ref="A20:A47" si="3">DATE(YEAR(A19),MONTH(A19),DAY(A19)+1)</f>
        <v>41793</v>
      </c>
      <c r="B20" s="24" t="s">
        <v>25</v>
      </c>
      <c r="C20" s="29">
        <v>0.29166756666666699</v>
      </c>
      <c r="D20" s="29">
        <v>0.61458526666666702</v>
      </c>
      <c r="E20" s="33">
        <v>3.1250066666666701E-2</v>
      </c>
      <c r="F20" s="34">
        <f t="shared" si="0"/>
        <v>0.29166666666666669</v>
      </c>
      <c r="G20" s="34">
        <f t="shared" si="1"/>
        <v>9.6666666665745637E-7</v>
      </c>
      <c r="H20" s="34">
        <f t="shared" si="2"/>
        <v>0.29166763333333334</v>
      </c>
      <c r="T20" s="22"/>
      <c r="U20" s="22"/>
      <c r="V20" s="22"/>
      <c r="W20" s="22"/>
      <c r="X20" s="22"/>
      <c r="Y20" s="22"/>
      <c r="Z20" s="22"/>
    </row>
    <row r="21" spans="1:30" ht="15.75">
      <c r="A21" s="1">
        <f t="shared" si="3"/>
        <v>41794</v>
      </c>
      <c r="B21" s="24" t="s">
        <v>25</v>
      </c>
      <c r="C21" s="29">
        <v>0.29166756666666699</v>
      </c>
      <c r="D21" s="29">
        <v>0.61458526666666702</v>
      </c>
      <c r="E21" s="33">
        <v>3.1250066666666701E-2</v>
      </c>
      <c r="F21" s="34">
        <f t="shared" si="0"/>
        <v>0.29166666666666669</v>
      </c>
      <c r="G21" s="34">
        <f t="shared" si="1"/>
        <v>9.6666666665745637E-7</v>
      </c>
      <c r="H21" s="34">
        <f t="shared" si="2"/>
        <v>0.29166763333333334</v>
      </c>
      <c r="K21" s="10" t="s">
        <v>52</v>
      </c>
      <c r="L21" s="2" t="s">
        <v>20</v>
      </c>
      <c r="M21" s="2" t="s">
        <v>14</v>
      </c>
      <c r="N21" s="2" t="s">
        <v>15</v>
      </c>
      <c r="O21" s="2" t="s">
        <v>16</v>
      </c>
      <c r="P21" s="2" t="s">
        <v>49</v>
      </c>
      <c r="Q21" s="2" t="s">
        <v>21</v>
      </c>
      <c r="R21" s="2" t="s">
        <v>22</v>
      </c>
      <c r="S21" s="2"/>
      <c r="T21" s="2"/>
      <c r="U21" s="2"/>
      <c r="V21" s="2"/>
      <c r="W21" s="2"/>
    </row>
    <row r="22" spans="1:30" ht="15.75">
      <c r="A22" s="1">
        <f t="shared" si="3"/>
        <v>41795</v>
      </c>
      <c r="B22" s="24" t="s">
        <v>25</v>
      </c>
      <c r="C22" s="29">
        <v>0.29166756666666699</v>
      </c>
      <c r="D22" s="29">
        <v>0.61458526666666702</v>
      </c>
      <c r="E22" s="33">
        <v>3.1250066666666701E-2</v>
      </c>
      <c r="F22" s="34">
        <f t="shared" si="0"/>
        <v>0.29166666666666669</v>
      </c>
      <c r="G22" s="34">
        <f t="shared" si="1"/>
        <v>9.6666666665745637E-7</v>
      </c>
      <c r="H22" s="34">
        <f t="shared" si="2"/>
        <v>0.29166763333333334</v>
      </c>
      <c r="K22" s="27">
        <v>41640</v>
      </c>
      <c r="L22" s="2" t="s">
        <v>25</v>
      </c>
      <c r="M22" s="31">
        <v>0.29166756666666699</v>
      </c>
      <c r="N22" s="31">
        <v>0.61458526666666702</v>
      </c>
      <c r="O22" s="31">
        <v>3.1250066666666701E-2</v>
      </c>
      <c r="P22" s="31">
        <v>0.29166666666666669</v>
      </c>
      <c r="Q22" s="5" t="s">
        <v>27</v>
      </c>
      <c r="R22" s="6">
        <v>2014</v>
      </c>
      <c r="S22" s="4"/>
      <c r="T22" s="4"/>
      <c r="U22" s="5"/>
      <c r="V22" s="6"/>
      <c r="W22" s="6"/>
    </row>
    <row r="23" spans="1:30" ht="15.75">
      <c r="A23" s="1">
        <f t="shared" si="3"/>
        <v>41796</v>
      </c>
      <c r="B23" s="24" t="s">
        <v>25</v>
      </c>
      <c r="C23" s="29">
        <v>0.29166756666666699</v>
      </c>
      <c r="D23" s="29">
        <v>0.61458526666666702</v>
      </c>
      <c r="E23" s="33">
        <v>3.1250066666666701E-2</v>
      </c>
      <c r="F23" s="34">
        <f t="shared" si="0"/>
        <v>0.29166666666666669</v>
      </c>
      <c r="G23" s="34">
        <f t="shared" si="1"/>
        <v>9.6666666665745637E-7</v>
      </c>
      <c r="H23" s="34">
        <f t="shared" si="2"/>
        <v>0.29166763333333334</v>
      </c>
      <c r="K23" s="27">
        <v>41750</v>
      </c>
      <c r="L23" s="2" t="s">
        <v>28</v>
      </c>
      <c r="M23" s="31">
        <f>M22+0.0104167</f>
        <v>0.30208426666666699</v>
      </c>
      <c r="N23" s="31">
        <f>N22+0.0104167</f>
        <v>0.62500196666666696</v>
      </c>
      <c r="O23" s="31">
        <v>4.1666766666666702E-2</v>
      </c>
      <c r="P23" s="31">
        <v>0</v>
      </c>
      <c r="Q23" s="2" t="s">
        <v>30</v>
      </c>
      <c r="R23" s="6">
        <v>2015</v>
      </c>
      <c r="S23" s="7"/>
      <c r="T23" s="7"/>
      <c r="U23" s="2"/>
      <c r="V23" s="6"/>
      <c r="W23" s="6"/>
    </row>
    <row r="24" spans="1:30" ht="15.75">
      <c r="A24" s="1">
        <f t="shared" si="3"/>
        <v>41797</v>
      </c>
      <c r="B24" s="24"/>
      <c r="C24" s="29"/>
      <c r="D24" s="29"/>
      <c r="E24" s="33"/>
      <c r="F24" s="34" t="str">
        <f t="shared" si="0"/>
        <v/>
      </c>
      <c r="G24" s="34" t="str">
        <f t="shared" si="1"/>
        <v/>
      </c>
      <c r="H24" s="34" t="str">
        <f t="shared" si="2"/>
        <v/>
      </c>
      <c r="K24" s="27">
        <v>41760</v>
      </c>
      <c r="L24" s="11" t="s">
        <v>32</v>
      </c>
      <c r="M24" s="31">
        <f t="shared" ref="M24:M87" si="4">M23+0.0104167</f>
        <v>0.31250096666666699</v>
      </c>
      <c r="N24" s="31">
        <f t="shared" ref="N24:N87" si="5">N23+0.0104167</f>
        <v>0.63541866666666691</v>
      </c>
      <c r="O24" s="31">
        <v>5.2083466666666703E-2</v>
      </c>
      <c r="P24" s="31">
        <f>M22+M22+M22+M22+M22</f>
        <v>1.458337833333335</v>
      </c>
      <c r="Q24" s="2" t="s">
        <v>33</v>
      </c>
      <c r="R24" s="6">
        <v>2016</v>
      </c>
      <c r="S24" s="8"/>
      <c r="T24" s="8"/>
      <c r="U24" s="2"/>
      <c r="V24" s="6"/>
      <c r="W24" s="6"/>
    </row>
    <row r="25" spans="1:30" ht="15.75">
      <c r="A25" s="1">
        <f t="shared" si="3"/>
        <v>41798</v>
      </c>
      <c r="B25" s="23"/>
      <c r="C25" s="30"/>
      <c r="D25" s="30"/>
      <c r="E25" s="30"/>
      <c r="F25" s="34" t="str">
        <f t="shared" si="0"/>
        <v/>
      </c>
      <c r="G25" s="34" t="str">
        <f t="shared" si="1"/>
        <v/>
      </c>
      <c r="H25" s="34" t="str">
        <f t="shared" si="2"/>
        <v/>
      </c>
      <c r="K25" s="27">
        <v>41767</v>
      </c>
      <c r="L25" s="2" t="s">
        <v>36</v>
      </c>
      <c r="M25" s="31">
        <f t="shared" si="4"/>
        <v>0.32291766666666699</v>
      </c>
      <c r="N25" s="31">
        <f t="shared" si="5"/>
        <v>0.64583536666666685</v>
      </c>
      <c r="O25" s="31">
        <v>6.2500166666666704E-2</v>
      </c>
      <c r="P25" s="31">
        <f>P24+M26</f>
        <v>1.791672200000002</v>
      </c>
      <c r="Q25" s="2" t="s">
        <v>37</v>
      </c>
      <c r="R25" s="6">
        <v>2017</v>
      </c>
      <c r="S25" s="7"/>
      <c r="T25" s="7"/>
      <c r="U25" s="2"/>
      <c r="V25" s="6"/>
      <c r="W25" s="6"/>
    </row>
    <row r="26" spans="1:30" ht="15.75">
      <c r="A26" s="1">
        <f t="shared" si="3"/>
        <v>41799</v>
      </c>
      <c r="B26" s="24" t="s">
        <v>25</v>
      </c>
      <c r="C26" s="29">
        <v>0.29166756666666699</v>
      </c>
      <c r="D26" s="29">
        <v>0.61458526666666702</v>
      </c>
      <c r="E26" s="33">
        <v>3.1250066666666701E-2</v>
      </c>
      <c r="F26" s="34">
        <f t="shared" si="0"/>
        <v>0.29166666666666669</v>
      </c>
      <c r="G26" s="34">
        <f t="shared" si="1"/>
        <v>9.6666666665745637E-7</v>
      </c>
      <c r="H26" s="34">
        <f t="shared" si="2"/>
        <v>0.29166763333333334</v>
      </c>
      <c r="K26" s="27">
        <v>41788</v>
      </c>
      <c r="L26" s="2" t="s">
        <v>39</v>
      </c>
      <c r="M26" s="31">
        <f t="shared" si="4"/>
        <v>0.33333436666666699</v>
      </c>
      <c r="N26" s="31">
        <f t="shared" si="5"/>
        <v>0.6562520666666668</v>
      </c>
      <c r="O26" s="31">
        <v>7.2916866666666705E-2</v>
      </c>
      <c r="P26" s="31">
        <v>0.33333333333333331</v>
      </c>
      <c r="Q26" s="2" t="s">
        <v>12</v>
      </c>
      <c r="R26" s="6">
        <v>2018</v>
      </c>
      <c r="S26" s="7"/>
      <c r="T26" s="7"/>
      <c r="U26" s="2"/>
      <c r="V26" s="6"/>
      <c r="W26" s="6"/>
    </row>
    <row r="27" spans="1:30" ht="15.75">
      <c r="A27" s="1">
        <f t="shared" si="3"/>
        <v>41800</v>
      </c>
      <c r="B27" s="24" t="s">
        <v>25</v>
      </c>
      <c r="C27" s="29">
        <v>0.29166756666666699</v>
      </c>
      <c r="D27" s="29">
        <v>0.6562520666666668</v>
      </c>
      <c r="E27" s="33">
        <v>3.1250066666666701E-2</v>
      </c>
      <c r="F27" s="34">
        <f t="shared" si="0"/>
        <v>0.29166666666666669</v>
      </c>
      <c r="G27" s="34">
        <f t="shared" si="1"/>
        <v>4.1667766666666439E-2</v>
      </c>
      <c r="H27" s="34">
        <f t="shared" si="2"/>
        <v>0.33333443333333312</v>
      </c>
      <c r="K27" s="27">
        <v>41799</v>
      </c>
      <c r="L27" s="2" t="s">
        <v>41</v>
      </c>
      <c r="M27" s="31">
        <f t="shared" si="4"/>
        <v>0.34375106666666699</v>
      </c>
      <c r="N27" s="31">
        <f t="shared" si="5"/>
        <v>0.66666876666666675</v>
      </c>
      <c r="O27" s="31">
        <v>8.3333566666666706E-2</v>
      </c>
      <c r="P27" s="31"/>
      <c r="Q27" s="2" t="s">
        <v>42</v>
      </c>
      <c r="R27" s="2"/>
      <c r="S27" s="7"/>
      <c r="T27" s="7"/>
      <c r="U27" s="2"/>
      <c r="V27" s="2"/>
      <c r="W27" s="2"/>
    </row>
    <row r="28" spans="1:30" ht="15.75">
      <c r="A28" s="1">
        <f t="shared" si="3"/>
        <v>41801</v>
      </c>
      <c r="B28" s="24" t="s">
        <v>25</v>
      </c>
      <c r="C28" s="29">
        <v>0.29166756666666699</v>
      </c>
      <c r="D28" s="29">
        <v>0.57291849999999955</v>
      </c>
      <c r="E28" s="33">
        <v>3.1250066666666701E-2</v>
      </c>
      <c r="F28" s="34">
        <f t="shared" si="0"/>
        <v>0.25000086666666588</v>
      </c>
      <c r="G28" s="34">
        <f t="shared" si="1"/>
        <v>0</v>
      </c>
      <c r="H28" s="34">
        <f t="shared" si="2"/>
        <v>0.25000086666666588</v>
      </c>
      <c r="K28" s="27">
        <v>41834</v>
      </c>
      <c r="L28" s="2" t="s">
        <v>48</v>
      </c>
      <c r="M28" s="31">
        <f t="shared" si="4"/>
        <v>0.35416776666666699</v>
      </c>
      <c r="N28" s="31">
        <f t="shared" si="5"/>
        <v>0.67708546666666669</v>
      </c>
      <c r="O28" s="31">
        <v>0</v>
      </c>
      <c r="P28" s="31"/>
      <c r="Q28" s="2" t="s">
        <v>43</v>
      </c>
      <c r="R28" s="2"/>
      <c r="S28" s="7"/>
      <c r="T28" s="7"/>
      <c r="U28" s="2"/>
      <c r="V28" s="2"/>
      <c r="W28" s="2"/>
      <c r="X28" s="7"/>
      <c r="Y28" s="7"/>
      <c r="Z28" s="7"/>
      <c r="AA28" s="7"/>
      <c r="AB28" s="7"/>
      <c r="AC28" s="7"/>
      <c r="AD28" s="7"/>
    </row>
    <row r="29" spans="1:30" ht="15.75">
      <c r="A29" s="1">
        <f t="shared" si="3"/>
        <v>41802</v>
      </c>
      <c r="B29" s="24" t="s">
        <v>25</v>
      </c>
      <c r="C29" s="29">
        <v>0.29166756666666699</v>
      </c>
      <c r="D29" s="29">
        <v>0.61458526666666702</v>
      </c>
      <c r="E29" s="33">
        <v>3.1250066666666701E-2</v>
      </c>
      <c r="F29" s="34">
        <f t="shared" si="0"/>
        <v>0.29166666666666669</v>
      </c>
      <c r="G29" s="34">
        <f t="shared" si="1"/>
        <v>9.6666666665745637E-7</v>
      </c>
      <c r="H29" s="34">
        <f t="shared" si="2"/>
        <v>0.29166763333333334</v>
      </c>
      <c r="K29" s="27">
        <v>41866</v>
      </c>
      <c r="L29" s="7"/>
      <c r="M29" s="31">
        <f t="shared" si="4"/>
        <v>0.364584466666667</v>
      </c>
      <c r="N29" s="31">
        <f t="shared" si="5"/>
        <v>0.68750216666666664</v>
      </c>
      <c r="O29" s="31">
        <v>1.0416666666666701E-2</v>
      </c>
      <c r="P29" s="31"/>
      <c r="Q29" s="2" t="s">
        <v>44</v>
      </c>
      <c r="R29" s="2"/>
      <c r="S29" s="7"/>
      <c r="T29" s="7"/>
      <c r="U29" s="2"/>
      <c r="V29" s="2"/>
      <c r="W29" s="2"/>
      <c r="X29" s="7"/>
      <c r="Y29" s="7"/>
      <c r="Z29" s="7"/>
      <c r="AA29" s="7"/>
      <c r="AB29" s="7"/>
      <c r="AC29" s="7"/>
      <c r="AD29" s="7"/>
    </row>
    <row r="30" spans="1:30" ht="15.75">
      <c r="A30" s="1">
        <f t="shared" si="3"/>
        <v>41803</v>
      </c>
      <c r="B30" s="24" t="s">
        <v>25</v>
      </c>
      <c r="C30" s="29">
        <v>0.29166756666666699</v>
      </c>
      <c r="D30" s="29">
        <v>0.61458526666666702</v>
      </c>
      <c r="E30" s="33">
        <v>3.1250066666666701E-2</v>
      </c>
      <c r="F30" s="34">
        <f>IFERROR(IF(H30="","",(H30-G30)),"")</f>
        <v>0.29166666666666669</v>
      </c>
      <c r="G30" s="34">
        <f>IFERROR(IF(H30&lt;$P$22,$P$23,IF(H30&gt;$P$22,(H30-$P$22))),"")</f>
        <v>9.6666666665745637E-7</v>
      </c>
      <c r="H30" s="34">
        <f t="shared" si="2"/>
        <v>0.29166763333333334</v>
      </c>
      <c r="K30" s="27">
        <v>41944</v>
      </c>
      <c r="L30" s="7"/>
      <c r="M30" s="31">
        <f t="shared" si="4"/>
        <v>0.375001166666667</v>
      </c>
      <c r="N30" s="31">
        <f t="shared" si="5"/>
        <v>0.69791886666666658</v>
      </c>
      <c r="O30" s="31">
        <v>2.08333666666667E-2</v>
      </c>
      <c r="P30" s="31"/>
      <c r="Q30" s="2" t="s">
        <v>45</v>
      </c>
      <c r="R30" s="2"/>
      <c r="S30" s="7"/>
      <c r="T30" s="7"/>
      <c r="U30" s="2"/>
      <c r="V30" s="2"/>
      <c r="W30" s="2"/>
      <c r="X30" s="7"/>
      <c r="Y30" s="7"/>
      <c r="Z30" s="7"/>
      <c r="AA30" s="7"/>
      <c r="AB30" s="7"/>
      <c r="AC30" s="7"/>
      <c r="AD30" s="7"/>
    </row>
    <row r="31" spans="1:30" ht="15.75">
      <c r="A31" s="1">
        <f t="shared" si="3"/>
        <v>41804</v>
      </c>
      <c r="B31" s="24"/>
      <c r="C31" s="29"/>
      <c r="D31" s="29"/>
      <c r="E31" s="33"/>
      <c r="F31" s="34" t="str">
        <f t="shared" si="0"/>
        <v/>
      </c>
      <c r="G31" s="34" t="str">
        <f t="shared" si="1"/>
        <v/>
      </c>
      <c r="H31" s="34" t="str">
        <f t="shared" si="2"/>
        <v/>
      </c>
      <c r="K31" s="27">
        <v>41954</v>
      </c>
      <c r="L31" s="7"/>
      <c r="M31" s="31">
        <f t="shared" si="4"/>
        <v>0.385417866666667</v>
      </c>
      <c r="N31" s="31">
        <f t="shared" si="5"/>
        <v>0.70833556666666653</v>
      </c>
      <c r="O31" s="48"/>
      <c r="P31" s="48"/>
      <c r="Q31" s="2" t="s">
        <v>46</v>
      </c>
      <c r="R31" s="2"/>
      <c r="S31" s="7"/>
      <c r="T31" s="7"/>
      <c r="U31" s="2"/>
      <c r="V31" s="2"/>
      <c r="W31" s="2"/>
      <c r="X31" s="7"/>
      <c r="Y31" s="7"/>
      <c r="Z31" s="7"/>
      <c r="AA31" s="7"/>
      <c r="AB31" s="7"/>
      <c r="AC31" s="7"/>
      <c r="AD31" s="7"/>
    </row>
    <row r="32" spans="1:30" ht="15.75">
      <c r="A32" s="1">
        <f t="shared" si="3"/>
        <v>41805</v>
      </c>
      <c r="B32" s="24"/>
      <c r="C32" s="29"/>
      <c r="D32" s="29"/>
      <c r="E32" s="33"/>
      <c r="F32" s="34" t="str">
        <f t="shared" si="0"/>
        <v/>
      </c>
      <c r="G32" s="34" t="str">
        <f t="shared" si="1"/>
        <v/>
      </c>
      <c r="H32" s="34" t="str">
        <f t="shared" si="2"/>
        <v/>
      </c>
      <c r="K32" s="27">
        <v>41998</v>
      </c>
      <c r="L32" s="7"/>
      <c r="M32" s="31">
        <f t="shared" si="4"/>
        <v>0.395834566666667</v>
      </c>
      <c r="N32" s="31">
        <f t="shared" si="5"/>
        <v>0.71875226666666647</v>
      </c>
      <c r="O32" s="48"/>
      <c r="P32" s="48"/>
      <c r="Q32" s="2" t="s">
        <v>47</v>
      </c>
      <c r="R32" s="2"/>
      <c r="S32" s="7"/>
      <c r="T32" s="7"/>
      <c r="U32" s="2"/>
      <c r="V32" s="2"/>
      <c r="W32" s="2"/>
      <c r="X32" s="7"/>
      <c r="Y32" s="7"/>
      <c r="Z32" s="7"/>
      <c r="AA32" s="7"/>
      <c r="AB32" s="7"/>
      <c r="AC32" s="7"/>
      <c r="AD32" s="7"/>
    </row>
    <row r="33" spans="1:30" ht="15.75">
      <c r="A33" s="1">
        <f t="shared" si="3"/>
        <v>41806</v>
      </c>
      <c r="B33" s="24" t="s">
        <v>25</v>
      </c>
      <c r="C33" s="29">
        <v>0.29166756666666699</v>
      </c>
      <c r="D33" s="29">
        <v>0.61458526666666702</v>
      </c>
      <c r="E33" s="33">
        <v>3.1250066666666701E-2</v>
      </c>
      <c r="F33" s="34">
        <f t="shared" si="0"/>
        <v>0.29166666666666669</v>
      </c>
      <c r="G33" s="34">
        <f t="shared" si="1"/>
        <v>9.6666666665745637E-7</v>
      </c>
      <c r="H33" s="34">
        <f t="shared" si="2"/>
        <v>0.29166763333333334</v>
      </c>
      <c r="K33" s="27">
        <v>41999</v>
      </c>
      <c r="L33" s="7"/>
      <c r="M33" s="31">
        <f t="shared" si="4"/>
        <v>0.406251266666667</v>
      </c>
      <c r="N33" s="31">
        <f t="shared" si="5"/>
        <v>0.72916896666666642</v>
      </c>
      <c r="O33" s="48"/>
      <c r="P33" s="48"/>
      <c r="Q33" s="2" t="s">
        <v>51</v>
      </c>
      <c r="R33" s="2"/>
      <c r="S33" s="7"/>
      <c r="T33" s="7"/>
      <c r="U33" s="2"/>
      <c r="V33" s="2"/>
      <c r="W33" s="2"/>
      <c r="X33" s="7"/>
      <c r="Y33" s="7"/>
      <c r="Z33" s="7"/>
      <c r="AA33" s="7"/>
      <c r="AB33" s="7"/>
      <c r="AC33" s="7"/>
      <c r="AD33" s="7"/>
    </row>
    <row r="34" spans="1:30" ht="15.75">
      <c r="A34" s="1">
        <f t="shared" si="3"/>
        <v>41807</v>
      </c>
      <c r="B34" s="24" t="s">
        <v>25</v>
      </c>
      <c r="C34" s="29">
        <v>0.29166756666666699</v>
      </c>
      <c r="D34" s="29">
        <v>0.61458526666666702</v>
      </c>
      <c r="E34" s="33">
        <v>3.1250066666666701E-2</v>
      </c>
      <c r="F34" s="34">
        <f t="shared" si="0"/>
        <v>0.29166666666666669</v>
      </c>
      <c r="G34" s="34">
        <f t="shared" si="1"/>
        <v>9.6666666665745637E-7</v>
      </c>
      <c r="H34" s="34">
        <f t="shared" si="2"/>
        <v>0.29166763333333334</v>
      </c>
      <c r="L34" s="7"/>
      <c r="M34" s="31">
        <f t="shared" si="4"/>
        <v>0.416667966666667</v>
      </c>
      <c r="N34" s="31">
        <f t="shared" si="5"/>
        <v>0.73958566666666636</v>
      </c>
      <c r="O34" s="48"/>
      <c r="P34" s="48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</row>
    <row r="35" spans="1:30" ht="15.75">
      <c r="A35" s="1">
        <f t="shared" si="3"/>
        <v>41808</v>
      </c>
      <c r="B35" s="24" t="s">
        <v>25</v>
      </c>
      <c r="C35" s="29">
        <v>0.29166756666666699</v>
      </c>
      <c r="D35" s="29">
        <v>0.61458526666666702</v>
      </c>
      <c r="E35" s="33">
        <v>3.1250066666666701E-2</v>
      </c>
      <c r="F35" s="34">
        <f t="shared" si="0"/>
        <v>0.29166666666666669</v>
      </c>
      <c r="G35" s="34">
        <f t="shared" si="1"/>
        <v>9.6666666665745637E-7</v>
      </c>
      <c r="H35" s="34">
        <f t="shared" si="2"/>
        <v>0.29166763333333334</v>
      </c>
      <c r="L35" s="7"/>
      <c r="M35" s="31">
        <f t="shared" si="4"/>
        <v>0.427084666666667</v>
      </c>
      <c r="N35" s="31">
        <f t="shared" si="5"/>
        <v>0.75000236666666631</v>
      </c>
      <c r="O35" s="48"/>
      <c r="P35" s="48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</row>
    <row r="36" spans="1:30" ht="15.75">
      <c r="A36" s="1">
        <f t="shared" si="3"/>
        <v>41809</v>
      </c>
      <c r="B36" s="24" t="s">
        <v>25</v>
      </c>
      <c r="C36" s="29">
        <v>0.29166756666666699</v>
      </c>
      <c r="D36" s="29">
        <v>0.61458526666666702</v>
      </c>
      <c r="E36" s="33">
        <v>3.1250066666666701E-2</v>
      </c>
      <c r="F36" s="34">
        <f t="shared" si="0"/>
        <v>0.29166666666666669</v>
      </c>
      <c r="G36" s="34">
        <f t="shared" si="1"/>
        <v>9.6666666665745637E-7</v>
      </c>
      <c r="H36" s="34">
        <f t="shared" si="2"/>
        <v>0.29166763333333334</v>
      </c>
      <c r="L36" s="7"/>
      <c r="M36" s="31">
        <f t="shared" si="4"/>
        <v>0.437501366666667</v>
      </c>
      <c r="N36" s="31">
        <f t="shared" si="5"/>
        <v>0.76041906666666625</v>
      </c>
      <c r="O36" s="48"/>
      <c r="P36" s="48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</row>
    <row r="37" spans="1:30" ht="15.75">
      <c r="A37" s="1">
        <f t="shared" si="3"/>
        <v>41810</v>
      </c>
      <c r="B37" s="24" t="s">
        <v>25</v>
      </c>
      <c r="C37" s="29">
        <v>0.29166756666666699</v>
      </c>
      <c r="D37" s="29">
        <v>0.61458526666666702</v>
      </c>
      <c r="E37" s="33">
        <v>3.1250066666666701E-2</v>
      </c>
      <c r="F37" s="34">
        <f t="shared" si="0"/>
        <v>0.29166666666666669</v>
      </c>
      <c r="G37" s="34">
        <f t="shared" si="1"/>
        <v>9.6666666665745637E-7</v>
      </c>
      <c r="H37" s="34">
        <f t="shared" si="2"/>
        <v>0.29166763333333334</v>
      </c>
      <c r="L37" s="7"/>
      <c r="M37" s="31">
        <f t="shared" si="4"/>
        <v>0.447918066666667</v>
      </c>
      <c r="N37" s="31">
        <f t="shared" si="5"/>
        <v>0.7708357666666662</v>
      </c>
      <c r="O37" s="47"/>
      <c r="P37" s="47"/>
    </row>
    <row r="38" spans="1:30" ht="15.75">
      <c r="A38" s="1">
        <f t="shared" si="3"/>
        <v>41811</v>
      </c>
      <c r="B38" s="24"/>
      <c r="C38" s="29"/>
      <c r="D38" s="29"/>
      <c r="E38" s="33"/>
      <c r="F38" s="34" t="str">
        <f t="shared" si="0"/>
        <v/>
      </c>
      <c r="G38" s="34" t="str">
        <f t="shared" si="1"/>
        <v/>
      </c>
      <c r="H38" s="34" t="str">
        <f t="shared" si="2"/>
        <v/>
      </c>
      <c r="L38" s="7"/>
      <c r="M38" s="31">
        <f t="shared" si="4"/>
        <v>0.458334766666667</v>
      </c>
      <c r="N38" s="31">
        <f t="shared" si="5"/>
        <v>0.78125246666666615</v>
      </c>
      <c r="O38" s="47"/>
      <c r="P38" s="47"/>
    </row>
    <row r="39" spans="1:30" ht="15.75">
      <c r="A39" s="1">
        <f t="shared" si="3"/>
        <v>41812</v>
      </c>
      <c r="B39" s="24"/>
      <c r="C39" s="29"/>
      <c r="D39" s="29"/>
      <c r="E39" s="33"/>
      <c r="F39" s="34" t="str">
        <f t="shared" si="0"/>
        <v/>
      </c>
      <c r="G39" s="34" t="str">
        <f t="shared" si="1"/>
        <v/>
      </c>
      <c r="H39" s="34" t="str">
        <f t="shared" si="2"/>
        <v/>
      </c>
      <c r="L39" s="7"/>
      <c r="M39" s="31">
        <f t="shared" si="4"/>
        <v>0.468751466666667</v>
      </c>
      <c r="N39" s="31">
        <f t="shared" si="5"/>
        <v>0.79166916666666609</v>
      </c>
      <c r="O39" s="47"/>
      <c r="P39" s="47"/>
    </row>
    <row r="40" spans="1:30" ht="15.75">
      <c r="A40" s="1">
        <f t="shared" si="3"/>
        <v>41813</v>
      </c>
      <c r="B40" s="24" t="s">
        <v>25</v>
      </c>
      <c r="C40" s="29">
        <v>0.29166756666666699</v>
      </c>
      <c r="D40" s="29">
        <v>0.61458526666666702</v>
      </c>
      <c r="E40" s="33">
        <v>3.1250066666666701E-2</v>
      </c>
      <c r="F40" s="34">
        <f t="shared" si="0"/>
        <v>0.29166666666666669</v>
      </c>
      <c r="G40" s="34">
        <f t="shared" si="1"/>
        <v>9.6666666665745637E-7</v>
      </c>
      <c r="H40" s="34">
        <f t="shared" si="2"/>
        <v>0.29166763333333334</v>
      </c>
      <c r="L40" s="7"/>
      <c r="M40" s="31">
        <f t="shared" si="4"/>
        <v>0.47916816666666701</v>
      </c>
      <c r="N40" s="31">
        <f t="shared" si="5"/>
        <v>0.80208586666666604</v>
      </c>
      <c r="O40" s="47"/>
      <c r="P40" s="47"/>
    </row>
    <row r="41" spans="1:30" ht="15.75">
      <c r="A41" s="1">
        <f t="shared" si="3"/>
        <v>41814</v>
      </c>
      <c r="B41" s="24" t="s">
        <v>25</v>
      </c>
      <c r="C41" s="29">
        <v>0.29166756666666699</v>
      </c>
      <c r="D41" s="29">
        <v>0.61458526666666702</v>
      </c>
      <c r="E41" s="33">
        <v>3.1250066666666701E-2</v>
      </c>
      <c r="F41" s="34">
        <f t="shared" si="0"/>
        <v>0.29166666666666669</v>
      </c>
      <c r="G41" s="34">
        <f t="shared" si="1"/>
        <v>9.6666666665745637E-7</v>
      </c>
      <c r="H41" s="34">
        <f t="shared" si="2"/>
        <v>0.29166763333333334</v>
      </c>
      <c r="L41" s="7"/>
      <c r="M41" s="31">
        <f t="shared" si="4"/>
        <v>0.48958486666666701</v>
      </c>
      <c r="N41" s="31">
        <f t="shared" si="5"/>
        <v>0.81250256666666598</v>
      </c>
      <c r="O41" s="47"/>
      <c r="P41" s="47"/>
    </row>
    <row r="42" spans="1:30" ht="15.75">
      <c r="A42" s="1">
        <f t="shared" si="3"/>
        <v>41815</v>
      </c>
      <c r="B42" s="24" t="s">
        <v>25</v>
      </c>
      <c r="C42" s="29">
        <v>0.29166756666666699</v>
      </c>
      <c r="D42" s="29">
        <v>0.61458526666666702</v>
      </c>
      <c r="E42" s="33">
        <v>3.1250066666666701E-2</v>
      </c>
      <c r="F42" s="34">
        <f t="shared" si="0"/>
        <v>0.29166666666666669</v>
      </c>
      <c r="G42" s="34">
        <f t="shared" si="1"/>
        <v>9.6666666665745637E-7</v>
      </c>
      <c r="H42" s="34">
        <f t="shared" si="2"/>
        <v>0.29166763333333334</v>
      </c>
      <c r="L42" s="7"/>
      <c r="M42" s="31">
        <f t="shared" si="4"/>
        <v>0.50000156666666695</v>
      </c>
      <c r="N42" s="31">
        <f t="shared" si="5"/>
        <v>0.82291926666666593</v>
      </c>
      <c r="O42" s="47"/>
      <c r="P42" s="47"/>
    </row>
    <row r="43" spans="1:30" ht="15.75">
      <c r="A43" s="1">
        <f t="shared" si="3"/>
        <v>41816</v>
      </c>
      <c r="B43" s="24" t="s">
        <v>25</v>
      </c>
      <c r="C43" s="29">
        <v>0.29166756666666699</v>
      </c>
      <c r="D43" s="29">
        <v>0.61458526666666702</v>
      </c>
      <c r="E43" s="33">
        <v>3.1250066666666701E-2</v>
      </c>
      <c r="F43" s="34">
        <f t="shared" si="0"/>
        <v>0.29166666666666669</v>
      </c>
      <c r="G43" s="34">
        <f t="shared" si="1"/>
        <v>9.6666666665745637E-7</v>
      </c>
      <c r="H43" s="34">
        <f t="shared" si="2"/>
        <v>0.29166763333333334</v>
      </c>
      <c r="L43" s="7"/>
      <c r="M43" s="31">
        <f t="shared" si="4"/>
        <v>0.5104182666666669</v>
      </c>
      <c r="N43" s="31">
        <f t="shared" si="5"/>
        <v>0.83333596666666587</v>
      </c>
      <c r="O43" s="47"/>
      <c r="P43" s="47"/>
    </row>
    <row r="44" spans="1:30" ht="15.75">
      <c r="A44" s="1">
        <f t="shared" si="3"/>
        <v>41817</v>
      </c>
      <c r="B44" s="24" t="s">
        <v>25</v>
      </c>
      <c r="C44" s="29">
        <v>0.29166756666666699</v>
      </c>
      <c r="D44" s="29">
        <v>0.61458526666666702</v>
      </c>
      <c r="E44" s="33">
        <v>3.1250066666666701E-2</v>
      </c>
      <c r="F44" s="34">
        <f t="shared" si="0"/>
        <v>0.29166666666666669</v>
      </c>
      <c r="G44" s="34">
        <f t="shared" si="1"/>
        <v>9.6666666665745637E-7</v>
      </c>
      <c r="H44" s="34">
        <f t="shared" si="2"/>
        <v>0.29166763333333334</v>
      </c>
      <c r="L44" s="7"/>
      <c r="M44" s="31">
        <f t="shared" si="4"/>
        <v>0.52083496666666684</v>
      </c>
      <c r="N44" s="31">
        <f t="shared" si="5"/>
        <v>0.84375266666666582</v>
      </c>
      <c r="O44" s="47"/>
      <c r="P44" s="47"/>
    </row>
    <row r="45" spans="1:30" ht="15.75">
      <c r="A45" s="1">
        <f t="shared" si="3"/>
        <v>41818</v>
      </c>
      <c r="B45" s="24"/>
      <c r="C45" s="29"/>
      <c r="D45" s="29"/>
      <c r="E45" s="33"/>
      <c r="F45" s="34" t="str">
        <f t="shared" si="0"/>
        <v/>
      </c>
      <c r="G45" s="34" t="str">
        <f t="shared" si="1"/>
        <v/>
      </c>
      <c r="H45" s="34" t="str">
        <f t="shared" si="2"/>
        <v/>
      </c>
      <c r="L45" s="7"/>
      <c r="M45" s="31">
        <f t="shared" si="4"/>
        <v>0.53125166666666679</v>
      </c>
      <c r="N45" s="31">
        <f t="shared" si="5"/>
        <v>0.85416936666666576</v>
      </c>
      <c r="O45" s="47"/>
      <c r="P45" s="47"/>
    </row>
    <row r="46" spans="1:30" ht="15.75">
      <c r="A46" s="1">
        <f t="shared" si="3"/>
        <v>41819</v>
      </c>
      <c r="B46" s="24"/>
      <c r="C46" s="29"/>
      <c r="D46" s="29"/>
      <c r="E46" s="33"/>
      <c r="F46" s="34" t="str">
        <f t="shared" si="0"/>
        <v/>
      </c>
      <c r="G46" s="34" t="str">
        <f t="shared" si="1"/>
        <v/>
      </c>
      <c r="H46" s="34" t="str">
        <f t="shared" si="2"/>
        <v/>
      </c>
      <c r="L46" s="7"/>
      <c r="M46" s="31">
        <f t="shared" si="4"/>
        <v>0.54166836666666673</v>
      </c>
      <c r="N46" s="31">
        <f t="shared" si="5"/>
        <v>0.86458606666666571</v>
      </c>
      <c r="O46" s="47"/>
      <c r="P46" s="47"/>
    </row>
    <row r="47" spans="1:30" ht="15.75">
      <c r="A47" s="1">
        <f t="shared" si="3"/>
        <v>41820</v>
      </c>
      <c r="B47" s="24" t="s">
        <v>25</v>
      </c>
      <c r="C47" s="29">
        <v>0.29166756666666699</v>
      </c>
      <c r="D47" s="29">
        <v>0.61458526666666702</v>
      </c>
      <c r="E47" s="33">
        <v>3.1250066666666701E-2</v>
      </c>
      <c r="F47" s="34">
        <f t="shared" si="0"/>
        <v>0.29166666666666669</v>
      </c>
      <c r="G47" s="34">
        <f t="shared" si="1"/>
        <v>9.6666666665745637E-7</v>
      </c>
      <c r="H47" s="34">
        <f t="shared" si="2"/>
        <v>0.29166763333333334</v>
      </c>
      <c r="L47" s="7"/>
      <c r="M47" s="31">
        <f t="shared" si="4"/>
        <v>0.55208506666666668</v>
      </c>
      <c r="N47" s="31">
        <f t="shared" si="5"/>
        <v>0.87500276666666565</v>
      </c>
      <c r="O47" s="47"/>
      <c r="P47" s="47"/>
    </row>
    <row r="48" spans="1:30" ht="15.75">
      <c r="A48" s="1"/>
      <c r="B48" s="24"/>
      <c r="C48" s="29"/>
      <c r="D48" s="29"/>
      <c r="E48" s="33"/>
      <c r="F48" s="34" t="str">
        <f t="shared" si="0"/>
        <v/>
      </c>
      <c r="G48" s="34" t="str">
        <f t="shared" si="1"/>
        <v/>
      </c>
      <c r="H48" s="34" t="str">
        <f t="shared" si="2"/>
        <v/>
      </c>
      <c r="L48" s="7"/>
      <c r="M48" s="31">
        <f t="shared" si="4"/>
        <v>0.56250176666666662</v>
      </c>
      <c r="N48" s="31">
        <f t="shared" si="5"/>
        <v>0.8854194666666656</v>
      </c>
      <c r="O48" s="47"/>
      <c r="P48" s="47"/>
    </row>
    <row r="49" spans="1:16" ht="47.25">
      <c r="A49" s="1"/>
      <c r="B49" s="40" t="s">
        <v>63</v>
      </c>
      <c r="C49" s="41" t="s">
        <v>62</v>
      </c>
      <c r="D49" s="41" t="s">
        <v>61</v>
      </c>
      <c r="E49" s="42" t="s">
        <v>59</v>
      </c>
      <c r="F49" s="43" t="s">
        <v>60</v>
      </c>
      <c r="G49" s="43"/>
      <c r="H49" s="43" t="s">
        <v>64</v>
      </c>
      <c r="L49" s="7"/>
      <c r="M49" s="31">
        <f t="shared" si="4"/>
        <v>0.57291846666666657</v>
      </c>
      <c r="N49" s="31">
        <f t="shared" si="5"/>
        <v>0.89583616666666555</v>
      </c>
      <c r="O49" s="47"/>
      <c r="P49" s="47"/>
    </row>
    <row r="50" spans="1:16" ht="15.75">
      <c r="A50" s="32" t="s">
        <v>53</v>
      </c>
      <c r="B50" s="37" t="str">
        <f>""</f>
        <v/>
      </c>
      <c r="C50" s="38" t="str">
        <f>IFERROR((IF(B50="","",IF(B50&lt;$P$24,($P$24-B50),0))),"")</f>
        <v/>
      </c>
      <c r="D50" s="38" t="str">
        <f>IFERROR((IF(B50="","",IF(B50&gt;=$P$24,$P$24,B50))),"")</f>
        <v/>
      </c>
      <c r="E50" s="39" t="str">
        <f>IFERROR(IF(B50="","",IF(B50&lt;=$P$24,0,IF(B50&lt;$P$25,B50-$P$24,$P$26))),"")</f>
        <v/>
      </c>
      <c r="F50" s="35" t="str">
        <f>IFERROR(IF(B50="","",IF(B50&gt;$P$25,B50-$P$25,0)),"")</f>
        <v/>
      </c>
      <c r="G50" s="35" t="str">
        <f>IFERROR(IF(H50&lt;$P$24,$P$23,IF(H50&gt;$P$24,(H50-$P$24))),"")</f>
        <v/>
      </c>
      <c r="H50" s="45" t="str">
        <f>H18</f>
        <v/>
      </c>
      <c r="L50" s="7"/>
      <c r="M50" s="31">
        <f t="shared" si="4"/>
        <v>0.58333516666666652</v>
      </c>
      <c r="N50" s="31">
        <f t="shared" si="5"/>
        <v>0.90625286666666549</v>
      </c>
      <c r="O50" s="47"/>
      <c r="P50" s="47"/>
    </row>
    <row r="51" spans="1:16" ht="15.75">
      <c r="A51" s="32" t="s">
        <v>54</v>
      </c>
      <c r="B51" s="37">
        <f>SUM(H19:H23)</f>
        <v>1.4583381666666666</v>
      </c>
      <c r="C51" s="38">
        <f>IFERROR((IF(B51="","",IF(B51&lt;$P$24,($P$24-B51),0))),"")</f>
        <v>0</v>
      </c>
      <c r="D51" s="38">
        <f>IFERROR((IF(B51="","",IF(B51&gt;=$P$24,$P$24,B51))),"")</f>
        <v>1.458337833333335</v>
      </c>
      <c r="E51" s="39">
        <f>IFERROR(IF(B51="","",IF(B51&lt;=$P$24,0,IF(B51&lt;$P$25,B51-$P$24,$P$26))),"")</f>
        <v>3.3333333160356915E-7</v>
      </c>
      <c r="F51" s="35">
        <f>IFERROR(IF(B51="","",IF(B51&gt;$P$25,B51-$P$25,0)),"")</f>
        <v>0</v>
      </c>
      <c r="G51" s="35"/>
      <c r="H51" s="45"/>
      <c r="L51" s="7"/>
      <c r="M51" s="31">
        <f t="shared" si="4"/>
        <v>0.59375186666666646</v>
      </c>
      <c r="N51" s="31">
        <f t="shared" si="5"/>
        <v>0.91666956666666544</v>
      </c>
      <c r="O51" s="47"/>
      <c r="P51" s="47"/>
    </row>
    <row r="52" spans="1:16" ht="15.75">
      <c r="A52" s="32" t="s">
        <v>55</v>
      </c>
      <c r="B52" s="37">
        <f>SUM(H26:H30)</f>
        <v>1.4583381999999991</v>
      </c>
      <c r="C52" s="38">
        <f t="shared" ref="C52:C55" si="6">IFERROR((IF(B52="","",IF(B52&lt;$P$24,($P$24-B52),0))),"")</f>
        <v>0</v>
      </c>
      <c r="D52" s="38">
        <f t="shared" ref="D52:D55" si="7">IFERROR((IF(B52="","",IF(B52&gt;=$P$24,$P$24,B52))),"")</f>
        <v>1.458337833333335</v>
      </c>
      <c r="E52" s="39">
        <f t="shared" ref="E52:E55" si="8">IFERROR(IF(B52="","",IF(B52&lt;=$P$24,0,IF(B52&lt;$P$25,B52-$P$24,$P$26))),"")</f>
        <v>3.6666666414220117E-7</v>
      </c>
      <c r="F52" s="35">
        <f t="shared" ref="F52:F55" si="9">IFERROR(IF(B52="","",IF(B52&gt;$P$25,B52-$P$25,0)),"")</f>
        <v>0</v>
      </c>
      <c r="G52" s="35"/>
      <c r="H52" s="45"/>
      <c r="L52" s="7"/>
      <c r="M52" s="31">
        <f t="shared" si="4"/>
        <v>0.60416856666666641</v>
      </c>
      <c r="N52" s="31">
        <f t="shared" si="5"/>
        <v>0.92708626666666538</v>
      </c>
      <c r="O52" s="47"/>
      <c r="P52" s="47"/>
    </row>
    <row r="53" spans="1:16" ht="15.75">
      <c r="A53" s="32" t="s">
        <v>56</v>
      </c>
      <c r="B53" s="37">
        <f>SUM(H33:H37)</f>
        <v>1.4583381666666666</v>
      </c>
      <c r="C53" s="38">
        <f t="shared" si="6"/>
        <v>0</v>
      </c>
      <c r="D53" s="38">
        <f t="shared" si="7"/>
        <v>1.458337833333335</v>
      </c>
      <c r="E53" s="39">
        <f t="shared" si="8"/>
        <v>3.3333333160356915E-7</v>
      </c>
      <c r="F53" s="35">
        <f t="shared" si="9"/>
        <v>0</v>
      </c>
      <c r="G53" s="35" t="str">
        <f t="shared" ref="G53:G55" si="10">IFERROR(IF(H53&lt;$P$24,$P$23,IF(H53&gt;$P$24,(H53-$P$24))),"")</f>
        <v/>
      </c>
      <c r="H53" s="45" t="str">
        <f>""</f>
        <v/>
      </c>
      <c r="L53" s="7"/>
      <c r="M53" s="31">
        <f t="shared" si="4"/>
        <v>0.61458526666666635</v>
      </c>
      <c r="N53" s="31">
        <f t="shared" si="5"/>
        <v>0.93750296666666533</v>
      </c>
      <c r="O53" s="47"/>
      <c r="P53" s="47"/>
    </row>
    <row r="54" spans="1:16" ht="15.75">
      <c r="A54" s="32" t="s">
        <v>57</v>
      </c>
      <c r="B54" s="37">
        <f>SUM(H40:H45)</f>
        <v>1.4583381666666666</v>
      </c>
      <c r="C54" s="38">
        <f t="shared" si="6"/>
        <v>0</v>
      </c>
      <c r="D54" s="38">
        <f t="shared" si="7"/>
        <v>1.458337833333335</v>
      </c>
      <c r="E54" s="39">
        <f t="shared" si="8"/>
        <v>3.3333333160356915E-7</v>
      </c>
      <c r="F54" s="35">
        <f t="shared" si="9"/>
        <v>0</v>
      </c>
      <c r="G54" s="35" t="str">
        <f t="shared" si="10"/>
        <v/>
      </c>
      <c r="H54" s="45" t="str">
        <f>""</f>
        <v/>
      </c>
      <c r="L54" s="7"/>
      <c r="M54" s="31">
        <f t="shared" si="4"/>
        <v>0.6250019666666663</v>
      </c>
      <c r="N54" s="31">
        <f t="shared" si="5"/>
        <v>0.94791966666666527</v>
      </c>
      <c r="O54" s="47"/>
      <c r="P54" s="47"/>
    </row>
    <row r="55" spans="1:16" ht="15.75">
      <c r="A55" s="32" t="s">
        <v>58</v>
      </c>
      <c r="B55" s="37">
        <f>H47</f>
        <v>0.29166763333333334</v>
      </c>
      <c r="C55" s="38">
        <f t="shared" si="6"/>
        <v>1.1666702000000018</v>
      </c>
      <c r="D55" s="38">
        <f t="shared" si="7"/>
        <v>0.29166763333333334</v>
      </c>
      <c r="E55" s="39">
        <f t="shared" si="8"/>
        <v>0</v>
      </c>
      <c r="F55" s="35">
        <f t="shared" si="9"/>
        <v>0</v>
      </c>
      <c r="G55" s="35" t="str">
        <f t="shared" si="10"/>
        <v/>
      </c>
      <c r="H55" s="45" t="str">
        <f>""</f>
        <v/>
      </c>
      <c r="L55" s="7"/>
      <c r="M55" s="31">
        <f t="shared" si="4"/>
        <v>0.63541866666666624</v>
      </c>
      <c r="N55" s="31">
        <f t="shared" si="5"/>
        <v>0.95833636666666522</v>
      </c>
      <c r="O55" s="47"/>
      <c r="P55" s="47"/>
    </row>
    <row r="56" spans="1:16">
      <c r="A56" s="12" t="s">
        <v>19</v>
      </c>
      <c r="B56" s="36">
        <f>SUM(B50:B55)</f>
        <v>6.1250203333333326</v>
      </c>
      <c r="C56" s="36">
        <f t="shared" ref="C56:F56" si="11">SUM(C50:C55)</f>
        <v>1.1666702000000018</v>
      </c>
      <c r="D56" s="36">
        <f t="shared" si="11"/>
        <v>6.1250189666666737</v>
      </c>
      <c r="E56" s="36">
        <f t="shared" si="11"/>
        <v>1.3666666589529086E-6</v>
      </c>
      <c r="F56" s="36">
        <f t="shared" si="11"/>
        <v>0</v>
      </c>
      <c r="G56" s="36"/>
      <c r="H56" s="46">
        <f>$M$120*$L$120*24+$E$56*24*$L$121+$L$122*F56*24</f>
        <v>1600.0004325261355</v>
      </c>
      <c r="L56" s="7"/>
      <c r="M56" s="31">
        <f t="shared" si="4"/>
        <v>0.64583536666666619</v>
      </c>
      <c r="N56" s="31">
        <f t="shared" si="5"/>
        <v>0.96875306666666516</v>
      </c>
      <c r="O56" s="47"/>
      <c r="P56" s="47"/>
    </row>
    <row r="57" spans="1:16">
      <c r="L57" s="7"/>
      <c r="M57" s="31">
        <f t="shared" si="4"/>
        <v>0.65625206666666613</v>
      </c>
      <c r="N57" s="31">
        <f t="shared" si="5"/>
        <v>0.97916976666666511</v>
      </c>
      <c r="O57" s="47"/>
      <c r="P57" s="47"/>
    </row>
    <row r="58" spans="1:16">
      <c r="L58" s="13"/>
      <c r="M58" s="31">
        <f t="shared" si="4"/>
        <v>0.66666876666666608</v>
      </c>
      <c r="N58" s="31">
        <f t="shared" si="5"/>
        <v>0.98958646666666505</v>
      </c>
      <c r="O58" s="47"/>
      <c r="P58" s="47"/>
    </row>
    <row r="59" spans="1:16">
      <c r="L59" s="7"/>
      <c r="M59" s="31">
        <f t="shared" si="4"/>
        <v>0.67708546666666602</v>
      </c>
      <c r="N59" s="31">
        <f>P23</f>
        <v>0</v>
      </c>
      <c r="O59" s="47"/>
      <c r="P59" s="47"/>
    </row>
    <row r="60" spans="1:16">
      <c r="L60" s="7"/>
      <c r="M60" s="31">
        <f t="shared" si="4"/>
        <v>0.68750216666666597</v>
      </c>
      <c r="N60" s="31">
        <f t="shared" si="5"/>
        <v>1.0416699999999999E-2</v>
      </c>
      <c r="O60" s="47"/>
      <c r="P60" s="47"/>
    </row>
    <row r="61" spans="1:16">
      <c r="L61" s="7"/>
      <c r="M61" s="31">
        <f t="shared" si="4"/>
        <v>0.69791886666666592</v>
      </c>
      <c r="N61" s="31">
        <f t="shared" si="5"/>
        <v>2.0833399999999998E-2</v>
      </c>
      <c r="O61" s="47"/>
      <c r="P61" s="47"/>
    </row>
    <row r="62" spans="1:16">
      <c r="L62" s="7"/>
      <c r="M62" s="31">
        <f t="shared" si="4"/>
        <v>0.70833556666666586</v>
      </c>
      <c r="N62" s="31">
        <f t="shared" si="5"/>
        <v>3.1250099999999996E-2</v>
      </c>
      <c r="O62" s="47"/>
      <c r="P62" s="47"/>
    </row>
    <row r="63" spans="1:16">
      <c r="L63" s="7"/>
      <c r="M63" s="31">
        <f t="shared" si="4"/>
        <v>0.71875226666666581</v>
      </c>
      <c r="N63" s="31">
        <f t="shared" si="5"/>
        <v>4.1666799999999997E-2</v>
      </c>
      <c r="O63" s="47"/>
      <c r="P63" s="47"/>
    </row>
    <row r="64" spans="1:16">
      <c r="L64" s="7"/>
      <c r="M64" s="31">
        <f t="shared" si="4"/>
        <v>0.72916896666666575</v>
      </c>
      <c r="N64" s="31">
        <f t="shared" si="5"/>
        <v>5.2083499999999998E-2</v>
      </c>
      <c r="O64" s="47"/>
      <c r="P64" s="47"/>
    </row>
    <row r="65" spans="12:16">
      <c r="L65" s="7"/>
      <c r="M65" s="31">
        <f t="shared" si="4"/>
        <v>0.7395856666666657</v>
      </c>
      <c r="N65" s="31">
        <f t="shared" si="5"/>
        <v>6.2500199999999992E-2</v>
      </c>
      <c r="O65" s="47"/>
      <c r="P65" s="47"/>
    </row>
    <row r="66" spans="12:16" ht="15" customHeight="1">
      <c r="L66" s="7"/>
      <c r="M66" s="31">
        <f t="shared" si="4"/>
        <v>0.75000236666666564</v>
      </c>
      <c r="N66" s="31">
        <f t="shared" si="5"/>
        <v>7.2916899999999993E-2</v>
      </c>
      <c r="O66" s="47"/>
      <c r="P66" s="47"/>
    </row>
    <row r="67" spans="12:16" ht="15" customHeight="1">
      <c r="L67" s="7"/>
      <c r="M67" s="31">
        <f t="shared" si="4"/>
        <v>0.76041906666666559</v>
      </c>
      <c r="N67" s="31">
        <f t="shared" si="5"/>
        <v>8.3333599999999994E-2</v>
      </c>
      <c r="O67" s="47"/>
      <c r="P67" s="47"/>
    </row>
    <row r="68" spans="12:16" ht="15" customHeight="1">
      <c r="L68" s="7"/>
      <c r="M68" s="31">
        <f t="shared" si="4"/>
        <v>0.77083576666666553</v>
      </c>
      <c r="N68" s="31">
        <f t="shared" si="5"/>
        <v>9.3750299999999995E-2</v>
      </c>
      <c r="O68" s="47"/>
      <c r="P68" s="47"/>
    </row>
    <row r="69" spans="12:16" ht="15" customHeight="1">
      <c r="M69" s="31">
        <f t="shared" si="4"/>
        <v>0.78125246666666548</v>
      </c>
      <c r="N69" s="31">
        <f t="shared" si="5"/>
        <v>0.104167</v>
      </c>
      <c r="O69" s="47"/>
      <c r="P69" s="47"/>
    </row>
    <row r="70" spans="12:16">
      <c r="M70" s="31">
        <f t="shared" si="4"/>
        <v>0.79166916666666542</v>
      </c>
      <c r="N70" s="31">
        <f t="shared" si="5"/>
        <v>0.1145837</v>
      </c>
      <c r="O70" s="47"/>
      <c r="P70" s="47"/>
    </row>
    <row r="71" spans="12:16">
      <c r="M71" s="31">
        <f t="shared" si="4"/>
        <v>0.80208586666666537</v>
      </c>
      <c r="N71" s="31">
        <f t="shared" si="5"/>
        <v>0.12500039999999998</v>
      </c>
      <c r="O71" s="47"/>
      <c r="P71" s="47"/>
    </row>
    <row r="72" spans="12:16">
      <c r="M72" s="31">
        <f t="shared" si="4"/>
        <v>0.81250256666666532</v>
      </c>
      <c r="N72" s="31">
        <f t="shared" si="5"/>
        <v>0.13541709999999998</v>
      </c>
      <c r="O72" s="47"/>
      <c r="P72" s="47"/>
    </row>
    <row r="73" spans="12:16">
      <c r="M73" s="31">
        <f t="shared" si="4"/>
        <v>0.82291926666666526</v>
      </c>
      <c r="N73" s="31">
        <f t="shared" si="5"/>
        <v>0.14583379999999999</v>
      </c>
      <c r="O73" s="47"/>
      <c r="P73" s="47"/>
    </row>
    <row r="74" spans="12:16" ht="26.25" customHeight="1">
      <c r="M74" s="31">
        <f t="shared" si="4"/>
        <v>0.83333596666666521</v>
      </c>
      <c r="N74" s="31">
        <f t="shared" si="5"/>
        <v>0.15625049999999999</v>
      </c>
      <c r="O74" s="47"/>
      <c r="P74" s="47"/>
    </row>
    <row r="75" spans="12:16" ht="26.25" customHeight="1">
      <c r="M75" s="31">
        <f t="shared" si="4"/>
        <v>0.84375266666666515</v>
      </c>
      <c r="N75" s="31">
        <f t="shared" si="5"/>
        <v>0.16666719999999999</v>
      </c>
      <c r="O75" s="47"/>
      <c r="P75" s="47"/>
    </row>
    <row r="76" spans="12:16" ht="21" customHeight="1">
      <c r="M76" s="31">
        <f t="shared" si="4"/>
        <v>0.8541693666666651</v>
      </c>
      <c r="N76" s="31">
        <f t="shared" si="5"/>
        <v>0.17708389999999999</v>
      </c>
      <c r="O76" s="47"/>
      <c r="P76" s="47"/>
    </row>
    <row r="77" spans="12:16">
      <c r="M77" s="31">
        <f t="shared" si="4"/>
        <v>0.86458606666666504</v>
      </c>
      <c r="N77" s="31">
        <f t="shared" si="5"/>
        <v>0.18750059999999999</v>
      </c>
      <c r="O77" s="47"/>
      <c r="P77" s="47"/>
    </row>
    <row r="78" spans="12:16">
      <c r="M78" s="31">
        <f t="shared" si="4"/>
        <v>0.87500276666666499</v>
      </c>
      <c r="N78" s="31">
        <f t="shared" si="5"/>
        <v>0.19791729999999999</v>
      </c>
      <c r="O78" s="47"/>
      <c r="P78" s="47"/>
    </row>
    <row r="79" spans="12:16">
      <c r="M79" s="31">
        <f t="shared" si="4"/>
        <v>0.88541946666666493</v>
      </c>
      <c r="N79" s="31">
        <f t="shared" si="5"/>
        <v>0.20833399999999999</v>
      </c>
      <c r="O79" s="47"/>
      <c r="P79" s="47"/>
    </row>
    <row r="80" spans="12:16" ht="15.75" customHeight="1">
      <c r="M80" s="31">
        <f t="shared" si="4"/>
        <v>0.89583616666666488</v>
      </c>
      <c r="N80" s="31">
        <f t="shared" si="5"/>
        <v>0.21875069999999999</v>
      </c>
      <c r="O80" s="47"/>
      <c r="P80" s="47"/>
    </row>
    <row r="81" spans="13:16">
      <c r="M81" s="31">
        <f t="shared" si="4"/>
        <v>0.90625286666666482</v>
      </c>
      <c r="N81" s="31">
        <f t="shared" si="5"/>
        <v>0.22916739999999999</v>
      </c>
      <c r="O81" s="47"/>
      <c r="P81" s="47"/>
    </row>
    <row r="82" spans="13:16">
      <c r="M82" s="31">
        <f t="shared" si="4"/>
        <v>0.91666956666666477</v>
      </c>
      <c r="N82" s="31">
        <f t="shared" si="5"/>
        <v>0.23958409999999999</v>
      </c>
      <c r="O82" s="47"/>
      <c r="P82" s="47"/>
    </row>
    <row r="83" spans="13:16">
      <c r="M83" s="31">
        <f t="shared" si="4"/>
        <v>0.92708626666666472</v>
      </c>
      <c r="N83" s="31">
        <f t="shared" si="5"/>
        <v>0.25000079999999997</v>
      </c>
      <c r="O83" s="47"/>
      <c r="P83" s="47"/>
    </row>
    <row r="84" spans="13:16">
      <c r="M84" s="31">
        <f t="shared" si="4"/>
        <v>0.93750296666666466</v>
      </c>
      <c r="N84" s="31">
        <f t="shared" si="5"/>
        <v>0.26041749999999997</v>
      </c>
      <c r="O84" s="47"/>
      <c r="P84" s="47"/>
    </row>
    <row r="85" spans="13:16">
      <c r="M85" s="31">
        <f t="shared" si="4"/>
        <v>0.94791966666666461</v>
      </c>
      <c r="N85" s="31">
        <f t="shared" si="5"/>
        <v>0.27083419999999997</v>
      </c>
      <c r="O85" s="47"/>
      <c r="P85" s="47"/>
    </row>
    <row r="86" spans="13:16">
      <c r="M86" s="31">
        <f t="shared" si="4"/>
        <v>0.95833636666666455</v>
      </c>
      <c r="N86" s="31">
        <f t="shared" si="5"/>
        <v>0.28125089999999997</v>
      </c>
      <c r="O86" s="47"/>
      <c r="P86" s="47"/>
    </row>
    <row r="87" spans="13:16">
      <c r="M87" s="31">
        <f t="shared" si="4"/>
        <v>0.9687530666666645</v>
      </c>
      <c r="N87" s="31">
        <f t="shared" si="5"/>
        <v>0.29166759999999997</v>
      </c>
      <c r="O87" s="47"/>
      <c r="P87" s="47"/>
    </row>
    <row r="88" spans="13:16">
      <c r="M88" s="31">
        <f t="shared" ref="M88:M117" si="12">M87+0.0104167</f>
        <v>0.97916976666666444</v>
      </c>
      <c r="N88" s="31">
        <f t="shared" ref="N88:N117" si="13">N87+0.0104167</f>
        <v>0.30208429999999997</v>
      </c>
      <c r="O88" s="47"/>
      <c r="P88" s="47"/>
    </row>
    <row r="89" spans="13:16">
      <c r="M89" s="31">
        <f t="shared" si="12"/>
        <v>0.98958646666666439</v>
      </c>
      <c r="N89" s="31">
        <f t="shared" si="13"/>
        <v>0.31250099999999997</v>
      </c>
      <c r="O89" s="47"/>
      <c r="P89" s="47"/>
    </row>
    <row r="90" spans="13:16">
      <c r="M90" s="31">
        <f>P23</f>
        <v>0</v>
      </c>
      <c r="N90" s="31">
        <f t="shared" si="13"/>
        <v>0.32291769999999997</v>
      </c>
      <c r="O90" s="47"/>
      <c r="P90" s="47"/>
    </row>
    <row r="91" spans="13:16">
      <c r="M91" s="31">
        <f t="shared" si="12"/>
        <v>1.0416699999999999E-2</v>
      </c>
      <c r="N91" s="31">
        <f t="shared" si="13"/>
        <v>0.33333439999999998</v>
      </c>
      <c r="O91" s="47"/>
      <c r="P91" s="47"/>
    </row>
    <row r="92" spans="13:16">
      <c r="M92" s="31">
        <f t="shared" si="12"/>
        <v>2.0833399999999998E-2</v>
      </c>
      <c r="N92" s="31">
        <f t="shared" si="13"/>
        <v>0.34375109999999998</v>
      </c>
      <c r="O92" s="47"/>
      <c r="P92" s="47"/>
    </row>
    <row r="93" spans="13:16">
      <c r="M93" s="31">
        <f t="shared" si="12"/>
        <v>3.1250099999999996E-2</v>
      </c>
      <c r="N93" s="31">
        <f t="shared" si="13"/>
        <v>0.35416779999999998</v>
      </c>
      <c r="O93" s="47"/>
      <c r="P93" s="47"/>
    </row>
    <row r="94" spans="13:16">
      <c r="M94" s="31">
        <f t="shared" si="12"/>
        <v>4.1666799999999997E-2</v>
      </c>
      <c r="N94" s="31">
        <f t="shared" si="13"/>
        <v>0.36458449999999998</v>
      </c>
      <c r="O94" s="47"/>
      <c r="P94" s="47"/>
    </row>
    <row r="95" spans="13:16">
      <c r="M95" s="31">
        <f t="shared" si="12"/>
        <v>5.2083499999999998E-2</v>
      </c>
      <c r="N95" s="31">
        <f t="shared" si="13"/>
        <v>0.37500119999999998</v>
      </c>
      <c r="O95" s="47"/>
      <c r="P95" s="47"/>
    </row>
    <row r="96" spans="13:16">
      <c r="M96" s="31">
        <f t="shared" si="12"/>
        <v>6.2500199999999992E-2</v>
      </c>
      <c r="N96" s="31">
        <f t="shared" si="13"/>
        <v>0.38541789999999998</v>
      </c>
      <c r="O96" s="47"/>
      <c r="P96" s="47"/>
    </row>
    <row r="97" spans="13:16">
      <c r="M97" s="31">
        <f t="shared" si="12"/>
        <v>7.2916899999999993E-2</v>
      </c>
      <c r="N97" s="31">
        <f t="shared" si="13"/>
        <v>0.39583459999999998</v>
      </c>
      <c r="O97" s="47"/>
      <c r="P97" s="47"/>
    </row>
    <row r="98" spans="13:16">
      <c r="M98" s="31">
        <f t="shared" si="12"/>
        <v>8.3333599999999994E-2</v>
      </c>
      <c r="N98" s="31">
        <f t="shared" si="13"/>
        <v>0.40625129999999998</v>
      </c>
      <c r="O98" s="47"/>
      <c r="P98" s="47"/>
    </row>
    <row r="99" spans="13:16">
      <c r="M99" s="31">
        <f t="shared" si="12"/>
        <v>9.3750299999999995E-2</v>
      </c>
      <c r="N99" s="31">
        <f t="shared" si="13"/>
        <v>0.41666799999999998</v>
      </c>
      <c r="O99" s="47"/>
      <c r="P99" s="47"/>
    </row>
    <row r="100" spans="13:16">
      <c r="M100" s="31">
        <f t="shared" si="12"/>
        <v>0.104167</v>
      </c>
      <c r="N100" s="31">
        <f t="shared" si="13"/>
        <v>0.42708469999999998</v>
      </c>
      <c r="O100" s="47"/>
      <c r="P100" s="47"/>
    </row>
    <row r="101" spans="13:16">
      <c r="M101" s="31">
        <f t="shared" si="12"/>
        <v>0.1145837</v>
      </c>
      <c r="N101" s="31">
        <f t="shared" si="13"/>
        <v>0.43750139999999998</v>
      </c>
      <c r="O101" s="47"/>
      <c r="P101" s="47"/>
    </row>
    <row r="102" spans="13:16">
      <c r="M102" s="31">
        <f t="shared" si="12"/>
        <v>0.12500039999999998</v>
      </c>
      <c r="N102" s="31">
        <f t="shared" si="13"/>
        <v>0.44791809999999999</v>
      </c>
      <c r="O102" s="47"/>
      <c r="P102" s="47"/>
    </row>
    <row r="103" spans="13:16">
      <c r="M103" s="31">
        <f t="shared" si="12"/>
        <v>0.13541709999999998</v>
      </c>
      <c r="N103" s="31">
        <f t="shared" si="13"/>
        <v>0.45833479999999999</v>
      </c>
      <c r="O103" s="47"/>
      <c r="P103" s="47"/>
    </row>
    <row r="104" spans="13:16">
      <c r="M104" s="31">
        <f t="shared" si="12"/>
        <v>0.14583379999999999</v>
      </c>
      <c r="N104" s="31">
        <f t="shared" si="13"/>
        <v>0.46875149999999999</v>
      </c>
      <c r="O104" s="47"/>
      <c r="P104" s="47"/>
    </row>
    <row r="105" spans="13:16">
      <c r="M105" s="31">
        <f t="shared" si="12"/>
        <v>0.15625049999999999</v>
      </c>
      <c r="N105" s="31">
        <f t="shared" si="13"/>
        <v>0.47916819999999999</v>
      </c>
      <c r="O105" s="47"/>
      <c r="P105" s="47"/>
    </row>
    <row r="106" spans="13:16">
      <c r="M106" s="31">
        <f t="shared" si="12"/>
        <v>0.16666719999999999</v>
      </c>
      <c r="N106" s="31">
        <f t="shared" si="13"/>
        <v>0.48958489999999999</v>
      </c>
      <c r="O106" s="47"/>
      <c r="P106" s="47"/>
    </row>
    <row r="107" spans="13:16">
      <c r="M107" s="31">
        <f t="shared" si="12"/>
        <v>0.17708389999999999</v>
      </c>
      <c r="N107" s="31">
        <f t="shared" si="13"/>
        <v>0.50000159999999993</v>
      </c>
      <c r="O107" s="47"/>
      <c r="P107" s="47"/>
    </row>
    <row r="108" spans="13:16">
      <c r="M108" s="31">
        <f t="shared" si="12"/>
        <v>0.18750059999999999</v>
      </c>
      <c r="N108" s="31">
        <f t="shared" si="13"/>
        <v>0.51041829999999988</v>
      </c>
      <c r="O108" s="47"/>
      <c r="P108" s="47"/>
    </row>
    <row r="109" spans="13:16">
      <c r="M109" s="31">
        <f t="shared" si="12"/>
        <v>0.19791729999999999</v>
      </c>
      <c r="N109" s="31">
        <f t="shared" si="13"/>
        <v>0.52083499999999983</v>
      </c>
      <c r="O109" s="47"/>
      <c r="P109" s="47"/>
    </row>
    <row r="110" spans="13:16">
      <c r="M110" s="31">
        <f t="shared" si="12"/>
        <v>0.20833399999999999</v>
      </c>
      <c r="N110" s="31">
        <f t="shared" si="13"/>
        <v>0.53125169999999977</v>
      </c>
      <c r="O110" s="47"/>
      <c r="P110" s="47"/>
    </row>
    <row r="111" spans="13:16">
      <c r="M111" s="31">
        <f t="shared" si="12"/>
        <v>0.21875069999999999</v>
      </c>
      <c r="N111" s="31">
        <f t="shared" si="13"/>
        <v>0.54166839999999972</v>
      </c>
      <c r="O111" s="47"/>
      <c r="P111" s="47"/>
    </row>
    <row r="112" spans="13:16">
      <c r="M112" s="31">
        <f t="shared" si="12"/>
        <v>0.22916739999999999</v>
      </c>
      <c r="N112" s="31">
        <f t="shared" si="13"/>
        <v>0.55208509999999966</v>
      </c>
      <c r="O112" s="47"/>
      <c r="P112" s="47"/>
    </row>
    <row r="113" spans="11:16">
      <c r="M113" s="31">
        <f t="shared" si="12"/>
        <v>0.23958409999999999</v>
      </c>
      <c r="N113" s="31">
        <f t="shared" si="13"/>
        <v>0.56250179999999961</v>
      </c>
      <c r="O113" s="47"/>
      <c r="P113" s="47"/>
    </row>
    <row r="114" spans="11:16">
      <c r="M114" s="31">
        <f t="shared" si="12"/>
        <v>0.25000079999999997</v>
      </c>
      <c r="N114" s="31">
        <f t="shared" si="13"/>
        <v>0.57291849999999955</v>
      </c>
      <c r="O114" s="47"/>
      <c r="P114" s="47"/>
    </row>
    <row r="115" spans="11:16">
      <c r="M115" s="31">
        <f t="shared" si="12"/>
        <v>0.26041749999999997</v>
      </c>
      <c r="N115" s="31">
        <f t="shared" si="13"/>
        <v>0.5833351999999995</v>
      </c>
      <c r="O115" s="47"/>
      <c r="P115" s="47"/>
    </row>
    <row r="116" spans="11:16">
      <c r="M116" s="31">
        <f t="shared" si="12"/>
        <v>0.27083419999999997</v>
      </c>
      <c r="N116" s="31">
        <f t="shared" si="13"/>
        <v>0.59375189999999944</v>
      </c>
      <c r="O116" s="47"/>
      <c r="P116" s="47"/>
    </row>
    <row r="117" spans="11:16">
      <c r="M117" s="31">
        <f t="shared" si="12"/>
        <v>0.28125089999999997</v>
      </c>
      <c r="N117" s="31">
        <f t="shared" si="13"/>
        <v>0.60416859999999939</v>
      </c>
      <c r="O117" s="47"/>
      <c r="P117" s="47"/>
    </row>
    <row r="118" spans="11:16">
      <c r="K118" s="10" t="s">
        <v>81</v>
      </c>
    </row>
    <row r="119" spans="11:16">
      <c r="K119" s="68">
        <v>1600</v>
      </c>
      <c r="L119" s="22" t="s">
        <v>65</v>
      </c>
      <c r="M119" s="22"/>
    </row>
    <row r="120" spans="11:16">
      <c r="K120" s="22" t="s">
        <v>66</v>
      </c>
      <c r="L120" s="52">
        <f>K119/M120/24</f>
        <v>10.549417996960718</v>
      </c>
      <c r="M120" s="50">
        <f>$P$24*52/12</f>
        <v>6.3194639444444514</v>
      </c>
      <c r="N120" s="44"/>
    </row>
    <row r="121" spans="11:16">
      <c r="K121" s="22" t="s">
        <v>67</v>
      </c>
      <c r="L121" s="49">
        <f>L120*1.25</f>
        <v>13.186772496200899</v>
      </c>
      <c r="M121" s="51"/>
      <c r="N121" s="44"/>
    </row>
    <row r="122" spans="11:16">
      <c r="K122" s="22" t="s">
        <v>68</v>
      </c>
      <c r="L122" s="49">
        <f>L120*1.5</f>
        <v>15.824126995441077</v>
      </c>
      <c r="M122" s="51"/>
      <c r="N122" s="44"/>
    </row>
  </sheetData>
  <mergeCells count="12">
    <mergeCell ref="B14:D14"/>
    <mergeCell ref="B12:D12"/>
    <mergeCell ref="B10:D10"/>
    <mergeCell ref="B8:D8"/>
    <mergeCell ref="B9:D9"/>
    <mergeCell ref="B13:D13"/>
    <mergeCell ref="B7:D7"/>
    <mergeCell ref="B11:D11"/>
    <mergeCell ref="D1:I3"/>
    <mergeCell ref="D4:I5"/>
    <mergeCell ref="G7:H7"/>
    <mergeCell ref="G8:H9"/>
  </mergeCells>
  <conditionalFormatting sqref="A18:A55">
    <cfRule type="expression" dxfId="0" priority="1">
      <formula>COUNTIF(JF,A18)</formula>
    </cfRule>
  </conditionalFormatting>
  <dataValidations count="8">
    <dataValidation type="list" allowBlank="1" showInputMessage="1" showErrorMessage="1" sqref="C18:C24 C26:C48">
      <formula1>$M$22:$M$117</formula1>
    </dataValidation>
    <dataValidation type="list" allowBlank="1" showInputMessage="1" showErrorMessage="1" sqref="D18:D24 D26:D48">
      <formula1>$N$22:$N$117</formula1>
    </dataValidation>
    <dataValidation type="list" allowBlank="1" showInputMessage="1" showErrorMessage="1" sqref="E18:E24 E26:E48">
      <formula1>$O$22:$O$30</formula1>
    </dataValidation>
    <dataValidation type="list" allowBlank="1" showInputMessage="1" showErrorMessage="1" sqref="B18:B48">
      <formula1>$L$22:$L$28</formula1>
    </dataValidation>
    <dataValidation type="list" allowBlank="1" showInputMessage="1" showErrorMessage="1" sqref="G7:H7">
      <formula1>$Q$22:$Q$33</formula1>
    </dataValidation>
    <dataValidation type="list" allowBlank="1" showInputMessage="1" showErrorMessage="1" sqref="G8:H9">
      <formula1>$R$22:$R$26</formula1>
    </dataValidation>
    <dataValidation type="list" allowBlank="1" showInputMessage="1" showErrorMessage="1" sqref="B14:D14">
      <formula1>$L$2:$L$5</formula1>
    </dataValidation>
    <dataValidation type="list" allowBlank="1" showInputMessage="1" showErrorMessage="1" sqref="W2:W7">
      <formula1>$M$2:$M$6</formula1>
    </dataValidation>
  </dataValidations>
  <pageMargins left="0.7" right="0.7" top="0.75" bottom="0.75" header="0.3" footer="0.3"/>
  <pageSetup paperSize="9" scale="65" orientation="portrait" horizontalDpi="200" verticalDpi="200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Allan Lauberteaux</vt:lpstr>
      <vt:lpstr>date</vt:lpstr>
      <vt:lpstr>JF</vt:lpstr>
      <vt:lpstr>Numero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cp:lastPrinted>2014-05-29T07:31:38Z</cp:lastPrinted>
  <dcterms:created xsi:type="dcterms:W3CDTF">2014-05-29T07:26:11Z</dcterms:created>
  <dcterms:modified xsi:type="dcterms:W3CDTF">2014-06-03T20:21:53Z</dcterms:modified>
</cp:coreProperties>
</file>