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50" yWindow="0" windowWidth="15045" windowHeight="8730"/>
  </bookViews>
  <sheets>
    <sheet name="planning journalier" sheetId="18" r:id="rId1"/>
    <sheet name="S38" sheetId="17" r:id="rId2"/>
  </sheets>
  <definedNames>
    <definedName name="_xlnm.Print_Area" localSheetId="0">'planning journalier'!$B$2:$J$42</definedName>
  </definedNames>
  <calcPr calcId="124519"/>
</workbook>
</file>

<file path=xl/calcChain.xml><?xml version="1.0" encoding="utf-8"?>
<calcChain xmlns="http://schemas.openxmlformats.org/spreadsheetml/2006/main">
  <c r="C16" i="18"/>
  <c r="C10"/>
  <c r="M8"/>
  <c r="C19"/>
  <c r="B19"/>
  <c r="H31" i="17"/>
  <c r="H30"/>
  <c r="K36"/>
  <c r="K37" s="1"/>
  <c r="H38"/>
  <c r="H37"/>
  <c r="H36"/>
  <c r="H35"/>
  <c r="H32"/>
  <c r="H33" s="1"/>
  <c r="H34" s="1"/>
  <c r="K30"/>
  <c r="K31" s="1"/>
  <c r="H26"/>
  <c r="H27" s="1"/>
  <c r="H28" s="1"/>
  <c r="H29" s="1"/>
  <c r="H25"/>
  <c r="K26"/>
  <c r="K27" s="1"/>
  <c r="K28" s="1"/>
  <c r="K29" s="1"/>
  <c r="K25"/>
  <c r="N28"/>
  <c r="N22"/>
  <c r="N23" s="1"/>
  <c r="N24" s="1"/>
  <c r="N25" s="1"/>
  <c r="N26" s="1"/>
  <c r="N27" s="1"/>
  <c r="N18"/>
  <c r="N33"/>
  <c r="N29"/>
  <c r="N30" s="1"/>
  <c r="N31" s="1"/>
  <c r="N32" s="1"/>
  <c r="K34" l="1"/>
  <c r="K35" s="1"/>
  <c r="K32"/>
  <c r="K33" s="1"/>
  <c r="K20"/>
  <c r="K21" s="1"/>
  <c r="K22" s="1"/>
  <c r="K23" s="1"/>
  <c r="K24" s="1"/>
  <c r="K15"/>
  <c r="K16" s="1"/>
  <c r="K17" s="1"/>
  <c r="K14"/>
  <c r="H20"/>
  <c r="H21" s="1"/>
  <c r="H22" s="1"/>
  <c r="H23" s="1"/>
  <c r="H24" s="1"/>
  <c r="K9"/>
  <c r="K10" s="1"/>
  <c r="K11" s="1"/>
  <c r="K12" s="1"/>
  <c r="K13" s="1"/>
  <c r="H16"/>
  <c r="H17" s="1"/>
  <c r="H18" s="1"/>
  <c r="H19" s="1"/>
  <c r="H14"/>
  <c r="H15" s="1"/>
  <c r="H10"/>
  <c r="H12" s="1"/>
  <c r="H13" s="1"/>
  <c r="N19"/>
  <c r="N20" s="1"/>
  <c r="N21" s="1"/>
  <c r="N14"/>
  <c r="N15" s="1"/>
  <c r="N16" s="1"/>
  <c r="N17" s="1"/>
  <c r="N12"/>
  <c r="N13" s="1"/>
  <c r="N11"/>
  <c r="K18" l="1"/>
  <c r="K19" s="1"/>
  <c r="N7"/>
  <c r="N8" s="1"/>
  <c r="N9" s="1"/>
  <c r="N10" s="1"/>
  <c r="C7" i="18" l="1"/>
  <c r="G7" s="1"/>
  <c r="C13"/>
  <c r="C40"/>
  <c r="C37"/>
  <c r="C34"/>
  <c r="C31"/>
  <c r="C28"/>
  <c r="G28" s="1"/>
  <c r="B10"/>
  <c r="B16"/>
  <c r="B13"/>
  <c r="B7"/>
  <c r="B40"/>
  <c r="B37"/>
  <c r="B34"/>
  <c r="B31"/>
  <c r="B28"/>
  <c r="F31" l="1"/>
  <c r="F10"/>
  <c r="G10" s="1"/>
  <c r="F13" s="1"/>
  <c r="G13" s="1"/>
  <c r="F16" s="1"/>
  <c r="G16" s="1"/>
  <c r="N4" i="17"/>
  <c r="N5" s="1"/>
  <c r="N6" s="1"/>
  <c r="N2"/>
  <c r="N3" s="1"/>
  <c r="G31" i="18" l="1"/>
  <c r="F34" s="1"/>
  <c r="G34" s="1"/>
  <c r="K6" i="17"/>
  <c r="K7" s="1"/>
  <c r="K2"/>
  <c r="K3" s="1"/>
  <c r="K4" s="1"/>
  <c r="K5" s="1"/>
  <c r="F37" i="18" l="1"/>
  <c r="G37" s="1"/>
  <c r="F40" s="1"/>
  <c r="G40" s="1"/>
  <c r="F19" l="1"/>
  <c r="G19" s="1"/>
  <c r="H9" i="17"/>
  <c r="H4"/>
  <c r="H5" s="1"/>
  <c r="H6" s="1"/>
  <c r="H7" s="1"/>
  <c r="H8" s="1"/>
  <c r="H2"/>
  <c r="H3" s="1"/>
</calcChain>
</file>

<file path=xl/sharedStrings.xml><?xml version="1.0" encoding="utf-8"?>
<sst xmlns="http://schemas.openxmlformats.org/spreadsheetml/2006/main" count="254" uniqueCount="105">
  <si>
    <t>Conces</t>
  </si>
  <si>
    <t>Teinte</t>
  </si>
  <si>
    <t>Date K2</t>
  </si>
  <si>
    <t>Tps K2</t>
  </si>
  <si>
    <t>Date TM</t>
  </si>
  <si>
    <t>Tps TM</t>
  </si>
  <si>
    <t>Date poncage</t>
  </si>
  <si>
    <t>Date expedition</t>
  </si>
  <si>
    <t>STRUCTURE Blanc</t>
  </si>
  <si>
    <t>Chene DORE V16</t>
  </si>
  <si>
    <t>Blanc</t>
  </si>
  <si>
    <t>STRUCTURE Ch V16</t>
  </si>
  <si>
    <t>TraitŽ</t>
  </si>
  <si>
    <t>STRUCTURE Gris</t>
  </si>
  <si>
    <t>11/09/2013</t>
  </si>
  <si>
    <t>12/09/2013</t>
  </si>
  <si>
    <t>13/09/2013</t>
  </si>
  <si>
    <t>16/09/2013</t>
  </si>
  <si>
    <t>17/09/2013</t>
  </si>
  <si>
    <t>18/09/2013</t>
  </si>
  <si>
    <t>19/06/2013</t>
  </si>
  <si>
    <t>24/07/2013</t>
  </si>
  <si>
    <t>19/09/2013</t>
  </si>
  <si>
    <t>20/09/2013</t>
  </si>
  <si>
    <t>Jeudi</t>
  </si>
  <si>
    <t>Vendredi</t>
  </si>
  <si>
    <t>Lundi</t>
  </si>
  <si>
    <t>Mardi</t>
  </si>
  <si>
    <t>Mercredi</t>
  </si>
  <si>
    <t>K2</t>
  </si>
  <si>
    <t>Matin</t>
  </si>
  <si>
    <t>Après midi</t>
  </si>
  <si>
    <t>Thomas</t>
  </si>
  <si>
    <t>Joachim</t>
  </si>
  <si>
    <t>Jérémie</t>
  </si>
  <si>
    <t>Moussa</t>
  </si>
  <si>
    <t>Olivier</t>
  </si>
  <si>
    <t>Faride</t>
  </si>
  <si>
    <t>Rachide</t>
  </si>
  <si>
    <t>Erick</t>
  </si>
  <si>
    <t>Soufiane</t>
  </si>
  <si>
    <t>Kamel</t>
  </si>
  <si>
    <t>Peter</t>
  </si>
  <si>
    <t>BVN</t>
  </si>
  <si>
    <t>Taille M</t>
  </si>
  <si>
    <t>Ponçage</t>
  </si>
  <si>
    <t>accroche</t>
  </si>
  <si>
    <t>Finition</t>
  </si>
  <si>
    <t>Céline</t>
  </si>
  <si>
    <t>Mickael</t>
  </si>
  <si>
    <t>Hadj</t>
  </si>
  <si>
    <t>Malek</t>
  </si>
  <si>
    <t>Zied</t>
  </si>
  <si>
    <t>4 faces</t>
  </si>
  <si>
    <t>Sortie fabrication</t>
  </si>
  <si>
    <t>EQUIPE</t>
  </si>
  <si>
    <t>23/09/2013</t>
  </si>
  <si>
    <t>Lasure / Date mise à dispo au soir</t>
  </si>
  <si>
    <t>Chantier</t>
  </si>
  <si>
    <t>heure début</t>
  </si>
  <si>
    <t>heure fin</t>
  </si>
  <si>
    <t>A Réaliser</t>
  </si>
  <si>
    <t>Equipe</t>
  </si>
  <si>
    <t>M</t>
  </si>
  <si>
    <t>M/A</t>
  </si>
  <si>
    <t>A</t>
  </si>
  <si>
    <t>Commentaire</t>
  </si>
  <si>
    <t>LUNDI 16 SEPTEMBRE 2013</t>
  </si>
  <si>
    <t>HRS DEBUT</t>
  </si>
  <si>
    <t>HRS FIN</t>
  </si>
  <si>
    <t>Temps Production</t>
  </si>
  <si>
    <t>24/09/2013</t>
  </si>
  <si>
    <t>25/09/2013</t>
  </si>
  <si>
    <t>26/09/2013</t>
  </si>
  <si>
    <t>27/09/2013</t>
  </si>
  <si>
    <t>30/09/2013</t>
  </si>
  <si>
    <t>1/10/2013</t>
  </si>
  <si>
    <t>Sébastien</t>
  </si>
  <si>
    <t>Aurelia</t>
  </si>
  <si>
    <t>Formation</t>
  </si>
  <si>
    <t>Jean Marc</t>
  </si>
  <si>
    <t xml:space="preserve">Mohamed </t>
  </si>
  <si>
    <t>Abel</t>
  </si>
  <si>
    <t>Petite pièces</t>
  </si>
  <si>
    <t>Kalifa</t>
  </si>
  <si>
    <t>Bilal</t>
  </si>
  <si>
    <t>k1</t>
  </si>
  <si>
    <t>k2</t>
  </si>
  <si>
    <t>k5</t>
  </si>
  <si>
    <t>k4</t>
  </si>
  <si>
    <t>k3</t>
  </si>
  <si>
    <t>P1</t>
  </si>
  <si>
    <t>P2</t>
  </si>
  <si>
    <t>P3</t>
  </si>
  <si>
    <t>ID</t>
  </si>
  <si>
    <t xml:space="preserve">Nom </t>
  </si>
  <si>
    <t>a</t>
  </si>
  <si>
    <t>b</t>
  </si>
  <si>
    <t>C</t>
  </si>
  <si>
    <t>d</t>
  </si>
  <si>
    <t>e</t>
  </si>
  <si>
    <t>P4</t>
  </si>
  <si>
    <t>P5</t>
  </si>
  <si>
    <t>XXX</t>
  </si>
  <si>
    <t>ZZZ</t>
  </si>
</sst>
</file>

<file path=xl/styles.xml><?xml version="1.0" encoding="utf-8"?>
<styleSheet xmlns="http://schemas.openxmlformats.org/spreadsheetml/2006/main">
  <numFmts count="3">
    <numFmt numFmtId="164" formatCode="[$-40C]d\-mmm\-yy;@"/>
    <numFmt numFmtId="165" formatCode="[h]\ &quot;H&quot;\ mm"/>
    <numFmt numFmtId="166" formatCode="h:mm;@"/>
  </numFmts>
  <fonts count="2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b/>
      <i/>
      <u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5" tint="0.39997558519241921"/>
      <name val="Calibri"/>
      <family val="2"/>
      <scheme val="minor"/>
    </font>
    <font>
      <b/>
      <sz val="11"/>
      <color theme="6" tint="0.39997558519241921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sz val="11"/>
      <name val="Calibri"/>
      <family val="2"/>
      <scheme val="minor"/>
    </font>
  </fonts>
  <fills count="4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</fills>
  <borders count="3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9" fontId="1" fillId="0" borderId="0" applyFont="0" applyFill="0" applyBorder="0" applyAlignment="0" applyProtection="0"/>
  </cellStyleXfs>
  <cellXfs count="140">
    <xf numFmtId="0" fontId="0" fillId="0" borderId="0" xfId="0"/>
    <xf numFmtId="0" fontId="0" fillId="0" borderId="0" xfId="0"/>
    <xf numFmtId="0" fontId="0" fillId="0" borderId="10" xfId="0" applyFill="1" applyBorder="1" applyAlignment="1">
      <alignment horizontal="center"/>
    </xf>
    <xf numFmtId="0" fontId="0" fillId="0" borderId="0" xfId="0" applyFill="1"/>
    <xf numFmtId="0" fontId="0" fillId="0" borderId="10" xfId="0" applyFill="1" applyBorder="1" applyAlignment="1"/>
    <xf numFmtId="0" fontId="0" fillId="0" borderId="0" xfId="0" applyAlignment="1"/>
    <xf numFmtId="0" fontId="16" fillId="0" borderId="0" xfId="0" applyFont="1" applyAlignment="1">
      <alignment horizontal="right"/>
    </xf>
    <xf numFmtId="0" fontId="0" fillId="0" borderId="0" xfId="0" applyAlignment="1">
      <alignment vertical="center"/>
    </xf>
    <xf numFmtId="0" fontId="16" fillId="39" borderId="10" xfId="0" applyFont="1" applyFill="1" applyBorder="1" applyAlignment="1"/>
    <xf numFmtId="0" fontId="0" fillId="37" borderId="10" xfId="0" applyFill="1" applyBorder="1" applyAlignment="1"/>
    <xf numFmtId="0" fontId="0" fillId="38" borderId="10" xfId="0" applyFill="1" applyBorder="1" applyAlignment="1"/>
    <xf numFmtId="0" fontId="0" fillId="35" borderId="10" xfId="0" applyFill="1" applyBorder="1" applyAlignment="1"/>
    <xf numFmtId="0" fontId="0" fillId="0" borderId="17" xfId="0" applyBorder="1"/>
    <xf numFmtId="165" fontId="16" fillId="0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/>
    <xf numFmtId="0" fontId="16" fillId="40" borderId="0" xfId="0" applyFont="1" applyFill="1" applyBorder="1"/>
    <xf numFmtId="0" fontId="16" fillId="37" borderId="0" xfId="0" applyFont="1" applyFill="1" applyBorder="1"/>
    <xf numFmtId="0" fontId="16" fillId="38" borderId="0" xfId="0" applyFont="1" applyFill="1" applyBorder="1"/>
    <xf numFmtId="0" fontId="16" fillId="35" borderId="0" xfId="0" applyFont="1" applyFill="1" applyBorder="1"/>
    <xf numFmtId="0" fontId="16" fillId="36" borderId="0" xfId="0" applyFont="1" applyFill="1" applyBorder="1"/>
    <xf numFmtId="0" fontId="16" fillId="0" borderId="0" xfId="0" applyFont="1" applyBorder="1"/>
    <xf numFmtId="166" fontId="0" fillId="0" borderId="0" xfId="0" applyNumberFormat="1"/>
    <xf numFmtId="0" fontId="16" fillId="0" borderId="1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0" xfId="0" applyBorder="1" applyAlignment="1">
      <alignment horizontal="center" vertical="center"/>
    </xf>
    <xf numFmtId="166" fontId="0" fillId="0" borderId="10" xfId="0" applyNumberFormat="1" applyBorder="1" applyAlignment="1">
      <alignment horizontal="center" vertical="center"/>
    </xf>
    <xf numFmtId="9" fontId="0" fillId="0" borderId="10" xfId="42" applyFont="1" applyBorder="1" applyAlignment="1">
      <alignment horizontal="center" vertical="center"/>
    </xf>
    <xf numFmtId="0" fontId="19" fillId="0" borderId="0" xfId="0" applyFont="1"/>
    <xf numFmtId="0" fontId="20" fillId="0" borderId="10" xfId="0" applyFont="1" applyBorder="1" applyAlignment="1">
      <alignment horizontal="center" vertical="center"/>
    </xf>
    <xf numFmtId="0" fontId="20" fillId="0" borderId="0" xfId="0" applyFont="1"/>
    <xf numFmtId="166" fontId="0" fillId="41" borderId="10" xfId="0" applyNumberFormat="1" applyFill="1" applyBorder="1" applyAlignment="1">
      <alignment horizontal="center" vertical="center"/>
    </xf>
    <xf numFmtId="0" fontId="0" fillId="41" borderId="10" xfId="0" applyFill="1" applyBorder="1" applyAlignment="1">
      <alignment horizontal="center" vertical="center"/>
    </xf>
    <xf numFmtId="0" fontId="16" fillId="41" borderId="10" xfId="0" applyFont="1" applyFill="1" applyBorder="1" applyAlignment="1">
      <alignment horizontal="center" vertical="center"/>
    </xf>
    <xf numFmtId="166" fontId="0" fillId="34" borderId="10" xfId="0" applyNumberFormat="1" applyFill="1" applyBorder="1" applyAlignment="1">
      <alignment horizontal="center" vertical="center"/>
    </xf>
    <xf numFmtId="0" fontId="0" fillId="39" borderId="10" xfId="0" applyFill="1" applyBorder="1" applyAlignment="1">
      <alignment horizontal="center"/>
    </xf>
    <xf numFmtId="0" fontId="0" fillId="39" borderId="10" xfId="0" applyFill="1" applyBorder="1" applyAlignment="1"/>
    <xf numFmtId="0" fontId="0" fillId="40" borderId="10" xfId="0" applyFill="1" applyBorder="1" applyAlignment="1"/>
    <xf numFmtId="0" fontId="0" fillId="37" borderId="10" xfId="0" applyFill="1" applyBorder="1" applyAlignment="1">
      <alignment horizontal="center"/>
    </xf>
    <xf numFmtId="0" fontId="0" fillId="38" borderId="10" xfId="0" applyFill="1" applyBorder="1" applyAlignment="1">
      <alignment horizontal="center"/>
    </xf>
    <xf numFmtId="0" fontId="0" fillId="35" borderId="10" xfId="0" applyFill="1" applyBorder="1" applyAlignment="1">
      <alignment horizontal="center"/>
    </xf>
    <xf numFmtId="165" fontId="16" fillId="0" borderId="23" xfId="0" applyNumberFormat="1" applyFont="1" applyFill="1" applyBorder="1" applyAlignment="1">
      <alignment horizontal="center" vertical="center" wrapText="1"/>
    </xf>
    <xf numFmtId="0" fontId="16" fillId="0" borderId="24" xfId="0" applyFont="1" applyBorder="1" applyAlignment="1">
      <alignment horizontal="left" vertical="center" wrapText="1"/>
    </xf>
    <xf numFmtId="0" fontId="16" fillId="0" borderId="25" xfId="0" applyFont="1" applyBorder="1" applyAlignment="1">
      <alignment vertical="center" wrapText="1"/>
    </xf>
    <xf numFmtId="164" fontId="16" fillId="0" borderId="26" xfId="0" applyNumberFormat="1" applyFont="1" applyFill="1" applyBorder="1" applyAlignment="1">
      <alignment horizontal="center" vertical="center" wrapText="1"/>
    </xf>
    <xf numFmtId="164" fontId="16" fillId="0" borderId="23" xfId="0" applyNumberFormat="1" applyFont="1" applyBorder="1" applyAlignment="1">
      <alignment horizontal="center" vertical="center" wrapText="1"/>
    </xf>
    <xf numFmtId="164" fontId="16" fillId="0" borderId="23" xfId="0" applyNumberFormat="1" applyFont="1" applyFill="1" applyBorder="1" applyAlignment="1">
      <alignment horizontal="center" vertical="center" wrapText="1"/>
    </xf>
    <xf numFmtId="164" fontId="16" fillId="33" borderId="27" xfId="0" applyNumberFormat="1" applyFont="1" applyFill="1" applyBorder="1" applyAlignment="1">
      <alignment horizontal="center" vertical="center" wrapText="1"/>
    </xf>
    <xf numFmtId="164" fontId="16" fillId="33" borderId="28" xfId="0" applyNumberFormat="1" applyFont="1" applyFill="1" applyBorder="1" applyAlignment="1">
      <alignment horizontal="center" vertical="center" wrapText="1"/>
    </xf>
    <xf numFmtId="164" fontId="16" fillId="0" borderId="10" xfId="0" applyNumberFormat="1" applyFont="1" applyFill="1" applyBorder="1" applyAlignment="1" applyProtection="1">
      <alignment horizontal="center" vertical="center"/>
      <protection locked="0"/>
    </xf>
    <xf numFmtId="165" fontId="16" fillId="39" borderId="10" xfId="0" applyNumberFormat="1" applyFont="1" applyFill="1" applyBorder="1" applyAlignment="1" applyProtection="1">
      <alignment horizontal="center" vertical="center"/>
      <protection locked="0"/>
    </xf>
    <xf numFmtId="164" fontId="16" fillId="39" borderId="10" xfId="0" applyNumberFormat="1" applyFont="1" applyFill="1" applyBorder="1" applyAlignment="1" applyProtection="1">
      <alignment horizontal="center" vertical="center"/>
      <protection locked="0"/>
    </xf>
    <xf numFmtId="0" fontId="16" fillId="39" borderId="10" xfId="0" applyFont="1" applyFill="1" applyBorder="1" applyAlignment="1">
      <alignment horizontal="center"/>
    </xf>
    <xf numFmtId="165" fontId="0" fillId="39" borderId="10" xfId="0" applyNumberFormat="1" applyFill="1" applyBorder="1" applyAlignment="1" applyProtection="1">
      <alignment horizontal="center" vertical="center"/>
      <protection locked="0"/>
    </xf>
    <xf numFmtId="164" fontId="16" fillId="37" borderId="10" xfId="0" applyNumberFormat="1" applyFont="1" applyFill="1" applyBorder="1" applyAlignment="1" applyProtection="1">
      <alignment horizontal="center" vertical="center"/>
      <protection locked="0"/>
    </xf>
    <xf numFmtId="165" fontId="0" fillId="0" borderId="10" xfId="0" applyNumberFormat="1" applyFill="1" applyBorder="1" applyAlignment="1" applyProtection="1">
      <alignment horizontal="center" vertical="center"/>
      <protection locked="0"/>
    </xf>
    <xf numFmtId="164" fontId="0" fillId="39" borderId="10" xfId="0" applyNumberFormat="1" applyFill="1" applyBorder="1" applyAlignment="1" applyProtection="1">
      <alignment horizontal="center" vertical="center"/>
      <protection locked="0"/>
    </xf>
    <xf numFmtId="164" fontId="0" fillId="0" borderId="10" xfId="0" applyNumberFormat="1" applyFill="1" applyBorder="1" applyAlignment="1" applyProtection="1">
      <alignment horizontal="center" vertical="center"/>
      <protection locked="0"/>
    </xf>
    <xf numFmtId="164" fontId="0" fillId="35" borderId="10" xfId="0" applyNumberFormat="1" applyFill="1" applyBorder="1" applyAlignment="1" applyProtection="1">
      <alignment horizontal="center" vertical="center"/>
      <protection locked="0"/>
    </xf>
    <xf numFmtId="165" fontId="0" fillId="36" borderId="10" xfId="0" applyNumberFormat="1" applyFill="1" applyBorder="1" applyAlignment="1" applyProtection="1">
      <alignment horizontal="center" vertical="center"/>
      <protection locked="0"/>
    </xf>
    <xf numFmtId="164" fontId="0" fillId="36" borderId="10" xfId="0" applyNumberFormat="1" applyFill="1" applyBorder="1" applyAlignment="1" applyProtection="1">
      <alignment horizontal="center" vertical="center"/>
      <protection locked="0"/>
    </xf>
    <xf numFmtId="165" fontId="0" fillId="38" borderId="10" xfId="0" applyNumberFormat="1" applyFill="1" applyBorder="1" applyAlignment="1" applyProtection="1">
      <alignment horizontal="center" vertical="center"/>
      <protection locked="0"/>
    </xf>
    <xf numFmtId="0" fontId="0" fillId="36" borderId="10" xfId="0" applyFill="1" applyBorder="1" applyAlignment="1">
      <alignment horizontal="center"/>
    </xf>
    <xf numFmtId="164" fontId="0" fillId="38" borderId="10" xfId="0" applyNumberFormat="1" applyFill="1" applyBorder="1" applyAlignment="1" applyProtection="1">
      <alignment horizontal="center" vertical="center"/>
      <protection locked="0"/>
    </xf>
    <xf numFmtId="165" fontId="16" fillId="42" borderId="10" xfId="0" applyNumberFormat="1" applyFont="1" applyFill="1" applyBorder="1" applyAlignment="1" applyProtection="1">
      <alignment horizontal="center" vertical="center"/>
      <protection locked="0"/>
    </xf>
    <xf numFmtId="164" fontId="0" fillId="42" borderId="10" xfId="0" applyNumberFormat="1" applyFill="1" applyBorder="1" applyAlignment="1" applyProtection="1">
      <alignment horizontal="center" vertical="center"/>
      <protection locked="0"/>
    </xf>
    <xf numFmtId="165" fontId="0" fillId="42" borderId="10" xfId="0" applyNumberFormat="1" applyFill="1" applyBorder="1" applyAlignment="1" applyProtection="1">
      <alignment horizontal="center" vertical="center"/>
      <protection locked="0"/>
    </xf>
    <xf numFmtId="165" fontId="0" fillId="35" borderId="10" xfId="0" applyNumberFormat="1" applyFill="1" applyBorder="1" applyAlignment="1" applyProtection="1">
      <alignment horizontal="center" vertical="center"/>
      <protection locked="0"/>
    </xf>
    <xf numFmtId="164" fontId="0" fillId="40" borderId="10" xfId="0" applyNumberFormat="1" applyFill="1" applyBorder="1" applyAlignment="1" applyProtection="1">
      <alignment horizontal="center" vertical="center"/>
      <protection locked="0"/>
    </xf>
    <xf numFmtId="165" fontId="0" fillId="40" borderId="10" xfId="0" applyNumberFormat="1" applyFill="1" applyBorder="1" applyAlignment="1" applyProtection="1">
      <alignment horizontal="center" vertical="center"/>
      <protection locked="0"/>
    </xf>
    <xf numFmtId="164" fontId="0" fillId="37" borderId="10" xfId="0" applyNumberFormat="1" applyFill="1" applyBorder="1" applyAlignment="1" applyProtection="1">
      <alignment horizontal="center" vertical="center"/>
      <protection locked="0"/>
    </xf>
    <xf numFmtId="165" fontId="0" fillId="37" borderId="10" xfId="0" applyNumberFormat="1" applyFill="1" applyBorder="1" applyAlignment="1" applyProtection="1">
      <alignment horizontal="center" vertical="center"/>
      <protection locked="0"/>
    </xf>
    <xf numFmtId="0" fontId="0" fillId="40" borderId="10" xfId="0" applyFill="1" applyBorder="1" applyAlignment="1">
      <alignment horizontal="center"/>
    </xf>
    <xf numFmtId="164" fontId="21" fillId="36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10" xfId="0" applyFill="1" applyBorder="1"/>
    <xf numFmtId="0" fontId="0" fillId="0" borderId="10" xfId="0" applyBorder="1"/>
    <xf numFmtId="165" fontId="0" fillId="36" borderId="10" xfId="0" applyNumberFormat="1" applyFill="1" applyBorder="1"/>
    <xf numFmtId="165" fontId="14" fillId="0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vertical="center"/>
    </xf>
    <xf numFmtId="16" fontId="16" fillId="0" borderId="0" xfId="0" applyNumberFormat="1" applyFont="1" applyBorder="1"/>
    <xf numFmtId="0" fontId="0" fillId="0" borderId="16" xfId="0" applyBorder="1"/>
    <xf numFmtId="0" fontId="22" fillId="0" borderId="11" xfId="0" applyFont="1" applyBorder="1"/>
    <xf numFmtId="0" fontId="22" fillId="0" borderId="16" xfId="0" applyFont="1" applyFill="1" applyBorder="1"/>
    <xf numFmtId="0" fontId="22" fillId="0" borderId="17" xfId="0" applyFont="1" applyBorder="1"/>
    <xf numFmtId="0" fontId="22" fillId="0" borderId="15" xfId="0" applyFont="1" applyBorder="1"/>
    <xf numFmtId="0" fontId="23" fillId="0" borderId="11" xfId="0" applyFont="1" applyBorder="1"/>
    <xf numFmtId="0" fontId="23" fillId="0" borderId="13" xfId="0" applyFont="1" applyFill="1" applyBorder="1" applyAlignment="1"/>
    <xf numFmtId="0" fontId="23" fillId="0" borderId="20" xfId="0" applyFont="1" applyFill="1" applyBorder="1"/>
    <xf numFmtId="0" fontId="23" fillId="0" borderId="21" xfId="0" applyFont="1" applyFill="1" applyBorder="1"/>
    <xf numFmtId="0" fontId="23" fillId="0" borderId="21" xfId="0" applyFont="1" applyBorder="1"/>
    <xf numFmtId="164" fontId="14" fillId="0" borderId="10" xfId="0" applyNumberFormat="1" applyFont="1" applyFill="1" applyBorder="1" applyAlignment="1" applyProtection="1">
      <alignment horizontal="center" vertical="center"/>
      <protection locked="0"/>
    </xf>
    <xf numFmtId="0" fontId="23" fillId="0" borderId="20" xfId="0" applyFont="1" applyBorder="1" applyAlignment="1"/>
    <xf numFmtId="0" fontId="23" fillId="0" borderId="21" xfId="0" applyFont="1" applyBorder="1" applyAlignment="1"/>
    <xf numFmtId="0" fontId="16" fillId="0" borderId="12" xfId="0" applyFont="1" applyBorder="1" applyAlignment="1"/>
    <xf numFmtId="0" fontId="16" fillId="0" borderId="29" xfId="0" applyFont="1" applyBorder="1"/>
    <xf numFmtId="0" fontId="0" fillId="0" borderId="29" xfId="0" applyBorder="1"/>
    <xf numFmtId="0" fontId="22" fillId="0" borderId="17" xfId="0" applyFont="1" applyFill="1" applyBorder="1" applyAlignment="1"/>
    <xf numFmtId="0" fontId="0" fillId="0" borderId="15" xfId="0" applyBorder="1"/>
    <xf numFmtId="0" fontId="22" fillId="0" borderId="17" xfId="0" applyFont="1" applyFill="1" applyBorder="1"/>
    <xf numFmtId="0" fontId="16" fillId="0" borderId="0" xfId="0" applyFont="1"/>
    <xf numFmtId="16" fontId="16" fillId="0" borderId="0" xfId="0" applyNumberFormat="1" applyFont="1"/>
    <xf numFmtId="0" fontId="16" fillId="0" borderId="0" xfId="0" applyFont="1" applyBorder="1" applyAlignment="1">
      <alignment horizontal="right"/>
    </xf>
    <xf numFmtId="0" fontId="21" fillId="0" borderId="11" xfId="0" applyFont="1" applyBorder="1" applyAlignment="1">
      <alignment horizontal="center"/>
    </xf>
    <xf numFmtId="0" fontId="21" fillId="0" borderId="16" xfId="0" applyFont="1" applyBorder="1"/>
    <xf numFmtId="0" fontId="21" fillId="0" borderId="21" xfId="0" applyFont="1" applyBorder="1"/>
    <xf numFmtId="0" fontId="21" fillId="0" borderId="16" xfId="0" applyFont="1" applyFill="1" applyBorder="1"/>
    <xf numFmtId="0" fontId="24" fillId="0" borderId="21" xfId="0" applyFont="1" applyBorder="1"/>
    <xf numFmtId="0" fontId="24" fillId="0" borderId="16" xfId="0" applyFont="1" applyFill="1" applyBorder="1"/>
    <xf numFmtId="0" fontId="24" fillId="0" borderId="22" xfId="0" applyFont="1" applyBorder="1"/>
    <xf numFmtId="0" fontId="24" fillId="0" borderId="29" xfId="0" applyFont="1" applyBorder="1"/>
    <xf numFmtId="0" fontId="0" fillId="42" borderId="10" xfId="0" applyFill="1" applyBorder="1" applyAlignment="1">
      <alignment horizontal="center"/>
    </xf>
    <xf numFmtId="0" fontId="14" fillId="42" borderId="10" xfId="0" applyFont="1" applyFill="1" applyBorder="1" applyAlignment="1">
      <alignment horizontal="center"/>
    </xf>
    <xf numFmtId="164" fontId="14" fillId="42" borderId="10" xfId="0" applyNumberFormat="1" applyFont="1" applyFill="1" applyBorder="1" applyAlignment="1" applyProtection="1">
      <alignment horizontal="center" vertical="center"/>
      <protection locked="0"/>
    </xf>
    <xf numFmtId="165" fontId="14" fillId="42" borderId="10" xfId="0" applyNumberFormat="1" applyFont="1" applyFill="1" applyBorder="1" applyAlignment="1" applyProtection="1">
      <alignment horizontal="center" vertical="center"/>
      <protection locked="0"/>
    </xf>
    <xf numFmtId="165" fontId="14" fillId="42" borderId="10" xfId="0" applyNumberFormat="1" applyFont="1" applyFill="1" applyBorder="1"/>
    <xf numFmtId="164" fontId="25" fillId="35" borderId="10" xfId="0" applyNumberFormat="1" applyFont="1" applyFill="1" applyBorder="1" applyAlignment="1" applyProtection="1">
      <alignment horizontal="center" vertical="center"/>
      <protection locked="0"/>
    </xf>
    <xf numFmtId="164" fontId="25" fillId="36" borderId="10" xfId="0" applyNumberFormat="1" applyFont="1" applyFill="1" applyBorder="1" applyAlignment="1" applyProtection="1">
      <alignment horizontal="center" vertical="center"/>
      <protection locked="0"/>
    </xf>
    <xf numFmtId="164" fontId="25" fillId="0" borderId="10" xfId="0" applyNumberFormat="1" applyFont="1" applyFill="1" applyBorder="1" applyAlignment="1" applyProtection="1">
      <alignment horizontal="center" vertical="center"/>
      <protection locked="0"/>
    </xf>
    <xf numFmtId="165" fontId="0" fillId="0" borderId="31" xfId="0" applyNumberFormat="1" applyFill="1" applyBorder="1" applyAlignment="1" applyProtection="1">
      <alignment horizontal="center" vertical="center"/>
      <protection locked="0"/>
    </xf>
    <xf numFmtId="164" fontId="0" fillId="0" borderId="31" xfId="0" applyNumberFormat="1" applyFill="1" applyBorder="1" applyAlignment="1" applyProtection="1">
      <alignment horizontal="center" vertical="center"/>
      <protection locked="0"/>
    </xf>
    <xf numFmtId="165" fontId="25" fillId="42" borderId="30" xfId="0" applyNumberFormat="1" applyFont="1" applyFill="1" applyBorder="1" applyAlignment="1" applyProtection="1">
      <alignment horizontal="center" vertical="center"/>
      <protection locked="0"/>
    </xf>
    <xf numFmtId="164" fontId="25" fillId="38" borderId="30" xfId="0" applyNumberFormat="1" applyFont="1" applyFill="1" applyBorder="1" applyAlignment="1" applyProtection="1">
      <alignment horizontal="center" vertical="center"/>
      <protection locked="0"/>
    </xf>
    <xf numFmtId="164" fontId="25" fillId="0" borderId="30" xfId="0" applyNumberFormat="1" applyFont="1" applyFill="1" applyBorder="1" applyAlignment="1" applyProtection="1">
      <alignment horizontal="center" vertical="center"/>
      <protection locked="0"/>
    </xf>
    <xf numFmtId="164" fontId="14" fillId="0" borderId="30" xfId="0" applyNumberFormat="1" applyFont="1" applyFill="1" applyBorder="1" applyAlignment="1" applyProtection="1">
      <alignment horizontal="center" vertical="center"/>
      <protection locked="0"/>
    </xf>
    <xf numFmtId="0" fontId="25" fillId="35" borderId="10" xfId="0" applyFont="1" applyFill="1" applyBorder="1" applyAlignment="1"/>
    <xf numFmtId="165" fontId="25" fillId="35" borderId="10" xfId="0" applyNumberFormat="1" applyFont="1" applyFill="1" applyBorder="1" applyAlignment="1" applyProtection="1">
      <alignment horizontal="center" vertical="center"/>
      <protection locked="0"/>
    </xf>
    <xf numFmtId="165" fontId="0" fillId="0" borderId="10" xfId="0" applyNumberFormat="1" applyFill="1" applyBorder="1"/>
    <xf numFmtId="0" fontId="16" fillId="0" borderId="0" xfId="0" applyFont="1" applyBorder="1" applyAlignment="1">
      <alignment vertical="center"/>
    </xf>
    <xf numFmtId="20" fontId="0" fillId="0" borderId="0" xfId="0" applyNumberFormat="1" applyFill="1" applyBorder="1" applyAlignment="1"/>
    <xf numFmtId="20" fontId="0" fillId="0" borderId="0" xfId="0" applyNumberFormat="1" applyFont="1" applyFill="1" applyBorder="1" applyAlignment="1">
      <alignment vertical="center"/>
    </xf>
    <xf numFmtId="46" fontId="0" fillId="0" borderId="0" xfId="0" applyNumberFormat="1"/>
    <xf numFmtId="166" fontId="25" fillId="43" borderId="10" xfId="0" applyNumberFormat="1" applyFont="1" applyFill="1" applyBorder="1" applyAlignment="1">
      <alignment horizontal="center" vertical="center"/>
    </xf>
    <xf numFmtId="166" fontId="0" fillId="43" borderId="10" xfId="0" applyNumberFormat="1" applyFill="1" applyBorder="1" applyAlignment="1">
      <alignment horizontal="center" vertical="center"/>
    </xf>
    <xf numFmtId="165" fontId="14" fillId="39" borderId="10" xfId="0" applyNumberFormat="1" applyFont="1" applyFill="1" applyBorder="1" applyAlignment="1" applyProtection="1">
      <alignment horizontal="center" vertical="center"/>
      <protection locked="0"/>
    </xf>
    <xf numFmtId="0" fontId="18" fillId="0" borderId="13" xfId="0" applyFont="1" applyBorder="1" applyAlignment="1">
      <alignment horizontal="center"/>
    </xf>
    <xf numFmtId="0" fontId="18" fillId="0" borderId="18" xfId="0" applyFont="1" applyBorder="1" applyAlignment="1">
      <alignment horizontal="center"/>
    </xf>
    <xf numFmtId="0" fontId="18" fillId="0" borderId="14" xfId="0" applyFont="1" applyBorder="1" applyAlignment="1">
      <alignment horizontal="center"/>
    </xf>
    <xf numFmtId="0" fontId="16" fillId="34" borderId="10" xfId="0" applyFont="1" applyFill="1" applyBorder="1" applyAlignment="1">
      <alignment horizontal="center"/>
    </xf>
    <xf numFmtId="165" fontId="16" fillId="0" borderId="20" xfId="0" applyNumberFormat="1" applyFont="1" applyBorder="1" applyAlignment="1">
      <alignment horizontal="center" vertical="center" wrapText="1"/>
    </xf>
    <xf numFmtId="165" fontId="16" fillId="0" borderId="12" xfId="0" applyNumberFormat="1" applyFont="1" applyBorder="1" applyAlignment="1">
      <alignment horizontal="center" vertical="center" wrapText="1"/>
    </xf>
    <xf numFmtId="0" fontId="16" fillId="0" borderId="19" xfId="0" applyFont="1" applyFill="1" applyBorder="1" applyAlignment="1">
      <alignment horizont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Pourcentage" xfId="42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0"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49998474074526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49998474074526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colors>
    <mruColors>
      <color rgb="FF0099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N43"/>
  <sheetViews>
    <sheetView tabSelected="1" workbookViewId="0">
      <selection activeCell="B26" sqref="B26"/>
    </sheetView>
  </sheetViews>
  <sheetFormatPr baseColWidth="10" defaultRowHeight="15.75"/>
  <cols>
    <col min="1" max="1" width="3.28515625" style="1" customWidth="1"/>
    <col min="2" max="2" width="24.140625" style="29" customWidth="1"/>
    <col min="3" max="3" width="17.140625" bestFit="1" customWidth="1"/>
    <col min="4" max="4" width="13" style="1" customWidth="1"/>
    <col min="5" max="5" width="9.85546875" style="1" customWidth="1"/>
    <col min="6" max="6" width="12" bestFit="1" customWidth="1"/>
    <col min="7" max="7" width="9.140625" bestFit="1" customWidth="1"/>
    <col min="8" max="8" width="16" style="1" customWidth="1"/>
    <col min="9" max="9" width="16.85546875" style="1" customWidth="1"/>
    <col min="10" max="10" width="35.7109375" customWidth="1"/>
  </cols>
  <sheetData>
    <row r="1" spans="2:14" s="1" customFormat="1">
      <c r="B1" s="29"/>
    </row>
    <row r="2" spans="2:14" s="1" customFormat="1" ht="23.25">
      <c r="B2" s="27" t="s">
        <v>67</v>
      </c>
    </row>
    <row r="3" spans="2:14" s="1" customFormat="1" ht="16.5" thickBot="1">
      <c r="B3" s="29"/>
    </row>
    <row r="4" spans="2:14" ht="27" thickBot="1">
      <c r="B4" s="133" t="s">
        <v>103</v>
      </c>
      <c r="C4" s="134"/>
      <c r="D4" s="134"/>
      <c r="E4" s="134"/>
      <c r="F4" s="134"/>
      <c r="G4" s="134"/>
      <c r="H4" s="134"/>
      <c r="I4" s="134"/>
      <c r="J4" s="135"/>
      <c r="L4" s="33">
        <v>1.0416666666666666E-2</v>
      </c>
    </row>
    <row r="5" spans="2:14">
      <c r="C5" s="21"/>
      <c r="D5" s="21"/>
      <c r="E5" s="21"/>
      <c r="F5" s="1"/>
      <c r="G5" s="1"/>
      <c r="J5" s="1"/>
    </row>
    <row r="6" spans="2:14" ht="30" customHeight="1">
      <c r="B6" s="28" t="s">
        <v>58</v>
      </c>
      <c r="C6" s="22" t="s">
        <v>70</v>
      </c>
      <c r="D6" s="22" t="s">
        <v>61</v>
      </c>
      <c r="E6" s="22" t="s">
        <v>62</v>
      </c>
      <c r="F6" s="22" t="s">
        <v>59</v>
      </c>
      <c r="G6" s="22" t="s">
        <v>60</v>
      </c>
      <c r="H6" s="32" t="s">
        <v>68</v>
      </c>
      <c r="I6" s="32" t="s">
        <v>69</v>
      </c>
      <c r="J6" s="32" t="s">
        <v>66</v>
      </c>
      <c r="M6" s="128">
        <v>0.88541666666666663</v>
      </c>
      <c r="N6" s="129">
        <v>1</v>
      </c>
    </row>
    <row r="7" spans="2:14" ht="30" customHeight="1">
      <c r="B7" s="28">
        <f>VLOOKUP("K1",'S38'!$A$1:$P$83,3,FALSE)</f>
        <v>17</v>
      </c>
      <c r="C7" s="25">
        <f>VLOOKUP("K1",'S38'!$A$1:$P$83,7,FALSE)</f>
        <v>7.2916666666666671E-2</v>
      </c>
      <c r="D7" s="26">
        <v>1</v>
      </c>
      <c r="E7" s="26" t="s">
        <v>63</v>
      </c>
      <c r="F7" s="25">
        <v>0.55208333333333337</v>
      </c>
      <c r="G7" s="25">
        <f t="shared" ref="G7" si="0">IF(+F7+C7*D7&gt;$M$6,F7+C7*D7+$M$8,+F7+C7*D7)</f>
        <v>0.625</v>
      </c>
      <c r="H7" s="30"/>
      <c r="I7" s="30"/>
      <c r="J7" s="31"/>
      <c r="M7" s="127">
        <v>0.22916666666666666</v>
      </c>
    </row>
    <row r="8" spans="2:14" s="1" customFormat="1" ht="14.25" customHeight="1">
      <c r="B8" s="28"/>
      <c r="C8" s="25"/>
      <c r="D8" s="26"/>
      <c r="E8" s="26"/>
      <c r="F8" s="25"/>
      <c r="G8" s="25"/>
      <c r="H8" s="30"/>
      <c r="I8" s="30"/>
      <c r="J8" s="31"/>
      <c r="M8" s="21">
        <f>N6-M6+M7</f>
        <v>0.34375</v>
      </c>
    </row>
    <row r="9" spans="2:14" s="1" customFormat="1">
      <c r="B9" s="28"/>
      <c r="C9" s="25"/>
      <c r="D9" s="26"/>
      <c r="E9" s="26"/>
      <c r="F9" s="25"/>
      <c r="G9" s="25"/>
      <c r="H9" s="30"/>
      <c r="I9" s="30"/>
      <c r="J9" s="31"/>
    </row>
    <row r="10" spans="2:14" ht="30" customHeight="1">
      <c r="B10" s="28">
        <f>VLOOKUP("K2",'S38'!$A$1:$P$83,3,FALSE)</f>
        <v>18</v>
      </c>
      <c r="C10" s="25">
        <f>VLOOKUP("K2",'S38'!$A$1:$P$83,7,FALSE)</f>
        <v>0.16874999999999998</v>
      </c>
      <c r="D10" s="26">
        <v>1</v>
      </c>
      <c r="E10" s="26" t="s">
        <v>63</v>
      </c>
      <c r="F10" s="25">
        <f>+G7+$L$4</f>
        <v>0.63541666666666663</v>
      </c>
      <c r="G10" s="25">
        <f>IF(+F10+C10*D10&gt;$M$6,F10+C10*D10+$M$8,+F10+C10*D10)</f>
        <v>0.80416666666666659</v>
      </c>
      <c r="H10" s="30"/>
      <c r="I10" s="30"/>
      <c r="J10" s="31"/>
    </row>
    <row r="11" spans="2:14" s="1" customFormat="1">
      <c r="B11" s="28"/>
      <c r="C11" s="25"/>
      <c r="D11" s="26"/>
      <c r="E11" s="26"/>
      <c r="F11" s="25"/>
      <c r="G11" s="25"/>
      <c r="H11" s="30"/>
      <c r="I11" s="30"/>
      <c r="J11" s="31"/>
    </row>
    <row r="12" spans="2:14" s="1" customFormat="1">
      <c r="B12" s="28"/>
      <c r="C12" s="25"/>
      <c r="D12" s="26"/>
      <c r="E12" s="26"/>
      <c r="F12" s="25"/>
      <c r="G12" s="25"/>
      <c r="H12" s="30"/>
      <c r="I12" s="30"/>
      <c r="J12" s="31"/>
    </row>
    <row r="13" spans="2:14" ht="30" customHeight="1">
      <c r="B13" s="28">
        <f>VLOOKUP("K3",'S38'!$A$1:$P$83,3,FALSE)</f>
        <v>19</v>
      </c>
      <c r="C13" s="25">
        <f>VLOOKUP("K3",'S38'!$A$1:$P$83,7,FALSE)</f>
        <v>0.22291666666666665</v>
      </c>
      <c r="D13" s="26">
        <v>1</v>
      </c>
      <c r="E13" s="26" t="s">
        <v>64</v>
      </c>
      <c r="F13" s="25">
        <f>+G10+$L$4</f>
        <v>0.81458333333333321</v>
      </c>
      <c r="G13" s="25">
        <f>IF(+F13+C13*D13&gt;$M$6,F13+C13*D13+$M$8,+F13+C13*D13)</f>
        <v>1.3812499999999999</v>
      </c>
      <c r="H13" s="30"/>
      <c r="I13" s="30"/>
      <c r="J13" s="31"/>
    </row>
    <row r="14" spans="2:14" s="1" customFormat="1">
      <c r="B14" s="28"/>
      <c r="C14" s="25"/>
      <c r="D14" s="26"/>
      <c r="E14" s="26"/>
      <c r="F14" s="25"/>
      <c r="G14" s="25"/>
      <c r="H14" s="30"/>
      <c r="I14" s="30"/>
      <c r="J14" s="31"/>
    </row>
    <row r="15" spans="2:14" s="1" customFormat="1">
      <c r="B15" s="28"/>
      <c r="C15" s="25"/>
      <c r="D15" s="26"/>
      <c r="E15" s="26"/>
      <c r="F15" s="25"/>
      <c r="G15" s="25"/>
      <c r="H15" s="30"/>
      <c r="I15" s="30"/>
      <c r="J15" s="31"/>
    </row>
    <row r="16" spans="2:14" ht="30" customHeight="1">
      <c r="B16" s="28">
        <f>VLOOKUP("K4",'S38'!$A$1:$P$83,3,FALSE)</f>
        <v>20</v>
      </c>
      <c r="C16" s="25">
        <f>VLOOKUP("K4",'S38'!$A$1:$P$83,7,FALSE)</f>
        <v>5.4166666666666669E-2</v>
      </c>
      <c r="D16" s="26">
        <v>1</v>
      </c>
      <c r="E16" s="26" t="s">
        <v>65</v>
      </c>
      <c r="F16" s="25">
        <f>+G13+$L$4</f>
        <v>1.3916666666666666</v>
      </c>
      <c r="G16" s="130">
        <f>IF(+F16+C16*D16&gt;$M$6,F16+C16*D16+$M$8,+F16+C16*D16)</f>
        <v>1.7895833333333333</v>
      </c>
      <c r="H16" s="30"/>
      <c r="I16" s="30"/>
      <c r="J16" s="31"/>
    </row>
    <row r="17" spans="2:12" s="1" customFormat="1">
      <c r="B17" s="28"/>
      <c r="C17" s="25"/>
      <c r="D17" s="26"/>
      <c r="E17" s="26"/>
      <c r="F17" s="25"/>
      <c r="G17" s="25"/>
      <c r="H17" s="30"/>
      <c r="I17" s="30"/>
      <c r="J17" s="31"/>
    </row>
    <row r="18" spans="2:12" s="1" customFormat="1">
      <c r="B18" s="28"/>
      <c r="C18" s="25"/>
      <c r="D18" s="26"/>
      <c r="E18" s="26"/>
      <c r="F18" s="25"/>
      <c r="G18" s="25"/>
      <c r="H18" s="30"/>
      <c r="I18" s="30"/>
      <c r="J18" s="31"/>
    </row>
    <row r="19" spans="2:12">
      <c r="B19" s="28">
        <f>VLOOKUP("K5",'S38'!$A$1:$P$83,3,FALSE)</f>
        <v>21</v>
      </c>
      <c r="C19" s="25">
        <f>VLOOKUP("K5",'S38'!$A$1:$P$83,7,FALSE)</f>
        <v>0.10277777777777779</v>
      </c>
      <c r="D19" s="26">
        <v>0.5</v>
      </c>
      <c r="E19" s="26" t="s">
        <v>65</v>
      </c>
      <c r="F19" s="25">
        <f>+G16+$L$4</f>
        <v>1.8</v>
      </c>
      <c r="G19" s="25">
        <f t="shared" ref="G19" si="1">IF(+F19+C19*D19&gt;$M$6,F19+C19*D19+$M$8,+F19+C19*D19)</f>
        <v>2.1951388888888888</v>
      </c>
      <c r="H19" s="30"/>
      <c r="I19" s="30"/>
      <c r="J19" s="31"/>
    </row>
    <row r="20" spans="2:12" s="1" customFormat="1">
      <c r="B20" s="28"/>
      <c r="C20" s="25"/>
      <c r="D20" s="26"/>
      <c r="E20" s="26"/>
      <c r="F20" s="25"/>
      <c r="G20" s="25"/>
      <c r="H20" s="30"/>
      <c r="I20" s="30"/>
      <c r="J20" s="31"/>
    </row>
    <row r="21" spans="2:12" s="1" customFormat="1">
      <c r="B21" s="28"/>
      <c r="C21" s="25"/>
      <c r="D21" s="26"/>
      <c r="E21" s="26"/>
      <c r="F21" s="25"/>
      <c r="G21" s="25"/>
      <c r="H21" s="30"/>
      <c r="I21" s="30"/>
      <c r="J21" s="31"/>
    </row>
    <row r="24" spans="2:12" ht="16.5" thickBot="1"/>
    <row r="25" spans="2:12" ht="27" thickBot="1">
      <c r="B25" s="133" t="s">
        <v>104</v>
      </c>
      <c r="C25" s="134"/>
      <c r="D25" s="134"/>
      <c r="E25" s="134"/>
      <c r="F25" s="134"/>
      <c r="G25" s="134"/>
      <c r="H25" s="134"/>
      <c r="I25" s="134"/>
      <c r="J25" s="135"/>
    </row>
    <row r="27" spans="2:12" s="23" customFormat="1" ht="31.5" customHeight="1">
      <c r="B27" s="28" t="s">
        <v>58</v>
      </c>
      <c r="C27" s="22" t="s">
        <v>70</v>
      </c>
      <c r="D27" s="22" t="s">
        <v>61</v>
      </c>
      <c r="E27" s="22" t="s">
        <v>62</v>
      </c>
      <c r="F27" s="22" t="s">
        <v>59</v>
      </c>
      <c r="G27" s="22" t="s">
        <v>60</v>
      </c>
      <c r="H27" s="32" t="s">
        <v>68</v>
      </c>
      <c r="I27" s="32" t="s">
        <v>69</v>
      </c>
      <c r="J27" s="32" t="s">
        <v>66</v>
      </c>
      <c r="L27" s="33">
        <v>1.0416666666666666E-2</v>
      </c>
    </row>
    <row r="28" spans="2:12" s="23" customFormat="1" ht="31.5" customHeight="1">
      <c r="B28" s="28">
        <f>VLOOKUP("P1",'S38'!$A$1:$P$83,3,FALSE)</f>
        <v>11</v>
      </c>
      <c r="C28" s="25">
        <f>VLOOKUP("P1",'S38'!$A$1:$P$83,13,FALSE)</f>
        <v>0.1209375</v>
      </c>
      <c r="D28" s="26">
        <v>1</v>
      </c>
      <c r="E28" s="26" t="s">
        <v>63</v>
      </c>
      <c r="F28" s="25">
        <v>0.30208333333333331</v>
      </c>
      <c r="G28" s="25">
        <f>IF(+F28+C28*D28&gt;$M$6,F28+C28*D28+$M$8,+F28+C28*D28)</f>
        <v>0.42302083333333329</v>
      </c>
      <c r="H28" s="30"/>
      <c r="I28" s="30"/>
      <c r="J28" s="31"/>
    </row>
    <row r="29" spans="2:12" s="23" customFormat="1">
      <c r="B29" s="28"/>
      <c r="C29" s="25"/>
      <c r="D29" s="26"/>
      <c r="E29" s="26"/>
      <c r="F29" s="25"/>
      <c r="G29" s="25"/>
      <c r="H29" s="30"/>
      <c r="I29" s="30"/>
      <c r="J29" s="31"/>
    </row>
    <row r="30" spans="2:12" s="23" customFormat="1">
      <c r="B30" s="28"/>
      <c r="C30" s="25"/>
      <c r="D30" s="26"/>
      <c r="E30" s="26"/>
      <c r="F30" s="25"/>
      <c r="G30" s="25"/>
      <c r="H30" s="30"/>
      <c r="I30" s="30"/>
      <c r="J30" s="31"/>
    </row>
    <row r="31" spans="2:12" s="23" customFormat="1" ht="31.5" customHeight="1">
      <c r="B31" s="28">
        <f>VLOOKUP("P2",'S38'!$A$1:$P$83,3,FALSE)</f>
        <v>12</v>
      </c>
      <c r="C31" s="25">
        <f>VLOOKUP("P2",'S38'!$A$1:$P$83,13,FALSE)</f>
        <v>0.32062500000000005</v>
      </c>
      <c r="D31" s="26">
        <v>1</v>
      </c>
      <c r="E31" s="26" t="s">
        <v>63</v>
      </c>
      <c r="F31" s="25">
        <f>+G28+$L$27</f>
        <v>0.43343749999999998</v>
      </c>
      <c r="G31" s="25">
        <f t="shared" ref="G31" si="2">IF(+F31+C31*D31&gt;$M$6,F31+C31*D31+$M$8,+F31+C31*D31)</f>
        <v>0.75406250000000008</v>
      </c>
      <c r="H31" s="30"/>
      <c r="I31" s="30"/>
      <c r="J31" s="31"/>
    </row>
    <row r="32" spans="2:12" s="23" customFormat="1">
      <c r="B32" s="28"/>
      <c r="C32" s="25"/>
      <c r="D32" s="26"/>
      <c r="E32" s="26"/>
      <c r="F32" s="25"/>
      <c r="G32" s="25"/>
      <c r="H32" s="30"/>
      <c r="I32" s="30"/>
      <c r="J32" s="31"/>
    </row>
    <row r="33" spans="2:10" s="23" customFormat="1">
      <c r="B33" s="28"/>
      <c r="C33" s="25"/>
      <c r="D33" s="26"/>
      <c r="E33" s="26"/>
      <c r="F33" s="25"/>
      <c r="G33" s="25"/>
      <c r="H33" s="30"/>
      <c r="I33" s="30"/>
      <c r="J33" s="31"/>
    </row>
    <row r="34" spans="2:10" s="23" customFormat="1" ht="31.5" customHeight="1">
      <c r="B34" s="28">
        <f>VLOOKUP("P3",'S38'!$A$1:$P$83,3,FALSE)</f>
        <v>13</v>
      </c>
      <c r="C34" s="25">
        <f>VLOOKUP("P3",'S38'!$A$1:$P$83,13,FALSE)</f>
        <v>0.19875000000000001</v>
      </c>
      <c r="D34" s="26">
        <v>1</v>
      </c>
      <c r="E34" s="26" t="s">
        <v>64</v>
      </c>
      <c r="F34" s="25">
        <f>+G31+$L$27</f>
        <v>0.76447916666666671</v>
      </c>
      <c r="G34" s="131">
        <f>IF(+F34+C34*D34&gt;$M$6,F34+C34*D34+$M$8,+F34+C34*D34)</f>
        <v>1.3069791666666668</v>
      </c>
      <c r="H34" s="30"/>
      <c r="I34" s="30"/>
      <c r="J34" s="31"/>
    </row>
    <row r="35" spans="2:10" s="23" customFormat="1">
      <c r="B35" s="28"/>
      <c r="C35" s="25"/>
      <c r="D35" s="26"/>
      <c r="E35" s="26"/>
      <c r="F35" s="25"/>
      <c r="G35" s="25"/>
      <c r="H35" s="30"/>
      <c r="I35" s="30"/>
      <c r="J35" s="31"/>
    </row>
    <row r="36" spans="2:10" s="23" customFormat="1">
      <c r="B36" s="28"/>
      <c r="C36" s="25"/>
      <c r="D36" s="26"/>
      <c r="E36" s="26"/>
      <c r="F36" s="25"/>
      <c r="G36" s="25"/>
      <c r="H36" s="30"/>
      <c r="I36" s="30"/>
      <c r="J36" s="31"/>
    </row>
    <row r="37" spans="2:10" s="23" customFormat="1" ht="31.5" customHeight="1">
      <c r="B37" s="28">
        <f>VLOOKUP("P4",'S38'!$A$1:$P$83,3,FALSE)</f>
        <v>14</v>
      </c>
      <c r="C37" s="25">
        <f>VLOOKUP("P4",'S38'!$A$1:$P$83,13,FALSE)</f>
        <v>0.168125</v>
      </c>
      <c r="D37" s="26">
        <v>1</v>
      </c>
      <c r="E37" s="26" t="s">
        <v>65</v>
      </c>
      <c r="F37" s="25">
        <f>+G34+$L$27</f>
        <v>1.3173958333333335</v>
      </c>
      <c r="G37" s="25">
        <f>+F37+C37*D37</f>
        <v>1.4855208333333336</v>
      </c>
      <c r="H37" s="30"/>
      <c r="I37" s="30"/>
      <c r="J37" s="31"/>
    </row>
    <row r="38" spans="2:10" s="23" customFormat="1">
      <c r="B38" s="28"/>
      <c r="C38" s="25"/>
      <c r="D38" s="26"/>
      <c r="E38" s="26"/>
      <c r="F38" s="25"/>
      <c r="G38" s="25"/>
      <c r="H38" s="30"/>
      <c r="I38" s="30"/>
      <c r="J38" s="31"/>
    </row>
    <row r="39" spans="2:10" s="23" customFormat="1">
      <c r="B39" s="28"/>
      <c r="C39" s="25"/>
      <c r="D39" s="26"/>
      <c r="E39" s="26"/>
      <c r="F39" s="25"/>
      <c r="G39" s="25"/>
      <c r="H39" s="30"/>
      <c r="I39" s="30"/>
      <c r="J39" s="31"/>
    </row>
    <row r="40" spans="2:10" s="23" customFormat="1" ht="31.5" customHeight="1">
      <c r="B40" s="28">
        <f>VLOOKUP("P5",'S38'!$A$1:$P$83,3,FALSE)</f>
        <v>15</v>
      </c>
      <c r="C40" s="25">
        <f>VLOOKUP("P5",'S38'!$A$1:$P$83,13,FALSE)</f>
        <v>8.1875000000000003E-2</v>
      </c>
      <c r="D40" s="26">
        <v>0.5</v>
      </c>
      <c r="E40" s="26" t="s">
        <v>65</v>
      </c>
      <c r="F40" s="25">
        <f>+G37+$L$27</f>
        <v>1.4959375000000004</v>
      </c>
      <c r="G40" s="25">
        <f>+F40+C40*D40</f>
        <v>1.5368750000000004</v>
      </c>
      <c r="H40" s="30"/>
      <c r="I40" s="30"/>
      <c r="J40" s="31"/>
    </row>
    <row r="41" spans="2:10" s="23" customFormat="1">
      <c r="B41" s="28"/>
      <c r="C41" s="25"/>
      <c r="D41" s="26"/>
      <c r="E41" s="26"/>
      <c r="F41" s="25"/>
      <c r="G41" s="25"/>
      <c r="H41" s="30"/>
      <c r="I41" s="30"/>
      <c r="J41" s="31"/>
    </row>
    <row r="42" spans="2:10" s="23" customFormat="1">
      <c r="B42" s="28"/>
      <c r="C42" s="25"/>
      <c r="D42" s="26"/>
      <c r="E42" s="26"/>
      <c r="F42" s="24"/>
      <c r="G42" s="24"/>
      <c r="H42" s="31"/>
      <c r="I42" s="31"/>
      <c r="J42" s="31"/>
    </row>
    <row r="43" spans="2:10">
      <c r="C43" s="21"/>
      <c r="D43" s="21"/>
      <c r="E43" s="21"/>
    </row>
  </sheetData>
  <mergeCells count="2">
    <mergeCell ref="B25:J25"/>
    <mergeCell ref="B4:J4"/>
  </mergeCells>
  <pageMargins left="0.70866141732283472" right="0.70866141732283472" top="0.74803149606299213" bottom="0.74803149606299213" header="0.31496062992125984" footer="0.31496062992125984"/>
  <pageSetup paperSize="9" scale="58" orientation="landscape" verticalDpi="0" r:id="rId1"/>
  <rowBreaks count="1" manualBreakCount="1">
    <brk id="22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D60"/>
  <sheetViews>
    <sheetView zoomScale="90" zoomScaleNormal="90" workbookViewId="0">
      <selection activeCell="D17" sqref="D17"/>
    </sheetView>
  </sheetViews>
  <sheetFormatPr baseColWidth="10" defaultRowHeight="15"/>
  <cols>
    <col min="1" max="1" width="12.140625" style="3" bestFit="1" customWidth="1"/>
    <col min="2" max="2" width="8.5703125" bestFit="1" customWidth="1"/>
    <col min="3" max="3" width="15" style="5" customWidth="1"/>
    <col min="4" max="4" width="16.7109375" style="5" customWidth="1"/>
    <col min="5" max="5" width="17.7109375" style="5" customWidth="1"/>
    <col min="6" max="6" width="11.85546875" hidden="1" customWidth="1"/>
    <col min="7" max="7" width="6.7109375" bestFit="1" customWidth="1"/>
    <col min="8" max="8" width="7.7109375" style="1" customWidth="1"/>
    <col min="9" max="9" width="0.140625" customWidth="1"/>
    <col min="10" max="10" width="6.7109375" bestFit="1" customWidth="1"/>
    <col min="11" max="11" width="7.42578125" style="1" customWidth="1"/>
    <col min="12" max="12" width="11.5703125" hidden="1" customWidth="1"/>
    <col min="13" max="13" width="6.7109375" bestFit="1" customWidth="1"/>
    <col min="14" max="14" width="7.5703125" style="1" customWidth="1"/>
    <col min="15" max="15" width="17.42578125" hidden="1" customWidth="1"/>
    <col min="16" max="16" width="11.140625" style="1" customWidth="1"/>
    <col min="17" max="17" width="11.140625" style="3" bestFit="1" customWidth="1"/>
    <col min="18" max="18" width="2.42578125" customWidth="1"/>
    <col min="19" max="20" width="10.5703125" bestFit="1" customWidth="1"/>
    <col min="21" max="21" width="10.140625" style="1" bestFit="1" customWidth="1"/>
    <col min="22" max="22" width="10.140625" bestFit="1" customWidth="1"/>
  </cols>
  <sheetData>
    <row r="1" spans="1:27" s="7" customFormat="1" ht="41.25" customHeight="1">
      <c r="A1" s="40"/>
      <c r="B1" s="41" t="s">
        <v>94</v>
      </c>
      <c r="C1" s="42" t="s">
        <v>95</v>
      </c>
      <c r="D1" s="42" t="s">
        <v>0</v>
      </c>
      <c r="E1" s="42" t="s">
        <v>1</v>
      </c>
      <c r="F1" s="43" t="s">
        <v>2</v>
      </c>
      <c r="G1" s="137" t="s">
        <v>3</v>
      </c>
      <c r="H1" s="138"/>
      <c r="I1" s="44" t="s">
        <v>4</v>
      </c>
      <c r="J1" s="137" t="s">
        <v>5</v>
      </c>
      <c r="K1" s="138"/>
      <c r="L1" s="45" t="s">
        <v>6</v>
      </c>
      <c r="M1" s="137" t="s">
        <v>45</v>
      </c>
      <c r="N1" s="138"/>
      <c r="O1" s="46" t="s">
        <v>57</v>
      </c>
      <c r="P1" s="47" t="s">
        <v>54</v>
      </c>
      <c r="Q1" s="45" t="s">
        <v>7</v>
      </c>
      <c r="R1" s="126"/>
      <c r="S1" s="77"/>
      <c r="T1" s="77"/>
      <c r="U1" s="77"/>
      <c r="V1" s="77"/>
      <c r="W1" s="77"/>
    </row>
    <row r="2" spans="1:27" s="1" customFormat="1">
      <c r="A2" s="13"/>
      <c r="B2" s="51">
        <v>60470</v>
      </c>
      <c r="C2" s="8">
        <v>1</v>
      </c>
      <c r="D2" s="8" t="s">
        <v>96</v>
      </c>
      <c r="E2" s="8" t="s">
        <v>9</v>
      </c>
      <c r="F2" s="50" t="s">
        <v>14</v>
      </c>
      <c r="G2" s="49">
        <v>0.15416666666666667</v>
      </c>
      <c r="H2" s="49" t="e">
        <f>#REF!+G2</f>
        <v>#REF!</v>
      </c>
      <c r="I2" s="50">
        <v>41529</v>
      </c>
      <c r="J2" s="49">
        <v>0.24722222222222223</v>
      </c>
      <c r="K2" s="49" t="e">
        <f>#REF!+J2</f>
        <v>#REF!</v>
      </c>
      <c r="L2" s="50">
        <v>41530</v>
      </c>
      <c r="M2" s="49">
        <v>0.15416666666666667</v>
      </c>
      <c r="N2" s="49" t="e">
        <f>#REF!+M2</f>
        <v>#REF!</v>
      </c>
      <c r="O2" s="50">
        <v>41535</v>
      </c>
      <c r="P2" s="50">
        <v>41535</v>
      </c>
      <c r="Q2" s="48">
        <v>41537</v>
      </c>
      <c r="U2" s="14"/>
      <c r="V2" s="14"/>
      <c r="W2" s="14"/>
    </row>
    <row r="3" spans="1:27" ht="15.75" thickBot="1">
      <c r="A3" s="13"/>
      <c r="B3" s="51">
        <v>60662</v>
      </c>
      <c r="C3" s="8">
        <v>2</v>
      </c>
      <c r="D3" s="8" t="s">
        <v>97</v>
      </c>
      <c r="E3" s="8" t="s">
        <v>9</v>
      </c>
      <c r="F3" s="50" t="s">
        <v>14</v>
      </c>
      <c r="G3" s="49">
        <v>0.24861111111111112</v>
      </c>
      <c r="H3" s="49" t="e">
        <f>H2+G3*2/3</f>
        <v>#REF!</v>
      </c>
      <c r="I3" s="50">
        <v>41529</v>
      </c>
      <c r="J3" s="49">
        <v>0.32222222222222224</v>
      </c>
      <c r="K3" s="49" t="e">
        <f>K2+J3</f>
        <v>#REF!</v>
      </c>
      <c r="L3" s="50">
        <v>41530</v>
      </c>
      <c r="M3" s="49">
        <v>0.24861111111111112</v>
      </c>
      <c r="N3" s="49" t="e">
        <f>N2+M3*2/3</f>
        <v>#REF!</v>
      </c>
      <c r="O3" s="50">
        <v>41535</v>
      </c>
      <c r="P3" s="50">
        <v>41536</v>
      </c>
      <c r="Q3" s="48">
        <v>41537</v>
      </c>
      <c r="U3" s="20"/>
      <c r="V3" s="14"/>
      <c r="W3" s="14"/>
      <c r="X3" s="14"/>
      <c r="Y3" s="139" t="s">
        <v>55</v>
      </c>
      <c r="Z3" s="139"/>
      <c r="AA3" s="1"/>
    </row>
    <row r="4" spans="1:27" ht="15.75" thickBot="1">
      <c r="A4" s="13"/>
      <c r="B4" s="51">
        <v>60676</v>
      </c>
      <c r="C4" s="8">
        <v>3</v>
      </c>
      <c r="D4" s="8" t="s">
        <v>98</v>
      </c>
      <c r="E4" s="8" t="s">
        <v>8</v>
      </c>
      <c r="F4" s="50" t="s">
        <v>15</v>
      </c>
      <c r="G4" s="49">
        <v>0.11944444444444445</v>
      </c>
      <c r="H4" s="49">
        <f>G3/3+G4</f>
        <v>0.20231481481481484</v>
      </c>
      <c r="I4" s="48">
        <v>41530</v>
      </c>
      <c r="J4" s="49">
        <v>0.21666666666666667</v>
      </c>
      <c r="K4" s="49" t="e">
        <f>K3+J4</f>
        <v>#REF!</v>
      </c>
      <c r="L4" s="53">
        <v>41533</v>
      </c>
      <c r="M4" s="52">
        <v>0.11062500000000001</v>
      </c>
      <c r="N4" s="49">
        <f>M3/3+M4</f>
        <v>0.1934953703703704</v>
      </c>
      <c r="O4" s="50">
        <v>41535</v>
      </c>
      <c r="P4" s="50">
        <v>41536</v>
      </c>
      <c r="Q4" s="48">
        <v>41537</v>
      </c>
      <c r="R4" s="20"/>
      <c r="S4" s="14"/>
      <c r="T4" s="14"/>
      <c r="U4" s="14"/>
      <c r="V4" s="14"/>
      <c r="W4" s="14"/>
      <c r="X4" s="14"/>
      <c r="Y4" s="84" t="s">
        <v>30</v>
      </c>
      <c r="Z4" s="80" t="s">
        <v>31</v>
      </c>
      <c r="AA4" s="20" t="s">
        <v>79</v>
      </c>
    </row>
    <row r="5" spans="1:27">
      <c r="A5" s="54"/>
      <c r="B5" s="34">
        <v>60789</v>
      </c>
      <c r="C5" s="8">
        <v>4</v>
      </c>
      <c r="D5" s="8" t="s">
        <v>99</v>
      </c>
      <c r="E5" s="35" t="s">
        <v>9</v>
      </c>
      <c r="F5" s="55" t="s">
        <v>14</v>
      </c>
      <c r="G5" s="52">
        <v>5.5555555555555558E-3</v>
      </c>
      <c r="H5" s="52">
        <f>H4+G5</f>
        <v>0.2078703703703704</v>
      </c>
      <c r="I5" s="56">
        <v>41529</v>
      </c>
      <c r="J5" s="52">
        <v>1.0416666666666666E-2</v>
      </c>
      <c r="K5" s="49" t="e">
        <f>K4+J5</f>
        <v>#REF!</v>
      </c>
      <c r="L5" s="56">
        <v>41530</v>
      </c>
      <c r="M5" s="52">
        <v>5.5555555555555558E-3</v>
      </c>
      <c r="N5" s="49">
        <f>N4+M5</f>
        <v>0.19905092592592596</v>
      </c>
      <c r="O5" s="55">
        <v>41535</v>
      </c>
      <c r="P5" s="50">
        <v>41536</v>
      </c>
      <c r="Q5" s="56">
        <v>41537</v>
      </c>
      <c r="R5" s="20"/>
      <c r="S5" s="14"/>
      <c r="T5" s="14"/>
      <c r="U5" s="14"/>
      <c r="V5" s="14"/>
      <c r="W5" s="14"/>
      <c r="X5" s="6" t="s">
        <v>43</v>
      </c>
      <c r="Y5" s="90" t="s">
        <v>48</v>
      </c>
      <c r="Z5" s="96"/>
      <c r="AA5" s="92" t="s">
        <v>77</v>
      </c>
    </row>
    <row r="6" spans="1:27">
      <c r="A6" s="54"/>
      <c r="B6" s="34">
        <v>60790</v>
      </c>
      <c r="C6" s="8">
        <v>5</v>
      </c>
      <c r="D6" s="8" t="s">
        <v>100</v>
      </c>
      <c r="E6" s="35" t="s">
        <v>9</v>
      </c>
      <c r="F6" s="55" t="s">
        <v>14</v>
      </c>
      <c r="G6" s="52">
        <v>9.8611111111111108E-2</v>
      </c>
      <c r="H6" s="52">
        <f>H5+G6</f>
        <v>0.30648148148148152</v>
      </c>
      <c r="I6" s="56">
        <v>41529</v>
      </c>
      <c r="J6" s="52">
        <v>0.13819444444444443</v>
      </c>
      <c r="K6" s="52">
        <f>J6</f>
        <v>0.13819444444444443</v>
      </c>
      <c r="L6" s="56">
        <v>41530</v>
      </c>
      <c r="M6" s="52">
        <v>9.8611111111111108E-2</v>
      </c>
      <c r="N6" s="49">
        <f>N5+M6</f>
        <v>0.29766203703703709</v>
      </c>
      <c r="O6" s="57">
        <v>41535</v>
      </c>
      <c r="P6" s="55">
        <v>41536</v>
      </c>
      <c r="Q6" s="56">
        <v>41537</v>
      </c>
      <c r="R6" s="14"/>
      <c r="S6" s="14"/>
      <c r="T6" s="14"/>
      <c r="U6" s="14"/>
      <c r="V6" s="14"/>
      <c r="W6" s="14"/>
      <c r="X6" s="6" t="s">
        <v>29</v>
      </c>
      <c r="Y6" s="91" t="s">
        <v>32</v>
      </c>
      <c r="Z6" s="102" t="s">
        <v>49</v>
      </c>
      <c r="AA6" s="93" t="s">
        <v>78</v>
      </c>
    </row>
    <row r="7" spans="1:27">
      <c r="A7" s="54"/>
      <c r="B7" s="34">
        <v>60802</v>
      </c>
      <c r="C7" s="8">
        <v>6</v>
      </c>
      <c r="D7" s="8" t="s">
        <v>96</v>
      </c>
      <c r="E7" s="35" t="s">
        <v>9</v>
      </c>
      <c r="F7" s="55" t="s">
        <v>15</v>
      </c>
      <c r="G7" s="52">
        <v>0.16388888888888889</v>
      </c>
      <c r="H7" s="52">
        <f>H6+G7</f>
        <v>0.47037037037037044</v>
      </c>
      <c r="I7" s="56">
        <v>41530</v>
      </c>
      <c r="J7" s="52">
        <v>0.20555555555555557</v>
      </c>
      <c r="K7" s="52">
        <f>K6+J7</f>
        <v>0.34375</v>
      </c>
      <c r="L7" s="55">
        <v>41533</v>
      </c>
      <c r="M7" s="52">
        <v>0.16388888888888889</v>
      </c>
      <c r="N7" s="49">
        <f>M7</f>
        <v>0.16388888888888889</v>
      </c>
      <c r="O7" s="59">
        <v>41536</v>
      </c>
      <c r="P7" s="55">
        <v>41537</v>
      </c>
      <c r="Q7" s="56">
        <v>41540</v>
      </c>
      <c r="R7" s="14"/>
      <c r="S7" s="15" t="s">
        <v>26</v>
      </c>
      <c r="T7" s="78">
        <v>41540</v>
      </c>
      <c r="U7" s="14"/>
      <c r="V7" s="14"/>
      <c r="W7" s="14"/>
      <c r="X7" s="6" t="s">
        <v>44</v>
      </c>
      <c r="Y7" s="105" t="s">
        <v>33</v>
      </c>
      <c r="Z7" s="106" t="s">
        <v>34</v>
      </c>
      <c r="AA7" s="94"/>
    </row>
    <row r="8" spans="1:27" ht="15.75" thickBot="1">
      <c r="A8" s="54"/>
      <c r="B8" s="34">
        <v>60805</v>
      </c>
      <c r="C8" s="8">
        <v>7</v>
      </c>
      <c r="D8" s="8" t="s">
        <v>97</v>
      </c>
      <c r="E8" s="35" t="s">
        <v>11</v>
      </c>
      <c r="F8" s="55" t="s">
        <v>16</v>
      </c>
      <c r="G8" s="52">
        <v>0.12222222222222223</v>
      </c>
      <c r="H8" s="52">
        <f>H7+G8</f>
        <v>0.59259259259259267</v>
      </c>
      <c r="I8" s="56">
        <v>41533</v>
      </c>
      <c r="J8" s="52">
        <v>0.21388888888888891</v>
      </c>
      <c r="K8" s="132"/>
      <c r="L8" s="55">
        <v>41534</v>
      </c>
      <c r="M8" s="52">
        <v>0.11000000000000001</v>
      </c>
      <c r="N8" s="49">
        <f>N7+M8</f>
        <v>0.2738888888888889</v>
      </c>
      <c r="O8" s="59">
        <v>41536</v>
      </c>
      <c r="P8" s="59">
        <v>41537</v>
      </c>
      <c r="Q8" s="56">
        <v>41540</v>
      </c>
      <c r="R8" s="14"/>
      <c r="S8" s="16" t="s">
        <v>27</v>
      </c>
      <c r="T8" s="78">
        <v>41541</v>
      </c>
      <c r="U8" s="14"/>
      <c r="V8" s="14"/>
      <c r="W8" s="14"/>
      <c r="Y8" s="103" t="s">
        <v>42</v>
      </c>
      <c r="Z8" s="97" t="s">
        <v>80</v>
      </c>
      <c r="AA8" s="108" t="s">
        <v>50</v>
      </c>
    </row>
    <row r="9" spans="1:27" ht="15.75" thickBot="1">
      <c r="A9" s="54"/>
      <c r="B9" s="34">
        <v>60594</v>
      </c>
      <c r="C9" s="8">
        <v>8</v>
      </c>
      <c r="D9" s="8" t="s">
        <v>98</v>
      </c>
      <c r="E9" s="35" t="s">
        <v>11</v>
      </c>
      <c r="F9" s="55" t="s">
        <v>15</v>
      </c>
      <c r="G9" s="52">
        <v>0.17361111111111113</v>
      </c>
      <c r="H9" s="52">
        <f>G9</f>
        <v>0.17361111111111113</v>
      </c>
      <c r="I9" s="56">
        <v>41530</v>
      </c>
      <c r="J9" s="52">
        <v>0.20694444444444446</v>
      </c>
      <c r="K9" s="52">
        <f>J9</f>
        <v>0.20694444444444446</v>
      </c>
      <c r="L9" s="55">
        <v>41533</v>
      </c>
      <c r="M9" s="52">
        <v>0.15625000000000003</v>
      </c>
      <c r="N9" s="49">
        <f>N8+M9</f>
        <v>0.43013888888888896</v>
      </c>
      <c r="O9" s="59">
        <v>41537</v>
      </c>
      <c r="P9" s="59">
        <v>41537</v>
      </c>
      <c r="Q9" s="56">
        <v>41541</v>
      </c>
      <c r="R9" s="14"/>
      <c r="S9" s="17" t="s">
        <v>28</v>
      </c>
      <c r="T9" s="78">
        <v>41542</v>
      </c>
      <c r="U9" s="14"/>
      <c r="V9" s="14"/>
      <c r="W9" s="14"/>
      <c r="X9" s="1"/>
      <c r="Y9" s="85" t="s">
        <v>81</v>
      </c>
      <c r="Z9" s="95" t="s">
        <v>82</v>
      </c>
      <c r="AA9" s="79"/>
    </row>
    <row r="10" spans="1:27">
      <c r="A10" s="54"/>
      <c r="B10" s="34">
        <v>60760</v>
      </c>
      <c r="C10" s="8">
        <v>9</v>
      </c>
      <c r="D10" s="8" t="s">
        <v>99</v>
      </c>
      <c r="E10" s="35" t="s">
        <v>10</v>
      </c>
      <c r="F10" s="55" t="s">
        <v>18</v>
      </c>
      <c r="G10" s="52">
        <v>0.23263888888888887</v>
      </c>
      <c r="H10" s="52">
        <f>G10</f>
        <v>0.23263888888888887</v>
      </c>
      <c r="I10" s="56">
        <v>41535</v>
      </c>
      <c r="J10" s="58">
        <v>0.3</v>
      </c>
      <c r="K10" s="58">
        <f>K9+J10</f>
        <v>0.50694444444444442</v>
      </c>
      <c r="L10" s="56">
        <v>41536</v>
      </c>
      <c r="M10" s="58">
        <v>0.31406249999999997</v>
      </c>
      <c r="N10" s="63">
        <f>N9+M10/2</f>
        <v>0.58717013888888892</v>
      </c>
      <c r="O10" s="64">
        <v>41541</v>
      </c>
      <c r="P10" s="64">
        <v>41538</v>
      </c>
      <c r="Q10" s="56">
        <v>41541</v>
      </c>
      <c r="R10" s="14"/>
      <c r="S10" s="18" t="s">
        <v>24</v>
      </c>
      <c r="T10" s="78">
        <v>41543</v>
      </c>
      <c r="U10" s="14"/>
      <c r="V10" s="14"/>
      <c r="W10" s="14"/>
      <c r="X10" s="6" t="s">
        <v>53</v>
      </c>
      <c r="Y10" s="86" t="s">
        <v>51</v>
      </c>
      <c r="Z10" s="83" t="s">
        <v>40</v>
      </c>
      <c r="AA10" s="79"/>
    </row>
    <row r="11" spans="1:27">
      <c r="B11" s="34">
        <v>60678</v>
      </c>
      <c r="C11" s="8">
        <v>10</v>
      </c>
      <c r="D11" s="8" t="s">
        <v>100</v>
      </c>
      <c r="E11" s="35" t="s">
        <v>10</v>
      </c>
      <c r="F11" s="55" t="s">
        <v>16</v>
      </c>
      <c r="G11" s="52">
        <v>0.23333333333333331</v>
      </c>
      <c r="H11" s="52"/>
      <c r="I11" s="56">
        <v>41534</v>
      </c>
      <c r="J11" s="52">
        <v>0.29583333333333334</v>
      </c>
      <c r="K11" s="52">
        <f>K10+J11</f>
        <v>0.80277777777777781</v>
      </c>
      <c r="L11" s="55">
        <v>41537</v>
      </c>
      <c r="M11" s="52">
        <v>0.315</v>
      </c>
      <c r="N11" s="65">
        <f>M10/2+M11/3</f>
        <v>0.26203124999999999</v>
      </c>
      <c r="O11" s="67">
        <v>41537</v>
      </c>
      <c r="P11" s="67">
        <v>41540</v>
      </c>
      <c r="Q11" s="56">
        <v>41541</v>
      </c>
      <c r="R11" s="14"/>
      <c r="S11" s="19" t="s">
        <v>25</v>
      </c>
      <c r="T11" s="78">
        <v>41544</v>
      </c>
      <c r="U11" s="14"/>
      <c r="V11" s="14"/>
      <c r="W11" s="14"/>
      <c r="X11" s="6" t="s">
        <v>45</v>
      </c>
      <c r="Y11" s="87" t="s">
        <v>41</v>
      </c>
      <c r="Z11" s="81" t="s">
        <v>39</v>
      </c>
      <c r="AA11" s="79"/>
    </row>
    <row r="12" spans="1:27">
      <c r="A12" s="54" t="s">
        <v>91</v>
      </c>
      <c r="B12" s="34">
        <v>60856</v>
      </c>
      <c r="C12" s="8">
        <v>11</v>
      </c>
      <c r="D12" s="8" t="s">
        <v>96</v>
      </c>
      <c r="E12" s="35" t="s">
        <v>10</v>
      </c>
      <c r="F12" s="55" t="s">
        <v>16</v>
      </c>
      <c r="G12" s="52">
        <v>8.9583333333333334E-2</v>
      </c>
      <c r="H12" s="52">
        <f>H10+G12</f>
        <v>0.32222222222222219</v>
      </c>
      <c r="I12" s="56">
        <v>41533</v>
      </c>
      <c r="J12" s="58">
        <v>0.15069444444444444</v>
      </c>
      <c r="K12" s="58">
        <f>K11+J12</f>
        <v>0.95347222222222228</v>
      </c>
      <c r="L12" s="56">
        <v>41534</v>
      </c>
      <c r="M12" s="68">
        <v>0.1209375</v>
      </c>
      <c r="N12" s="68">
        <f>M11*2/3+M12</f>
        <v>0.3309375</v>
      </c>
      <c r="O12" s="67">
        <v>41537</v>
      </c>
      <c r="P12" s="67">
        <v>41540</v>
      </c>
      <c r="Q12" s="56">
        <v>41541</v>
      </c>
      <c r="R12" s="14"/>
      <c r="S12" s="14"/>
      <c r="T12" s="14"/>
      <c r="U12" s="14"/>
      <c r="V12" s="14"/>
      <c r="W12" s="14"/>
      <c r="X12" s="6" t="s">
        <v>46</v>
      </c>
      <c r="Y12" s="88" t="s">
        <v>35</v>
      </c>
      <c r="Z12" s="104" t="s">
        <v>37</v>
      </c>
      <c r="AA12" s="79"/>
    </row>
    <row r="13" spans="1:27" ht="15.75" thickBot="1">
      <c r="A13" s="54" t="s">
        <v>92</v>
      </c>
      <c r="B13" s="34">
        <v>60689</v>
      </c>
      <c r="C13" s="8">
        <v>12</v>
      </c>
      <c r="D13" s="8" t="s">
        <v>97</v>
      </c>
      <c r="E13" s="35" t="s">
        <v>10</v>
      </c>
      <c r="F13" s="55" t="s">
        <v>17</v>
      </c>
      <c r="G13" s="52">
        <v>0.23750000000000002</v>
      </c>
      <c r="H13" s="52">
        <f>H12+G13</f>
        <v>0.55972222222222223</v>
      </c>
      <c r="I13" s="56">
        <v>41534</v>
      </c>
      <c r="J13" s="58">
        <v>0.38263888888888892</v>
      </c>
      <c r="K13" s="54">
        <f>K12+J13/2</f>
        <v>1.1447916666666667</v>
      </c>
      <c r="L13" s="56">
        <v>41535</v>
      </c>
      <c r="M13" s="68">
        <v>0.32062500000000005</v>
      </c>
      <c r="N13" s="68">
        <f>N12+M13*2/3</f>
        <v>0.54468749999999999</v>
      </c>
      <c r="O13" s="67">
        <v>41540</v>
      </c>
      <c r="P13" s="69">
        <v>41541</v>
      </c>
      <c r="Q13" s="56">
        <v>41542</v>
      </c>
      <c r="R13" s="14"/>
      <c r="S13" s="14"/>
      <c r="T13" s="14"/>
      <c r="U13" s="14"/>
      <c r="V13" s="14"/>
      <c r="W13" s="14"/>
      <c r="X13" s="6" t="s">
        <v>47</v>
      </c>
      <c r="Y13" s="88" t="s">
        <v>36</v>
      </c>
      <c r="Z13" s="81" t="s">
        <v>38</v>
      </c>
      <c r="AA13" s="82" t="s">
        <v>84</v>
      </c>
    </row>
    <row r="14" spans="1:27" ht="15.75" thickBot="1">
      <c r="A14" s="54" t="s">
        <v>93</v>
      </c>
      <c r="B14" s="2">
        <v>60795</v>
      </c>
      <c r="C14" s="8">
        <v>13</v>
      </c>
      <c r="D14" s="8" t="s">
        <v>98</v>
      </c>
      <c r="E14" s="4" t="s">
        <v>10</v>
      </c>
      <c r="F14" s="57" t="s">
        <v>17</v>
      </c>
      <c r="G14" s="65">
        <v>0.14722222222222223</v>
      </c>
      <c r="H14" s="65">
        <f>G14</f>
        <v>0.14722222222222223</v>
      </c>
      <c r="I14" s="56">
        <v>41534</v>
      </c>
      <c r="J14" s="54">
        <v>0.23541666666666669</v>
      </c>
      <c r="K14" s="54">
        <f>J13/2+J14</f>
        <v>0.42673611111111115</v>
      </c>
      <c r="L14" s="56">
        <v>41535</v>
      </c>
      <c r="M14" s="70">
        <v>0.19875000000000001</v>
      </c>
      <c r="N14" s="70">
        <f>M13/3+M14</f>
        <v>0.30562500000000004</v>
      </c>
      <c r="O14" s="69">
        <v>41540</v>
      </c>
      <c r="P14" s="69">
        <v>41541</v>
      </c>
      <c r="Q14" s="56">
        <v>41542</v>
      </c>
      <c r="R14" s="14"/>
      <c r="S14" s="14"/>
      <c r="T14" s="14"/>
      <c r="U14" s="14"/>
      <c r="V14" s="14"/>
      <c r="W14" s="14"/>
      <c r="X14" s="100" t="s">
        <v>83</v>
      </c>
      <c r="Y14" s="107" t="s">
        <v>85</v>
      </c>
      <c r="Z14" s="101" t="s">
        <v>52</v>
      </c>
      <c r="AA14" s="12"/>
    </row>
    <row r="15" spans="1:27">
      <c r="A15" s="54" t="s">
        <v>101</v>
      </c>
      <c r="B15" s="2">
        <v>60829</v>
      </c>
      <c r="C15" s="8">
        <v>14</v>
      </c>
      <c r="D15" s="8" t="s">
        <v>99</v>
      </c>
      <c r="E15" s="4" t="s">
        <v>11</v>
      </c>
      <c r="F15" s="57" t="s">
        <v>18</v>
      </c>
      <c r="G15" s="65">
        <v>0.18680555555555556</v>
      </c>
      <c r="H15" s="65">
        <f>H14+G15/2</f>
        <v>0.24062500000000001</v>
      </c>
      <c r="I15" s="56">
        <v>41535</v>
      </c>
      <c r="J15" s="68">
        <v>0.32222222222222224</v>
      </c>
      <c r="K15" s="68">
        <f>J15</f>
        <v>0.32222222222222224</v>
      </c>
      <c r="L15" s="56">
        <v>41536</v>
      </c>
      <c r="M15" s="70">
        <v>0.168125</v>
      </c>
      <c r="N15" s="70">
        <f>N14+M15</f>
        <v>0.47375</v>
      </c>
      <c r="O15" s="69">
        <v>41540</v>
      </c>
      <c r="P15" s="69">
        <v>41541</v>
      </c>
      <c r="Q15" s="56">
        <v>41542</v>
      </c>
      <c r="R15" s="14"/>
      <c r="S15" s="14"/>
      <c r="T15" s="14"/>
      <c r="U15" s="14"/>
      <c r="V15" s="14"/>
      <c r="W15" s="14"/>
      <c r="X15" s="14"/>
      <c r="Z15" s="1"/>
      <c r="AA15" s="14"/>
    </row>
    <row r="16" spans="1:27">
      <c r="A16" s="54" t="s">
        <v>102</v>
      </c>
      <c r="B16" s="71">
        <v>60822</v>
      </c>
      <c r="C16" s="8">
        <v>15</v>
      </c>
      <c r="D16" s="8" t="s">
        <v>100</v>
      </c>
      <c r="E16" s="36" t="s">
        <v>11</v>
      </c>
      <c r="F16" s="67" t="s">
        <v>15</v>
      </c>
      <c r="G16" s="68">
        <v>9.0972222222222218E-2</v>
      </c>
      <c r="H16" s="68">
        <f>G16</f>
        <v>9.0972222222222218E-2</v>
      </c>
      <c r="I16" s="56">
        <v>41530</v>
      </c>
      <c r="J16" s="68">
        <v>0.20069444444444443</v>
      </c>
      <c r="K16" s="68">
        <f>K15+J16</f>
        <v>0.5229166666666667</v>
      </c>
      <c r="L16" s="56">
        <v>41533</v>
      </c>
      <c r="M16" s="70">
        <v>8.1875000000000003E-2</v>
      </c>
      <c r="N16" s="70">
        <f>N15+M16</f>
        <v>0.55562500000000004</v>
      </c>
      <c r="O16" s="69">
        <v>41540</v>
      </c>
      <c r="P16" s="69">
        <v>41541</v>
      </c>
      <c r="Q16" s="56">
        <v>41542</v>
      </c>
      <c r="R16" s="14"/>
      <c r="U16" s="14"/>
      <c r="V16" s="14"/>
      <c r="W16" s="14"/>
      <c r="X16" s="14"/>
      <c r="Y16">
        <v>10</v>
      </c>
      <c r="Z16">
        <v>10</v>
      </c>
      <c r="AA16" s="14">
        <v>3</v>
      </c>
    </row>
    <row r="17" spans="1:24">
      <c r="A17" s="54"/>
      <c r="B17" s="71">
        <v>60709</v>
      </c>
      <c r="C17" s="8">
        <v>16</v>
      </c>
      <c r="D17" s="8" t="s">
        <v>96</v>
      </c>
      <c r="E17" s="36" t="s">
        <v>13</v>
      </c>
      <c r="F17" s="67" t="s">
        <v>19</v>
      </c>
      <c r="G17" s="68">
        <v>0.10972222222222222</v>
      </c>
      <c r="H17" s="68">
        <f>H16+G17</f>
        <v>0.20069444444444445</v>
      </c>
      <c r="I17" s="56">
        <v>41536</v>
      </c>
      <c r="J17" s="68">
        <v>0.15486111111111112</v>
      </c>
      <c r="K17" s="68">
        <f t="shared" ref="K17" si="0">K16+J17</f>
        <v>0.67777777777777781</v>
      </c>
      <c r="L17" s="56">
        <v>41537</v>
      </c>
      <c r="M17" s="70">
        <v>9.8750000000000004E-2</v>
      </c>
      <c r="N17" s="70">
        <f>N16+M17/2</f>
        <v>0.60499999999999998</v>
      </c>
      <c r="O17" s="56">
        <v>41541</v>
      </c>
      <c r="P17" s="62">
        <v>41542</v>
      </c>
      <c r="Q17" s="56">
        <v>41543</v>
      </c>
      <c r="W17" s="14"/>
      <c r="X17" s="78">
        <v>41544</v>
      </c>
    </row>
    <row r="18" spans="1:24">
      <c r="A18" s="54" t="s">
        <v>86</v>
      </c>
      <c r="B18" s="71">
        <v>60895</v>
      </c>
      <c r="C18" s="8">
        <v>17</v>
      </c>
      <c r="D18" s="8" t="s">
        <v>97</v>
      </c>
      <c r="E18" s="36" t="s">
        <v>9</v>
      </c>
      <c r="F18" s="67" t="s">
        <v>19</v>
      </c>
      <c r="G18" s="68">
        <v>7.2916666666666671E-2</v>
      </c>
      <c r="H18" s="68">
        <f>H33+G18</f>
        <v>0.58020833333333333</v>
      </c>
      <c r="I18" s="56">
        <v>41536</v>
      </c>
      <c r="J18" s="68">
        <v>0.12916666666666668</v>
      </c>
      <c r="K18" s="68">
        <f>K33+J18</f>
        <v>1.0861111111111112</v>
      </c>
      <c r="L18" s="56">
        <v>41537</v>
      </c>
      <c r="M18" s="60">
        <v>7.2916666666666671E-2</v>
      </c>
      <c r="N18" s="60">
        <f>M18+M17/2</f>
        <v>0.12229166666666667</v>
      </c>
      <c r="O18" s="62">
        <v>41541</v>
      </c>
      <c r="P18" s="62">
        <v>41542</v>
      </c>
      <c r="Q18" s="56">
        <v>41543</v>
      </c>
      <c r="X18" s="98"/>
    </row>
    <row r="19" spans="1:24">
      <c r="A19" s="54" t="s">
        <v>87</v>
      </c>
      <c r="B19" s="71">
        <v>60854</v>
      </c>
      <c r="C19" s="8">
        <v>18</v>
      </c>
      <c r="D19" s="8" t="s">
        <v>98</v>
      </c>
      <c r="E19" s="36" t="s">
        <v>10</v>
      </c>
      <c r="F19" s="67" t="s">
        <v>19</v>
      </c>
      <c r="G19" s="68">
        <v>0.16874999999999998</v>
      </c>
      <c r="H19" s="68">
        <f>H18+G19</f>
        <v>0.74895833333333328</v>
      </c>
      <c r="I19" s="56">
        <v>41536</v>
      </c>
      <c r="J19" s="68">
        <v>0.19930555555555554</v>
      </c>
      <c r="K19" s="68">
        <f>K18+J19</f>
        <v>1.2854166666666669</v>
      </c>
      <c r="L19" s="56">
        <v>41537</v>
      </c>
      <c r="M19" s="60">
        <v>0.2278125</v>
      </c>
      <c r="N19" s="60">
        <f>N18+M19</f>
        <v>0.35010416666666666</v>
      </c>
      <c r="O19" s="62">
        <v>41541</v>
      </c>
      <c r="P19" s="62">
        <v>41542</v>
      </c>
      <c r="Q19" s="56">
        <v>41543</v>
      </c>
      <c r="X19" s="98"/>
    </row>
    <row r="20" spans="1:24">
      <c r="A20" s="54" t="s">
        <v>90</v>
      </c>
      <c r="B20" s="37">
        <v>60031</v>
      </c>
      <c r="C20" s="8">
        <v>19</v>
      </c>
      <c r="D20" s="8" t="s">
        <v>99</v>
      </c>
      <c r="E20" s="9" t="s">
        <v>8</v>
      </c>
      <c r="F20" s="69" t="s">
        <v>20</v>
      </c>
      <c r="G20" s="70">
        <v>0.22291666666666665</v>
      </c>
      <c r="H20" s="70">
        <f>G20</f>
        <v>0.22291666666666665</v>
      </c>
      <c r="I20" s="56">
        <v>41445</v>
      </c>
      <c r="J20" s="70">
        <v>0.35694444444444445</v>
      </c>
      <c r="K20" s="70">
        <f>J20</f>
        <v>0.35694444444444445</v>
      </c>
      <c r="L20" s="56">
        <v>41449</v>
      </c>
      <c r="M20" s="60">
        <v>0.200625</v>
      </c>
      <c r="N20" s="60">
        <f t="shared" ref="N20:N21" si="1">N19+M20</f>
        <v>0.55072916666666671</v>
      </c>
      <c r="O20" s="56">
        <v>41542</v>
      </c>
      <c r="P20" s="62">
        <v>41543</v>
      </c>
      <c r="Q20" s="56">
        <v>41544</v>
      </c>
      <c r="X20" s="98"/>
    </row>
    <row r="21" spans="1:24" s="1" customFormat="1">
      <c r="A21" s="54" t="s">
        <v>89</v>
      </c>
      <c r="B21" s="37">
        <v>60820</v>
      </c>
      <c r="C21" s="8">
        <v>20</v>
      </c>
      <c r="D21" s="8" t="s">
        <v>100</v>
      </c>
      <c r="E21" s="9" t="s">
        <v>9</v>
      </c>
      <c r="F21" s="69" t="s">
        <v>22</v>
      </c>
      <c r="G21" s="70">
        <v>5.4166666666666669E-2</v>
      </c>
      <c r="H21" s="70">
        <f>H20+G21</f>
        <v>0.27708333333333335</v>
      </c>
      <c r="I21" s="56">
        <v>41537</v>
      </c>
      <c r="J21" s="70">
        <v>0.10208333333333335</v>
      </c>
      <c r="K21" s="70">
        <f>K20+J21</f>
        <v>0.45902777777777781</v>
      </c>
      <c r="L21" s="56">
        <v>41540</v>
      </c>
      <c r="M21" s="60">
        <v>5.4166666666666669E-2</v>
      </c>
      <c r="N21" s="60">
        <f t="shared" si="1"/>
        <v>0.60489583333333341</v>
      </c>
      <c r="O21" s="57">
        <v>41542</v>
      </c>
      <c r="P21" s="62">
        <v>41544</v>
      </c>
      <c r="Q21" s="56">
        <v>41544</v>
      </c>
      <c r="X21" s="98"/>
    </row>
    <row r="22" spans="1:24" s="1" customFormat="1">
      <c r="A22" s="54" t="s">
        <v>88</v>
      </c>
      <c r="B22" s="37">
        <v>60826</v>
      </c>
      <c r="C22" s="8">
        <v>21</v>
      </c>
      <c r="D22" s="8" t="s">
        <v>96</v>
      </c>
      <c r="E22" s="9" t="s">
        <v>9</v>
      </c>
      <c r="F22" s="69" t="s">
        <v>19</v>
      </c>
      <c r="G22" s="70">
        <v>0.10277777777777779</v>
      </c>
      <c r="H22" s="70">
        <f t="shared" ref="H22:H24" si="2">H21+G22</f>
        <v>0.37986111111111115</v>
      </c>
      <c r="I22" s="56">
        <v>41536</v>
      </c>
      <c r="J22" s="70">
        <v>0.17847222222222223</v>
      </c>
      <c r="K22" s="70">
        <f>K21+J22</f>
        <v>0.63750000000000007</v>
      </c>
      <c r="L22" s="56">
        <v>41537</v>
      </c>
      <c r="M22" s="66">
        <v>0.10277777777777779</v>
      </c>
      <c r="N22" s="66">
        <f>M22</f>
        <v>0.10277777777777779</v>
      </c>
      <c r="O22" s="57">
        <v>41542</v>
      </c>
      <c r="P22" s="57">
        <v>41543</v>
      </c>
      <c r="Q22" s="56">
        <v>41544</v>
      </c>
      <c r="X22" s="98"/>
    </row>
    <row r="23" spans="1:24" s="1" customFormat="1">
      <c r="A23" s="54"/>
      <c r="B23" s="37">
        <v>60855</v>
      </c>
      <c r="C23" s="8">
        <v>22</v>
      </c>
      <c r="D23" s="8" t="s">
        <v>97</v>
      </c>
      <c r="E23" s="9" t="s">
        <v>9</v>
      </c>
      <c r="F23" s="69" t="s">
        <v>22</v>
      </c>
      <c r="G23" s="70">
        <v>0.12013888888888889</v>
      </c>
      <c r="H23" s="70">
        <f t="shared" si="2"/>
        <v>0.5</v>
      </c>
      <c r="I23" s="56">
        <v>41537</v>
      </c>
      <c r="J23" s="70">
        <v>0.19583333333333333</v>
      </c>
      <c r="K23" s="70">
        <f t="shared" ref="K23:K24" si="3">K22+J23</f>
        <v>0.83333333333333337</v>
      </c>
      <c r="L23" s="56">
        <v>41540</v>
      </c>
      <c r="M23" s="66">
        <v>0.12013888888888889</v>
      </c>
      <c r="N23" s="66">
        <f>N22+M23</f>
        <v>0.22291666666666668</v>
      </c>
      <c r="O23" s="57">
        <v>41542</v>
      </c>
      <c r="P23" s="57">
        <v>41543</v>
      </c>
      <c r="Q23" s="56">
        <v>41544</v>
      </c>
      <c r="X23" s="98"/>
    </row>
    <row r="24" spans="1:24" s="1" customFormat="1">
      <c r="A24" s="54"/>
      <c r="B24" s="37">
        <v>60896</v>
      </c>
      <c r="C24" s="8">
        <v>23</v>
      </c>
      <c r="D24" s="8" t="s">
        <v>98</v>
      </c>
      <c r="E24" s="9" t="s">
        <v>9</v>
      </c>
      <c r="F24" s="69" t="s">
        <v>22</v>
      </c>
      <c r="G24" s="70">
        <v>8.0555555555555561E-2</v>
      </c>
      <c r="H24" s="70">
        <f t="shared" si="2"/>
        <v>0.5805555555555556</v>
      </c>
      <c r="I24" s="56">
        <v>41537</v>
      </c>
      <c r="J24" s="70">
        <v>0.12222222222222223</v>
      </c>
      <c r="K24" s="70">
        <f t="shared" si="3"/>
        <v>0.9555555555555556</v>
      </c>
      <c r="L24" s="56">
        <v>41540</v>
      </c>
      <c r="M24" s="66">
        <v>8.0555555555555561E-2</v>
      </c>
      <c r="N24" s="66">
        <f t="shared" ref="N24:N26" si="4">N23+M24</f>
        <v>0.30347222222222225</v>
      </c>
      <c r="O24" s="57">
        <v>41542</v>
      </c>
      <c r="P24" s="57">
        <v>41543</v>
      </c>
      <c r="Q24" s="56">
        <v>41544</v>
      </c>
      <c r="X24" s="98"/>
    </row>
    <row r="25" spans="1:24">
      <c r="A25" s="54"/>
      <c r="B25" s="38">
        <v>60638</v>
      </c>
      <c r="C25" s="8">
        <v>24</v>
      </c>
      <c r="D25" s="8" t="s">
        <v>99</v>
      </c>
      <c r="E25" s="10" t="s">
        <v>9</v>
      </c>
      <c r="F25" s="62" t="s">
        <v>22</v>
      </c>
      <c r="G25" s="60">
        <v>0.17083333333333331</v>
      </c>
      <c r="H25" s="60">
        <f>G25</f>
        <v>0.17083333333333331</v>
      </c>
      <c r="I25" s="56">
        <v>41537</v>
      </c>
      <c r="J25" s="60">
        <v>0.27916666666666667</v>
      </c>
      <c r="K25" s="60">
        <f>J25</f>
        <v>0.27916666666666667</v>
      </c>
      <c r="L25" s="56">
        <v>41540</v>
      </c>
      <c r="M25" s="66">
        <v>0.17083333333333331</v>
      </c>
      <c r="N25" s="66">
        <f t="shared" si="4"/>
        <v>0.47430555555555554</v>
      </c>
      <c r="O25" s="59">
        <v>41542</v>
      </c>
      <c r="P25" s="114">
        <v>41543</v>
      </c>
      <c r="Q25" s="56">
        <v>41544</v>
      </c>
      <c r="X25" s="78">
        <v>41547</v>
      </c>
    </row>
    <row r="26" spans="1:24">
      <c r="A26" s="54"/>
      <c r="B26" s="38">
        <v>60640</v>
      </c>
      <c r="C26" s="8">
        <v>25</v>
      </c>
      <c r="D26" s="8" t="s">
        <v>100</v>
      </c>
      <c r="E26" s="10" t="s">
        <v>9</v>
      </c>
      <c r="F26" s="62" t="s">
        <v>22</v>
      </c>
      <c r="G26" s="60">
        <v>2.9166666666666664E-2</v>
      </c>
      <c r="H26" s="60">
        <f>H25+G26</f>
        <v>0.19999999999999998</v>
      </c>
      <c r="I26" s="56">
        <v>41537</v>
      </c>
      <c r="J26" s="60">
        <v>6.1111111111111116E-2</v>
      </c>
      <c r="K26" s="60">
        <f>K25+J26</f>
        <v>0.34027777777777779</v>
      </c>
      <c r="L26" s="56">
        <v>41540</v>
      </c>
      <c r="M26" s="66">
        <v>2.9166666666666664E-2</v>
      </c>
      <c r="N26" s="66">
        <f t="shared" si="4"/>
        <v>0.50347222222222221</v>
      </c>
      <c r="O26" s="59">
        <v>41542</v>
      </c>
      <c r="P26" s="114">
        <v>41543</v>
      </c>
      <c r="Q26" s="56">
        <v>41544</v>
      </c>
      <c r="X26" s="78">
        <v>41547</v>
      </c>
    </row>
    <row r="27" spans="1:24">
      <c r="A27" s="54"/>
      <c r="B27" s="38">
        <v>60731</v>
      </c>
      <c r="C27" s="8">
        <v>26</v>
      </c>
      <c r="D27" s="8" t="s">
        <v>96</v>
      </c>
      <c r="E27" s="10" t="s">
        <v>8</v>
      </c>
      <c r="F27" s="62" t="s">
        <v>23</v>
      </c>
      <c r="G27" s="60">
        <v>0.31944444444444448</v>
      </c>
      <c r="H27" s="60">
        <f>H26+G27*2/3</f>
        <v>0.41296296296296298</v>
      </c>
      <c r="I27" s="56">
        <v>41540</v>
      </c>
      <c r="J27" s="60">
        <v>0.34583333333333338</v>
      </c>
      <c r="K27" s="60">
        <f t="shared" ref="K27:K29" si="5">K26+J27</f>
        <v>0.68611111111111112</v>
      </c>
      <c r="L27" s="56">
        <v>41542</v>
      </c>
      <c r="M27" s="66">
        <v>0.28750000000000003</v>
      </c>
      <c r="N27" s="66">
        <f>N26+M27/3</f>
        <v>0.59930555555555554</v>
      </c>
      <c r="O27" s="59">
        <v>41542</v>
      </c>
      <c r="P27" s="72">
        <v>41544</v>
      </c>
      <c r="Q27" s="56">
        <v>41544</v>
      </c>
      <c r="X27" s="78">
        <v>41561</v>
      </c>
    </row>
    <row r="28" spans="1:24">
      <c r="A28" s="54"/>
      <c r="B28" s="38">
        <v>60513</v>
      </c>
      <c r="C28" s="8">
        <v>27</v>
      </c>
      <c r="D28" s="8" t="s">
        <v>97</v>
      </c>
      <c r="E28" s="10" t="s">
        <v>8</v>
      </c>
      <c r="F28" s="62" t="s">
        <v>21</v>
      </c>
      <c r="G28" s="60">
        <v>0.15347222222222223</v>
      </c>
      <c r="H28" s="60">
        <f>H27+G28*2/3</f>
        <v>0.51527777777777783</v>
      </c>
      <c r="I28" s="56">
        <v>41480</v>
      </c>
      <c r="J28" s="60">
        <v>0.25555555555555559</v>
      </c>
      <c r="K28" s="60">
        <f t="shared" si="5"/>
        <v>0.94166666666666665</v>
      </c>
      <c r="L28" s="56">
        <v>41481</v>
      </c>
      <c r="M28" s="58">
        <v>0.13812500000000003</v>
      </c>
      <c r="N28" s="58">
        <f>M27*2/3+M28</f>
        <v>0.32979166666666671</v>
      </c>
      <c r="O28" s="57">
        <v>41542</v>
      </c>
      <c r="P28" s="72">
        <v>41544</v>
      </c>
      <c r="Q28" s="56">
        <v>41544</v>
      </c>
      <c r="X28" s="99">
        <v>41550</v>
      </c>
    </row>
    <row r="29" spans="1:24">
      <c r="A29" s="54"/>
      <c r="B29" s="38">
        <v>60663</v>
      </c>
      <c r="C29" s="8">
        <v>28</v>
      </c>
      <c r="D29" s="8" t="s">
        <v>98</v>
      </c>
      <c r="E29" s="10" t="s">
        <v>12</v>
      </c>
      <c r="F29" s="62" t="s">
        <v>23</v>
      </c>
      <c r="G29" s="60">
        <v>7.6388888888888886E-3</v>
      </c>
      <c r="H29" s="60">
        <f>H28+G29*2/3</f>
        <v>0.52037037037037037</v>
      </c>
      <c r="I29" s="56">
        <v>41540</v>
      </c>
      <c r="J29" s="60">
        <v>2.8472222222222222E-2</v>
      </c>
      <c r="K29" s="60">
        <f t="shared" si="5"/>
        <v>0.97013888888888888</v>
      </c>
      <c r="L29" s="56">
        <v>41541</v>
      </c>
      <c r="M29" s="58">
        <v>7.6388888888888886E-3</v>
      </c>
      <c r="N29" s="58">
        <f>N28+M29</f>
        <v>0.33743055555555557</v>
      </c>
      <c r="O29" s="59">
        <v>41543</v>
      </c>
      <c r="P29" s="115">
        <v>41544</v>
      </c>
      <c r="Q29" s="56">
        <v>41547</v>
      </c>
      <c r="X29" s="99">
        <v>41549</v>
      </c>
    </row>
    <row r="30" spans="1:24">
      <c r="A30" s="54"/>
      <c r="B30" s="38">
        <v>60888</v>
      </c>
      <c r="C30" s="8">
        <v>29</v>
      </c>
      <c r="D30" s="8" t="s">
        <v>99</v>
      </c>
      <c r="E30" s="10" t="s">
        <v>11</v>
      </c>
      <c r="F30" s="62" t="s">
        <v>23</v>
      </c>
      <c r="G30" s="60">
        <v>0.11041666666666666</v>
      </c>
      <c r="H30" s="66">
        <f>H29+G30/2</f>
        <v>0.57557870370370368</v>
      </c>
      <c r="I30" s="56">
        <v>41540</v>
      </c>
      <c r="J30" s="66">
        <v>0.22500000000000001</v>
      </c>
      <c r="K30" s="66">
        <f>J30</f>
        <v>0.22500000000000001</v>
      </c>
      <c r="L30" s="56">
        <v>41541</v>
      </c>
      <c r="M30" s="58">
        <v>9.9375000000000005E-2</v>
      </c>
      <c r="N30" s="58">
        <f t="shared" ref="N30:N31" si="6">N29+M30</f>
        <v>0.43680555555555556</v>
      </c>
      <c r="O30" s="56">
        <v>41543</v>
      </c>
      <c r="P30" s="59">
        <v>41544</v>
      </c>
      <c r="Q30" s="56">
        <v>41547</v>
      </c>
      <c r="U30" s="14"/>
      <c r="V30" s="14"/>
      <c r="X30" s="98"/>
    </row>
    <row r="31" spans="1:24">
      <c r="A31" s="54"/>
      <c r="B31" s="39">
        <v>60900</v>
      </c>
      <c r="C31" s="8">
        <v>30</v>
      </c>
      <c r="D31" s="8" t="s">
        <v>100</v>
      </c>
      <c r="E31" s="11" t="s">
        <v>9</v>
      </c>
      <c r="F31" s="57" t="s">
        <v>23</v>
      </c>
      <c r="G31" s="66">
        <v>0.12708333333333333</v>
      </c>
      <c r="H31" s="66">
        <f>G30/2+G31</f>
        <v>0.18229166666666666</v>
      </c>
      <c r="I31" s="56">
        <v>41540</v>
      </c>
      <c r="J31" s="66">
        <v>0.24236111111111111</v>
      </c>
      <c r="K31" s="66">
        <f>K30+J31</f>
        <v>0.46736111111111112</v>
      </c>
      <c r="L31" s="56">
        <v>41541</v>
      </c>
      <c r="M31" s="58">
        <v>0.12708333333333333</v>
      </c>
      <c r="N31" s="58">
        <f t="shared" si="6"/>
        <v>0.56388888888888888</v>
      </c>
      <c r="O31" s="56">
        <v>41543</v>
      </c>
      <c r="P31" s="59">
        <v>41544</v>
      </c>
      <c r="Q31" s="56">
        <v>41547</v>
      </c>
      <c r="V31" s="14"/>
      <c r="W31" s="14"/>
      <c r="X31" s="99">
        <v>41563</v>
      </c>
    </row>
    <row r="32" spans="1:24">
      <c r="A32" s="73"/>
      <c r="B32" s="39">
        <v>60558</v>
      </c>
      <c r="C32" s="8">
        <v>31</v>
      </c>
      <c r="D32" s="8" t="s">
        <v>96</v>
      </c>
      <c r="E32" s="39" t="s">
        <v>9</v>
      </c>
      <c r="F32" s="57" t="s">
        <v>56</v>
      </c>
      <c r="G32" s="66">
        <v>0.17847222222222223</v>
      </c>
      <c r="H32" s="66">
        <f>H31+G32</f>
        <v>0.36076388888888888</v>
      </c>
      <c r="I32" s="56">
        <v>41541</v>
      </c>
      <c r="J32" s="66">
        <v>0.25555555555555559</v>
      </c>
      <c r="K32" s="66">
        <f t="shared" ref="K32:K33" si="7">K31+J32</f>
        <v>0.72291666666666665</v>
      </c>
      <c r="L32" s="56">
        <v>41542</v>
      </c>
      <c r="M32" s="58">
        <v>0.17847222222222223</v>
      </c>
      <c r="N32" s="58">
        <f>N31+M32/3</f>
        <v>0.62337962962962967</v>
      </c>
      <c r="O32" s="56">
        <v>41544</v>
      </c>
      <c r="P32" s="56">
        <v>41545</v>
      </c>
      <c r="Q32" s="56">
        <v>41548</v>
      </c>
      <c r="U32" s="14"/>
      <c r="V32" s="14"/>
      <c r="W32" s="14"/>
      <c r="X32" s="98"/>
    </row>
    <row r="33" spans="1:30" ht="15.75" thickBot="1">
      <c r="A33" s="73"/>
      <c r="B33" s="39">
        <v>60841</v>
      </c>
      <c r="C33" s="8">
        <v>32</v>
      </c>
      <c r="D33" s="8" t="s">
        <v>97</v>
      </c>
      <c r="E33" s="123" t="s">
        <v>9</v>
      </c>
      <c r="F33" s="114" t="s">
        <v>18</v>
      </c>
      <c r="G33" s="124">
        <v>0.14652777777777778</v>
      </c>
      <c r="H33" s="66">
        <f>H32+G33</f>
        <v>0.5072916666666667</v>
      </c>
      <c r="I33" s="116">
        <v>41535</v>
      </c>
      <c r="J33" s="124">
        <v>0.23402777777777781</v>
      </c>
      <c r="K33" s="66">
        <f t="shared" si="7"/>
        <v>0.95694444444444449</v>
      </c>
      <c r="L33" s="116">
        <v>41536</v>
      </c>
      <c r="M33" s="119">
        <v>0.19781250000000003</v>
      </c>
      <c r="N33" s="119">
        <f>M327/2+M33</f>
        <v>0.19781250000000003</v>
      </c>
      <c r="O33" s="120">
        <v>41541</v>
      </c>
      <c r="P33" s="121">
        <v>41545</v>
      </c>
      <c r="Q33" s="122">
        <v>41548</v>
      </c>
      <c r="X33" s="98"/>
    </row>
    <row r="34" spans="1:30">
      <c r="A34" s="73"/>
      <c r="B34" s="39">
        <v>60940</v>
      </c>
      <c r="C34" s="8">
        <v>33</v>
      </c>
      <c r="D34" s="8" t="s">
        <v>98</v>
      </c>
      <c r="E34" s="39" t="s">
        <v>8</v>
      </c>
      <c r="F34" s="57" t="s">
        <v>56</v>
      </c>
      <c r="G34" s="66">
        <v>0.13819444444444443</v>
      </c>
      <c r="H34" s="58">
        <f>H33+G34/2</f>
        <v>0.57638888888888895</v>
      </c>
      <c r="I34" s="56">
        <v>41541</v>
      </c>
      <c r="J34" s="58">
        <v>0.18541666666666667</v>
      </c>
      <c r="K34" s="75">
        <f>K45+J34</f>
        <v>0.18541666666666667</v>
      </c>
      <c r="L34" s="56">
        <v>41542</v>
      </c>
      <c r="M34" s="117">
        <v>0.12437499999999999</v>
      </c>
      <c r="N34" s="117"/>
      <c r="O34" s="118">
        <v>41544</v>
      </c>
      <c r="P34" s="118">
        <v>41547</v>
      </c>
      <c r="Q34" s="118">
        <v>41548</v>
      </c>
      <c r="V34" s="14"/>
      <c r="W34" s="14"/>
      <c r="X34" s="98"/>
    </row>
    <row r="35" spans="1:30">
      <c r="A35" s="73"/>
      <c r="B35" s="61">
        <v>60929</v>
      </c>
      <c r="C35" s="8">
        <v>34</v>
      </c>
      <c r="D35" s="8" t="s">
        <v>99</v>
      </c>
      <c r="E35" s="61" t="s">
        <v>11</v>
      </c>
      <c r="F35" s="59" t="s">
        <v>71</v>
      </c>
      <c r="G35" s="58">
        <v>0.15902777777777777</v>
      </c>
      <c r="H35" s="75">
        <f>G34/2+G35</f>
        <v>0.22812499999999997</v>
      </c>
      <c r="I35" s="56">
        <v>41542</v>
      </c>
      <c r="J35" s="58">
        <v>0.2388888888888889</v>
      </c>
      <c r="K35" s="75">
        <f>K34+J35</f>
        <v>0.4243055555555556</v>
      </c>
      <c r="L35" s="56">
        <v>41543</v>
      </c>
      <c r="M35" s="54">
        <v>0.143125</v>
      </c>
      <c r="N35" s="54"/>
      <c r="O35" s="56">
        <v>41547</v>
      </c>
      <c r="P35" s="56">
        <v>41547</v>
      </c>
      <c r="Q35" s="56">
        <v>41549</v>
      </c>
      <c r="U35" s="14"/>
      <c r="V35" s="14"/>
      <c r="W35" s="14"/>
      <c r="X35" s="98"/>
    </row>
    <row r="36" spans="1:30">
      <c r="A36" s="73"/>
      <c r="B36" s="61">
        <v>60877</v>
      </c>
      <c r="C36" s="8">
        <v>35</v>
      </c>
      <c r="D36" s="8" t="s">
        <v>100</v>
      </c>
      <c r="E36" s="61" t="s">
        <v>8</v>
      </c>
      <c r="F36" s="59" t="s">
        <v>73</v>
      </c>
      <c r="G36" s="58">
        <v>2.0833333333333333E-3</v>
      </c>
      <c r="H36" s="75">
        <f>H35+G36</f>
        <v>0.23020833333333329</v>
      </c>
      <c r="I36" s="56">
        <v>41544</v>
      </c>
      <c r="J36" s="58">
        <v>2.7777777777777779E-3</v>
      </c>
      <c r="K36" s="75">
        <f t="shared" ref="K36:K37" si="8">K35+J36</f>
        <v>0.42708333333333337</v>
      </c>
      <c r="L36" s="56">
        <v>41547</v>
      </c>
      <c r="M36" s="54">
        <v>1.8749999999999999E-3</v>
      </c>
      <c r="N36" s="54"/>
      <c r="O36" s="56">
        <v>41548</v>
      </c>
      <c r="P36" s="56">
        <v>41547</v>
      </c>
      <c r="Q36" s="56">
        <v>41550</v>
      </c>
      <c r="U36" s="14"/>
      <c r="V36" s="14"/>
      <c r="W36" s="14"/>
      <c r="X36" s="99">
        <v>41558</v>
      </c>
    </row>
    <row r="37" spans="1:30">
      <c r="A37" s="73"/>
      <c r="B37" s="61">
        <v>60952</v>
      </c>
      <c r="C37" s="8">
        <v>36</v>
      </c>
      <c r="D37" s="8" t="s">
        <v>96</v>
      </c>
      <c r="E37" s="61" t="s">
        <v>10</v>
      </c>
      <c r="F37" s="59" t="s">
        <v>72</v>
      </c>
      <c r="G37" s="58">
        <v>0.28472222222222221</v>
      </c>
      <c r="H37" s="75">
        <f t="shared" ref="H37" si="9">H36+G37</f>
        <v>0.51493055555555545</v>
      </c>
      <c r="I37" s="56">
        <v>41543</v>
      </c>
      <c r="J37" s="58">
        <v>0.30902777777777779</v>
      </c>
      <c r="K37" s="75">
        <f t="shared" si="8"/>
        <v>0.73611111111111116</v>
      </c>
      <c r="L37" s="56">
        <v>41544</v>
      </c>
      <c r="M37" s="54">
        <v>0.38437500000000002</v>
      </c>
      <c r="N37" s="54"/>
      <c r="O37" s="56">
        <v>41548</v>
      </c>
      <c r="P37" s="56">
        <v>41548</v>
      </c>
      <c r="Q37" s="56">
        <v>41550</v>
      </c>
      <c r="U37" s="14"/>
      <c r="V37" s="14"/>
      <c r="W37" s="14"/>
      <c r="X37" s="136" t="s">
        <v>29</v>
      </c>
      <c r="Y37" s="136"/>
      <c r="Z37" s="136"/>
      <c r="AA37" s="136"/>
      <c r="AB37" s="136"/>
      <c r="AC37" s="136"/>
      <c r="AD37" s="136"/>
    </row>
    <row r="38" spans="1:30">
      <c r="A38" s="73"/>
      <c r="B38" s="61">
        <v>60792</v>
      </c>
      <c r="C38" s="8">
        <v>37</v>
      </c>
      <c r="D38" s="8" t="s">
        <v>97</v>
      </c>
      <c r="E38" s="61" t="s">
        <v>10</v>
      </c>
      <c r="F38" s="59" t="s">
        <v>72</v>
      </c>
      <c r="G38" s="58">
        <v>0.19166666666666665</v>
      </c>
      <c r="H38" s="125">
        <f>H37+G38/2</f>
        <v>0.61076388888888877</v>
      </c>
      <c r="I38" s="56">
        <v>41543</v>
      </c>
      <c r="J38" s="54">
        <v>0.19791666666666666</v>
      </c>
      <c r="K38" s="74"/>
      <c r="L38" s="56">
        <v>41544</v>
      </c>
      <c r="M38" s="54">
        <v>0.25874999999999998</v>
      </c>
      <c r="N38" s="54"/>
      <c r="O38" s="56">
        <v>41548</v>
      </c>
      <c r="P38" s="56">
        <v>41548</v>
      </c>
      <c r="Q38" s="56">
        <v>41550</v>
      </c>
    </row>
    <row r="39" spans="1:30">
      <c r="A39" s="73"/>
      <c r="B39" s="2">
        <v>60941</v>
      </c>
      <c r="C39" s="8">
        <v>38</v>
      </c>
      <c r="D39" s="8" t="s">
        <v>98</v>
      </c>
      <c r="E39" s="2" t="s">
        <v>11</v>
      </c>
      <c r="F39" s="56" t="s">
        <v>71</v>
      </c>
      <c r="G39" s="54">
        <v>0.27291666666666664</v>
      </c>
      <c r="H39" s="125"/>
      <c r="I39" s="56">
        <v>41542</v>
      </c>
      <c r="J39" s="54">
        <v>0.41319444444444442</v>
      </c>
      <c r="K39" s="74"/>
      <c r="L39" s="56">
        <v>41544</v>
      </c>
      <c r="M39" s="54">
        <v>0.24562499999999998</v>
      </c>
      <c r="N39" s="54"/>
      <c r="O39" s="56">
        <v>41548</v>
      </c>
      <c r="P39" s="56">
        <v>41549</v>
      </c>
      <c r="Q39" s="56">
        <v>41550</v>
      </c>
      <c r="U39" s="14"/>
      <c r="V39" s="14"/>
      <c r="W39" s="14"/>
    </row>
    <row r="40" spans="1:30">
      <c r="A40" s="73"/>
      <c r="B40" s="2">
        <v>60804</v>
      </c>
      <c r="C40" s="8">
        <v>39</v>
      </c>
      <c r="D40" s="8" t="s">
        <v>99</v>
      </c>
      <c r="E40" s="2" t="s">
        <v>8</v>
      </c>
      <c r="F40" s="56" t="s">
        <v>73</v>
      </c>
      <c r="G40" s="54">
        <v>0.11805555555555557</v>
      </c>
      <c r="H40" s="125"/>
      <c r="I40" s="56">
        <v>41544</v>
      </c>
      <c r="J40" s="54">
        <v>0.22638888888888889</v>
      </c>
      <c r="K40" s="74"/>
      <c r="L40" s="56">
        <v>41547</v>
      </c>
      <c r="M40" s="54">
        <v>0.10625000000000001</v>
      </c>
      <c r="N40" s="54"/>
      <c r="O40" s="56">
        <v>41549</v>
      </c>
      <c r="P40" s="56">
        <v>41549</v>
      </c>
      <c r="Q40" s="56">
        <v>41551</v>
      </c>
      <c r="U40" s="14"/>
      <c r="V40" s="14"/>
      <c r="W40" s="14"/>
    </row>
    <row r="41" spans="1:30">
      <c r="A41" s="73"/>
      <c r="B41" s="2">
        <v>60834</v>
      </c>
      <c r="C41" s="8">
        <v>40</v>
      </c>
      <c r="D41" s="8" t="s">
        <v>100</v>
      </c>
      <c r="E41" s="2" t="s">
        <v>13</v>
      </c>
      <c r="F41" s="56" t="s">
        <v>73</v>
      </c>
      <c r="G41" s="54">
        <v>9.1666666666666674E-2</v>
      </c>
      <c r="H41" s="74"/>
      <c r="I41" s="56">
        <v>41544</v>
      </c>
      <c r="J41" s="54">
        <v>0.15972222222222224</v>
      </c>
      <c r="K41" s="74"/>
      <c r="L41" s="56">
        <v>41547</v>
      </c>
      <c r="M41" s="54">
        <v>8.2500000000000004E-2</v>
      </c>
      <c r="N41" s="54"/>
      <c r="O41" s="56">
        <v>41549</v>
      </c>
      <c r="P41" s="56">
        <v>41549</v>
      </c>
      <c r="Q41" s="56">
        <v>41551</v>
      </c>
      <c r="U41" s="14"/>
      <c r="V41" s="14"/>
      <c r="W41" s="14"/>
    </row>
    <row r="42" spans="1:30">
      <c r="A42" s="73"/>
      <c r="B42" s="2">
        <v>60813</v>
      </c>
      <c r="C42" s="8">
        <v>41</v>
      </c>
      <c r="D42" s="8" t="s">
        <v>96</v>
      </c>
      <c r="E42" s="2" t="s">
        <v>9</v>
      </c>
      <c r="F42" s="56" t="s">
        <v>73</v>
      </c>
      <c r="G42" s="54">
        <v>0.1423611111111111</v>
      </c>
      <c r="H42" s="74"/>
      <c r="I42" s="56">
        <v>41544</v>
      </c>
      <c r="J42" s="54">
        <v>0.24652777777777779</v>
      </c>
      <c r="K42" s="74"/>
      <c r="L42" s="56">
        <v>41547</v>
      </c>
      <c r="M42" s="54">
        <v>0.1423611111111111</v>
      </c>
      <c r="N42" s="54"/>
      <c r="O42" s="56">
        <v>41549</v>
      </c>
      <c r="P42" s="56">
        <v>41549</v>
      </c>
      <c r="Q42" s="56">
        <v>41551</v>
      </c>
      <c r="U42" s="14"/>
      <c r="V42" s="14"/>
      <c r="W42" s="14"/>
    </row>
    <row r="43" spans="1:30">
      <c r="A43" s="73"/>
      <c r="B43" s="2">
        <v>60950</v>
      </c>
      <c r="C43" s="8">
        <v>42</v>
      </c>
      <c r="D43" s="8" t="s">
        <v>97</v>
      </c>
      <c r="E43" s="2" t="s">
        <v>9</v>
      </c>
      <c r="F43" s="56" t="s">
        <v>73</v>
      </c>
      <c r="G43" s="54">
        <v>0.10972222222222222</v>
      </c>
      <c r="H43" s="74"/>
      <c r="I43" s="56">
        <v>41544</v>
      </c>
      <c r="J43" s="54">
        <v>0.23263888888888887</v>
      </c>
      <c r="K43" s="74"/>
      <c r="L43" s="56">
        <v>41547</v>
      </c>
      <c r="M43" s="54">
        <v>0.10972222222222222</v>
      </c>
      <c r="N43" s="54"/>
      <c r="O43" s="56">
        <v>41549</v>
      </c>
      <c r="P43" s="56">
        <v>41550</v>
      </c>
      <c r="Q43" s="56">
        <v>41551</v>
      </c>
      <c r="U43" s="14"/>
      <c r="V43" s="14"/>
      <c r="W43" s="14"/>
    </row>
    <row r="44" spans="1:30">
      <c r="A44" s="73"/>
      <c r="B44" s="2">
        <v>60993</v>
      </c>
      <c r="C44" s="8">
        <v>43</v>
      </c>
      <c r="D44" s="8" t="s">
        <v>98</v>
      </c>
      <c r="E44" s="2" t="s">
        <v>9</v>
      </c>
      <c r="F44" s="56" t="s">
        <v>74</v>
      </c>
      <c r="G44" s="54">
        <v>4.8611111111111112E-3</v>
      </c>
      <c r="H44" s="74"/>
      <c r="I44" s="56">
        <v>41547</v>
      </c>
      <c r="J44" s="54">
        <v>5.5555555555555558E-3</v>
      </c>
      <c r="K44" s="74"/>
      <c r="L44" s="56">
        <v>41548</v>
      </c>
      <c r="M44" s="54">
        <v>4.8611111111111112E-3</v>
      </c>
      <c r="N44" s="54"/>
      <c r="O44" s="56">
        <v>41549</v>
      </c>
      <c r="P44" s="56">
        <v>41550</v>
      </c>
      <c r="Q44" s="56">
        <v>41551</v>
      </c>
      <c r="U44" s="14"/>
      <c r="V44" s="14"/>
      <c r="W44" s="14"/>
    </row>
    <row r="45" spans="1:30" s="1" customFormat="1">
      <c r="A45" s="73"/>
      <c r="B45" s="109">
        <v>60919</v>
      </c>
      <c r="C45" s="8">
        <v>44</v>
      </c>
      <c r="D45" s="8" t="s">
        <v>99</v>
      </c>
      <c r="E45" s="110" t="s">
        <v>9</v>
      </c>
      <c r="F45" s="111" t="s">
        <v>71</v>
      </c>
      <c r="G45" s="112">
        <v>0.1277777777777778</v>
      </c>
      <c r="H45" s="112"/>
      <c r="I45" s="111">
        <v>41542</v>
      </c>
      <c r="J45" s="112">
        <v>0.2951388888888889</v>
      </c>
      <c r="K45" s="113"/>
      <c r="L45" s="111">
        <v>41543</v>
      </c>
      <c r="M45" s="76">
        <v>0.1277777777777778</v>
      </c>
      <c r="N45" s="76"/>
      <c r="O45" s="89">
        <v>41544</v>
      </c>
      <c r="P45" s="89">
        <v>41547</v>
      </c>
      <c r="Q45" s="111">
        <v>41555</v>
      </c>
      <c r="U45" s="14"/>
      <c r="V45" s="14"/>
      <c r="W45" s="14"/>
    </row>
    <row r="46" spans="1:30">
      <c r="A46" s="73"/>
      <c r="B46" s="2">
        <v>60824</v>
      </c>
      <c r="C46" s="8">
        <v>45</v>
      </c>
      <c r="D46" s="8" t="s">
        <v>100</v>
      </c>
      <c r="E46" s="2" t="s">
        <v>10</v>
      </c>
      <c r="F46" s="56" t="s">
        <v>75</v>
      </c>
      <c r="G46" s="54">
        <v>0.12291666666666667</v>
      </c>
      <c r="H46" s="74"/>
      <c r="I46" s="56">
        <v>41548</v>
      </c>
      <c r="J46" s="54">
        <v>0.18819444444444444</v>
      </c>
      <c r="K46" s="74"/>
      <c r="L46" s="56">
        <v>41549</v>
      </c>
      <c r="M46" s="54">
        <v>0.16593750000000002</v>
      </c>
      <c r="N46" s="54"/>
      <c r="O46" s="56">
        <v>41551</v>
      </c>
      <c r="P46" s="56">
        <v>41550</v>
      </c>
      <c r="Q46" s="56">
        <v>41555</v>
      </c>
      <c r="U46" s="14"/>
      <c r="V46" s="14"/>
      <c r="W46" s="14"/>
    </row>
    <row r="47" spans="1:30">
      <c r="A47" s="73"/>
      <c r="B47" s="2">
        <v>60974</v>
      </c>
      <c r="C47" s="8">
        <v>46</v>
      </c>
      <c r="D47" s="8" t="s">
        <v>96</v>
      </c>
      <c r="E47" s="2" t="s">
        <v>10</v>
      </c>
      <c r="F47" s="56" t="s">
        <v>74</v>
      </c>
      <c r="G47" s="54">
        <v>0.19652777777777777</v>
      </c>
      <c r="H47" s="74"/>
      <c r="I47" s="56">
        <v>41547</v>
      </c>
      <c r="J47" s="54">
        <v>0.27361111111111108</v>
      </c>
      <c r="K47" s="74"/>
      <c r="L47" s="56">
        <v>41548</v>
      </c>
      <c r="M47" s="54">
        <v>0.26531250000000001</v>
      </c>
      <c r="N47" s="54"/>
      <c r="O47" s="56">
        <v>41550</v>
      </c>
      <c r="P47" s="56">
        <v>41550</v>
      </c>
      <c r="Q47" s="56">
        <v>41555</v>
      </c>
      <c r="U47" s="14"/>
      <c r="V47" s="14"/>
      <c r="W47" s="14"/>
    </row>
    <row r="48" spans="1:30">
      <c r="A48" s="73"/>
      <c r="B48" s="2">
        <v>60982</v>
      </c>
      <c r="C48" s="8">
        <v>47</v>
      </c>
      <c r="D48" s="8" t="s">
        <v>97</v>
      </c>
      <c r="E48" s="2" t="s">
        <v>10</v>
      </c>
      <c r="F48" s="56" t="s">
        <v>75</v>
      </c>
      <c r="G48" s="54">
        <v>8.4722222222222213E-2</v>
      </c>
      <c r="H48" s="74"/>
      <c r="I48" s="56">
        <v>41548</v>
      </c>
      <c r="J48" s="54">
        <v>0.15555555555555556</v>
      </c>
      <c r="K48" s="74"/>
      <c r="L48" s="56">
        <v>41549</v>
      </c>
      <c r="M48" s="54">
        <v>0.11437499999999999</v>
      </c>
      <c r="N48" s="54"/>
      <c r="O48" s="56">
        <v>41551</v>
      </c>
      <c r="P48" s="56">
        <v>41551</v>
      </c>
      <c r="Q48" s="56">
        <v>41555</v>
      </c>
      <c r="U48" s="14"/>
      <c r="V48" s="14"/>
      <c r="W48" s="14"/>
    </row>
    <row r="49" spans="1:23">
      <c r="A49" s="73"/>
      <c r="B49" s="2">
        <v>60996</v>
      </c>
      <c r="C49" s="8">
        <v>48</v>
      </c>
      <c r="D49" s="8" t="s">
        <v>98</v>
      </c>
      <c r="E49" s="2" t="s">
        <v>13</v>
      </c>
      <c r="F49" s="56" t="s">
        <v>74</v>
      </c>
      <c r="G49" s="54">
        <v>7.1527777777777787E-2</v>
      </c>
      <c r="H49" s="74"/>
      <c r="I49" s="56">
        <v>41547</v>
      </c>
      <c r="J49" s="54">
        <v>0.12986111111111112</v>
      </c>
      <c r="K49" s="74"/>
      <c r="L49" s="56">
        <v>41548</v>
      </c>
      <c r="M49" s="54">
        <v>6.4375000000000016E-2</v>
      </c>
      <c r="N49" s="54"/>
      <c r="O49" s="56">
        <v>41550</v>
      </c>
      <c r="P49" s="56">
        <v>41551</v>
      </c>
      <c r="Q49" s="56">
        <v>41555</v>
      </c>
      <c r="U49" s="14"/>
      <c r="V49" s="14"/>
      <c r="W49" s="14"/>
    </row>
    <row r="50" spans="1:23">
      <c r="A50" s="73"/>
      <c r="B50" s="2">
        <v>60977</v>
      </c>
      <c r="C50" s="8">
        <v>49</v>
      </c>
      <c r="D50" s="8" t="s">
        <v>99</v>
      </c>
      <c r="E50" s="2" t="s">
        <v>10</v>
      </c>
      <c r="F50" s="56" t="s">
        <v>75</v>
      </c>
      <c r="G50" s="54">
        <v>0.20555555555555557</v>
      </c>
      <c r="H50" s="74"/>
      <c r="I50" s="56">
        <v>41548</v>
      </c>
      <c r="J50" s="54">
        <v>0.23402777777777781</v>
      </c>
      <c r="K50" s="74"/>
      <c r="L50" s="56">
        <v>41549</v>
      </c>
      <c r="M50" s="54">
        <v>0.27750000000000002</v>
      </c>
      <c r="N50" s="54"/>
      <c r="O50" s="56">
        <v>41551</v>
      </c>
      <c r="P50" s="56">
        <v>41551</v>
      </c>
      <c r="Q50" s="56">
        <v>41555</v>
      </c>
      <c r="U50" s="14"/>
      <c r="V50" s="14"/>
      <c r="W50" s="14"/>
    </row>
    <row r="51" spans="1:23">
      <c r="A51" s="73"/>
      <c r="B51" s="2">
        <v>60997</v>
      </c>
      <c r="C51" s="8">
        <v>50</v>
      </c>
      <c r="D51" s="8" t="s">
        <v>100</v>
      </c>
      <c r="E51" s="2" t="s">
        <v>8</v>
      </c>
      <c r="F51" s="56" t="s">
        <v>74</v>
      </c>
      <c r="G51" s="54">
        <v>0.13055555555555556</v>
      </c>
      <c r="H51" s="74"/>
      <c r="I51" s="56">
        <v>41547</v>
      </c>
      <c r="J51" s="54">
        <v>0.21180555555555555</v>
      </c>
      <c r="K51" s="74"/>
      <c r="L51" s="56">
        <v>41548</v>
      </c>
      <c r="M51" s="54">
        <v>0.11750000000000001</v>
      </c>
      <c r="N51" s="54"/>
      <c r="O51" s="56">
        <v>41550</v>
      </c>
      <c r="P51" s="56">
        <v>41551</v>
      </c>
      <c r="Q51" s="56">
        <v>41555</v>
      </c>
      <c r="U51" s="14"/>
      <c r="V51" s="14"/>
      <c r="W51" s="14"/>
    </row>
    <row r="52" spans="1:23">
      <c r="A52" s="73"/>
      <c r="B52" s="2">
        <v>60999</v>
      </c>
      <c r="C52" s="8">
        <v>51</v>
      </c>
      <c r="D52" s="8" t="s">
        <v>96</v>
      </c>
      <c r="E52" s="2" t="s">
        <v>8</v>
      </c>
      <c r="F52" s="56" t="s">
        <v>76</v>
      </c>
      <c r="G52" s="54">
        <v>7.4305555555555555E-2</v>
      </c>
      <c r="H52" s="74"/>
      <c r="I52" s="56">
        <v>41549</v>
      </c>
      <c r="J52" s="54">
        <v>0.15</v>
      </c>
      <c r="K52" s="74"/>
      <c r="L52" s="56">
        <v>41550</v>
      </c>
      <c r="M52" s="54">
        <v>6.6875000000000004E-2</v>
      </c>
      <c r="N52" s="54"/>
      <c r="O52" s="56">
        <v>41554</v>
      </c>
      <c r="P52" s="56">
        <v>41551</v>
      </c>
      <c r="Q52" s="56">
        <v>41556</v>
      </c>
      <c r="U52" s="14"/>
      <c r="V52" s="14"/>
      <c r="W52" s="14"/>
    </row>
    <row r="53" spans="1:23">
      <c r="A53" s="73"/>
      <c r="B53" s="2">
        <v>60966</v>
      </c>
      <c r="C53" s="8">
        <v>52</v>
      </c>
      <c r="D53" s="8" t="s">
        <v>97</v>
      </c>
      <c r="E53" s="2" t="s">
        <v>9</v>
      </c>
      <c r="F53" s="56" t="s">
        <v>76</v>
      </c>
      <c r="G53" s="54">
        <v>0.17430555555555557</v>
      </c>
      <c r="H53" s="74"/>
      <c r="I53" s="56">
        <v>41549</v>
      </c>
      <c r="J53" s="54">
        <v>0.23263888888888887</v>
      </c>
      <c r="K53" s="74"/>
      <c r="L53" s="56">
        <v>41550</v>
      </c>
      <c r="M53" s="54">
        <v>0.17430555555555557</v>
      </c>
      <c r="N53" s="54"/>
      <c r="O53" s="56">
        <v>41554</v>
      </c>
      <c r="P53" s="56"/>
      <c r="Q53" s="56">
        <v>41556</v>
      </c>
      <c r="U53" s="14"/>
      <c r="V53" s="14"/>
      <c r="W53" s="14"/>
    </row>
    <row r="54" spans="1:23">
      <c r="A54" s="73"/>
      <c r="B54" s="2">
        <v>61039</v>
      </c>
      <c r="C54" s="8">
        <v>53</v>
      </c>
      <c r="D54" s="8" t="s">
        <v>98</v>
      </c>
      <c r="E54" s="2" t="s">
        <v>9</v>
      </c>
      <c r="F54" s="56" t="s">
        <v>76</v>
      </c>
      <c r="G54" s="54">
        <v>4.8611111111111112E-3</v>
      </c>
      <c r="H54" s="74"/>
      <c r="I54" s="56">
        <v>41549</v>
      </c>
      <c r="J54" s="54">
        <v>7.6388888888888886E-3</v>
      </c>
      <c r="K54" s="74"/>
      <c r="L54" s="56">
        <v>41550</v>
      </c>
      <c r="M54" s="54">
        <v>4.8611111111111112E-3</v>
      </c>
      <c r="N54" s="54"/>
      <c r="O54" s="56">
        <v>41554</v>
      </c>
      <c r="P54" s="56"/>
      <c r="Q54" s="56">
        <v>41556</v>
      </c>
      <c r="U54" s="14"/>
      <c r="V54" s="14"/>
      <c r="W54" s="14"/>
    </row>
    <row r="55" spans="1:23">
      <c r="M55" s="3"/>
      <c r="N55" s="3"/>
      <c r="O55" s="3"/>
      <c r="P55" s="3"/>
      <c r="U55" s="14"/>
      <c r="V55" s="14"/>
      <c r="W55" s="14"/>
    </row>
    <row r="56" spans="1:23">
      <c r="M56" s="3"/>
      <c r="N56" s="3"/>
      <c r="O56" s="3"/>
      <c r="P56" s="3"/>
      <c r="U56" s="14"/>
      <c r="V56" s="14"/>
      <c r="W56" s="14"/>
    </row>
    <row r="57" spans="1:23">
      <c r="U57" s="14"/>
      <c r="V57" s="14"/>
      <c r="W57" s="14"/>
    </row>
    <row r="58" spans="1:23">
      <c r="U58" s="14"/>
      <c r="V58" s="14"/>
      <c r="W58" s="14"/>
    </row>
    <row r="59" spans="1:23">
      <c r="U59" s="14"/>
      <c r="V59" s="14"/>
      <c r="W59" s="14"/>
    </row>
    <row r="60" spans="1:23">
      <c r="U60" s="14"/>
      <c r="V60" s="14"/>
      <c r="W60" s="14"/>
    </row>
  </sheetData>
  <mergeCells count="5">
    <mergeCell ref="X37:AD37"/>
    <mergeCell ref="G1:H1"/>
    <mergeCell ref="J1:K1"/>
    <mergeCell ref="M1:N1"/>
    <mergeCell ref="Y3:Z3"/>
  </mergeCells>
  <conditionalFormatting sqref="L45 I45 Q45 F45 L1:L35 I1:I35 Q1:Q35 F1:F35">
    <cfRule type="expression" dxfId="9" priority="139">
      <formula>WEEKDAY(F1,2)=5</formula>
    </cfRule>
    <cfRule type="expression" dxfId="8" priority="140">
      <formula>WEEKDAY(F1,2)=4</formula>
    </cfRule>
    <cfRule type="expression" dxfId="7" priority="141">
      <formula>WEEKDAY(F1,2)=3</formula>
    </cfRule>
    <cfRule type="expression" dxfId="6" priority="142">
      <formula>WEEKDAY(F1,2)=2</formula>
    </cfRule>
    <cfRule type="expression" dxfId="5" priority="143">
      <formula>WEEKDAY(F1,2)=1</formula>
    </cfRule>
  </conditionalFormatting>
  <conditionalFormatting sqref="F36:F44 Q36:Q44 I36:I44 L36:L44 L46:L54 I46:I54 Q46:Q54 F46:F54">
    <cfRule type="expression" dxfId="4" priority="7">
      <formula>WEEKDAY(F36,2)=5</formula>
    </cfRule>
    <cfRule type="expression" dxfId="3" priority="8">
      <formula>WEEKDAY(F36,2)=4</formula>
    </cfRule>
    <cfRule type="expression" dxfId="2" priority="9">
      <formula>WEEKDAY(F36,2)=3</formula>
    </cfRule>
    <cfRule type="expression" dxfId="1" priority="10">
      <formula>WEEKDAY(F36,2)=2</formula>
    </cfRule>
    <cfRule type="expression" dxfId="0" priority="11">
      <formula>WEEKDAY(F36,2)=1</formula>
    </cfRule>
  </conditionalFormatting>
  <pageMargins left="0.31496062992125984" right="0.31496062992125984" top="0.35433070866141736" bottom="0.35433070866141736" header="0.31496062992125984" footer="0.31496062992125984"/>
  <pageSetup paperSize="9" scale="5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 journalier</vt:lpstr>
      <vt:lpstr>S38</vt:lpstr>
      <vt:lpstr>'planning journalier'!Zone_d_impression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BUTIN Yannick</dc:creator>
  <cp:lastModifiedBy>SJOLY</cp:lastModifiedBy>
  <cp:lastPrinted>2013-09-20T16:31:41Z</cp:lastPrinted>
  <dcterms:created xsi:type="dcterms:W3CDTF">2013-05-17T09:11:12Z</dcterms:created>
  <dcterms:modified xsi:type="dcterms:W3CDTF">2013-09-23T20:56:04Z</dcterms:modified>
</cp:coreProperties>
</file>