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date1904="1"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EFF LOG\"/>
    </mc:Choice>
  </mc:AlternateContent>
  <xr:revisionPtr revIDLastSave="0" documentId="13_ncr:1_{E4809F1B-F342-407A-8B57-5325E826A56B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Matrice" sheetId="3" r:id="rId1"/>
    <sheet name="S11" sheetId="2" r:id="rId2"/>
    <sheet name="S12" sheetId="5" r:id="rId3"/>
  </sheets>
  <definedNames>
    <definedName name="_xlnm.Print_Titles" localSheetId="0">Matrice!$1:$7</definedName>
    <definedName name="_xlnm.Print_Titles" localSheetId="1">'S11'!$1:$7</definedName>
    <definedName name="_xlnm.Print_Titles" localSheetId="2">'S12'!$1:$7</definedName>
    <definedName name="_xlnm.Print_Area" localSheetId="0">Matrice!$B$18:$AB$62</definedName>
    <definedName name="_xlnm.Print_Area" localSheetId="1">'S11'!$B$18:$AB$62</definedName>
    <definedName name="_xlnm.Print_Area" localSheetId="2">'S12'!$B$18:$AB$62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11" i="5" l="1"/>
  <c r="I111" i="5"/>
  <c r="D111" i="5"/>
  <c r="F111" i="5" s="1"/>
  <c r="C111" i="5"/>
  <c r="J110" i="5"/>
  <c r="D110" i="5"/>
  <c r="C110" i="5"/>
  <c r="F110" i="5" s="1"/>
  <c r="H110" i="5" s="1"/>
  <c r="J109" i="5"/>
  <c r="I109" i="5"/>
  <c r="D109" i="5"/>
  <c r="F109" i="5" s="1"/>
  <c r="C109" i="5"/>
  <c r="J108" i="5"/>
  <c r="D108" i="5"/>
  <c r="C108" i="5"/>
  <c r="F108" i="5" s="1"/>
  <c r="H108" i="5" s="1"/>
  <c r="AD107" i="5"/>
  <c r="J107" i="5"/>
  <c r="D107" i="5"/>
  <c r="C107" i="5"/>
  <c r="F107" i="5" s="1"/>
  <c r="H107" i="5" s="1"/>
  <c r="J106" i="5"/>
  <c r="I106" i="5"/>
  <c r="G106" i="5"/>
  <c r="D106" i="5"/>
  <c r="F106" i="5" s="1"/>
  <c r="H106" i="5" s="1"/>
  <c r="C106" i="5"/>
  <c r="J105" i="5"/>
  <c r="D105" i="5"/>
  <c r="C105" i="5"/>
  <c r="F105" i="5" s="1"/>
  <c r="H105" i="5" s="1"/>
  <c r="J104" i="5"/>
  <c r="I104" i="5"/>
  <c r="G104" i="5"/>
  <c r="D104" i="5"/>
  <c r="F104" i="5" s="1"/>
  <c r="H104" i="5" s="1"/>
  <c r="C104" i="5"/>
  <c r="J103" i="5"/>
  <c r="D103" i="5"/>
  <c r="C103" i="5"/>
  <c r="F103" i="5" s="1"/>
  <c r="H103" i="5" s="1"/>
  <c r="J102" i="5"/>
  <c r="D102" i="5"/>
  <c r="C102" i="5"/>
  <c r="F102" i="5" s="1"/>
  <c r="H102" i="5" s="1"/>
  <c r="J101" i="5"/>
  <c r="I101" i="5"/>
  <c r="D101" i="5"/>
  <c r="F101" i="5" s="1"/>
  <c r="C101" i="5"/>
  <c r="J100" i="5"/>
  <c r="D100" i="5"/>
  <c r="C100" i="5"/>
  <c r="F100" i="5" s="1"/>
  <c r="H100" i="5" s="1"/>
  <c r="J99" i="5"/>
  <c r="I99" i="5"/>
  <c r="G99" i="5"/>
  <c r="D99" i="5"/>
  <c r="F99" i="5" s="1"/>
  <c r="H99" i="5" s="1"/>
  <c r="C99" i="5"/>
  <c r="AD98" i="5"/>
  <c r="J98" i="5"/>
  <c r="I98" i="5"/>
  <c r="G98" i="5"/>
  <c r="D98" i="5"/>
  <c r="F98" i="5" s="1"/>
  <c r="H98" i="5" s="1"/>
  <c r="C98" i="5"/>
  <c r="J97" i="5"/>
  <c r="D97" i="5"/>
  <c r="C97" i="5"/>
  <c r="F97" i="5" s="1"/>
  <c r="H97" i="5" s="1"/>
  <c r="J96" i="5"/>
  <c r="I96" i="5"/>
  <c r="G96" i="5"/>
  <c r="D96" i="5"/>
  <c r="F96" i="5" s="1"/>
  <c r="H96" i="5" s="1"/>
  <c r="C96" i="5"/>
  <c r="J95" i="5"/>
  <c r="D95" i="5"/>
  <c r="C95" i="5"/>
  <c r="F95" i="5" s="1"/>
  <c r="H95" i="5" s="1"/>
  <c r="J94" i="5"/>
  <c r="I94" i="5"/>
  <c r="G94" i="5"/>
  <c r="D94" i="5"/>
  <c r="F94" i="5" s="1"/>
  <c r="H94" i="5" s="1"/>
  <c r="C94" i="5"/>
  <c r="K93" i="5"/>
  <c r="J93" i="5" s="1"/>
  <c r="I93" i="5"/>
  <c r="D93" i="5"/>
  <c r="F93" i="5" s="1"/>
  <c r="C93" i="5"/>
  <c r="K92" i="5"/>
  <c r="J92" i="5" s="1"/>
  <c r="I92" i="5" s="1"/>
  <c r="D92" i="5"/>
  <c r="F92" i="5" s="1"/>
  <c r="H92" i="5" s="1"/>
  <c r="C92" i="5"/>
  <c r="J91" i="5"/>
  <c r="D91" i="5"/>
  <c r="C91" i="5"/>
  <c r="F91" i="5" s="1"/>
  <c r="H91" i="5" s="1"/>
  <c r="J90" i="5"/>
  <c r="I90" i="5"/>
  <c r="G90" i="5"/>
  <c r="D90" i="5"/>
  <c r="F90" i="5" s="1"/>
  <c r="H90" i="5" s="1"/>
  <c r="C90" i="5"/>
  <c r="J89" i="5"/>
  <c r="D89" i="5"/>
  <c r="C89" i="5"/>
  <c r="F89" i="5" s="1"/>
  <c r="H89" i="5" s="1"/>
  <c r="AD88" i="5"/>
  <c r="J88" i="5"/>
  <c r="D88" i="5"/>
  <c r="C88" i="5"/>
  <c r="F88" i="5" s="1"/>
  <c r="H88" i="5" s="1"/>
  <c r="J87" i="5"/>
  <c r="I87" i="5"/>
  <c r="D87" i="5"/>
  <c r="F87" i="5" s="1"/>
  <c r="C87" i="5"/>
  <c r="J86" i="5"/>
  <c r="D86" i="5"/>
  <c r="C86" i="5"/>
  <c r="F86" i="5" s="1"/>
  <c r="H86" i="5" s="1"/>
  <c r="J85" i="5"/>
  <c r="I85" i="5"/>
  <c r="D85" i="5"/>
  <c r="F85" i="5" s="1"/>
  <c r="C85" i="5"/>
  <c r="J84" i="5"/>
  <c r="D84" i="5"/>
  <c r="C84" i="5"/>
  <c r="F84" i="5" s="1"/>
  <c r="H84" i="5" s="1"/>
  <c r="J83" i="5"/>
  <c r="D83" i="5"/>
  <c r="C83" i="5"/>
  <c r="F83" i="5" s="1"/>
  <c r="H83" i="5" s="1"/>
  <c r="J82" i="5"/>
  <c r="I82" i="5"/>
  <c r="G82" i="5"/>
  <c r="D82" i="5"/>
  <c r="F82" i="5" s="1"/>
  <c r="H82" i="5" s="1"/>
  <c r="C82" i="5"/>
  <c r="J81" i="5"/>
  <c r="D81" i="5"/>
  <c r="C81" i="5"/>
  <c r="F81" i="5" s="1"/>
  <c r="H81" i="5" s="1"/>
  <c r="J80" i="5"/>
  <c r="I80" i="5"/>
  <c r="D80" i="5"/>
  <c r="F80" i="5" s="1"/>
  <c r="C80" i="5"/>
  <c r="AD79" i="5"/>
  <c r="J79" i="5"/>
  <c r="I79" i="5"/>
  <c r="D79" i="5"/>
  <c r="F79" i="5" s="1"/>
  <c r="C79" i="5"/>
  <c r="J78" i="5"/>
  <c r="D78" i="5"/>
  <c r="C78" i="5"/>
  <c r="F78" i="5" s="1"/>
  <c r="H78" i="5" s="1"/>
  <c r="J77" i="5"/>
  <c r="I77" i="5"/>
  <c r="D77" i="5"/>
  <c r="F77" i="5" s="1"/>
  <c r="C77" i="5"/>
  <c r="J76" i="5"/>
  <c r="D76" i="5"/>
  <c r="C76" i="5"/>
  <c r="F76" i="5" s="1"/>
  <c r="H76" i="5" s="1"/>
  <c r="J75" i="5"/>
  <c r="I75" i="5"/>
  <c r="D75" i="5"/>
  <c r="F75" i="5" s="1"/>
  <c r="C75" i="5"/>
  <c r="K74" i="5"/>
  <c r="J74" i="5" s="1"/>
  <c r="I74" i="5" s="1"/>
  <c r="D74" i="5"/>
  <c r="C74" i="5"/>
  <c r="K73" i="5"/>
  <c r="J73" i="5"/>
  <c r="D73" i="5"/>
  <c r="C73" i="5"/>
  <c r="F73" i="5" s="1"/>
  <c r="H73" i="5" s="1"/>
  <c r="J72" i="5"/>
  <c r="I72" i="5"/>
  <c r="D72" i="5"/>
  <c r="F72" i="5" s="1"/>
  <c r="H72" i="5" s="1"/>
  <c r="C72" i="5"/>
  <c r="J71" i="5"/>
  <c r="D71" i="5"/>
  <c r="C71" i="5"/>
  <c r="F71" i="5" s="1"/>
  <c r="H71" i="5" s="1"/>
  <c r="J70" i="5"/>
  <c r="I70" i="5"/>
  <c r="G70" i="5"/>
  <c r="D70" i="5"/>
  <c r="F70" i="5" s="1"/>
  <c r="H70" i="5" s="1"/>
  <c r="C70" i="5"/>
  <c r="AD69" i="5"/>
  <c r="J69" i="5"/>
  <c r="I69" i="5"/>
  <c r="G69" i="5"/>
  <c r="D69" i="5"/>
  <c r="F69" i="5" s="1"/>
  <c r="H69" i="5" s="1"/>
  <c r="C69" i="5"/>
  <c r="J68" i="5"/>
  <c r="D68" i="5"/>
  <c r="C68" i="5"/>
  <c r="F68" i="5" s="1"/>
  <c r="H68" i="5" s="1"/>
  <c r="J67" i="5"/>
  <c r="I67" i="5"/>
  <c r="G67" i="5"/>
  <c r="D67" i="5"/>
  <c r="F67" i="5" s="1"/>
  <c r="H67" i="5" s="1"/>
  <c r="C67" i="5"/>
  <c r="J66" i="5"/>
  <c r="D66" i="5"/>
  <c r="C66" i="5"/>
  <c r="F66" i="5" s="1"/>
  <c r="H66" i="5" s="1"/>
  <c r="J65" i="5"/>
  <c r="I65" i="5"/>
  <c r="G65" i="5"/>
  <c r="D65" i="5"/>
  <c r="F65" i="5" s="1"/>
  <c r="H65" i="5" s="1"/>
  <c r="C65" i="5"/>
  <c r="J64" i="5"/>
  <c r="I64" i="5"/>
  <c r="G64" i="5"/>
  <c r="D64" i="5"/>
  <c r="F64" i="5" s="1"/>
  <c r="H64" i="5" s="1"/>
  <c r="C64" i="5"/>
  <c r="J63" i="5"/>
  <c r="D63" i="5"/>
  <c r="C63" i="5"/>
  <c r="F63" i="5" s="1"/>
  <c r="H63" i="5" s="1"/>
  <c r="J62" i="5"/>
  <c r="I62" i="5"/>
  <c r="G62" i="5"/>
  <c r="D62" i="5"/>
  <c r="F62" i="5" s="1"/>
  <c r="H62" i="5" s="1"/>
  <c r="C62" i="5"/>
  <c r="J61" i="5"/>
  <c r="D61" i="5"/>
  <c r="C61" i="5"/>
  <c r="F61" i="5" s="1"/>
  <c r="H61" i="5" s="1"/>
  <c r="AD60" i="5"/>
  <c r="J60" i="5"/>
  <c r="D60" i="5"/>
  <c r="C60" i="5"/>
  <c r="F60" i="5" s="1"/>
  <c r="H60" i="5" s="1"/>
  <c r="J59" i="5"/>
  <c r="I59" i="5"/>
  <c r="D59" i="5"/>
  <c r="F59" i="5" s="1"/>
  <c r="H59" i="5" s="1"/>
  <c r="C59" i="5"/>
  <c r="J58" i="5"/>
  <c r="D58" i="5"/>
  <c r="C58" i="5"/>
  <c r="F58" i="5" s="1"/>
  <c r="H58" i="5" s="1"/>
  <c r="J57" i="5"/>
  <c r="I57" i="5"/>
  <c r="D57" i="5"/>
  <c r="F57" i="5" s="1"/>
  <c r="H57" i="5" s="1"/>
  <c r="C57" i="5"/>
  <c r="J56" i="5"/>
  <c r="D56" i="5"/>
  <c r="C56" i="5"/>
  <c r="F56" i="5" s="1"/>
  <c r="H56" i="5" s="1"/>
  <c r="K55" i="5"/>
  <c r="J55" i="5"/>
  <c r="D55" i="5"/>
  <c r="C55" i="5"/>
  <c r="F55" i="5" s="1"/>
  <c r="H55" i="5" s="1"/>
  <c r="K54" i="5"/>
  <c r="J54" i="5"/>
  <c r="D54" i="5"/>
  <c r="C54" i="5"/>
  <c r="F54" i="5" s="1"/>
  <c r="H54" i="5" s="1"/>
  <c r="J53" i="5"/>
  <c r="I53" i="5"/>
  <c r="D53" i="5"/>
  <c r="F53" i="5" s="1"/>
  <c r="H53" i="5" s="1"/>
  <c r="C53" i="5"/>
  <c r="J52" i="5"/>
  <c r="D52" i="5"/>
  <c r="C52" i="5"/>
  <c r="F52" i="5" s="1"/>
  <c r="H52" i="5" s="1"/>
  <c r="J51" i="5"/>
  <c r="I51" i="5"/>
  <c r="G51" i="5"/>
  <c r="D51" i="5"/>
  <c r="F51" i="5" s="1"/>
  <c r="H51" i="5" s="1"/>
  <c r="C51" i="5"/>
  <c r="AD50" i="5"/>
  <c r="J50" i="5"/>
  <c r="I50" i="5"/>
  <c r="G50" i="5"/>
  <c r="D50" i="5"/>
  <c r="F50" i="5" s="1"/>
  <c r="H50" i="5" s="1"/>
  <c r="C50" i="5"/>
  <c r="J49" i="5"/>
  <c r="D49" i="5"/>
  <c r="C49" i="5"/>
  <c r="F49" i="5" s="1"/>
  <c r="H49" i="5" s="1"/>
  <c r="J48" i="5"/>
  <c r="I48" i="5"/>
  <c r="G48" i="5"/>
  <c r="D48" i="5"/>
  <c r="F48" i="5" s="1"/>
  <c r="H48" i="5" s="1"/>
  <c r="C48" i="5"/>
  <c r="J47" i="5"/>
  <c r="D47" i="5"/>
  <c r="C47" i="5"/>
  <c r="F47" i="5" s="1"/>
  <c r="H47" i="5" s="1"/>
  <c r="J46" i="5"/>
  <c r="I46" i="5"/>
  <c r="G46" i="5"/>
  <c r="D46" i="5"/>
  <c r="F46" i="5" s="1"/>
  <c r="H46" i="5" s="1"/>
  <c r="C46" i="5"/>
  <c r="J45" i="5"/>
  <c r="I45" i="5"/>
  <c r="G45" i="5"/>
  <c r="D45" i="5"/>
  <c r="F45" i="5" s="1"/>
  <c r="H45" i="5" s="1"/>
  <c r="C45" i="5"/>
  <c r="J44" i="5"/>
  <c r="D44" i="5"/>
  <c r="C44" i="5"/>
  <c r="F44" i="5" s="1"/>
  <c r="H44" i="5" s="1"/>
  <c r="J43" i="5"/>
  <c r="I43" i="5"/>
  <c r="G43" i="5"/>
  <c r="D43" i="5"/>
  <c r="F43" i="5" s="1"/>
  <c r="H43" i="5" s="1"/>
  <c r="C43" i="5"/>
  <c r="J42" i="5"/>
  <c r="D42" i="5"/>
  <c r="C42" i="5"/>
  <c r="F42" i="5" s="1"/>
  <c r="H42" i="5" s="1"/>
  <c r="AD41" i="5"/>
  <c r="J41" i="5"/>
  <c r="D41" i="5"/>
  <c r="C41" i="5"/>
  <c r="F41" i="5" s="1"/>
  <c r="H41" i="5" s="1"/>
  <c r="J40" i="5"/>
  <c r="I40" i="5"/>
  <c r="D40" i="5"/>
  <c r="F40" i="5" s="1"/>
  <c r="H40" i="5" s="1"/>
  <c r="C40" i="5"/>
  <c r="J39" i="5"/>
  <c r="D39" i="5"/>
  <c r="C39" i="5"/>
  <c r="F39" i="5" s="1"/>
  <c r="H39" i="5" s="1"/>
  <c r="J38" i="5"/>
  <c r="I38" i="5"/>
  <c r="D38" i="5"/>
  <c r="F38" i="5" s="1"/>
  <c r="H38" i="5" s="1"/>
  <c r="C38" i="5"/>
  <c r="J37" i="5"/>
  <c r="D37" i="5"/>
  <c r="C37" i="5"/>
  <c r="F37" i="5" s="1"/>
  <c r="H37" i="5" s="1"/>
  <c r="K36" i="5"/>
  <c r="J36" i="5"/>
  <c r="D36" i="5"/>
  <c r="C36" i="5"/>
  <c r="F36" i="5" s="1"/>
  <c r="H36" i="5" s="1"/>
  <c r="K35" i="5"/>
  <c r="J35" i="5"/>
  <c r="D35" i="5"/>
  <c r="C35" i="5"/>
  <c r="F35" i="5" s="1"/>
  <c r="H35" i="5" s="1"/>
  <c r="J34" i="5"/>
  <c r="I34" i="5"/>
  <c r="D34" i="5"/>
  <c r="F34" i="5" s="1"/>
  <c r="H34" i="5" s="1"/>
  <c r="C34" i="5"/>
  <c r="J33" i="5"/>
  <c r="D33" i="5"/>
  <c r="C33" i="5"/>
  <c r="F33" i="5" s="1"/>
  <c r="H33" i="5" s="1"/>
  <c r="J32" i="5"/>
  <c r="I32" i="5"/>
  <c r="G32" i="5"/>
  <c r="D32" i="5"/>
  <c r="F32" i="5" s="1"/>
  <c r="H32" i="5" s="1"/>
  <c r="C32" i="5"/>
  <c r="AD31" i="5"/>
  <c r="J31" i="5"/>
  <c r="I31" i="5"/>
  <c r="G31" i="5"/>
  <c r="D31" i="5"/>
  <c r="F31" i="5" s="1"/>
  <c r="H31" i="5" s="1"/>
  <c r="C31" i="5"/>
  <c r="J30" i="5"/>
  <c r="D30" i="5"/>
  <c r="C30" i="5"/>
  <c r="F30" i="5" s="1"/>
  <c r="H30" i="5" s="1"/>
  <c r="J29" i="5"/>
  <c r="I29" i="5"/>
  <c r="G29" i="5"/>
  <c r="D29" i="5"/>
  <c r="F29" i="5" s="1"/>
  <c r="H29" i="5" s="1"/>
  <c r="C29" i="5"/>
  <c r="J28" i="5"/>
  <c r="D28" i="5"/>
  <c r="C28" i="5"/>
  <c r="F28" i="5" s="1"/>
  <c r="H28" i="5" s="1"/>
  <c r="J27" i="5"/>
  <c r="I27" i="5"/>
  <c r="G27" i="5"/>
  <c r="D27" i="5"/>
  <c r="F27" i="5" s="1"/>
  <c r="H27" i="5" s="1"/>
  <c r="C27" i="5"/>
  <c r="J26" i="5"/>
  <c r="I26" i="5"/>
  <c r="G26" i="5"/>
  <c r="D26" i="5"/>
  <c r="F26" i="5" s="1"/>
  <c r="H26" i="5" s="1"/>
  <c r="C26" i="5"/>
  <c r="J25" i="5"/>
  <c r="D25" i="5"/>
  <c r="C25" i="5"/>
  <c r="F25" i="5" s="1"/>
  <c r="H25" i="5" s="1"/>
  <c r="J24" i="5"/>
  <c r="I24" i="5"/>
  <c r="G24" i="5"/>
  <c r="D24" i="5"/>
  <c r="F24" i="5" s="1"/>
  <c r="H24" i="5" s="1"/>
  <c r="C24" i="5"/>
  <c r="J23" i="5"/>
  <c r="D23" i="5"/>
  <c r="C23" i="5"/>
  <c r="F23" i="5" s="1"/>
  <c r="H23" i="5" s="1"/>
  <c r="AD22" i="5"/>
  <c r="J22" i="5"/>
  <c r="D22" i="5"/>
  <c r="C22" i="5"/>
  <c r="F22" i="5" s="1"/>
  <c r="H22" i="5" s="1"/>
  <c r="J21" i="5"/>
  <c r="I21" i="5"/>
  <c r="D21" i="5"/>
  <c r="F21" i="5" s="1"/>
  <c r="H21" i="5" s="1"/>
  <c r="C21" i="5"/>
  <c r="J20" i="5"/>
  <c r="D20" i="5"/>
  <c r="C20" i="5"/>
  <c r="F20" i="5" s="1"/>
  <c r="H20" i="5" s="1"/>
  <c r="J19" i="5"/>
  <c r="I19" i="5"/>
  <c r="D19" i="5"/>
  <c r="F19" i="5" s="1"/>
  <c r="H19" i="5" s="1"/>
  <c r="C19" i="5"/>
  <c r="J18" i="5"/>
  <c r="D18" i="5"/>
  <c r="C18" i="5"/>
  <c r="F18" i="5" s="1"/>
  <c r="H18" i="5" s="1"/>
  <c r="K17" i="5"/>
  <c r="J17" i="5"/>
  <c r="D17" i="5"/>
  <c r="C17" i="5"/>
  <c r="F17" i="5" s="1"/>
  <c r="H17" i="5" s="1"/>
  <c r="K16" i="5"/>
  <c r="J16" i="5"/>
  <c r="D16" i="5"/>
  <c r="C16" i="5"/>
  <c r="F16" i="5" s="1"/>
  <c r="H16" i="5" s="1"/>
  <c r="J15" i="5"/>
  <c r="I15" i="5"/>
  <c r="D15" i="5"/>
  <c r="F15" i="5" s="1"/>
  <c r="H15" i="5" s="1"/>
  <c r="C15" i="5"/>
  <c r="J14" i="5"/>
  <c r="D14" i="5"/>
  <c r="C14" i="5"/>
  <c r="F14" i="5" s="1"/>
  <c r="H14" i="5" s="1"/>
  <c r="J13" i="5"/>
  <c r="I13" i="5"/>
  <c r="G13" i="5"/>
  <c r="D13" i="5"/>
  <c r="F13" i="5" s="1"/>
  <c r="H13" i="5" s="1"/>
  <c r="C13" i="5"/>
  <c r="AD12" i="5"/>
  <c r="J12" i="5"/>
  <c r="I12" i="5"/>
  <c r="G12" i="5"/>
  <c r="D12" i="5"/>
  <c r="F12" i="5" s="1"/>
  <c r="H12" i="5" s="1"/>
  <c r="C12" i="5"/>
  <c r="J11" i="5"/>
  <c r="I11" i="5" s="1"/>
  <c r="D11" i="5"/>
  <c r="C11" i="5"/>
  <c r="F11" i="5" s="1"/>
  <c r="J10" i="5"/>
  <c r="I10" i="5"/>
  <c r="D10" i="5"/>
  <c r="F10" i="5" s="1"/>
  <c r="C10" i="5"/>
  <c r="J9" i="5"/>
  <c r="I9" i="5" s="1"/>
  <c r="D9" i="5"/>
  <c r="C9" i="5"/>
  <c r="F9" i="5" s="1"/>
  <c r="H9" i="5" s="1"/>
  <c r="J8" i="5"/>
  <c r="I8" i="5"/>
  <c r="D8" i="5"/>
  <c r="F8" i="5" s="1"/>
  <c r="C8" i="5"/>
  <c r="AB3" i="5"/>
  <c r="B3" i="5"/>
  <c r="H10" i="5" l="1"/>
  <c r="G10" i="5"/>
  <c r="H8" i="5"/>
  <c r="G8" i="5"/>
  <c r="G11" i="5"/>
  <c r="H11" i="5"/>
  <c r="B103" i="5"/>
  <c r="B84" i="5"/>
  <c r="B8" i="5"/>
  <c r="I14" i="5"/>
  <c r="G14" i="5"/>
  <c r="I16" i="5"/>
  <c r="G16" i="5"/>
  <c r="I17" i="5"/>
  <c r="G17" i="5"/>
  <c r="I18" i="5"/>
  <c r="G18" i="5"/>
  <c r="I20" i="5"/>
  <c r="G20" i="5"/>
  <c r="I22" i="5"/>
  <c r="G22" i="5"/>
  <c r="I23" i="5"/>
  <c r="G23" i="5"/>
  <c r="I33" i="5"/>
  <c r="G33" i="5"/>
  <c r="I35" i="5"/>
  <c r="G35" i="5"/>
  <c r="I36" i="5"/>
  <c r="G36" i="5"/>
  <c r="I37" i="5"/>
  <c r="G37" i="5"/>
  <c r="I39" i="5"/>
  <c r="G39" i="5"/>
  <c r="I41" i="5"/>
  <c r="G41" i="5"/>
  <c r="I42" i="5"/>
  <c r="G42" i="5"/>
  <c r="I52" i="5"/>
  <c r="G52" i="5"/>
  <c r="I54" i="5"/>
  <c r="G54" i="5"/>
  <c r="I55" i="5"/>
  <c r="G55" i="5"/>
  <c r="I56" i="5"/>
  <c r="G56" i="5"/>
  <c r="I58" i="5"/>
  <c r="G58" i="5"/>
  <c r="I60" i="5"/>
  <c r="G60" i="5"/>
  <c r="I61" i="5"/>
  <c r="G61" i="5"/>
  <c r="I71" i="5"/>
  <c r="G71" i="5"/>
  <c r="I73" i="5"/>
  <c r="G73" i="5"/>
  <c r="H80" i="5"/>
  <c r="G80" i="5"/>
  <c r="I84" i="5"/>
  <c r="G84" i="5"/>
  <c r="H85" i="5"/>
  <c r="G85" i="5"/>
  <c r="I86" i="5"/>
  <c r="G86" i="5"/>
  <c r="H87" i="5"/>
  <c r="G87" i="5"/>
  <c r="I88" i="5"/>
  <c r="G88" i="5"/>
  <c r="H93" i="5"/>
  <c r="G93" i="5"/>
  <c r="AB4" i="5"/>
  <c r="G9" i="5"/>
  <c r="G15" i="5"/>
  <c r="AD13" i="5" s="1"/>
  <c r="Z13" i="5" s="1"/>
  <c r="G19" i="5"/>
  <c r="G21" i="5"/>
  <c r="AD23" i="5"/>
  <c r="Z23" i="5" s="1"/>
  <c r="I25" i="5"/>
  <c r="G25" i="5"/>
  <c r="B27" i="5"/>
  <c r="I28" i="5"/>
  <c r="G28" i="5"/>
  <c r="I30" i="5"/>
  <c r="G30" i="5"/>
  <c r="AD32" i="5"/>
  <c r="Z32" i="5" s="1"/>
  <c r="G34" i="5"/>
  <c r="G38" i="5"/>
  <c r="G40" i="5"/>
  <c r="AD42" i="5"/>
  <c r="Z42" i="5" s="1"/>
  <c r="I44" i="5"/>
  <c r="G44" i="5"/>
  <c r="B46" i="5"/>
  <c r="I47" i="5"/>
  <c r="G47" i="5"/>
  <c r="I49" i="5"/>
  <c r="G49" i="5"/>
  <c r="AD51" i="5"/>
  <c r="Z51" i="5" s="1"/>
  <c r="G53" i="5"/>
  <c r="G57" i="5"/>
  <c r="G59" i="5"/>
  <c r="AD61" i="5"/>
  <c r="Z61" i="5" s="1"/>
  <c r="I63" i="5"/>
  <c r="G63" i="5"/>
  <c r="B65" i="5"/>
  <c r="I66" i="5"/>
  <c r="G66" i="5"/>
  <c r="I68" i="5"/>
  <c r="G68" i="5"/>
  <c r="AD70" i="5"/>
  <c r="Z70" i="5" s="1"/>
  <c r="G72" i="5"/>
  <c r="H75" i="5"/>
  <c r="AD80" i="5" s="1"/>
  <c r="Z80" i="5" s="1"/>
  <c r="G75" i="5"/>
  <c r="I76" i="5"/>
  <c r="G76" i="5"/>
  <c r="H77" i="5"/>
  <c r="G77" i="5"/>
  <c r="I78" i="5"/>
  <c r="G78" i="5"/>
  <c r="H79" i="5"/>
  <c r="AD89" i="5" s="1"/>
  <c r="Z89" i="5" s="1"/>
  <c r="G79" i="5"/>
  <c r="I89" i="5"/>
  <c r="G89" i="5"/>
  <c r="G92" i="5"/>
  <c r="I100" i="5"/>
  <c r="G100" i="5"/>
  <c r="H101" i="5"/>
  <c r="G101" i="5"/>
  <c r="I102" i="5"/>
  <c r="G102" i="5"/>
  <c r="H109" i="5"/>
  <c r="AD108" i="5" s="1"/>
  <c r="Z108" i="5" s="1"/>
  <c r="G109" i="5"/>
  <c r="I110" i="5"/>
  <c r="G110" i="5"/>
  <c r="H111" i="5"/>
  <c r="G111" i="5"/>
  <c r="F74" i="5"/>
  <c r="I81" i="5"/>
  <c r="G81" i="5"/>
  <c r="I83" i="5"/>
  <c r="G83" i="5"/>
  <c r="I91" i="5"/>
  <c r="G91" i="5"/>
  <c r="I95" i="5"/>
  <c r="G95" i="5"/>
  <c r="I97" i="5"/>
  <c r="G97" i="5"/>
  <c r="AD99" i="5"/>
  <c r="Z99" i="5" s="1"/>
  <c r="I103" i="5"/>
  <c r="G103" i="5"/>
  <c r="I105" i="5"/>
  <c r="G105" i="5"/>
  <c r="I107" i="5"/>
  <c r="G107" i="5"/>
  <c r="I108" i="5"/>
  <c r="G108" i="5"/>
  <c r="K17" i="3"/>
  <c r="K16" i="3"/>
  <c r="J111" i="3"/>
  <c r="I111" i="3"/>
  <c r="D111" i="3"/>
  <c r="F111" i="3" s="1"/>
  <c r="C111" i="3"/>
  <c r="J110" i="3"/>
  <c r="D110" i="3"/>
  <c r="C110" i="3"/>
  <c r="F110" i="3" s="1"/>
  <c r="H110" i="3" s="1"/>
  <c r="J109" i="3"/>
  <c r="I109" i="3"/>
  <c r="D109" i="3"/>
  <c r="F109" i="3" s="1"/>
  <c r="C109" i="3"/>
  <c r="J108" i="3"/>
  <c r="D108" i="3"/>
  <c r="C108" i="3"/>
  <c r="F108" i="3" s="1"/>
  <c r="H108" i="3" s="1"/>
  <c r="AD107" i="3"/>
  <c r="J107" i="3"/>
  <c r="D107" i="3"/>
  <c r="C107" i="3"/>
  <c r="F107" i="3" s="1"/>
  <c r="H107" i="3" s="1"/>
  <c r="J106" i="3"/>
  <c r="I106" i="3"/>
  <c r="G106" i="3"/>
  <c r="D106" i="3"/>
  <c r="F106" i="3" s="1"/>
  <c r="H106" i="3" s="1"/>
  <c r="C106" i="3"/>
  <c r="J105" i="3"/>
  <c r="D105" i="3"/>
  <c r="C105" i="3"/>
  <c r="F105" i="3" s="1"/>
  <c r="H105" i="3" s="1"/>
  <c r="J104" i="3"/>
  <c r="I104" i="3"/>
  <c r="G104" i="3"/>
  <c r="D104" i="3"/>
  <c r="F104" i="3" s="1"/>
  <c r="H104" i="3" s="1"/>
  <c r="C104" i="3"/>
  <c r="J103" i="3"/>
  <c r="D103" i="3"/>
  <c r="C103" i="3"/>
  <c r="F103" i="3" s="1"/>
  <c r="H103" i="3" s="1"/>
  <c r="J102" i="3"/>
  <c r="D102" i="3"/>
  <c r="C102" i="3"/>
  <c r="F102" i="3" s="1"/>
  <c r="H102" i="3" s="1"/>
  <c r="J101" i="3"/>
  <c r="I101" i="3"/>
  <c r="D101" i="3"/>
  <c r="F101" i="3" s="1"/>
  <c r="C101" i="3"/>
  <c r="J100" i="3"/>
  <c r="D100" i="3"/>
  <c r="C100" i="3"/>
  <c r="F100" i="3" s="1"/>
  <c r="H100" i="3" s="1"/>
  <c r="J99" i="3"/>
  <c r="I99" i="3"/>
  <c r="G99" i="3"/>
  <c r="D99" i="3"/>
  <c r="F99" i="3" s="1"/>
  <c r="H99" i="3" s="1"/>
  <c r="C99" i="3"/>
  <c r="AD98" i="3"/>
  <c r="J98" i="3"/>
  <c r="I98" i="3"/>
  <c r="G98" i="3"/>
  <c r="D98" i="3"/>
  <c r="F98" i="3" s="1"/>
  <c r="H98" i="3" s="1"/>
  <c r="C98" i="3"/>
  <c r="J97" i="3"/>
  <c r="D97" i="3"/>
  <c r="C97" i="3"/>
  <c r="F97" i="3" s="1"/>
  <c r="H97" i="3" s="1"/>
  <c r="J96" i="3"/>
  <c r="I96" i="3"/>
  <c r="G96" i="3"/>
  <c r="D96" i="3"/>
  <c r="F96" i="3" s="1"/>
  <c r="H96" i="3" s="1"/>
  <c r="C96" i="3"/>
  <c r="J95" i="3"/>
  <c r="D95" i="3"/>
  <c r="C95" i="3"/>
  <c r="F95" i="3" s="1"/>
  <c r="H95" i="3" s="1"/>
  <c r="J94" i="3"/>
  <c r="I94" i="3"/>
  <c r="G94" i="3"/>
  <c r="D94" i="3"/>
  <c r="F94" i="3" s="1"/>
  <c r="H94" i="3" s="1"/>
  <c r="C94" i="3"/>
  <c r="K93" i="3"/>
  <c r="J93" i="3" s="1"/>
  <c r="I93" i="3"/>
  <c r="D93" i="3"/>
  <c r="F93" i="3" s="1"/>
  <c r="C93" i="3"/>
  <c r="K92" i="3"/>
  <c r="J92" i="3" s="1"/>
  <c r="I92" i="3" s="1"/>
  <c r="D92" i="3"/>
  <c r="F92" i="3" s="1"/>
  <c r="H92" i="3" s="1"/>
  <c r="C92" i="3"/>
  <c r="J91" i="3"/>
  <c r="D91" i="3"/>
  <c r="C91" i="3"/>
  <c r="F91" i="3" s="1"/>
  <c r="H91" i="3" s="1"/>
  <c r="J90" i="3"/>
  <c r="I90" i="3"/>
  <c r="G90" i="3"/>
  <c r="D90" i="3"/>
  <c r="F90" i="3" s="1"/>
  <c r="H90" i="3" s="1"/>
  <c r="C90" i="3"/>
  <c r="J89" i="3"/>
  <c r="D89" i="3"/>
  <c r="C89" i="3"/>
  <c r="F89" i="3" s="1"/>
  <c r="H89" i="3" s="1"/>
  <c r="AD88" i="3"/>
  <c r="J88" i="3"/>
  <c r="D88" i="3"/>
  <c r="C88" i="3"/>
  <c r="F88" i="3" s="1"/>
  <c r="H88" i="3" s="1"/>
  <c r="J87" i="3"/>
  <c r="I87" i="3"/>
  <c r="D87" i="3"/>
  <c r="F87" i="3" s="1"/>
  <c r="C87" i="3"/>
  <c r="J86" i="3"/>
  <c r="D86" i="3"/>
  <c r="C86" i="3"/>
  <c r="F86" i="3" s="1"/>
  <c r="H86" i="3" s="1"/>
  <c r="J85" i="3"/>
  <c r="I85" i="3"/>
  <c r="D85" i="3"/>
  <c r="F85" i="3" s="1"/>
  <c r="C85" i="3"/>
  <c r="J84" i="3"/>
  <c r="D84" i="3"/>
  <c r="C84" i="3"/>
  <c r="F84" i="3" s="1"/>
  <c r="H84" i="3" s="1"/>
  <c r="J83" i="3"/>
  <c r="D83" i="3"/>
  <c r="C83" i="3"/>
  <c r="F83" i="3" s="1"/>
  <c r="H83" i="3" s="1"/>
  <c r="J82" i="3"/>
  <c r="I82" i="3"/>
  <c r="G82" i="3"/>
  <c r="D82" i="3"/>
  <c r="F82" i="3" s="1"/>
  <c r="H82" i="3" s="1"/>
  <c r="C82" i="3"/>
  <c r="J81" i="3"/>
  <c r="D81" i="3"/>
  <c r="C81" i="3"/>
  <c r="F81" i="3" s="1"/>
  <c r="H81" i="3" s="1"/>
  <c r="J80" i="3"/>
  <c r="I80" i="3"/>
  <c r="D80" i="3"/>
  <c r="F80" i="3" s="1"/>
  <c r="C80" i="3"/>
  <c r="AD79" i="3"/>
  <c r="J79" i="3"/>
  <c r="I79" i="3"/>
  <c r="D79" i="3"/>
  <c r="F79" i="3" s="1"/>
  <c r="C79" i="3"/>
  <c r="J78" i="3"/>
  <c r="D78" i="3"/>
  <c r="C78" i="3"/>
  <c r="F78" i="3" s="1"/>
  <c r="H78" i="3" s="1"/>
  <c r="J77" i="3"/>
  <c r="I77" i="3"/>
  <c r="D77" i="3"/>
  <c r="F77" i="3" s="1"/>
  <c r="C77" i="3"/>
  <c r="J76" i="3"/>
  <c r="D76" i="3"/>
  <c r="C76" i="3"/>
  <c r="F76" i="3" s="1"/>
  <c r="H76" i="3" s="1"/>
  <c r="J75" i="3"/>
  <c r="I75" i="3"/>
  <c r="D75" i="3"/>
  <c r="F75" i="3" s="1"/>
  <c r="C75" i="3"/>
  <c r="K74" i="3"/>
  <c r="J74" i="3" s="1"/>
  <c r="I74" i="3" s="1"/>
  <c r="D74" i="3"/>
  <c r="C74" i="3"/>
  <c r="K73" i="3"/>
  <c r="J73" i="3"/>
  <c r="D73" i="3"/>
  <c r="C73" i="3"/>
  <c r="F73" i="3" s="1"/>
  <c r="H73" i="3" s="1"/>
  <c r="J72" i="3"/>
  <c r="I72" i="3"/>
  <c r="D72" i="3"/>
  <c r="F72" i="3" s="1"/>
  <c r="H72" i="3" s="1"/>
  <c r="C72" i="3"/>
  <c r="J71" i="3"/>
  <c r="D71" i="3"/>
  <c r="C71" i="3"/>
  <c r="F71" i="3" s="1"/>
  <c r="H71" i="3" s="1"/>
  <c r="J70" i="3"/>
  <c r="I70" i="3"/>
  <c r="G70" i="3"/>
  <c r="D70" i="3"/>
  <c r="F70" i="3" s="1"/>
  <c r="H70" i="3" s="1"/>
  <c r="C70" i="3"/>
  <c r="AD69" i="3"/>
  <c r="J69" i="3"/>
  <c r="I69" i="3"/>
  <c r="G69" i="3"/>
  <c r="D69" i="3"/>
  <c r="F69" i="3" s="1"/>
  <c r="H69" i="3" s="1"/>
  <c r="C69" i="3"/>
  <c r="J68" i="3"/>
  <c r="D68" i="3"/>
  <c r="C68" i="3"/>
  <c r="F68" i="3" s="1"/>
  <c r="H68" i="3" s="1"/>
  <c r="J67" i="3"/>
  <c r="I67" i="3"/>
  <c r="G67" i="3"/>
  <c r="D67" i="3"/>
  <c r="F67" i="3" s="1"/>
  <c r="H67" i="3" s="1"/>
  <c r="C67" i="3"/>
  <c r="J66" i="3"/>
  <c r="D66" i="3"/>
  <c r="C66" i="3"/>
  <c r="F66" i="3" s="1"/>
  <c r="H66" i="3" s="1"/>
  <c r="J65" i="3"/>
  <c r="I65" i="3"/>
  <c r="G65" i="3"/>
  <c r="D65" i="3"/>
  <c r="F65" i="3" s="1"/>
  <c r="H65" i="3" s="1"/>
  <c r="C65" i="3"/>
  <c r="J64" i="3"/>
  <c r="I64" i="3"/>
  <c r="G64" i="3"/>
  <c r="D64" i="3"/>
  <c r="F64" i="3" s="1"/>
  <c r="H64" i="3" s="1"/>
  <c r="C64" i="3"/>
  <c r="J63" i="3"/>
  <c r="D63" i="3"/>
  <c r="C63" i="3"/>
  <c r="F63" i="3" s="1"/>
  <c r="H63" i="3" s="1"/>
  <c r="J62" i="3"/>
  <c r="I62" i="3"/>
  <c r="G62" i="3"/>
  <c r="D62" i="3"/>
  <c r="F62" i="3" s="1"/>
  <c r="H62" i="3" s="1"/>
  <c r="C62" i="3"/>
  <c r="J61" i="3"/>
  <c r="D61" i="3"/>
  <c r="C61" i="3"/>
  <c r="F61" i="3" s="1"/>
  <c r="H61" i="3" s="1"/>
  <c r="AD60" i="3"/>
  <c r="J60" i="3"/>
  <c r="D60" i="3"/>
  <c r="C60" i="3"/>
  <c r="F60" i="3" s="1"/>
  <c r="H60" i="3" s="1"/>
  <c r="J59" i="3"/>
  <c r="I59" i="3"/>
  <c r="D59" i="3"/>
  <c r="F59" i="3" s="1"/>
  <c r="H59" i="3" s="1"/>
  <c r="C59" i="3"/>
  <c r="J58" i="3"/>
  <c r="D58" i="3"/>
  <c r="C58" i="3"/>
  <c r="F58" i="3" s="1"/>
  <c r="H58" i="3" s="1"/>
  <c r="J57" i="3"/>
  <c r="I57" i="3"/>
  <c r="D57" i="3"/>
  <c r="F57" i="3" s="1"/>
  <c r="H57" i="3" s="1"/>
  <c r="C57" i="3"/>
  <c r="J56" i="3"/>
  <c r="D56" i="3"/>
  <c r="C56" i="3"/>
  <c r="F56" i="3" s="1"/>
  <c r="H56" i="3" s="1"/>
  <c r="K55" i="3"/>
  <c r="J55" i="3"/>
  <c r="D55" i="3"/>
  <c r="C55" i="3"/>
  <c r="F55" i="3" s="1"/>
  <c r="H55" i="3" s="1"/>
  <c r="K54" i="3"/>
  <c r="J54" i="3"/>
  <c r="D54" i="3"/>
  <c r="C54" i="3"/>
  <c r="F54" i="3" s="1"/>
  <c r="H54" i="3" s="1"/>
  <c r="J53" i="3"/>
  <c r="I53" i="3"/>
  <c r="D53" i="3"/>
  <c r="F53" i="3" s="1"/>
  <c r="H53" i="3" s="1"/>
  <c r="C53" i="3"/>
  <c r="J52" i="3"/>
  <c r="D52" i="3"/>
  <c r="C52" i="3"/>
  <c r="F52" i="3" s="1"/>
  <c r="H52" i="3" s="1"/>
  <c r="J51" i="3"/>
  <c r="I51" i="3" s="1"/>
  <c r="G51" i="3"/>
  <c r="D51" i="3"/>
  <c r="F51" i="3" s="1"/>
  <c r="H51" i="3" s="1"/>
  <c r="C51" i="3"/>
  <c r="AD50" i="3"/>
  <c r="J50" i="3"/>
  <c r="I50" i="3" s="1"/>
  <c r="G50" i="3"/>
  <c r="D50" i="3"/>
  <c r="F50" i="3" s="1"/>
  <c r="H50" i="3" s="1"/>
  <c r="C50" i="3"/>
  <c r="J49" i="3"/>
  <c r="D49" i="3"/>
  <c r="C49" i="3"/>
  <c r="F49" i="3" s="1"/>
  <c r="H49" i="3" s="1"/>
  <c r="J48" i="3"/>
  <c r="I48" i="3" s="1"/>
  <c r="G48" i="3"/>
  <c r="D48" i="3"/>
  <c r="F48" i="3" s="1"/>
  <c r="H48" i="3" s="1"/>
  <c r="C48" i="3"/>
  <c r="J47" i="3"/>
  <c r="D47" i="3"/>
  <c r="C47" i="3"/>
  <c r="F47" i="3" s="1"/>
  <c r="H47" i="3" s="1"/>
  <c r="J46" i="3"/>
  <c r="I46" i="3" s="1"/>
  <c r="G46" i="3"/>
  <c r="D46" i="3"/>
  <c r="F46" i="3" s="1"/>
  <c r="H46" i="3" s="1"/>
  <c r="C46" i="3"/>
  <c r="J45" i="3"/>
  <c r="I45" i="3"/>
  <c r="G45" i="3"/>
  <c r="D45" i="3"/>
  <c r="F45" i="3" s="1"/>
  <c r="H45" i="3" s="1"/>
  <c r="C45" i="3"/>
  <c r="J44" i="3"/>
  <c r="D44" i="3"/>
  <c r="C44" i="3"/>
  <c r="F44" i="3" s="1"/>
  <c r="H44" i="3" s="1"/>
  <c r="J43" i="3"/>
  <c r="I43" i="3"/>
  <c r="G43" i="3"/>
  <c r="D43" i="3"/>
  <c r="F43" i="3" s="1"/>
  <c r="H43" i="3" s="1"/>
  <c r="C43" i="3"/>
  <c r="J42" i="3"/>
  <c r="D42" i="3"/>
  <c r="C42" i="3"/>
  <c r="F42" i="3" s="1"/>
  <c r="H42" i="3" s="1"/>
  <c r="AD41" i="3"/>
  <c r="J41" i="3"/>
  <c r="D41" i="3"/>
  <c r="C41" i="3"/>
  <c r="F41" i="3" s="1"/>
  <c r="H41" i="3" s="1"/>
  <c r="J40" i="3"/>
  <c r="I40" i="3"/>
  <c r="D40" i="3"/>
  <c r="F40" i="3" s="1"/>
  <c r="H40" i="3" s="1"/>
  <c r="C40" i="3"/>
  <c r="J39" i="3"/>
  <c r="D39" i="3"/>
  <c r="C39" i="3"/>
  <c r="F39" i="3" s="1"/>
  <c r="H39" i="3" s="1"/>
  <c r="J38" i="3"/>
  <c r="I38" i="3" s="1"/>
  <c r="D38" i="3"/>
  <c r="F38" i="3" s="1"/>
  <c r="H38" i="3" s="1"/>
  <c r="C38" i="3"/>
  <c r="J37" i="3"/>
  <c r="D37" i="3"/>
  <c r="C37" i="3"/>
  <c r="F37" i="3" s="1"/>
  <c r="H37" i="3" s="1"/>
  <c r="K36" i="3"/>
  <c r="J36" i="3"/>
  <c r="D36" i="3"/>
  <c r="C36" i="3"/>
  <c r="F36" i="3" s="1"/>
  <c r="H36" i="3" s="1"/>
  <c r="K35" i="3"/>
  <c r="J35" i="3"/>
  <c r="D35" i="3"/>
  <c r="C35" i="3"/>
  <c r="F35" i="3" s="1"/>
  <c r="H35" i="3" s="1"/>
  <c r="J34" i="3"/>
  <c r="I34" i="3"/>
  <c r="D34" i="3"/>
  <c r="F34" i="3" s="1"/>
  <c r="H34" i="3" s="1"/>
  <c r="C34" i="3"/>
  <c r="J33" i="3"/>
  <c r="D33" i="3"/>
  <c r="C33" i="3"/>
  <c r="F33" i="3" s="1"/>
  <c r="H33" i="3" s="1"/>
  <c r="J32" i="3"/>
  <c r="I32" i="3" s="1"/>
  <c r="G32" i="3"/>
  <c r="D32" i="3"/>
  <c r="F32" i="3" s="1"/>
  <c r="H32" i="3" s="1"/>
  <c r="C32" i="3"/>
  <c r="AD31" i="3"/>
  <c r="J31" i="3"/>
  <c r="I31" i="3" s="1"/>
  <c r="G31" i="3"/>
  <c r="D31" i="3"/>
  <c r="F31" i="3" s="1"/>
  <c r="H31" i="3" s="1"/>
  <c r="C31" i="3"/>
  <c r="J30" i="3"/>
  <c r="D30" i="3"/>
  <c r="C30" i="3"/>
  <c r="F30" i="3" s="1"/>
  <c r="H30" i="3" s="1"/>
  <c r="J29" i="3"/>
  <c r="I29" i="3" s="1"/>
  <c r="G29" i="3"/>
  <c r="D29" i="3"/>
  <c r="F29" i="3" s="1"/>
  <c r="H29" i="3" s="1"/>
  <c r="C29" i="3"/>
  <c r="J28" i="3"/>
  <c r="D28" i="3"/>
  <c r="C28" i="3"/>
  <c r="F28" i="3" s="1"/>
  <c r="H28" i="3" s="1"/>
  <c r="J27" i="3"/>
  <c r="I27" i="3" s="1"/>
  <c r="G27" i="3"/>
  <c r="D27" i="3"/>
  <c r="F27" i="3" s="1"/>
  <c r="H27" i="3" s="1"/>
  <c r="C27" i="3"/>
  <c r="J26" i="3"/>
  <c r="I26" i="3" s="1"/>
  <c r="G26" i="3"/>
  <c r="D26" i="3"/>
  <c r="F26" i="3" s="1"/>
  <c r="H26" i="3" s="1"/>
  <c r="C26" i="3"/>
  <c r="J25" i="3"/>
  <c r="D25" i="3"/>
  <c r="C25" i="3"/>
  <c r="F25" i="3" s="1"/>
  <c r="H25" i="3" s="1"/>
  <c r="J24" i="3"/>
  <c r="I24" i="3" s="1"/>
  <c r="G24" i="3"/>
  <c r="D24" i="3"/>
  <c r="F24" i="3" s="1"/>
  <c r="H24" i="3" s="1"/>
  <c r="C24" i="3"/>
  <c r="J23" i="3"/>
  <c r="D23" i="3"/>
  <c r="C23" i="3"/>
  <c r="F23" i="3" s="1"/>
  <c r="H23" i="3" s="1"/>
  <c r="AD22" i="3"/>
  <c r="J22" i="3"/>
  <c r="D22" i="3"/>
  <c r="C22" i="3"/>
  <c r="F22" i="3" s="1"/>
  <c r="H22" i="3" s="1"/>
  <c r="J21" i="3"/>
  <c r="I21" i="3" s="1"/>
  <c r="D21" i="3"/>
  <c r="F21" i="3" s="1"/>
  <c r="H21" i="3" s="1"/>
  <c r="C21" i="3"/>
  <c r="J20" i="3"/>
  <c r="D20" i="3"/>
  <c r="C20" i="3"/>
  <c r="F20" i="3" s="1"/>
  <c r="H20" i="3" s="1"/>
  <c r="J19" i="3"/>
  <c r="I19" i="3"/>
  <c r="D19" i="3"/>
  <c r="F19" i="3" s="1"/>
  <c r="H19" i="3" s="1"/>
  <c r="C19" i="3"/>
  <c r="J18" i="3"/>
  <c r="D18" i="3"/>
  <c r="C18" i="3"/>
  <c r="F18" i="3" s="1"/>
  <c r="H18" i="3" s="1"/>
  <c r="J17" i="3"/>
  <c r="I17" i="3" s="1"/>
  <c r="D17" i="3"/>
  <c r="F17" i="3" s="1"/>
  <c r="H17" i="3" s="1"/>
  <c r="C17" i="3"/>
  <c r="J16" i="3"/>
  <c r="D16" i="3"/>
  <c r="C16" i="3"/>
  <c r="F16" i="3" s="1"/>
  <c r="H16" i="3" s="1"/>
  <c r="J15" i="3"/>
  <c r="I15" i="3"/>
  <c r="D15" i="3"/>
  <c r="F15" i="3" s="1"/>
  <c r="H15" i="3" s="1"/>
  <c r="C15" i="3"/>
  <c r="J14" i="3"/>
  <c r="D14" i="3"/>
  <c r="C14" i="3"/>
  <c r="F14" i="3" s="1"/>
  <c r="H14" i="3" s="1"/>
  <c r="J13" i="3"/>
  <c r="I13" i="3" s="1"/>
  <c r="G13" i="3"/>
  <c r="D13" i="3"/>
  <c r="F13" i="3" s="1"/>
  <c r="H13" i="3" s="1"/>
  <c r="C13" i="3"/>
  <c r="AD12" i="3"/>
  <c r="J12" i="3"/>
  <c r="I12" i="3" s="1"/>
  <c r="G12" i="3"/>
  <c r="D12" i="3"/>
  <c r="F12" i="3" s="1"/>
  <c r="H12" i="3" s="1"/>
  <c r="C12" i="3"/>
  <c r="J11" i="3"/>
  <c r="I11" i="3" s="1"/>
  <c r="D11" i="3"/>
  <c r="C11" i="3"/>
  <c r="F11" i="3" s="1"/>
  <c r="J10" i="3"/>
  <c r="I10" i="3" s="1"/>
  <c r="D10" i="3"/>
  <c r="F10" i="3" s="1"/>
  <c r="C10" i="3"/>
  <c r="J9" i="3"/>
  <c r="I9" i="3" s="1"/>
  <c r="D9" i="3"/>
  <c r="C9" i="3"/>
  <c r="F9" i="3" s="1"/>
  <c r="H9" i="3" s="1"/>
  <c r="J8" i="3"/>
  <c r="I8" i="3"/>
  <c r="D8" i="3"/>
  <c r="F8" i="3" s="1"/>
  <c r="C8" i="3"/>
  <c r="AB3" i="3"/>
  <c r="B3" i="3"/>
  <c r="K93" i="2"/>
  <c r="K92" i="2"/>
  <c r="K74" i="2"/>
  <c r="K73" i="2"/>
  <c r="K55" i="2"/>
  <c r="K54" i="2"/>
  <c r="AD22" i="2"/>
  <c r="H74" i="5" l="1"/>
  <c r="G74" i="5"/>
  <c r="H8" i="3"/>
  <c r="G8" i="3"/>
  <c r="G11" i="3"/>
  <c r="H11" i="3"/>
  <c r="H10" i="3"/>
  <c r="G10" i="3"/>
  <c r="I18" i="3"/>
  <c r="G18" i="3"/>
  <c r="I20" i="3"/>
  <c r="G20" i="3"/>
  <c r="I22" i="3"/>
  <c r="G22" i="3"/>
  <c r="I23" i="3"/>
  <c r="G23" i="3"/>
  <c r="I33" i="3"/>
  <c r="G33" i="3"/>
  <c r="I35" i="3"/>
  <c r="G35" i="3"/>
  <c r="I36" i="3"/>
  <c r="G36" i="3"/>
  <c r="I39" i="3"/>
  <c r="G39" i="3"/>
  <c r="AD42" i="3" s="1"/>
  <c r="Z42" i="3" s="1"/>
  <c r="I52" i="3"/>
  <c r="G52" i="3"/>
  <c r="I54" i="3"/>
  <c r="G54" i="3"/>
  <c r="I58" i="3"/>
  <c r="G58" i="3"/>
  <c r="I60" i="3"/>
  <c r="G60" i="3"/>
  <c r="I61" i="3"/>
  <c r="G61" i="3"/>
  <c r="I71" i="3"/>
  <c r="G71" i="3"/>
  <c r="H80" i="3"/>
  <c r="G80" i="3"/>
  <c r="I84" i="3"/>
  <c r="G84" i="3"/>
  <c r="H85" i="3"/>
  <c r="G85" i="3"/>
  <c r="I86" i="3"/>
  <c r="G86" i="3"/>
  <c r="H87" i="3"/>
  <c r="G87" i="3"/>
  <c r="I88" i="3"/>
  <c r="G88" i="3"/>
  <c r="H93" i="3"/>
  <c r="G93" i="3"/>
  <c r="B103" i="3"/>
  <c r="B84" i="3"/>
  <c r="B8" i="3"/>
  <c r="I14" i="3"/>
  <c r="G14" i="3"/>
  <c r="I16" i="3"/>
  <c r="G16" i="3"/>
  <c r="I37" i="3"/>
  <c r="G37" i="3"/>
  <c r="I41" i="3"/>
  <c r="G41" i="3"/>
  <c r="I42" i="3"/>
  <c r="G42" i="3"/>
  <c r="I55" i="3"/>
  <c r="G55" i="3"/>
  <c r="I56" i="3"/>
  <c r="G56" i="3"/>
  <c r="I73" i="3"/>
  <c r="G73" i="3"/>
  <c r="AB4" i="3"/>
  <c r="G9" i="3"/>
  <c r="G15" i="3"/>
  <c r="G17" i="3"/>
  <c r="G19" i="3"/>
  <c r="G21" i="3"/>
  <c r="AD23" i="3"/>
  <c r="Z23" i="3" s="1"/>
  <c r="I25" i="3"/>
  <c r="G25" i="3"/>
  <c r="B27" i="3"/>
  <c r="I28" i="3"/>
  <c r="G28" i="3"/>
  <c r="I30" i="3"/>
  <c r="G30" i="3"/>
  <c r="G34" i="3"/>
  <c r="AD32" i="3" s="1"/>
  <c r="Z32" i="3" s="1"/>
  <c r="G38" i="3"/>
  <c r="G40" i="3"/>
  <c r="I44" i="3"/>
  <c r="G44" i="3"/>
  <c r="B46" i="3"/>
  <c r="I47" i="3"/>
  <c r="G47" i="3"/>
  <c r="I49" i="3"/>
  <c r="G49" i="3"/>
  <c r="G53" i="3"/>
  <c r="G57" i="3"/>
  <c r="G59" i="3"/>
  <c r="AD61" i="3"/>
  <c r="Z61" i="3" s="1"/>
  <c r="I63" i="3"/>
  <c r="G63" i="3"/>
  <c r="B65" i="3"/>
  <c r="I66" i="3"/>
  <c r="G66" i="3"/>
  <c r="I68" i="3"/>
  <c r="G68" i="3"/>
  <c r="AD70" i="3"/>
  <c r="Z70" i="3" s="1"/>
  <c r="G72" i="3"/>
  <c r="H75" i="3"/>
  <c r="G75" i="3"/>
  <c r="AD80" i="3" s="1"/>
  <c r="Z80" i="3" s="1"/>
  <c r="I76" i="3"/>
  <c r="G76" i="3"/>
  <c r="H77" i="3"/>
  <c r="G77" i="3"/>
  <c r="I78" i="3"/>
  <c r="G78" i="3"/>
  <c r="H79" i="3"/>
  <c r="G79" i="3"/>
  <c r="AD89" i="3" s="1"/>
  <c r="Z89" i="3" s="1"/>
  <c r="I89" i="3"/>
  <c r="G89" i="3"/>
  <c r="G92" i="3"/>
  <c r="I100" i="3"/>
  <c r="G100" i="3"/>
  <c r="H101" i="3"/>
  <c r="G101" i="3"/>
  <c r="I102" i="3"/>
  <c r="G102" i="3"/>
  <c r="H109" i="3"/>
  <c r="AD108" i="3" s="1"/>
  <c r="Z108" i="3" s="1"/>
  <c r="G109" i="3"/>
  <c r="I110" i="3"/>
  <c r="G110" i="3"/>
  <c r="H111" i="3"/>
  <c r="G111" i="3"/>
  <c r="F74" i="3"/>
  <c r="I81" i="3"/>
  <c r="G81" i="3"/>
  <c r="I83" i="3"/>
  <c r="G83" i="3"/>
  <c r="I91" i="3"/>
  <c r="G91" i="3"/>
  <c r="I95" i="3"/>
  <c r="G95" i="3"/>
  <c r="I97" i="3"/>
  <c r="G97" i="3"/>
  <c r="AD99" i="3"/>
  <c r="Z99" i="3" s="1"/>
  <c r="I103" i="3"/>
  <c r="G103" i="3"/>
  <c r="I105" i="3"/>
  <c r="G105" i="3"/>
  <c r="I107" i="3"/>
  <c r="G107" i="3"/>
  <c r="I108" i="3"/>
  <c r="G108" i="3"/>
  <c r="K36" i="2"/>
  <c r="K35" i="2"/>
  <c r="AD51" i="3" l="1"/>
  <c r="Z51" i="3" s="1"/>
  <c r="AD13" i="3"/>
  <c r="Z13" i="3" s="1"/>
  <c r="H74" i="3"/>
  <c r="G74" i="3"/>
  <c r="J111" i="2" l="1"/>
  <c r="I111" i="2" s="1"/>
  <c r="D111" i="2"/>
  <c r="F111" i="2" s="1"/>
  <c r="H111" i="2" s="1"/>
  <c r="C111" i="2"/>
  <c r="J110" i="2"/>
  <c r="D110" i="2"/>
  <c r="C110" i="2"/>
  <c r="F110" i="2" s="1"/>
  <c r="H110" i="2" s="1"/>
  <c r="J109" i="2"/>
  <c r="I109" i="2"/>
  <c r="D109" i="2"/>
  <c r="C109" i="2"/>
  <c r="J108" i="2"/>
  <c r="D108" i="2"/>
  <c r="C108" i="2"/>
  <c r="AD107" i="2"/>
  <c r="J107" i="2"/>
  <c r="D107" i="2"/>
  <c r="C107" i="2"/>
  <c r="J106" i="2"/>
  <c r="I106" i="2" s="1"/>
  <c r="D106" i="2"/>
  <c r="C106" i="2"/>
  <c r="J105" i="2"/>
  <c r="D105" i="2"/>
  <c r="C105" i="2"/>
  <c r="J104" i="2"/>
  <c r="I104" i="2" s="1"/>
  <c r="D104" i="2"/>
  <c r="C104" i="2"/>
  <c r="J103" i="2"/>
  <c r="D103" i="2"/>
  <c r="C103" i="2"/>
  <c r="J102" i="2"/>
  <c r="D102" i="2"/>
  <c r="C102" i="2"/>
  <c r="F102" i="2" s="1"/>
  <c r="H102" i="2" s="1"/>
  <c r="J101" i="2"/>
  <c r="I101" i="2"/>
  <c r="D101" i="2"/>
  <c r="C101" i="2"/>
  <c r="J100" i="2"/>
  <c r="D100" i="2"/>
  <c r="C100" i="2"/>
  <c r="J99" i="2"/>
  <c r="I99" i="2" s="1"/>
  <c r="D99" i="2"/>
  <c r="C99" i="2"/>
  <c r="AD98" i="2"/>
  <c r="J98" i="2"/>
  <c r="I98" i="2" s="1"/>
  <c r="D98" i="2"/>
  <c r="C98" i="2"/>
  <c r="J97" i="2"/>
  <c r="D97" i="2"/>
  <c r="C97" i="2"/>
  <c r="J96" i="2"/>
  <c r="I96" i="2" s="1"/>
  <c r="D96" i="2"/>
  <c r="C96" i="2"/>
  <c r="J95" i="2"/>
  <c r="D95" i="2"/>
  <c r="C95" i="2"/>
  <c r="J94" i="2"/>
  <c r="I94" i="2" s="1"/>
  <c r="D94" i="2"/>
  <c r="C94" i="2"/>
  <c r="J93" i="2"/>
  <c r="D93" i="2"/>
  <c r="C93" i="2"/>
  <c r="J92" i="2"/>
  <c r="I92" i="2" s="1"/>
  <c r="D92" i="2"/>
  <c r="C92" i="2"/>
  <c r="J91" i="2"/>
  <c r="D91" i="2"/>
  <c r="C91" i="2"/>
  <c r="J90" i="2"/>
  <c r="I90" i="2" s="1"/>
  <c r="D90" i="2"/>
  <c r="C90" i="2"/>
  <c r="J89" i="2"/>
  <c r="D89" i="2"/>
  <c r="C89" i="2"/>
  <c r="AD88" i="2"/>
  <c r="J88" i="2"/>
  <c r="D88" i="2"/>
  <c r="C88" i="2"/>
  <c r="J87" i="2"/>
  <c r="I87" i="2" s="1"/>
  <c r="D87" i="2"/>
  <c r="C87" i="2"/>
  <c r="J86" i="2"/>
  <c r="D86" i="2"/>
  <c r="C86" i="2"/>
  <c r="J85" i="2"/>
  <c r="I85" i="2" s="1"/>
  <c r="D85" i="2"/>
  <c r="C85" i="2"/>
  <c r="J84" i="2"/>
  <c r="D84" i="2"/>
  <c r="C84" i="2"/>
  <c r="J83" i="2"/>
  <c r="D83" i="2"/>
  <c r="C83" i="2"/>
  <c r="J82" i="2"/>
  <c r="I82" i="2" s="1"/>
  <c r="D82" i="2"/>
  <c r="C82" i="2"/>
  <c r="J81" i="2"/>
  <c r="D81" i="2"/>
  <c r="C81" i="2"/>
  <c r="J80" i="2"/>
  <c r="I80" i="2" s="1"/>
  <c r="D80" i="2"/>
  <c r="C80" i="2"/>
  <c r="AD79" i="2"/>
  <c r="J79" i="2"/>
  <c r="I79" i="2" s="1"/>
  <c r="D79" i="2"/>
  <c r="C79" i="2"/>
  <c r="J78" i="2"/>
  <c r="D78" i="2"/>
  <c r="C78" i="2"/>
  <c r="J77" i="2"/>
  <c r="I77" i="2" s="1"/>
  <c r="D77" i="2"/>
  <c r="C77" i="2"/>
  <c r="J76" i="2"/>
  <c r="D76" i="2"/>
  <c r="C76" i="2"/>
  <c r="J75" i="2"/>
  <c r="I75" i="2" s="1"/>
  <c r="D75" i="2"/>
  <c r="C75" i="2"/>
  <c r="J74" i="2"/>
  <c r="D74" i="2"/>
  <c r="C74" i="2"/>
  <c r="J73" i="2"/>
  <c r="I73" i="2" s="1"/>
  <c r="D73" i="2"/>
  <c r="C73" i="2"/>
  <c r="J72" i="2"/>
  <c r="I72" i="2" s="1"/>
  <c r="D72" i="2"/>
  <c r="C72" i="2"/>
  <c r="J71" i="2"/>
  <c r="I71" i="2" s="1"/>
  <c r="D71" i="2"/>
  <c r="C71" i="2"/>
  <c r="J70" i="2"/>
  <c r="D70" i="2"/>
  <c r="C70" i="2"/>
  <c r="AD69" i="2"/>
  <c r="J69" i="2"/>
  <c r="D69" i="2"/>
  <c r="C69" i="2"/>
  <c r="J68" i="2"/>
  <c r="I68" i="2" s="1"/>
  <c r="D68" i="2"/>
  <c r="F68" i="2" s="1"/>
  <c r="H68" i="2" s="1"/>
  <c r="C68" i="2"/>
  <c r="J67" i="2"/>
  <c r="D67" i="2"/>
  <c r="C67" i="2"/>
  <c r="F67" i="2" s="1"/>
  <c r="H67" i="2" s="1"/>
  <c r="J66" i="2"/>
  <c r="I66" i="2"/>
  <c r="D66" i="2"/>
  <c r="C66" i="2"/>
  <c r="J65" i="2"/>
  <c r="D65" i="2"/>
  <c r="C65" i="2"/>
  <c r="J64" i="2"/>
  <c r="D64" i="2"/>
  <c r="C64" i="2"/>
  <c r="J63" i="2"/>
  <c r="I63" i="2" s="1"/>
  <c r="D63" i="2"/>
  <c r="F63" i="2" s="1"/>
  <c r="H63" i="2" s="1"/>
  <c r="C63" i="2"/>
  <c r="J62" i="2"/>
  <c r="D62" i="2"/>
  <c r="C62" i="2"/>
  <c r="F62" i="2" s="1"/>
  <c r="H62" i="2" s="1"/>
  <c r="J61" i="2"/>
  <c r="I61" i="2"/>
  <c r="D61" i="2"/>
  <c r="C61" i="2"/>
  <c r="AD60" i="2"/>
  <c r="J60" i="2"/>
  <c r="I60" i="2" s="1"/>
  <c r="D60" i="2"/>
  <c r="C60" i="2"/>
  <c r="J59" i="2"/>
  <c r="D59" i="2"/>
  <c r="C59" i="2"/>
  <c r="J58" i="2"/>
  <c r="I58" i="2" s="1"/>
  <c r="D58" i="2"/>
  <c r="C58" i="2"/>
  <c r="J57" i="2"/>
  <c r="D57" i="2"/>
  <c r="C57" i="2"/>
  <c r="J56" i="2"/>
  <c r="I56" i="2" s="1"/>
  <c r="D56" i="2"/>
  <c r="C56" i="2"/>
  <c r="J55" i="2"/>
  <c r="D55" i="2"/>
  <c r="C55" i="2"/>
  <c r="J54" i="2"/>
  <c r="I54" i="2" s="1"/>
  <c r="D54" i="2"/>
  <c r="C54" i="2"/>
  <c r="J53" i="2"/>
  <c r="D53" i="2"/>
  <c r="C53" i="2"/>
  <c r="J52" i="2"/>
  <c r="I52" i="2" s="1"/>
  <c r="D52" i="2"/>
  <c r="C52" i="2"/>
  <c r="J51" i="2"/>
  <c r="D51" i="2"/>
  <c r="C51" i="2"/>
  <c r="AD50" i="2"/>
  <c r="J50" i="2"/>
  <c r="D50" i="2"/>
  <c r="C50" i="2"/>
  <c r="J49" i="2"/>
  <c r="I49" i="2" s="1"/>
  <c r="D49" i="2"/>
  <c r="C49" i="2"/>
  <c r="J48" i="2"/>
  <c r="D48" i="2"/>
  <c r="C48" i="2"/>
  <c r="J47" i="2"/>
  <c r="I47" i="2" s="1"/>
  <c r="D47" i="2"/>
  <c r="C47" i="2"/>
  <c r="J46" i="2"/>
  <c r="D46" i="2"/>
  <c r="C46" i="2"/>
  <c r="J45" i="2"/>
  <c r="I45" i="2" s="1"/>
  <c r="D45" i="2"/>
  <c r="C45" i="2"/>
  <c r="J44" i="2"/>
  <c r="I44" i="2" s="1"/>
  <c r="D44" i="2"/>
  <c r="C44" i="2"/>
  <c r="J43" i="2"/>
  <c r="I43" i="2" s="1"/>
  <c r="D43" i="2"/>
  <c r="C43" i="2"/>
  <c r="J42" i="2"/>
  <c r="I42" i="2" s="1"/>
  <c r="D42" i="2"/>
  <c r="C42" i="2"/>
  <c r="AD41" i="2"/>
  <c r="J41" i="2"/>
  <c r="I41" i="2" s="1"/>
  <c r="D41" i="2"/>
  <c r="C41" i="2"/>
  <c r="J40" i="2"/>
  <c r="I40" i="2" s="1"/>
  <c r="D40" i="2"/>
  <c r="C40" i="2"/>
  <c r="J39" i="2"/>
  <c r="I39" i="2" s="1"/>
  <c r="D39" i="2"/>
  <c r="C39" i="2"/>
  <c r="J38" i="2"/>
  <c r="I38" i="2" s="1"/>
  <c r="D38" i="2"/>
  <c r="C38" i="2"/>
  <c r="J37" i="2"/>
  <c r="I37" i="2" s="1"/>
  <c r="D37" i="2"/>
  <c r="C37" i="2"/>
  <c r="J36" i="2"/>
  <c r="I36" i="2" s="1"/>
  <c r="D36" i="2"/>
  <c r="C36" i="2"/>
  <c r="J35" i="2"/>
  <c r="I35" i="2" s="1"/>
  <c r="D35" i="2"/>
  <c r="C35" i="2"/>
  <c r="J34" i="2"/>
  <c r="I34" i="2" s="1"/>
  <c r="D34" i="2"/>
  <c r="C34" i="2"/>
  <c r="J33" i="2"/>
  <c r="I33" i="2" s="1"/>
  <c r="D33" i="2"/>
  <c r="C33" i="2"/>
  <c r="J32" i="2"/>
  <c r="I32" i="2" s="1"/>
  <c r="D32" i="2"/>
  <c r="C32" i="2"/>
  <c r="AD31" i="2"/>
  <c r="J31" i="2"/>
  <c r="I31" i="2" s="1"/>
  <c r="D31" i="2"/>
  <c r="C31" i="2"/>
  <c r="J30" i="2"/>
  <c r="I30" i="2" s="1"/>
  <c r="D30" i="2"/>
  <c r="C30" i="2"/>
  <c r="J29" i="2"/>
  <c r="I29" i="2" s="1"/>
  <c r="D29" i="2"/>
  <c r="C29" i="2"/>
  <c r="J28" i="2"/>
  <c r="I28" i="2" s="1"/>
  <c r="D28" i="2"/>
  <c r="C28" i="2"/>
  <c r="J27" i="2"/>
  <c r="I27" i="2" s="1"/>
  <c r="D27" i="2"/>
  <c r="C27" i="2"/>
  <c r="J26" i="2"/>
  <c r="I26" i="2" s="1"/>
  <c r="D26" i="2"/>
  <c r="C26" i="2"/>
  <c r="J25" i="2"/>
  <c r="I25" i="2" s="1"/>
  <c r="D25" i="2"/>
  <c r="C25" i="2"/>
  <c r="J24" i="2"/>
  <c r="D24" i="2"/>
  <c r="C24" i="2"/>
  <c r="J23" i="2"/>
  <c r="I23" i="2" s="1"/>
  <c r="D23" i="2"/>
  <c r="C23" i="2"/>
  <c r="J22" i="2"/>
  <c r="I22" i="2" s="1"/>
  <c r="D22" i="2"/>
  <c r="C22" i="2"/>
  <c r="J21" i="2"/>
  <c r="D21" i="2"/>
  <c r="C21" i="2"/>
  <c r="J20" i="2"/>
  <c r="I20" i="2" s="1"/>
  <c r="D20" i="2"/>
  <c r="C20" i="2"/>
  <c r="J19" i="2"/>
  <c r="D19" i="2"/>
  <c r="C19" i="2"/>
  <c r="J18" i="2"/>
  <c r="I18" i="2" s="1"/>
  <c r="D18" i="2"/>
  <c r="C18" i="2"/>
  <c r="J17" i="2"/>
  <c r="D17" i="2"/>
  <c r="C17" i="2"/>
  <c r="J16" i="2"/>
  <c r="I16" i="2" s="1"/>
  <c r="D16" i="2"/>
  <c r="C16" i="2"/>
  <c r="J15" i="2"/>
  <c r="D15" i="2"/>
  <c r="C15" i="2"/>
  <c r="J14" i="2"/>
  <c r="I14" i="2" s="1"/>
  <c r="D14" i="2"/>
  <c r="C14" i="2"/>
  <c r="J13" i="2"/>
  <c r="D13" i="2"/>
  <c r="C13" i="2"/>
  <c r="AD12" i="2"/>
  <c r="J12" i="2"/>
  <c r="D12" i="2"/>
  <c r="C12" i="2"/>
  <c r="J11" i="2"/>
  <c r="I11" i="2" s="1"/>
  <c r="D11" i="2"/>
  <c r="C11" i="2"/>
  <c r="J10" i="2"/>
  <c r="D10" i="2"/>
  <c r="C10" i="2"/>
  <c r="J9" i="2"/>
  <c r="I9" i="2" s="1"/>
  <c r="D9" i="2"/>
  <c r="C9" i="2"/>
  <c r="J8" i="2"/>
  <c r="D8" i="2"/>
  <c r="C8" i="2"/>
  <c r="AB3" i="2"/>
  <c r="AB4" i="2" s="1"/>
  <c r="B3" i="2"/>
  <c r="F8" i="2" l="1"/>
  <c r="H8" i="2" s="1"/>
  <c r="F9" i="2"/>
  <c r="H9" i="2" s="1"/>
  <c r="F15" i="2"/>
  <c r="H15" i="2" s="1"/>
  <c r="F16" i="2"/>
  <c r="H16" i="2" s="1"/>
  <c r="F23" i="2"/>
  <c r="H23" i="2" s="1"/>
  <c r="F24" i="2"/>
  <c r="H24" i="2" s="1"/>
  <c r="F25" i="2"/>
  <c r="H25" i="2" s="1"/>
  <c r="F26" i="2"/>
  <c r="H26" i="2" s="1"/>
  <c r="F29" i="2"/>
  <c r="H29" i="2" s="1"/>
  <c r="F30" i="2"/>
  <c r="G30" i="2" s="1"/>
  <c r="F55" i="2"/>
  <c r="H55" i="2" s="1"/>
  <c r="F56" i="2"/>
  <c r="H56" i="2" s="1"/>
  <c r="F19" i="2"/>
  <c r="H19" i="2" s="1"/>
  <c r="F20" i="2"/>
  <c r="H20" i="2" s="1"/>
  <c r="F59" i="2"/>
  <c r="H59" i="2" s="1"/>
  <c r="F60" i="2"/>
  <c r="H60" i="2" s="1"/>
  <c r="F83" i="2"/>
  <c r="H83" i="2" s="1"/>
  <c r="F95" i="2"/>
  <c r="H95" i="2" s="1"/>
  <c r="F96" i="2"/>
  <c r="H96" i="2" s="1"/>
  <c r="F17" i="2"/>
  <c r="H17" i="2" s="1"/>
  <c r="F18" i="2"/>
  <c r="H18" i="2" s="1"/>
  <c r="F21" i="2"/>
  <c r="H21" i="2" s="1"/>
  <c r="F22" i="2"/>
  <c r="H22" i="2" s="1"/>
  <c r="F36" i="2"/>
  <c r="H36" i="2" s="1"/>
  <c r="F37" i="2"/>
  <c r="G37" i="2" s="1"/>
  <c r="F38" i="2"/>
  <c r="H38" i="2" s="1"/>
  <c r="F39" i="2"/>
  <c r="G39" i="2" s="1"/>
  <c r="F40" i="2"/>
  <c r="H40" i="2" s="1"/>
  <c r="F41" i="2"/>
  <c r="G41" i="2" s="1"/>
  <c r="F42" i="2"/>
  <c r="G42" i="2" s="1"/>
  <c r="F43" i="2"/>
  <c r="H43" i="2" s="1"/>
  <c r="F44" i="2"/>
  <c r="H44" i="2" s="1"/>
  <c r="F45" i="2"/>
  <c r="H45" i="2" s="1"/>
  <c r="F48" i="2"/>
  <c r="H48" i="2" s="1"/>
  <c r="F49" i="2"/>
  <c r="H49" i="2" s="1"/>
  <c r="F53" i="2"/>
  <c r="H53" i="2" s="1"/>
  <c r="F54" i="2"/>
  <c r="H54" i="2" s="1"/>
  <c r="F57" i="2"/>
  <c r="H57" i="2" s="1"/>
  <c r="F58" i="2"/>
  <c r="H58" i="2" s="1"/>
  <c r="F61" i="2"/>
  <c r="H61" i="2" s="1"/>
  <c r="F65" i="2"/>
  <c r="H65" i="2" s="1"/>
  <c r="F66" i="2"/>
  <c r="H66" i="2" s="1"/>
  <c r="F69" i="2"/>
  <c r="H69" i="2" s="1"/>
  <c r="F93" i="2"/>
  <c r="H93" i="2" s="1"/>
  <c r="F94" i="2"/>
  <c r="H94" i="2" s="1"/>
  <c r="F97" i="2"/>
  <c r="H97" i="2" s="1"/>
  <c r="F10" i="2"/>
  <c r="H10" i="2" s="1"/>
  <c r="F11" i="2"/>
  <c r="H11" i="2" s="1"/>
  <c r="F12" i="2"/>
  <c r="H12" i="2" s="1"/>
  <c r="F13" i="2"/>
  <c r="H13" i="2" s="1"/>
  <c r="F14" i="2"/>
  <c r="G16" i="2"/>
  <c r="G18" i="2"/>
  <c r="G20" i="2"/>
  <c r="G22" i="2"/>
  <c r="F27" i="2"/>
  <c r="H27" i="2" s="1"/>
  <c r="F28" i="2"/>
  <c r="G28" i="2" s="1"/>
  <c r="F31" i="2"/>
  <c r="H31" i="2" s="1"/>
  <c r="F32" i="2"/>
  <c r="H32" i="2" s="1"/>
  <c r="F33" i="2"/>
  <c r="H33" i="2" s="1"/>
  <c r="F34" i="2"/>
  <c r="H34" i="2" s="1"/>
  <c r="F35" i="2"/>
  <c r="G35" i="2" s="1"/>
  <c r="F46" i="2"/>
  <c r="H46" i="2" s="1"/>
  <c r="F47" i="2"/>
  <c r="H47" i="2" s="1"/>
  <c r="F50" i="2"/>
  <c r="H50" i="2" s="1"/>
  <c r="F51" i="2"/>
  <c r="H51" i="2" s="1"/>
  <c r="F52" i="2"/>
  <c r="G58" i="2"/>
  <c r="F64" i="2"/>
  <c r="H64" i="2" s="1"/>
  <c r="G68" i="2"/>
  <c r="F98" i="2"/>
  <c r="F99" i="2"/>
  <c r="F100" i="2"/>
  <c r="H100" i="2" s="1"/>
  <c r="F101" i="2"/>
  <c r="H101" i="2" s="1"/>
  <c r="F103" i="2"/>
  <c r="H103" i="2" s="1"/>
  <c r="F104" i="2"/>
  <c r="F105" i="2"/>
  <c r="H105" i="2" s="1"/>
  <c r="F106" i="2"/>
  <c r="F107" i="2"/>
  <c r="H107" i="2" s="1"/>
  <c r="F108" i="2"/>
  <c r="H108" i="2" s="1"/>
  <c r="F109" i="2"/>
  <c r="H109" i="2" s="1"/>
  <c r="F70" i="2"/>
  <c r="H70" i="2" s="1"/>
  <c r="F71" i="2"/>
  <c r="H71" i="2" s="1"/>
  <c r="F72" i="2"/>
  <c r="H72" i="2" s="1"/>
  <c r="F73" i="2"/>
  <c r="F74" i="2"/>
  <c r="H74" i="2" s="1"/>
  <c r="F75" i="2"/>
  <c r="F76" i="2"/>
  <c r="H76" i="2" s="1"/>
  <c r="F77" i="2"/>
  <c r="F78" i="2"/>
  <c r="H78" i="2" s="1"/>
  <c r="F79" i="2"/>
  <c r="F80" i="2"/>
  <c r="F81" i="2"/>
  <c r="H81" i="2" s="1"/>
  <c r="F82" i="2"/>
  <c r="H82" i="2" s="1"/>
  <c r="F84" i="2"/>
  <c r="H84" i="2" s="1"/>
  <c r="F85" i="2"/>
  <c r="F86" i="2"/>
  <c r="H86" i="2" s="1"/>
  <c r="F87" i="2"/>
  <c r="F88" i="2"/>
  <c r="H88" i="2" s="1"/>
  <c r="F89" i="2"/>
  <c r="H89" i="2" s="1"/>
  <c r="F90" i="2"/>
  <c r="F91" i="2"/>
  <c r="H91" i="2" s="1"/>
  <c r="F92" i="2"/>
  <c r="G94" i="2"/>
  <c r="G23" i="2"/>
  <c r="I8" i="2"/>
  <c r="G8" i="2"/>
  <c r="I10" i="2"/>
  <c r="G10" i="2"/>
  <c r="I12" i="2"/>
  <c r="G12" i="2"/>
  <c r="I13" i="2"/>
  <c r="I24" i="2"/>
  <c r="H30" i="2"/>
  <c r="H39" i="2"/>
  <c r="G72" i="2"/>
  <c r="I15" i="2"/>
  <c r="G15" i="2"/>
  <c r="I17" i="2"/>
  <c r="I19" i="2"/>
  <c r="I21" i="2"/>
  <c r="H28" i="2"/>
  <c r="H37" i="2"/>
  <c r="H41" i="2"/>
  <c r="I46" i="2"/>
  <c r="I48" i="2"/>
  <c r="I50" i="2"/>
  <c r="G50" i="2"/>
  <c r="I51" i="2"/>
  <c r="I62" i="2"/>
  <c r="G62" i="2"/>
  <c r="I64" i="2"/>
  <c r="I81" i="2"/>
  <c r="G82" i="2"/>
  <c r="I83" i="2"/>
  <c r="G83" i="2"/>
  <c r="B103" i="2"/>
  <c r="B84" i="2"/>
  <c r="B65" i="2"/>
  <c r="B8" i="2"/>
  <c r="B27" i="2"/>
  <c r="G29" i="2"/>
  <c r="G34" i="2"/>
  <c r="G45" i="2"/>
  <c r="B46" i="2"/>
  <c r="G49" i="2"/>
  <c r="I53" i="2"/>
  <c r="I55" i="2"/>
  <c r="I57" i="2"/>
  <c r="I59" i="2"/>
  <c r="G59" i="2"/>
  <c r="G63" i="2"/>
  <c r="I65" i="2"/>
  <c r="I67" i="2"/>
  <c r="G67" i="2"/>
  <c r="I69" i="2"/>
  <c r="I70" i="2"/>
  <c r="I74" i="2"/>
  <c r="I76" i="2"/>
  <c r="I78" i="2"/>
  <c r="I84" i="2"/>
  <c r="I86" i="2"/>
  <c r="I88" i="2"/>
  <c r="I89" i="2"/>
  <c r="I100" i="2"/>
  <c r="I102" i="2"/>
  <c r="G102" i="2"/>
  <c r="I110" i="2"/>
  <c r="G110" i="2"/>
  <c r="I91" i="2"/>
  <c r="I93" i="2"/>
  <c r="I95" i="2"/>
  <c r="I97" i="2"/>
  <c r="G101" i="2"/>
  <c r="I103" i="2"/>
  <c r="I105" i="2"/>
  <c r="I107" i="2"/>
  <c r="I108" i="2"/>
  <c r="G111" i="2"/>
  <c r="AD23" i="2" l="1"/>
  <c r="Z23" i="2" s="1"/>
  <c r="G108" i="2"/>
  <c r="G70" i="2"/>
  <c r="G69" i="2"/>
  <c r="G65" i="2"/>
  <c r="G55" i="2"/>
  <c r="G43" i="2"/>
  <c r="G32" i="2"/>
  <c r="G46" i="2"/>
  <c r="G25" i="2"/>
  <c r="G19" i="2"/>
  <c r="G96" i="2"/>
  <c r="G54" i="2"/>
  <c r="G100" i="2"/>
  <c r="G109" i="2"/>
  <c r="G71" i="2"/>
  <c r="G36" i="2"/>
  <c r="G81" i="2"/>
  <c r="G64" i="2"/>
  <c r="G51" i="2"/>
  <c r="G48" i="2"/>
  <c r="G44" i="2"/>
  <c r="G107" i="2"/>
  <c r="G105" i="2"/>
  <c r="G103" i="2"/>
  <c r="G88" i="2"/>
  <c r="G86" i="2"/>
  <c r="G84" i="2"/>
  <c r="G47" i="2"/>
  <c r="G40" i="2"/>
  <c r="G33" i="2"/>
  <c r="G9" i="2"/>
  <c r="H35" i="2"/>
  <c r="G97" i="2"/>
  <c r="G95" i="2"/>
  <c r="G93" i="2"/>
  <c r="G91" i="2"/>
  <c r="G89" i="2"/>
  <c r="G78" i="2"/>
  <c r="G76" i="2"/>
  <c r="G74" i="2"/>
  <c r="G57" i="2"/>
  <c r="G53" i="2"/>
  <c r="G38" i="2"/>
  <c r="AD42" i="2" s="1"/>
  <c r="Z42" i="2" s="1"/>
  <c r="G31" i="2"/>
  <c r="G27" i="2"/>
  <c r="G26" i="2"/>
  <c r="G21" i="2"/>
  <c r="H42" i="2"/>
  <c r="G24" i="2"/>
  <c r="G66" i="2"/>
  <c r="G61" i="2"/>
  <c r="G56" i="2"/>
  <c r="G17" i="2"/>
  <c r="G11" i="2"/>
  <c r="G13" i="2"/>
  <c r="G60" i="2"/>
  <c r="H92" i="2"/>
  <c r="G92" i="2"/>
  <c r="H90" i="2"/>
  <c r="G90" i="2"/>
  <c r="H79" i="2"/>
  <c r="G79" i="2"/>
  <c r="H77" i="2"/>
  <c r="G77" i="2"/>
  <c r="H75" i="2"/>
  <c r="G75" i="2"/>
  <c r="H73" i="2"/>
  <c r="G73" i="2"/>
  <c r="H98" i="2"/>
  <c r="G98" i="2"/>
  <c r="H87" i="2"/>
  <c r="G87" i="2"/>
  <c r="H85" i="2"/>
  <c r="G85" i="2"/>
  <c r="H80" i="2"/>
  <c r="G80" i="2"/>
  <c r="H106" i="2"/>
  <c r="G106" i="2"/>
  <c r="H104" i="2"/>
  <c r="G104" i="2"/>
  <c r="H99" i="2"/>
  <c r="G99" i="2"/>
  <c r="H52" i="2"/>
  <c r="G52" i="2"/>
  <c r="H14" i="2"/>
  <c r="G14" i="2"/>
  <c r="AD32" i="2" l="1"/>
  <c r="Z32" i="2" s="1"/>
  <c r="AD99" i="2"/>
  <c r="Z99" i="2" s="1"/>
  <c r="AD70" i="2"/>
  <c r="Z70" i="2" s="1"/>
  <c r="AD89" i="2"/>
  <c r="Z89" i="2" s="1"/>
  <c r="AD80" i="2"/>
  <c r="Z80" i="2" s="1"/>
  <c r="AD61" i="2"/>
  <c r="Z61" i="2" s="1"/>
  <c r="AD13" i="2"/>
  <c r="Z13" i="2" s="1"/>
  <c r="AD51" i="2"/>
  <c r="Z51" i="2" s="1"/>
  <c r="AD108" i="2"/>
  <c r="Z108" i="2" s="1"/>
</calcChain>
</file>

<file path=xl/sharedStrings.xml><?xml version="1.0" encoding="utf-8"?>
<sst xmlns="http://schemas.openxmlformats.org/spreadsheetml/2006/main" count="447" uniqueCount="37">
  <si>
    <t>Service Logistique - Évaluation des besoins</t>
  </si>
  <si>
    <t>Horaires</t>
  </si>
  <si>
    <t>Effectif total</t>
  </si>
  <si>
    <t>1/4 d'heure</t>
  </si>
  <si>
    <t>Heures TF</t>
  </si>
  <si>
    <t>Heures dispo</t>
  </si>
  <si>
    <t>Effectif activité</t>
  </si>
  <si>
    <t>Effectif tâches fixes</t>
  </si>
  <si>
    <t>CMG</t>
  </si>
  <si>
    <t>CGS</t>
  </si>
  <si>
    <t>CAP</t>
  </si>
  <si>
    <t>CMR</t>
  </si>
  <si>
    <t>CMF</t>
  </si>
  <si>
    <t>CDI</t>
  </si>
  <si>
    <t>CPO</t>
  </si>
  <si>
    <t>CTF</t>
  </si>
  <si>
    <t>CRO</t>
  </si>
  <si>
    <t>CFO</t>
  </si>
  <si>
    <t>CVM</t>
  </si>
  <si>
    <t>CVA</t>
  </si>
  <si>
    <t>Semaine n°</t>
  </si>
  <si>
    <t>Tâches fixes (par tranche de 15 min)</t>
  </si>
  <si>
    <t>Balance</t>
  </si>
  <si>
    <t>Ratio</t>
  </si>
  <si>
    <t>Besoin activité</t>
  </si>
  <si>
    <t>Nbre expéditions</t>
  </si>
  <si>
    <t>De</t>
  </si>
  <si>
    <t>à</t>
  </si>
  <si>
    <t>Ratio Réel</t>
  </si>
  <si>
    <t>Lundi</t>
  </si>
  <si>
    <t>Mardi</t>
  </si>
  <si>
    <t>Mercredi</t>
  </si>
  <si>
    <t>Jeudi</t>
  </si>
  <si>
    <t>Vendredi</t>
  </si>
  <si>
    <t>Samedi</t>
  </si>
  <si>
    <t>Nombre lignes</t>
  </si>
  <si>
    <t>DMF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</si>
</sst>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800]dddd\,\ mmmm\ dd\,\ yyyy"/>
    <numFmt numFmtId="165" formatCode="h:mm;@"/>
    <numFmt numFmtId="166" formatCode="&quot;au&quot;\ dddd\ d\ mmmm\ yyyy"/>
    <numFmt numFmtId="167" formatCode="dddd\ dd"/>
    <numFmt numFmtId="168" formatCode="hh:mm;@"/>
    <numFmt numFmtId="169" formatCode="[h]:mm"/>
    <numFmt numFmtId="170" formatCode="ddd\ dd\ mmm"/>
  </numFmts>
  <fonts count="19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5"/>
      <color theme="0"/>
      <name val="Arial"/>
      <family val="2"/>
    </font>
    <font>
      <b/>
      <sz val="20"/>
      <name val="Arial"/>
      <family val="2"/>
    </font>
    <font>
      <b/>
      <sz val="15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28"/>
      <name val="Arial"/>
      <family val="2"/>
    </font>
    <font>
      <b/>
      <sz val="20"/>
      <color theme="0"/>
      <name val="Arial"/>
      <family val="2"/>
    </font>
    <font>
      <b/>
      <sz val="22"/>
      <name val="Arial"/>
      <family val="2"/>
    </font>
    <font>
      <b/>
      <sz val="20"/>
      <color indexed="8"/>
      <name val="Arial"/>
      <family val="2"/>
    </font>
    <font>
      <b/>
      <sz val="26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lightUp">
        <fgColor theme="9"/>
      </patternFill>
    </fill>
    <fill>
      <patternFill patternType="lightUp">
        <fgColor theme="9"/>
        <bgColor theme="0"/>
      </patternFill>
    </fill>
    <fill>
      <patternFill patternType="lightDown">
        <fgColor theme="5"/>
      </patternFill>
    </fill>
    <fill>
      <patternFill patternType="lightDown">
        <fgColor theme="5"/>
        <bgColor theme="0"/>
      </patternFill>
    </fill>
    <fill>
      <patternFill patternType="solid">
        <fgColor rgb="FF00CCFF"/>
        <bgColor indexed="64"/>
      </patternFill>
    </fill>
    <fill>
      <patternFill patternType="lightUp">
        <fgColor theme="9"/>
        <bgColor indexed="9"/>
      </patternFill>
    </fill>
    <fill>
      <patternFill patternType="lightDown">
        <fgColor theme="5"/>
        <bgColor indexed="9"/>
      </patternFill>
    </fill>
    <fill>
      <patternFill patternType="lightUp">
        <fgColor rgb="FF00CCFF"/>
        <bgColor indexed="9"/>
      </patternFill>
    </fill>
    <fill>
      <patternFill patternType="lightUp">
        <fgColor rgb="FF00CCFF"/>
      </patternFill>
    </fill>
    <fill>
      <patternFill patternType="lightUp">
        <fgColor rgb="FF00CCFF"/>
        <bgColor theme="0"/>
      </patternFill>
    </fill>
    <fill>
      <patternFill patternType="lightDown">
        <fgColor rgb="FF00CCFF"/>
        <bgColor indexed="9"/>
      </patternFill>
    </fill>
    <fill>
      <patternFill patternType="lightDown">
        <fgColor rgb="FF00CCFF"/>
      </patternFill>
    </fill>
    <fill>
      <patternFill patternType="lightDown">
        <fgColor rgb="FF00CCFF"/>
        <bgColor theme="0"/>
      </patternFill>
    </fill>
    <fill>
      <patternFill patternType="lightUp">
        <fgColor theme="5"/>
      </patternFill>
    </fill>
    <fill>
      <patternFill patternType="lightUp">
        <fgColor theme="5"/>
        <bgColor theme="0"/>
      </patternFill>
    </fill>
    <fill>
      <patternFill patternType="lightUp">
        <fgColor theme="5"/>
        <bgColor indexed="9"/>
      </patternFill>
    </fill>
    <fill>
      <patternFill patternType="lightDown">
        <fgColor theme="9"/>
        <bgColor theme="0"/>
      </patternFill>
    </fill>
    <fill>
      <patternFill patternType="lightDown">
        <fgColor theme="9"/>
      </patternFill>
    </fill>
    <fill>
      <patternFill patternType="lightDown">
        <fgColor theme="9"/>
        <bgColor indexed="9"/>
      </patternFill>
    </fill>
    <fill>
      <patternFill patternType="lightUp">
        <fgColor rgb="FF0070C0"/>
        <bgColor theme="0"/>
      </patternFill>
    </fill>
    <fill>
      <patternFill patternType="lightUp">
        <fgColor rgb="FF0070C0"/>
      </patternFill>
    </fill>
    <fill>
      <patternFill patternType="lightUp">
        <fgColor rgb="FF0070C0"/>
        <bgColor indexed="9"/>
      </patternFill>
    </fill>
    <fill>
      <patternFill patternType="lightDown">
        <fgColor rgb="FF0070C0"/>
        <bgColor theme="0"/>
      </patternFill>
    </fill>
    <fill>
      <patternFill patternType="lightDown">
        <fgColor rgb="FF0070C0"/>
      </patternFill>
    </fill>
    <fill>
      <patternFill patternType="lightDown">
        <fgColor rgb="FF0070C0"/>
        <bgColor indexed="9"/>
      </patternFill>
    </fill>
    <fill>
      <patternFill patternType="solid">
        <fgColor theme="7" tint="0.79998168889431442"/>
        <bgColor indexed="64"/>
      </patternFill>
    </fill>
    <fill>
      <patternFill patternType="lightUp">
        <fgColor theme="7" tint="-0.24994659260841701"/>
        <bgColor auto="1"/>
      </patternFill>
    </fill>
    <fill>
      <patternFill patternType="lightDown">
        <fgColor theme="7" tint="-0.24994659260841701"/>
        <bgColor auto="1"/>
      </patternFill>
    </fill>
    <fill>
      <patternFill patternType="lightUp">
        <fgColor theme="2" tint="-0.24994659260841701"/>
        <bgColor auto="1"/>
      </patternFill>
    </fill>
    <fill>
      <patternFill patternType="solid">
        <fgColor rgb="FFFF66CC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1">
    <xf numFmtId="0" fontId="0" fillId="0" borderId="0" xfId="0"/>
    <xf numFmtId="0" fontId="10" fillId="4" borderId="2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/>
    </xf>
    <xf numFmtId="0" fontId="0" fillId="0" borderId="0" xfId="0" applyProtection="1"/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4" fontId="7" fillId="0" borderId="0" xfId="0" applyNumberFormat="1" applyFont="1" applyAlignment="1" applyProtection="1">
      <alignment vertical="center"/>
    </xf>
    <xf numFmtId="164" fontId="8" fillId="4" borderId="0" xfId="0" applyNumberFormat="1" applyFont="1" applyFill="1" applyAlignment="1" applyProtection="1">
      <alignment horizontal="center" vertical="center"/>
    </xf>
    <xf numFmtId="0" fontId="5" fillId="4" borderId="0" xfId="0" applyFont="1" applyFill="1" applyAlignment="1" applyProtection="1">
      <alignment vertical="center"/>
    </xf>
    <xf numFmtId="0" fontId="8" fillId="4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65" fontId="7" fillId="4" borderId="0" xfId="0" applyNumberFormat="1" applyFont="1" applyFill="1" applyBorder="1" applyAlignment="1" applyProtection="1">
      <alignment horizontal="center" vertical="center"/>
    </xf>
    <xf numFmtId="0" fontId="7" fillId="4" borderId="0" xfId="0" applyNumberFormat="1" applyFont="1" applyFill="1" applyBorder="1" applyAlignment="1" applyProtection="1">
      <alignment horizontal="center" vertical="center"/>
    </xf>
    <xf numFmtId="0" fontId="5" fillId="9" borderId="28" xfId="0" applyFont="1" applyFill="1" applyBorder="1" applyAlignment="1" applyProtection="1">
      <alignment horizontal="center" vertical="center" textRotation="255"/>
    </xf>
    <xf numFmtId="0" fontId="5" fillId="10" borderId="29" xfId="0" applyFont="1" applyFill="1" applyBorder="1" applyAlignment="1" applyProtection="1">
      <alignment horizontal="center" vertical="center" textRotation="255"/>
    </xf>
    <xf numFmtId="0" fontId="5" fillId="9" borderId="29" xfId="0" applyFont="1" applyFill="1" applyBorder="1" applyAlignment="1" applyProtection="1">
      <alignment horizontal="center" vertical="center" textRotation="255"/>
    </xf>
    <xf numFmtId="0" fontId="5" fillId="10" borderId="30" xfId="0" applyFont="1" applyFill="1" applyBorder="1" applyAlignment="1" applyProtection="1">
      <alignment horizontal="center" vertical="center" textRotation="255"/>
    </xf>
    <xf numFmtId="0" fontId="5" fillId="2" borderId="0" xfId="0" applyFont="1" applyFill="1" applyAlignment="1" applyProtection="1">
      <alignment horizontal="center" vertical="center"/>
    </xf>
    <xf numFmtId="0" fontId="5" fillId="30" borderId="33" xfId="0" applyFont="1" applyFill="1" applyBorder="1" applyAlignment="1" applyProtection="1">
      <alignment horizontal="center" vertical="center"/>
    </xf>
    <xf numFmtId="0" fontId="5" fillId="31" borderId="34" xfId="0" applyFont="1" applyFill="1" applyBorder="1" applyAlignment="1" applyProtection="1">
      <alignment vertical="center"/>
    </xf>
    <xf numFmtId="0" fontId="0" fillId="31" borderId="34" xfId="0" applyFill="1" applyBorder="1" applyProtection="1"/>
    <xf numFmtId="0" fontId="0" fillId="31" borderId="35" xfId="0" applyFill="1" applyBorder="1" applyProtection="1"/>
    <xf numFmtId="0" fontId="5" fillId="30" borderId="36" xfId="0" applyFont="1" applyFill="1" applyBorder="1" applyAlignment="1" applyProtection="1">
      <alignment horizontal="center" vertical="center"/>
    </xf>
    <xf numFmtId="165" fontId="2" fillId="32" borderId="0" xfId="0" applyNumberFormat="1" applyFont="1" applyFill="1" applyBorder="1" applyAlignment="1" applyProtection="1">
      <alignment vertical="center"/>
    </xf>
    <xf numFmtId="0" fontId="0" fillId="31" borderId="37" xfId="0" applyFill="1" applyBorder="1" applyProtection="1"/>
    <xf numFmtId="165" fontId="7" fillId="32" borderId="0" xfId="0" applyNumberFormat="1" applyFont="1" applyFill="1" applyBorder="1" applyAlignment="1" applyProtection="1">
      <alignment horizontal="center" vertical="center"/>
    </xf>
    <xf numFmtId="0" fontId="5" fillId="31" borderId="0" xfId="0" applyFont="1" applyFill="1" applyBorder="1" applyAlignment="1" applyProtection="1">
      <alignment vertical="center"/>
    </xf>
    <xf numFmtId="0" fontId="0" fillId="31" borderId="0" xfId="0" applyFill="1" applyBorder="1" applyProtection="1"/>
    <xf numFmtId="165" fontId="10" fillId="21" borderId="2" xfId="0" applyNumberFormat="1" applyFont="1" applyFill="1" applyBorder="1" applyAlignment="1" applyProtection="1">
      <alignment horizontal="center" vertical="center" wrapText="1"/>
    </xf>
    <xf numFmtId="2" fontId="10" fillId="4" borderId="2" xfId="0" applyNumberFormat="1" applyFont="1" applyFill="1" applyBorder="1" applyAlignment="1" applyProtection="1">
      <alignment horizontal="center" vertical="center"/>
    </xf>
    <xf numFmtId="0" fontId="5" fillId="30" borderId="38" xfId="0" applyFont="1" applyFill="1" applyBorder="1" applyAlignment="1" applyProtection="1">
      <alignment horizontal="center" vertical="center"/>
    </xf>
    <xf numFmtId="165" fontId="10" fillId="32" borderId="39" xfId="0" applyNumberFormat="1" applyFont="1" applyFill="1" applyBorder="1" applyAlignment="1" applyProtection="1">
      <alignment horizontal="center" vertical="center"/>
    </xf>
    <xf numFmtId="0" fontId="5" fillId="31" borderId="39" xfId="0" applyFont="1" applyFill="1" applyBorder="1" applyAlignment="1" applyProtection="1">
      <alignment vertical="center"/>
    </xf>
    <xf numFmtId="165" fontId="7" fillId="32" borderId="39" xfId="0" applyNumberFormat="1" applyFont="1" applyFill="1" applyBorder="1" applyAlignment="1" applyProtection="1">
      <alignment horizontal="center" vertical="center"/>
    </xf>
    <xf numFmtId="0" fontId="0" fillId="31" borderId="39" xfId="0" applyFill="1" applyBorder="1" applyProtection="1"/>
    <xf numFmtId="0" fontId="0" fillId="31" borderId="40" xfId="0" applyFill="1" applyBorder="1" applyProtection="1"/>
    <xf numFmtId="165" fontId="10" fillId="4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center" vertical="center"/>
    </xf>
    <xf numFmtId="0" fontId="5" fillId="33" borderId="33" xfId="0" applyFont="1" applyFill="1" applyBorder="1" applyAlignment="1" applyProtection="1">
      <alignment horizontal="center" vertical="center"/>
    </xf>
    <xf numFmtId="0" fontId="5" fillId="34" borderId="34" xfId="0" applyFont="1" applyFill="1" applyBorder="1" applyAlignment="1" applyProtection="1">
      <alignment vertical="center"/>
    </xf>
    <xf numFmtId="0" fontId="0" fillId="34" borderId="34" xfId="0" applyFill="1" applyBorder="1" applyProtection="1"/>
    <xf numFmtId="0" fontId="0" fillId="34" borderId="35" xfId="0" applyFill="1" applyBorder="1" applyProtection="1"/>
    <xf numFmtId="0" fontId="5" fillId="33" borderId="36" xfId="0" applyFont="1" applyFill="1" applyBorder="1" applyAlignment="1" applyProtection="1">
      <alignment horizontal="center" vertical="center"/>
    </xf>
    <xf numFmtId="165" fontId="2" fillId="35" borderId="0" xfId="0" applyNumberFormat="1" applyFont="1" applyFill="1" applyBorder="1" applyAlignment="1" applyProtection="1">
      <alignment vertical="center"/>
    </xf>
    <xf numFmtId="0" fontId="0" fillId="34" borderId="37" xfId="0" applyFill="1" applyBorder="1" applyProtection="1"/>
    <xf numFmtId="165" fontId="7" fillId="35" borderId="0" xfId="0" applyNumberFormat="1" applyFont="1" applyFill="1" applyBorder="1" applyAlignment="1" applyProtection="1">
      <alignment horizontal="center" vertical="center"/>
    </xf>
    <xf numFmtId="0" fontId="5" fillId="34" borderId="0" xfId="0" applyFont="1" applyFill="1" applyBorder="1" applyAlignment="1" applyProtection="1">
      <alignment vertical="center"/>
    </xf>
    <xf numFmtId="0" fontId="0" fillId="34" borderId="0" xfId="0" applyFill="1" applyBorder="1" applyProtection="1"/>
    <xf numFmtId="0" fontId="0" fillId="0" borderId="0" xfId="0" applyBorder="1" applyProtection="1"/>
    <xf numFmtId="0" fontId="5" fillId="33" borderId="38" xfId="0" applyFont="1" applyFill="1" applyBorder="1" applyAlignment="1" applyProtection="1">
      <alignment horizontal="center" vertical="center"/>
    </xf>
    <xf numFmtId="165" fontId="7" fillId="35" borderId="39" xfId="0" applyNumberFormat="1" applyFont="1" applyFill="1" applyBorder="1" applyAlignment="1" applyProtection="1">
      <alignment horizontal="center" vertical="center"/>
    </xf>
    <xf numFmtId="0" fontId="0" fillId="34" borderId="39" xfId="0" applyFill="1" applyBorder="1" applyProtection="1"/>
    <xf numFmtId="0" fontId="0" fillId="34" borderId="40" xfId="0" applyFill="1" applyBorder="1" applyProtection="1"/>
    <xf numFmtId="0" fontId="5" fillId="38" borderId="33" xfId="0" applyFont="1" applyFill="1" applyBorder="1" applyAlignment="1" applyProtection="1">
      <alignment horizontal="center" vertical="center"/>
    </xf>
    <xf numFmtId="0" fontId="5" fillId="36" borderId="34" xfId="0" applyFont="1" applyFill="1" applyBorder="1" applyAlignment="1" applyProtection="1">
      <alignment vertical="center"/>
    </xf>
    <xf numFmtId="0" fontId="0" fillId="36" borderId="34" xfId="0" applyFill="1" applyBorder="1" applyProtection="1"/>
    <xf numFmtId="0" fontId="0" fillId="36" borderId="35" xfId="0" applyFill="1" applyBorder="1" applyProtection="1"/>
    <xf numFmtId="0" fontId="5" fillId="38" borderId="36" xfId="0" applyFont="1" applyFill="1" applyBorder="1" applyAlignment="1" applyProtection="1">
      <alignment horizontal="center" vertical="center"/>
    </xf>
    <xf numFmtId="165" fontId="2" fillId="37" borderId="0" xfId="0" applyNumberFormat="1" applyFont="1" applyFill="1" applyBorder="1" applyAlignment="1" applyProtection="1">
      <alignment vertical="center"/>
    </xf>
    <xf numFmtId="0" fontId="0" fillId="36" borderId="37" xfId="0" applyFill="1" applyBorder="1" applyProtection="1"/>
    <xf numFmtId="165" fontId="7" fillId="37" borderId="0" xfId="0" applyNumberFormat="1" applyFont="1" applyFill="1" applyBorder="1" applyAlignment="1" applyProtection="1">
      <alignment horizontal="center" vertical="center"/>
    </xf>
    <xf numFmtId="0" fontId="5" fillId="36" borderId="0" xfId="0" applyFont="1" applyFill="1" applyBorder="1" applyAlignment="1" applyProtection="1">
      <alignment vertical="center"/>
    </xf>
    <xf numFmtId="0" fontId="0" fillId="36" borderId="0" xfId="0" applyFill="1" applyBorder="1" applyProtection="1"/>
    <xf numFmtId="0" fontId="5" fillId="38" borderId="38" xfId="0" applyFont="1" applyFill="1" applyBorder="1" applyAlignment="1" applyProtection="1">
      <alignment horizontal="center" vertical="center"/>
    </xf>
    <xf numFmtId="0" fontId="10" fillId="36" borderId="39" xfId="0" applyFont="1" applyFill="1" applyBorder="1" applyAlignment="1" applyProtection="1">
      <alignment vertical="center"/>
    </xf>
    <xf numFmtId="0" fontId="5" fillId="36" borderId="39" xfId="0" applyFont="1" applyFill="1" applyBorder="1" applyAlignment="1" applyProtection="1">
      <alignment vertical="center"/>
    </xf>
    <xf numFmtId="165" fontId="7" fillId="37" borderId="39" xfId="0" applyNumberFormat="1" applyFont="1" applyFill="1" applyBorder="1" applyAlignment="1" applyProtection="1">
      <alignment horizontal="center" vertical="center"/>
    </xf>
    <xf numFmtId="0" fontId="0" fillId="36" borderId="39" xfId="0" applyFill="1" applyBorder="1" applyProtection="1"/>
    <xf numFmtId="0" fontId="0" fillId="36" borderId="40" xfId="0" applyFill="1" applyBorder="1" applyProtection="1"/>
    <xf numFmtId="0" fontId="10" fillId="0" borderId="0" xfId="0" applyFont="1" applyAlignment="1" applyProtection="1">
      <alignment vertical="center"/>
    </xf>
    <xf numFmtId="0" fontId="5" fillId="29" borderId="33" xfId="0" applyFont="1" applyFill="1" applyBorder="1" applyAlignment="1" applyProtection="1">
      <alignment horizontal="center" vertical="center"/>
    </xf>
    <xf numFmtId="0" fontId="5" fillId="25" borderId="34" xfId="0" applyFont="1" applyFill="1" applyBorder="1" applyAlignment="1" applyProtection="1">
      <alignment vertical="center"/>
    </xf>
    <xf numFmtId="0" fontId="0" fillId="25" borderId="34" xfId="0" applyFill="1" applyBorder="1" applyProtection="1"/>
    <xf numFmtId="0" fontId="0" fillId="25" borderId="35" xfId="0" applyFill="1" applyBorder="1" applyProtection="1"/>
    <xf numFmtId="0" fontId="5" fillId="29" borderId="36" xfId="0" applyFont="1" applyFill="1" applyBorder="1" applyAlignment="1" applyProtection="1">
      <alignment horizontal="center" vertical="center"/>
    </xf>
    <xf numFmtId="165" fontId="2" fillId="26" borderId="0" xfId="0" applyNumberFormat="1" applyFont="1" applyFill="1" applyBorder="1" applyAlignment="1" applyProtection="1">
      <alignment vertical="center"/>
    </xf>
    <xf numFmtId="0" fontId="0" fillId="25" borderId="37" xfId="0" applyFill="1" applyBorder="1" applyProtection="1"/>
    <xf numFmtId="165" fontId="7" fillId="26" borderId="0" xfId="0" applyNumberFormat="1" applyFont="1" applyFill="1" applyBorder="1" applyAlignment="1" applyProtection="1">
      <alignment horizontal="center" vertical="center"/>
    </xf>
    <xf numFmtId="0" fontId="5" fillId="25" borderId="0" xfId="0" applyFont="1" applyFill="1" applyBorder="1" applyAlignment="1" applyProtection="1">
      <alignment vertical="center"/>
    </xf>
    <xf numFmtId="0" fontId="0" fillId="25" borderId="0" xfId="0" applyFill="1" applyBorder="1" applyProtection="1"/>
    <xf numFmtId="0" fontId="5" fillId="29" borderId="38" xfId="0" applyFont="1" applyFill="1" applyBorder="1" applyAlignment="1" applyProtection="1">
      <alignment horizontal="center" vertical="center"/>
    </xf>
    <xf numFmtId="165" fontId="7" fillId="26" borderId="39" xfId="0" applyNumberFormat="1" applyFont="1" applyFill="1" applyBorder="1" applyAlignment="1" applyProtection="1">
      <alignment horizontal="center" vertical="center"/>
    </xf>
    <xf numFmtId="0" fontId="0" fillId="25" borderId="39" xfId="0" applyFill="1" applyBorder="1" applyProtection="1"/>
    <xf numFmtId="0" fontId="0" fillId="25" borderId="40" xfId="0" applyFill="1" applyBorder="1" applyProtection="1"/>
    <xf numFmtId="0" fontId="5" fillId="0" borderId="0" xfId="0" applyFont="1" applyBorder="1" applyAlignment="1" applyProtection="1">
      <alignment vertical="center"/>
    </xf>
    <xf numFmtId="0" fontId="5" fillId="4" borderId="0" xfId="0" applyFont="1" applyFill="1" applyAlignment="1" applyProtection="1">
      <alignment horizontal="center" vertical="center"/>
    </xf>
    <xf numFmtId="0" fontId="5" fillId="24" borderId="33" xfId="0" applyFont="1" applyFill="1" applyBorder="1" applyAlignment="1" applyProtection="1">
      <alignment horizontal="center" vertical="center"/>
    </xf>
    <xf numFmtId="0" fontId="5" fillId="23" borderId="34" xfId="0" applyFont="1" applyFill="1" applyBorder="1" applyAlignment="1" applyProtection="1">
      <alignment vertical="center"/>
    </xf>
    <xf numFmtId="0" fontId="0" fillId="23" borderId="34" xfId="0" applyFill="1" applyBorder="1" applyProtection="1"/>
    <xf numFmtId="0" fontId="0" fillId="23" borderId="35" xfId="0" applyFill="1" applyBorder="1" applyProtection="1"/>
    <xf numFmtId="0" fontId="5" fillId="24" borderId="36" xfId="0" applyFont="1" applyFill="1" applyBorder="1" applyAlignment="1" applyProtection="1">
      <alignment horizontal="center" vertical="center"/>
    </xf>
    <xf numFmtId="165" fontId="2" fillId="24" borderId="0" xfId="0" applyNumberFormat="1" applyFont="1" applyFill="1" applyBorder="1" applyAlignment="1" applyProtection="1">
      <alignment vertical="center"/>
    </xf>
    <xf numFmtId="0" fontId="0" fillId="23" borderId="37" xfId="0" applyFill="1" applyBorder="1" applyProtection="1"/>
    <xf numFmtId="165" fontId="7" fillId="24" borderId="0" xfId="0" applyNumberFormat="1" applyFont="1" applyFill="1" applyBorder="1" applyAlignment="1" applyProtection="1">
      <alignment horizontal="center" vertical="center"/>
    </xf>
    <xf numFmtId="0" fontId="5" fillId="23" borderId="0" xfId="0" applyFont="1" applyFill="1" applyBorder="1" applyAlignment="1" applyProtection="1">
      <alignment vertical="center"/>
    </xf>
    <xf numFmtId="0" fontId="0" fillId="23" borderId="0" xfId="0" applyFill="1" applyBorder="1" applyProtection="1"/>
    <xf numFmtId="0" fontId="5" fillId="28" borderId="36" xfId="0" applyFont="1" applyFill="1" applyBorder="1" applyAlignment="1" applyProtection="1">
      <alignment horizontal="center" vertical="center"/>
    </xf>
    <xf numFmtId="0" fontId="5" fillId="28" borderId="38" xfId="0" applyFont="1" applyFill="1" applyBorder="1" applyAlignment="1" applyProtection="1">
      <alignment horizontal="center" vertical="center"/>
    </xf>
    <xf numFmtId="0" fontId="5" fillId="28" borderId="39" xfId="0" applyFont="1" applyFill="1" applyBorder="1" applyAlignment="1" applyProtection="1">
      <alignment horizontal="center" vertical="center"/>
    </xf>
    <xf numFmtId="0" fontId="5" fillId="23" borderId="39" xfId="0" applyFont="1" applyFill="1" applyBorder="1" applyAlignment="1" applyProtection="1">
      <alignment vertical="center"/>
    </xf>
    <xf numFmtId="0" fontId="0" fillId="23" borderId="39" xfId="0" applyFill="1" applyBorder="1" applyProtection="1"/>
    <xf numFmtId="0" fontId="0" fillId="23" borderId="40" xfId="0" applyFill="1" applyBorder="1" applyProtection="1"/>
    <xf numFmtId="0" fontId="5" fillId="39" borderId="33" xfId="0" applyFont="1" applyFill="1" applyBorder="1" applyAlignment="1" applyProtection="1">
      <alignment horizontal="center" vertical="center"/>
    </xf>
    <xf numFmtId="0" fontId="5" fillId="40" borderId="34" xfId="0" applyFont="1" applyFill="1" applyBorder="1" applyAlignment="1" applyProtection="1">
      <alignment vertical="center"/>
    </xf>
    <xf numFmtId="0" fontId="0" fillId="40" borderId="34" xfId="0" applyFill="1" applyBorder="1" applyProtection="1"/>
    <xf numFmtId="0" fontId="0" fillId="40" borderId="35" xfId="0" applyFill="1" applyBorder="1" applyProtection="1"/>
    <xf numFmtId="0" fontId="5" fillId="39" borderId="36" xfId="0" applyFont="1" applyFill="1" applyBorder="1" applyAlignment="1" applyProtection="1">
      <alignment horizontal="center" vertical="center"/>
    </xf>
    <xf numFmtId="165" fontId="2" fillId="39" borderId="0" xfId="0" applyNumberFormat="1" applyFont="1" applyFill="1" applyBorder="1" applyAlignment="1" applyProtection="1">
      <alignment vertical="center"/>
    </xf>
    <xf numFmtId="0" fontId="0" fillId="40" borderId="37" xfId="0" applyFill="1" applyBorder="1" applyProtection="1"/>
    <xf numFmtId="165" fontId="7" fillId="39" borderId="0" xfId="0" applyNumberFormat="1" applyFont="1" applyFill="1" applyBorder="1" applyAlignment="1" applyProtection="1">
      <alignment horizontal="center" vertical="center"/>
    </xf>
    <xf numFmtId="165" fontId="13" fillId="4" borderId="0" xfId="0" applyNumberFormat="1" applyFont="1" applyFill="1" applyAlignment="1" applyProtection="1">
      <alignment horizontal="center" vertical="center"/>
    </xf>
    <xf numFmtId="0" fontId="5" fillId="40" borderId="0" xfId="0" applyFont="1" applyFill="1" applyBorder="1" applyAlignment="1" applyProtection="1">
      <alignment vertical="center"/>
    </xf>
    <xf numFmtId="0" fontId="0" fillId="40" borderId="0" xfId="0" applyFill="1" applyBorder="1" applyProtection="1"/>
    <xf numFmtId="0" fontId="9" fillId="4" borderId="0" xfId="0" applyFont="1" applyFill="1" applyAlignment="1" applyProtection="1">
      <alignment horizontal="center" vertical="center"/>
    </xf>
    <xf numFmtId="0" fontId="5" fillId="41" borderId="36" xfId="0" applyFont="1" applyFill="1" applyBorder="1" applyAlignment="1" applyProtection="1">
      <alignment horizontal="center" vertical="center"/>
    </xf>
    <xf numFmtId="0" fontId="5" fillId="41" borderId="38" xfId="0" applyFont="1" applyFill="1" applyBorder="1" applyAlignment="1" applyProtection="1">
      <alignment horizontal="center" vertical="center"/>
    </xf>
    <xf numFmtId="0" fontId="5" fillId="41" borderId="39" xfId="0" applyFont="1" applyFill="1" applyBorder="1" applyAlignment="1" applyProtection="1">
      <alignment horizontal="center" vertical="center"/>
    </xf>
    <xf numFmtId="0" fontId="5" fillId="40" borderId="39" xfId="0" applyFont="1" applyFill="1" applyBorder="1" applyAlignment="1" applyProtection="1">
      <alignment vertical="center"/>
    </xf>
    <xf numFmtId="0" fontId="0" fillId="40" borderId="39" xfId="0" applyFill="1" applyBorder="1" applyProtection="1"/>
    <xf numFmtId="0" fontId="0" fillId="40" borderId="40" xfId="0" applyFill="1" applyBorder="1" applyProtection="1"/>
    <xf numFmtId="0" fontId="0" fillId="4" borderId="0" xfId="0" applyFill="1" applyProtection="1"/>
    <xf numFmtId="0" fontId="5" fillId="42" borderId="33" xfId="0" applyFont="1" applyFill="1" applyBorder="1" applyAlignment="1" applyProtection="1">
      <alignment horizontal="center" vertical="center"/>
    </xf>
    <xf numFmtId="0" fontId="5" fillId="43" borderId="34" xfId="0" applyFont="1" applyFill="1" applyBorder="1" applyAlignment="1" applyProtection="1">
      <alignment vertical="center"/>
    </xf>
    <xf numFmtId="0" fontId="0" fillId="43" borderId="34" xfId="0" applyFill="1" applyBorder="1" applyProtection="1"/>
    <xf numFmtId="0" fontId="0" fillId="43" borderId="35" xfId="0" applyFill="1" applyBorder="1" applyProtection="1"/>
    <xf numFmtId="0" fontId="5" fillId="42" borderId="36" xfId="0" applyFont="1" applyFill="1" applyBorder="1" applyAlignment="1" applyProtection="1">
      <alignment horizontal="center" vertical="center"/>
    </xf>
    <xf numFmtId="165" fontId="2" fillId="42" borderId="0" xfId="0" applyNumberFormat="1" applyFont="1" applyFill="1" applyBorder="1" applyAlignment="1" applyProtection="1">
      <alignment vertical="center"/>
    </xf>
    <xf numFmtId="0" fontId="0" fillId="43" borderId="37" xfId="0" applyFill="1" applyBorder="1" applyProtection="1"/>
    <xf numFmtId="165" fontId="7" fillId="42" borderId="0" xfId="0" applyNumberFormat="1" applyFont="1" applyFill="1" applyBorder="1" applyAlignment="1" applyProtection="1">
      <alignment horizontal="center" vertical="center"/>
    </xf>
    <xf numFmtId="0" fontId="5" fillId="43" borderId="0" xfId="0" applyFont="1" applyFill="1" applyBorder="1" applyAlignment="1" applyProtection="1">
      <alignment vertical="center"/>
    </xf>
    <xf numFmtId="0" fontId="0" fillId="43" borderId="0" xfId="0" applyFill="1" applyBorder="1" applyProtection="1"/>
    <xf numFmtId="0" fontId="5" fillId="44" borderId="36" xfId="0" applyFont="1" applyFill="1" applyBorder="1" applyAlignment="1" applyProtection="1">
      <alignment horizontal="center" vertical="center"/>
    </xf>
    <xf numFmtId="0" fontId="5" fillId="44" borderId="38" xfId="0" applyFont="1" applyFill="1" applyBorder="1" applyAlignment="1" applyProtection="1">
      <alignment horizontal="center" vertical="center"/>
    </xf>
    <xf numFmtId="0" fontId="5" fillId="44" borderId="39" xfId="0" applyFont="1" applyFill="1" applyBorder="1" applyAlignment="1" applyProtection="1">
      <alignment horizontal="center" vertical="center"/>
    </xf>
    <xf numFmtId="0" fontId="5" fillId="43" borderId="39" xfId="0" applyFont="1" applyFill="1" applyBorder="1" applyAlignment="1" applyProtection="1">
      <alignment vertical="center"/>
    </xf>
    <xf numFmtId="0" fontId="0" fillId="43" borderId="39" xfId="0" applyFill="1" applyBorder="1" applyProtection="1"/>
    <xf numFmtId="0" fontId="0" fillId="43" borderId="40" xfId="0" applyFill="1" applyBorder="1" applyProtection="1"/>
    <xf numFmtId="0" fontId="5" fillId="45" borderId="33" xfId="0" applyFont="1" applyFill="1" applyBorder="1" applyAlignment="1" applyProtection="1">
      <alignment horizontal="center" vertical="center"/>
    </xf>
    <xf numFmtId="0" fontId="5" fillId="46" borderId="34" xfId="0" applyFont="1" applyFill="1" applyBorder="1" applyAlignment="1" applyProtection="1">
      <alignment vertical="center"/>
    </xf>
    <xf numFmtId="0" fontId="0" fillId="46" borderId="34" xfId="0" applyFill="1" applyBorder="1" applyProtection="1"/>
    <xf numFmtId="0" fontId="0" fillId="46" borderId="35" xfId="0" applyFill="1" applyBorder="1" applyProtection="1"/>
    <xf numFmtId="0" fontId="5" fillId="45" borderId="36" xfId="0" applyFont="1" applyFill="1" applyBorder="1" applyAlignment="1" applyProtection="1">
      <alignment horizontal="center" vertical="center"/>
    </xf>
    <xf numFmtId="165" fontId="2" fillId="45" borderId="0" xfId="0" applyNumberFormat="1" applyFont="1" applyFill="1" applyBorder="1" applyAlignment="1" applyProtection="1">
      <alignment vertical="center"/>
    </xf>
    <xf numFmtId="0" fontId="0" fillId="46" borderId="37" xfId="0" applyFill="1" applyBorder="1" applyProtection="1"/>
    <xf numFmtId="165" fontId="7" fillId="45" borderId="0" xfId="0" applyNumberFormat="1" applyFont="1" applyFill="1" applyBorder="1" applyAlignment="1" applyProtection="1">
      <alignment horizontal="center" vertical="center"/>
    </xf>
    <xf numFmtId="0" fontId="5" fillId="46" borderId="0" xfId="0" applyFont="1" applyFill="1" applyBorder="1" applyAlignment="1" applyProtection="1">
      <alignment vertical="center"/>
    </xf>
    <xf numFmtId="0" fontId="0" fillId="46" borderId="0" xfId="0" applyFill="1" applyBorder="1" applyProtection="1"/>
    <xf numFmtId="0" fontId="5" fillId="47" borderId="36" xfId="0" applyFont="1" applyFill="1" applyBorder="1" applyAlignment="1" applyProtection="1">
      <alignment horizontal="center" vertical="center"/>
    </xf>
    <xf numFmtId="0" fontId="5" fillId="47" borderId="38" xfId="0" applyFont="1" applyFill="1" applyBorder="1" applyAlignment="1" applyProtection="1">
      <alignment horizontal="center" vertical="center"/>
    </xf>
    <xf numFmtId="0" fontId="5" fillId="47" borderId="39" xfId="0" applyFont="1" applyFill="1" applyBorder="1" applyAlignment="1" applyProtection="1">
      <alignment horizontal="center" vertical="center"/>
    </xf>
    <xf numFmtId="0" fontId="5" fillId="46" borderId="39" xfId="0" applyFont="1" applyFill="1" applyBorder="1" applyAlignment="1" applyProtection="1">
      <alignment vertical="center"/>
    </xf>
    <xf numFmtId="0" fontId="0" fillId="46" borderId="39" xfId="0" applyFill="1" applyBorder="1" applyProtection="1"/>
    <xf numFmtId="0" fontId="0" fillId="46" borderId="40" xfId="0" applyFill="1" applyBorder="1" applyProtection="1"/>
    <xf numFmtId="164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170" fontId="0" fillId="0" borderId="0" xfId="0" applyNumberFormat="1" applyAlignment="1">
      <alignment horizontal="center" vertical="center"/>
    </xf>
    <xf numFmtId="166" fontId="4" fillId="4" borderId="0" xfId="0" applyNumberFormat="1" applyFont="1" applyFill="1" applyAlignment="1" applyProtection="1">
      <alignment vertical="center"/>
      <protection locked="0"/>
    </xf>
    <xf numFmtId="0" fontId="0" fillId="4" borderId="0" xfId="0" applyFill="1"/>
    <xf numFmtId="0" fontId="9" fillId="4" borderId="2" xfId="0" applyNumberFormat="1" applyFont="1" applyFill="1" applyBorder="1" applyAlignment="1" applyProtection="1">
      <alignment horizontal="center" vertical="center"/>
      <protection locked="0"/>
    </xf>
    <xf numFmtId="0" fontId="4" fillId="4" borderId="2" xfId="0" applyNumberFormat="1" applyFont="1" applyFill="1" applyBorder="1" applyAlignment="1" applyProtection="1">
      <alignment horizontal="center" vertical="center"/>
      <protection locked="0"/>
    </xf>
    <xf numFmtId="0" fontId="7" fillId="4" borderId="2" xfId="0" applyNumberFormat="1" applyFont="1" applyFill="1" applyBorder="1" applyAlignment="1" applyProtection="1">
      <alignment horizontal="center" vertical="center"/>
      <protection locked="0"/>
    </xf>
    <xf numFmtId="0" fontId="16" fillId="4" borderId="2" xfId="0" applyNumberFormat="1" applyFont="1" applyFill="1" applyBorder="1" applyAlignment="1" applyProtection="1">
      <alignment horizontal="center" vertical="center"/>
      <protection locked="0"/>
    </xf>
    <xf numFmtId="169" fontId="2" fillId="4" borderId="2" xfId="0" applyNumberFormat="1" applyFont="1" applyFill="1" applyBorder="1" applyAlignment="1" applyProtection="1">
      <alignment horizontal="center" vertical="center"/>
    </xf>
    <xf numFmtId="168" fontId="2" fillId="4" borderId="32" xfId="0" applyNumberFormat="1" applyFont="1" applyFill="1" applyBorder="1" applyAlignment="1" applyProtection="1">
      <alignment horizontal="left" vertical="center" wrapText="1" indent="1"/>
      <protection locked="0"/>
    </xf>
    <xf numFmtId="168" fontId="2" fillId="4" borderId="32" xfId="0" applyNumberFormat="1" applyFont="1" applyFill="1" applyBorder="1" applyAlignment="1" applyProtection="1">
      <alignment horizontal="left" vertical="center" indent="1"/>
      <protection locked="0"/>
    </xf>
    <xf numFmtId="170" fontId="2" fillId="0" borderId="31" xfId="0" applyNumberFormat="1" applyFont="1" applyFill="1" applyBorder="1" applyAlignment="1" applyProtection="1">
      <alignment horizontal="right" vertical="center"/>
      <protection locked="0"/>
    </xf>
    <xf numFmtId="165" fontId="16" fillId="4" borderId="2" xfId="0" applyNumberFormat="1" applyFont="1" applyFill="1" applyBorder="1" applyAlignment="1" applyProtection="1">
      <alignment horizontal="center" vertical="center"/>
      <protection locked="0"/>
    </xf>
    <xf numFmtId="165" fontId="2" fillId="16" borderId="2" xfId="0" applyNumberFormat="1" applyFont="1" applyFill="1" applyBorder="1" applyAlignment="1" applyProtection="1">
      <alignment horizontal="center" vertical="center"/>
    </xf>
    <xf numFmtId="165" fontId="2" fillId="17" borderId="2" xfId="0" applyNumberFormat="1" applyFont="1" applyFill="1" applyBorder="1" applyAlignment="1" applyProtection="1">
      <alignment horizontal="center" vertical="center"/>
    </xf>
    <xf numFmtId="165" fontId="9" fillId="14" borderId="31" xfId="0" applyNumberFormat="1" applyFont="1" applyFill="1" applyBorder="1" applyAlignment="1" applyProtection="1">
      <alignment horizontal="center" vertical="center"/>
    </xf>
    <xf numFmtId="165" fontId="4" fillId="18" borderId="31" xfId="0" applyNumberFormat="1" applyFont="1" applyFill="1" applyBorder="1" applyAlignment="1" applyProtection="1">
      <alignment horizontal="center" vertical="center"/>
    </xf>
    <xf numFmtId="165" fontId="11" fillId="19" borderId="2" xfId="0" applyNumberFormat="1" applyFont="1" applyFill="1" applyBorder="1" applyAlignment="1" applyProtection="1">
      <alignment horizontal="center" vertical="center" wrapText="1"/>
    </xf>
    <xf numFmtId="165" fontId="11" fillId="20" borderId="2" xfId="0" applyNumberFormat="1" applyFont="1" applyFill="1" applyBorder="1" applyAlignment="1" applyProtection="1">
      <alignment horizontal="center" vertical="center"/>
    </xf>
    <xf numFmtId="165" fontId="5" fillId="21" borderId="2" xfId="0" applyNumberFormat="1" applyFont="1" applyFill="1" applyBorder="1" applyAlignment="1" applyProtection="1">
      <alignment horizontal="center" vertical="center" wrapText="1"/>
    </xf>
    <xf numFmtId="0" fontId="5" fillId="49" borderId="33" xfId="0" applyFont="1" applyFill="1" applyBorder="1" applyAlignment="1" applyProtection="1">
      <alignment horizontal="center" vertical="center"/>
    </xf>
    <xf numFmtId="0" fontId="5" fillId="49" borderId="34" xfId="0" applyFont="1" applyFill="1" applyBorder="1" applyAlignment="1" applyProtection="1">
      <alignment vertical="center"/>
    </xf>
    <xf numFmtId="0" fontId="0" fillId="49" borderId="34" xfId="0" applyFill="1" applyBorder="1" applyProtection="1"/>
    <xf numFmtId="0" fontId="0" fillId="49" borderId="35" xfId="0" applyFill="1" applyBorder="1" applyProtection="1"/>
    <xf numFmtId="0" fontId="5" fillId="49" borderId="36" xfId="0" applyFont="1" applyFill="1" applyBorder="1" applyAlignment="1" applyProtection="1">
      <alignment horizontal="center" vertical="center"/>
    </xf>
    <xf numFmtId="0" fontId="5" fillId="49" borderId="38" xfId="0" applyFont="1" applyFill="1" applyBorder="1" applyAlignment="1" applyProtection="1">
      <alignment horizontal="center" vertical="center"/>
    </xf>
    <xf numFmtId="0" fontId="5" fillId="49" borderId="39" xfId="0" applyFont="1" applyFill="1" applyBorder="1" applyAlignment="1" applyProtection="1">
      <alignment horizontal="center" vertical="center"/>
    </xf>
    <xf numFmtId="0" fontId="5" fillId="49" borderId="39" xfId="0" applyFont="1" applyFill="1" applyBorder="1" applyAlignment="1" applyProtection="1">
      <alignment vertical="center"/>
    </xf>
    <xf numFmtId="0" fontId="0" fillId="49" borderId="39" xfId="0" applyFill="1" applyBorder="1" applyProtection="1"/>
    <xf numFmtId="0" fontId="0" fillId="49" borderId="40" xfId="0" applyFill="1" applyBorder="1" applyProtection="1"/>
    <xf numFmtId="0" fontId="0" fillId="49" borderId="37" xfId="0" applyFill="1" applyBorder="1" applyProtection="1"/>
    <xf numFmtId="165" fontId="2" fillId="49" borderId="0" xfId="0" applyNumberFormat="1" applyFont="1" applyFill="1" applyBorder="1" applyAlignment="1" applyProtection="1">
      <alignment vertical="center"/>
    </xf>
    <xf numFmtId="165" fontId="7" fillId="49" borderId="0" xfId="0" applyNumberFormat="1" applyFont="1" applyFill="1" applyBorder="1" applyAlignment="1" applyProtection="1">
      <alignment horizontal="center" vertical="center"/>
    </xf>
    <xf numFmtId="0" fontId="5" fillId="49" borderId="0" xfId="0" applyFont="1" applyFill="1" applyBorder="1" applyAlignment="1" applyProtection="1">
      <alignment vertical="center"/>
    </xf>
    <xf numFmtId="0" fontId="0" fillId="49" borderId="0" xfId="0" applyFill="1" applyBorder="1" applyProtection="1"/>
    <xf numFmtId="0" fontId="5" fillId="50" borderId="33" xfId="0" applyFont="1" applyFill="1" applyBorder="1" applyAlignment="1" applyProtection="1">
      <alignment horizontal="center" vertical="center"/>
    </xf>
    <xf numFmtId="0" fontId="5" fillId="50" borderId="34" xfId="0" applyFont="1" applyFill="1" applyBorder="1" applyAlignment="1" applyProtection="1">
      <alignment vertical="center"/>
    </xf>
    <xf numFmtId="0" fontId="0" fillId="50" borderId="34" xfId="0" applyFill="1" applyBorder="1" applyProtection="1"/>
    <xf numFmtId="0" fontId="0" fillId="50" borderId="35" xfId="0" applyFill="1" applyBorder="1" applyProtection="1"/>
    <xf numFmtId="0" fontId="5" fillId="50" borderId="38" xfId="0" applyFont="1" applyFill="1" applyBorder="1" applyAlignment="1" applyProtection="1">
      <alignment horizontal="center" vertical="center"/>
    </xf>
    <xf numFmtId="0" fontId="5" fillId="50" borderId="39" xfId="0" applyFont="1" applyFill="1" applyBorder="1" applyAlignment="1" applyProtection="1">
      <alignment horizontal="center" vertical="center"/>
    </xf>
    <xf numFmtId="0" fontId="5" fillId="50" borderId="39" xfId="0" applyFont="1" applyFill="1" applyBorder="1" applyAlignment="1" applyProtection="1">
      <alignment vertical="center"/>
    </xf>
    <xf numFmtId="0" fontId="0" fillId="50" borderId="39" xfId="0" applyFill="1" applyBorder="1" applyProtection="1"/>
    <xf numFmtId="0" fontId="0" fillId="50" borderId="40" xfId="0" applyFill="1" applyBorder="1" applyProtection="1"/>
    <xf numFmtId="165" fontId="7" fillId="50" borderId="0" xfId="0" applyNumberFormat="1" applyFont="1" applyFill="1" applyBorder="1" applyAlignment="1" applyProtection="1">
      <alignment horizontal="center" vertical="center"/>
    </xf>
    <xf numFmtId="0" fontId="0" fillId="50" borderId="0" xfId="0" applyFill="1" applyBorder="1" applyProtection="1"/>
    <xf numFmtId="0" fontId="0" fillId="50" borderId="37" xfId="0" applyFill="1" applyBorder="1" applyProtection="1"/>
    <xf numFmtId="0" fontId="5" fillId="50" borderId="36" xfId="0" applyFont="1" applyFill="1" applyBorder="1" applyAlignment="1" applyProtection="1">
      <alignment horizontal="center" vertical="center"/>
    </xf>
    <xf numFmtId="0" fontId="5" fillId="50" borderId="0" xfId="0" applyFont="1" applyFill="1" applyBorder="1" applyAlignment="1" applyProtection="1">
      <alignment vertical="center"/>
    </xf>
    <xf numFmtId="0" fontId="5" fillId="51" borderId="33" xfId="0" applyFont="1" applyFill="1" applyBorder="1" applyAlignment="1" applyProtection="1">
      <alignment horizontal="center" vertical="center"/>
    </xf>
    <xf numFmtId="0" fontId="5" fillId="51" borderId="34" xfId="0" applyFont="1" applyFill="1" applyBorder="1" applyAlignment="1" applyProtection="1">
      <alignment vertical="center"/>
    </xf>
    <xf numFmtId="0" fontId="0" fillId="51" borderId="34" xfId="0" applyFill="1" applyBorder="1" applyProtection="1"/>
    <xf numFmtId="0" fontId="0" fillId="51" borderId="35" xfId="0" applyFill="1" applyBorder="1" applyProtection="1"/>
    <xf numFmtId="0" fontId="5" fillId="51" borderId="38" xfId="0" applyFont="1" applyFill="1" applyBorder="1" applyAlignment="1" applyProtection="1">
      <alignment horizontal="center" vertical="center"/>
    </xf>
    <xf numFmtId="0" fontId="5" fillId="51" borderId="39" xfId="0" applyFont="1" applyFill="1" applyBorder="1" applyAlignment="1" applyProtection="1">
      <alignment horizontal="center" vertical="center"/>
    </xf>
    <xf numFmtId="0" fontId="5" fillId="51" borderId="39" xfId="0" applyFont="1" applyFill="1" applyBorder="1" applyAlignment="1" applyProtection="1">
      <alignment vertical="center"/>
    </xf>
    <xf numFmtId="0" fontId="0" fillId="51" borderId="39" xfId="0" applyFill="1" applyBorder="1" applyProtection="1"/>
    <xf numFmtId="0" fontId="0" fillId="51" borderId="40" xfId="0" applyFill="1" applyBorder="1" applyProtection="1"/>
    <xf numFmtId="165" fontId="2" fillId="51" borderId="0" xfId="0" applyNumberFormat="1" applyFont="1" applyFill="1" applyBorder="1" applyAlignment="1" applyProtection="1">
      <alignment vertical="center"/>
    </xf>
    <xf numFmtId="165" fontId="7" fillId="51" borderId="0" xfId="0" applyNumberFormat="1" applyFont="1" applyFill="1" applyBorder="1" applyAlignment="1" applyProtection="1">
      <alignment horizontal="center" vertical="center"/>
    </xf>
    <xf numFmtId="0" fontId="0" fillId="51" borderId="37" xfId="0" applyFill="1" applyBorder="1" applyProtection="1"/>
    <xf numFmtId="0" fontId="5" fillId="51" borderId="36" xfId="0" applyFont="1" applyFill="1" applyBorder="1" applyAlignment="1" applyProtection="1">
      <alignment horizontal="center" vertical="center"/>
    </xf>
    <xf numFmtId="0" fontId="5" fillId="51" borderId="0" xfId="0" applyFont="1" applyFill="1" applyBorder="1" applyAlignment="1" applyProtection="1">
      <alignment vertical="center"/>
    </xf>
    <xf numFmtId="0" fontId="0" fillId="51" borderId="0" xfId="0" applyFill="1" applyBorder="1" applyProtection="1"/>
    <xf numFmtId="165" fontId="2" fillId="50" borderId="0" xfId="0" applyNumberFormat="1" applyFont="1" applyFill="1" applyBorder="1" applyAlignment="1" applyProtection="1">
      <alignment vertical="center"/>
    </xf>
    <xf numFmtId="165" fontId="9" fillId="52" borderId="2" xfId="0" applyNumberFormat="1" applyFont="1" applyFill="1" applyBorder="1" applyAlignment="1" applyProtection="1">
      <alignment horizontal="center" vertical="center" wrapText="1"/>
    </xf>
    <xf numFmtId="165" fontId="7" fillId="0" borderId="21" xfId="0" applyNumberFormat="1" applyFont="1" applyBorder="1" applyAlignment="1" applyProtection="1">
      <alignment horizontal="center" vertical="center"/>
    </xf>
    <xf numFmtId="165" fontId="7" fillId="0" borderId="58" xfId="0" applyNumberFormat="1" applyFont="1" applyBorder="1" applyAlignment="1" applyProtection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  <protection locked="0"/>
    </xf>
    <xf numFmtId="165" fontId="7" fillId="5" borderId="1" xfId="0" applyNumberFormat="1" applyFont="1" applyFill="1" applyBorder="1" applyAlignment="1" applyProtection="1">
      <alignment horizontal="center" vertical="center"/>
    </xf>
    <xf numFmtId="0" fontId="7" fillId="8" borderId="1" xfId="0" applyFont="1" applyFill="1" applyBorder="1" applyAlignment="1" applyProtection="1">
      <alignment horizontal="center" vertical="center"/>
    </xf>
    <xf numFmtId="0" fontId="7" fillId="4" borderId="63" xfId="0" applyFont="1" applyFill="1" applyBorder="1" applyAlignment="1" applyProtection="1">
      <alignment horizontal="center" vertical="center"/>
    </xf>
    <xf numFmtId="0" fontId="7" fillId="48" borderId="64" xfId="0" applyNumberFormat="1" applyFont="1" applyFill="1" applyBorder="1" applyAlignment="1" applyProtection="1">
      <alignment horizontal="center" vertical="center"/>
      <protection locked="0"/>
    </xf>
    <xf numFmtId="0" fontId="7" fillId="48" borderId="1" xfId="0" applyNumberFormat="1" applyFont="1" applyFill="1" applyBorder="1" applyAlignment="1" applyProtection="1">
      <alignment horizontal="center" vertical="center"/>
      <protection locked="0"/>
    </xf>
    <xf numFmtId="0" fontId="7" fillId="48" borderId="63" xfId="0" applyNumberFormat="1" applyFont="1" applyFill="1" applyBorder="1" applyAlignment="1" applyProtection="1">
      <alignment horizontal="center" vertical="center"/>
      <protection locked="0"/>
    </xf>
    <xf numFmtId="165" fontId="17" fillId="0" borderId="8" xfId="0" applyNumberFormat="1" applyFont="1" applyBorder="1" applyAlignment="1" applyProtection="1">
      <alignment horizontal="center" vertical="center"/>
    </xf>
    <xf numFmtId="165" fontId="17" fillId="0" borderId="31" xfId="0" applyNumberFormat="1" applyFont="1" applyBorder="1" applyAlignment="1" applyProtection="1">
      <alignment horizontal="center" vertical="center"/>
    </xf>
    <xf numFmtId="0" fontId="7" fillId="6" borderId="58" xfId="0" applyFont="1" applyFill="1" applyBorder="1" applyAlignment="1" applyProtection="1">
      <alignment horizontal="center" vertical="center"/>
      <protection locked="0"/>
    </xf>
    <xf numFmtId="165" fontId="7" fillId="5" borderId="2" xfId="0" applyNumberFormat="1" applyFont="1" applyFill="1" applyBorder="1" applyAlignment="1" applyProtection="1">
      <alignment horizontal="center" vertical="center"/>
    </xf>
    <xf numFmtId="0" fontId="7" fillId="8" borderId="2" xfId="0" applyFont="1" applyFill="1" applyBorder="1" applyAlignment="1" applyProtection="1">
      <alignment horizontal="center" vertical="center"/>
    </xf>
    <xf numFmtId="0" fontId="7" fillId="4" borderId="54" xfId="0" applyFont="1" applyFill="1" applyBorder="1" applyAlignment="1" applyProtection="1">
      <alignment horizontal="center" vertical="center"/>
    </xf>
    <xf numFmtId="0" fontId="7" fillId="48" borderId="59" xfId="0" applyNumberFormat="1" applyFont="1" applyFill="1" applyBorder="1" applyAlignment="1" applyProtection="1">
      <alignment horizontal="center" vertical="center"/>
      <protection locked="0"/>
    </xf>
    <xf numFmtId="0" fontId="7" fillId="48" borderId="2" xfId="0" applyNumberFormat="1" applyFont="1" applyFill="1" applyBorder="1" applyAlignment="1" applyProtection="1">
      <alignment horizontal="center" vertical="center"/>
      <protection locked="0"/>
    </xf>
    <xf numFmtId="0" fontId="7" fillId="48" borderId="54" xfId="0" applyNumberFormat="1" applyFont="1" applyFill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</xf>
    <xf numFmtId="165" fontId="7" fillId="0" borderId="31" xfId="0" applyNumberFormat="1" applyFont="1" applyBorder="1" applyAlignment="1" applyProtection="1">
      <alignment horizontal="center" vertical="center"/>
    </xf>
    <xf numFmtId="0" fontId="7" fillId="48" borderId="60" xfId="0" applyNumberFormat="1" applyFont="1" applyFill="1" applyBorder="1" applyAlignment="1" applyProtection="1">
      <alignment horizontal="center" vertical="center"/>
      <protection locked="0"/>
    </xf>
    <xf numFmtId="0" fontId="7" fillId="48" borderId="61" xfId="0" applyNumberFormat="1" applyFont="1" applyFill="1" applyBorder="1" applyAlignment="1" applyProtection="1">
      <alignment horizontal="center" vertical="center"/>
      <protection locked="0"/>
    </xf>
    <xf numFmtId="0" fontId="7" fillId="48" borderId="62" xfId="0" applyNumberFormat="1" applyFont="1" applyFill="1" applyBorder="1" applyAlignment="1" applyProtection="1">
      <alignment horizontal="center" vertical="center"/>
      <protection locked="0"/>
    </xf>
    <xf numFmtId="165" fontId="7" fillId="4" borderId="8" xfId="0" applyNumberFormat="1" applyFont="1" applyFill="1" applyBorder="1" applyAlignment="1" applyProtection="1">
      <alignment horizontal="center" vertical="center"/>
    </xf>
    <xf numFmtId="165" fontId="7" fillId="4" borderId="31" xfId="0" applyNumberFormat="1" applyFont="1" applyFill="1" applyBorder="1" applyAlignment="1" applyProtection="1">
      <alignment horizontal="center" vertical="center"/>
    </xf>
    <xf numFmtId="0" fontId="7" fillId="6" borderId="2" xfId="0" applyFont="1" applyFill="1" applyBorder="1" applyAlignment="1" applyProtection="1">
      <alignment horizontal="center" vertical="center"/>
      <protection locked="0"/>
    </xf>
    <xf numFmtId="0" fontId="7" fillId="4" borderId="48" xfId="0" applyNumberFormat="1" applyFont="1" applyFill="1" applyBorder="1" applyAlignment="1" applyProtection="1">
      <alignment horizontal="center" vertical="center"/>
      <protection locked="0"/>
    </xf>
    <xf numFmtId="0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17" xfId="0" applyNumberFormat="1" applyFont="1" applyFill="1" applyBorder="1" applyAlignment="1" applyProtection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vertical="center"/>
    </xf>
    <xf numFmtId="165" fontId="7" fillId="0" borderId="45" xfId="0" applyNumberFormat="1" applyFont="1" applyBorder="1" applyAlignment="1" applyProtection="1">
      <alignment horizontal="center" vertical="center"/>
    </xf>
    <xf numFmtId="0" fontId="7" fillId="6" borderId="23" xfId="0" applyFont="1" applyFill="1" applyBorder="1" applyAlignment="1" applyProtection="1">
      <alignment horizontal="center" vertical="center"/>
      <protection locked="0"/>
    </xf>
    <xf numFmtId="165" fontId="7" fillId="5" borderId="23" xfId="0" applyNumberFormat="1" applyFont="1" applyFill="1" applyBorder="1" applyAlignment="1" applyProtection="1">
      <alignment horizontal="center" vertical="center"/>
    </xf>
    <xf numFmtId="0" fontId="7" fillId="8" borderId="23" xfId="0" applyFont="1" applyFill="1" applyBorder="1" applyAlignment="1" applyProtection="1">
      <alignment horizontal="center" vertical="center"/>
    </xf>
    <xf numFmtId="0" fontId="7" fillId="4" borderId="55" xfId="0" applyFont="1" applyFill="1" applyBorder="1" applyAlignment="1" applyProtection="1">
      <alignment horizontal="center" vertical="center"/>
    </xf>
    <xf numFmtId="0" fontId="7" fillId="4" borderId="49" xfId="0" applyNumberFormat="1" applyFont="1" applyFill="1" applyBorder="1" applyAlignment="1" applyProtection="1">
      <alignment horizontal="center" vertical="center"/>
      <protection locked="0"/>
    </xf>
    <xf numFmtId="0" fontId="7" fillId="4" borderId="23" xfId="0" applyNumberFormat="1" applyFont="1" applyFill="1" applyBorder="1" applyAlignment="1" applyProtection="1">
      <alignment horizontal="center" vertical="center"/>
      <protection locked="0"/>
    </xf>
    <xf numFmtId="0" fontId="7" fillId="4" borderId="24" xfId="0" applyNumberFormat="1" applyFont="1" applyFill="1" applyBorder="1" applyAlignment="1" applyProtection="1">
      <alignment horizontal="center" vertical="center"/>
      <protection locked="0"/>
    </xf>
    <xf numFmtId="165" fontId="7" fillId="0" borderId="41" xfId="0" applyNumberFormat="1" applyFont="1" applyBorder="1" applyAlignment="1" applyProtection="1">
      <alignment horizontal="center" vertical="center"/>
    </xf>
    <xf numFmtId="165" fontId="7" fillId="0" borderId="46" xfId="0" applyNumberFormat="1" applyFont="1" applyBorder="1" applyAlignment="1" applyProtection="1">
      <alignment horizontal="center" vertical="center"/>
    </xf>
    <xf numFmtId="0" fontId="7" fillId="6" borderId="42" xfId="0" applyFont="1" applyFill="1" applyBorder="1" applyAlignment="1" applyProtection="1">
      <alignment horizontal="center" vertical="center"/>
      <protection locked="0"/>
    </xf>
    <xf numFmtId="165" fontId="7" fillId="5" borderId="42" xfId="0" applyNumberFormat="1" applyFont="1" applyFill="1" applyBorder="1" applyAlignment="1" applyProtection="1">
      <alignment horizontal="center" vertical="center"/>
    </xf>
    <xf numFmtId="0" fontId="7" fillId="8" borderId="42" xfId="0" applyFont="1" applyFill="1" applyBorder="1" applyAlignment="1" applyProtection="1">
      <alignment horizontal="center" vertical="center"/>
    </xf>
    <xf numFmtId="0" fontId="7" fillId="4" borderId="56" xfId="0" applyFont="1" applyFill="1" applyBorder="1" applyAlignment="1" applyProtection="1">
      <alignment horizontal="center" vertical="center"/>
    </xf>
    <xf numFmtId="0" fontId="7" fillId="4" borderId="50" xfId="0" applyNumberFormat="1" applyFont="1" applyFill="1" applyBorder="1" applyAlignment="1" applyProtection="1">
      <alignment horizontal="center" vertical="center"/>
      <protection locked="0"/>
    </xf>
    <xf numFmtId="0" fontId="7" fillId="4" borderId="42" xfId="0" applyNumberFormat="1" applyFont="1" applyFill="1" applyBorder="1" applyAlignment="1" applyProtection="1">
      <alignment horizontal="center" vertical="center"/>
      <protection locked="0"/>
    </xf>
    <xf numFmtId="0" fontId="7" fillId="4" borderId="43" xfId="0" applyNumberFormat="1" applyFont="1" applyFill="1" applyBorder="1" applyAlignment="1" applyProtection="1">
      <alignment horizontal="center" vertical="center"/>
      <protection locked="0"/>
    </xf>
    <xf numFmtId="0" fontId="7" fillId="4" borderId="32" xfId="0" applyNumberFormat="1" applyFont="1" applyFill="1" applyBorder="1" applyAlignment="1" applyProtection="1">
      <alignment horizontal="center" vertical="center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165" fontId="7" fillId="0" borderId="10" xfId="0" applyNumberFormat="1" applyFont="1" applyBorder="1" applyAlignment="1" applyProtection="1">
      <alignment horizontal="center" vertical="center"/>
    </xf>
    <xf numFmtId="165" fontId="7" fillId="0" borderId="47" xfId="0" applyNumberFormat="1" applyFont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  <protection locked="0"/>
    </xf>
    <xf numFmtId="165" fontId="7" fillId="5" borderId="3" xfId="0" applyNumberFormat="1" applyFont="1" applyFill="1" applyBorder="1" applyAlignment="1" applyProtection="1">
      <alignment horizontal="center" vertical="center"/>
    </xf>
    <xf numFmtId="0" fontId="7" fillId="8" borderId="3" xfId="0" applyFont="1" applyFill="1" applyBorder="1" applyAlignment="1" applyProtection="1">
      <alignment horizontal="center" vertical="center"/>
    </xf>
    <xf numFmtId="0" fontId="7" fillId="4" borderId="57" xfId="0" applyFont="1" applyFill="1" applyBorder="1" applyAlignment="1" applyProtection="1">
      <alignment horizontal="center" vertical="center"/>
    </xf>
    <xf numFmtId="0" fontId="7" fillId="4" borderId="51" xfId="0" applyNumberFormat="1" applyFont="1" applyFill="1" applyBorder="1" applyAlignment="1" applyProtection="1">
      <alignment horizontal="center" vertical="center"/>
      <protection locked="0"/>
    </xf>
    <xf numFmtId="0" fontId="7" fillId="4" borderId="3" xfId="0" applyNumberFormat="1" applyFont="1" applyFill="1" applyBorder="1" applyAlignment="1" applyProtection="1">
      <alignment horizontal="center" vertical="center"/>
      <protection locked="0"/>
    </xf>
    <xf numFmtId="0" fontId="7" fillId="4" borderId="11" xfId="0" applyNumberFormat="1" applyFont="1" applyFill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</xf>
    <xf numFmtId="165" fontId="7" fillId="0" borderId="44" xfId="0" applyNumberFormat="1" applyFont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  <protection locked="0"/>
    </xf>
    <xf numFmtId="165" fontId="7" fillId="5" borderId="4" xfId="0" applyNumberFormat="1" applyFont="1" applyFill="1" applyBorder="1" applyAlignment="1" applyProtection="1">
      <alignment horizontal="center" vertical="center"/>
    </xf>
    <xf numFmtId="0" fontId="7" fillId="8" borderId="4" xfId="0" applyFont="1" applyFill="1" applyBorder="1" applyAlignment="1" applyProtection="1">
      <alignment horizontal="center" vertical="center"/>
    </xf>
    <xf numFmtId="0" fontId="7" fillId="4" borderId="53" xfId="0" applyFont="1" applyFill="1" applyBorder="1" applyAlignment="1" applyProtection="1">
      <alignment horizontal="center" vertical="center"/>
    </xf>
    <xf numFmtId="0" fontId="7" fillId="4" borderId="52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NumberFormat="1" applyFont="1" applyFill="1" applyBorder="1" applyAlignment="1" applyProtection="1">
      <alignment horizontal="center" vertical="center"/>
      <protection locked="0"/>
    </xf>
    <xf numFmtId="0" fontId="7" fillId="4" borderId="7" xfId="0" applyNumberFormat="1" applyFont="1" applyFill="1" applyBorder="1" applyAlignment="1" applyProtection="1">
      <alignment horizontal="center" vertical="center"/>
      <protection locked="0"/>
    </xf>
    <xf numFmtId="0" fontId="7" fillId="4" borderId="59" xfId="0" applyNumberFormat="1" applyFont="1" applyFill="1" applyBorder="1" applyAlignment="1" applyProtection="1">
      <alignment horizontal="center" vertical="center"/>
      <protection locked="0"/>
    </xf>
    <xf numFmtId="2" fontId="9" fillId="4" borderId="2" xfId="0" applyNumberFormat="1" applyFont="1" applyFill="1" applyBorder="1" applyAlignment="1" applyProtection="1">
      <alignment horizontal="center" vertical="center"/>
    </xf>
    <xf numFmtId="0" fontId="14" fillId="7" borderId="0" xfId="0" applyFont="1" applyFill="1" applyBorder="1" applyAlignment="1" applyProtection="1">
      <alignment horizontal="center" vertical="center"/>
    </xf>
    <xf numFmtId="0" fontId="14" fillId="7" borderId="0" xfId="0" applyFont="1" applyFill="1" applyBorder="1" applyAlignment="1" applyProtection="1">
      <alignment horizontal="center" vertical="center"/>
      <protection locked="0"/>
    </xf>
    <xf numFmtId="164" fontId="14" fillId="3" borderId="0" xfId="0" applyNumberFormat="1" applyFont="1" applyFill="1" applyAlignment="1" applyProtection="1">
      <alignment horizontal="center" vertical="center"/>
    </xf>
    <xf numFmtId="164" fontId="16" fillId="3" borderId="0" xfId="0" applyNumberFormat="1" applyFont="1" applyFill="1" applyAlignment="1" applyProtection="1">
      <alignment horizontal="left" vertical="center"/>
    </xf>
    <xf numFmtId="0" fontId="16" fillId="3" borderId="0" xfId="0" applyNumberFormat="1" applyFont="1" applyFill="1" applyBorder="1" applyAlignment="1" applyProtection="1">
      <alignment horizontal="center" vertical="center" shrinkToFit="1"/>
      <protection locked="0"/>
    </xf>
    <xf numFmtId="166" fontId="9" fillId="22" borderId="0" xfId="0" applyNumberFormat="1" applyFont="1" applyFill="1" applyAlignment="1" applyProtection="1">
      <alignment horizontal="left" vertical="center"/>
    </xf>
    <xf numFmtId="166" fontId="9" fillId="3" borderId="0" xfId="0" applyNumberFormat="1" applyFont="1" applyFill="1" applyAlignment="1" applyProtection="1">
      <alignment horizontal="left" vertical="center"/>
    </xf>
    <xf numFmtId="167" fontId="7" fillId="14" borderId="20" xfId="0" applyNumberFormat="1" applyFont="1" applyFill="1" applyBorder="1" applyAlignment="1" applyProtection="1">
      <alignment horizontal="center" vertical="center" textRotation="255"/>
    </xf>
    <xf numFmtId="167" fontId="7" fillId="14" borderId="18" xfId="0" applyNumberFormat="1" applyFont="1" applyFill="1" applyBorder="1" applyAlignment="1" applyProtection="1">
      <alignment horizontal="center" vertical="center" textRotation="255"/>
    </xf>
    <xf numFmtId="167" fontId="7" fillId="14" borderId="19" xfId="0" applyNumberFormat="1" applyFont="1" applyFill="1" applyBorder="1" applyAlignment="1" applyProtection="1">
      <alignment horizontal="center" vertical="center" textRotation="255"/>
    </xf>
    <xf numFmtId="167" fontId="4" fillId="15" borderId="20" xfId="0" applyNumberFormat="1" applyFont="1" applyFill="1" applyBorder="1" applyAlignment="1" applyProtection="1">
      <alignment horizontal="center" vertical="center" textRotation="255"/>
    </xf>
    <xf numFmtId="167" fontId="4" fillId="15" borderId="18" xfId="0" applyNumberFormat="1" applyFont="1" applyFill="1" applyBorder="1" applyAlignment="1" applyProtection="1">
      <alignment horizontal="center" vertical="center" textRotation="255"/>
    </xf>
    <xf numFmtId="167" fontId="4" fillId="15" borderId="19" xfId="0" applyNumberFormat="1" applyFont="1" applyFill="1" applyBorder="1" applyAlignment="1" applyProtection="1">
      <alignment horizontal="center" vertical="center" textRotation="255"/>
    </xf>
    <xf numFmtId="0" fontId="5" fillId="4" borderId="14" xfId="0" applyFont="1" applyFill="1" applyBorder="1" applyAlignment="1" applyProtection="1">
      <alignment horizontal="center" vertical="center" wrapText="1"/>
    </xf>
    <xf numFmtId="0" fontId="5" fillId="4" borderId="67" xfId="0" applyFont="1" applyFill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/>
    </xf>
    <xf numFmtId="167" fontId="7" fillId="27" borderId="18" xfId="0" applyNumberFormat="1" applyFont="1" applyFill="1" applyBorder="1" applyAlignment="1" applyProtection="1">
      <alignment horizontal="center" vertical="center" textRotation="255"/>
    </xf>
    <xf numFmtId="167" fontId="7" fillId="27" borderId="19" xfId="0" applyNumberFormat="1" applyFont="1" applyFill="1" applyBorder="1" applyAlignment="1" applyProtection="1">
      <alignment horizontal="center" vertical="center" textRotation="255"/>
    </xf>
    <xf numFmtId="167" fontId="7" fillId="11" borderId="18" xfId="0" applyNumberFormat="1" applyFont="1" applyFill="1" applyBorder="1" applyAlignment="1" applyProtection="1">
      <alignment horizontal="center" vertical="center" textRotation="255"/>
    </xf>
    <xf numFmtId="167" fontId="7" fillId="11" borderId="19" xfId="0" applyNumberFormat="1" applyFont="1" applyFill="1" applyBorder="1" applyAlignment="1" applyProtection="1">
      <alignment horizontal="center" vertical="center" textRotation="255"/>
    </xf>
    <xf numFmtId="167" fontId="7" fillId="12" borderId="18" xfId="0" applyNumberFormat="1" applyFont="1" applyFill="1" applyBorder="1" applyAlignment="1" applyProtection="1">
      <alignment horizontal="center" vertical="center" textRotation="255"/>
    </xf>
    <xf numFmtId="167" fontId="7" fillId="12" borderId="19" xfId="0" applyNumberFormat="1" applyFont="1" applyFill="1" applyBorder="1" applyAlignment="1" applyProtection="1">
      <alignment horizontal="center" vertical="center" textRotation="255"/>
    </xf>
    <xf numFmtId="167" fontId="15" fillId="13" borderId="20" xfId="0" applyNumberFormat="1" applyFont="1" applyFill="1" applyBorder="1" applyAlignment="1" applyProtection="1">
      <alignment horizontal="center" vertical="center" textRotation="255"/>
    </xf>
    <xf numFmtId="167" fontId="15" fillId="13" borderId="18" xfId="0" applyNumberFormat="1" applyFont="1" applyFill="1" applyBorder="1" applyAlignment="1" applyProtection="1">
      <alignment horizontal="center" vertical="center" textRotation="255"/>
    </xf>
    <xf numFmtId="167" fontId="15" fillId="13" borderId="19" xfId="0" applyNumberFormat="1" applyFont="1" applyFill="1" applyBorder="1" applyAlignment="1" applyProtection="1">
      <alignment horizontal="center" vertical="center" textRotation="255"/>
    </xf>
    <xf numFmtId="0" fontId="18" fillId="0" borderId="25" xfId="0" applyFont="1" applyBorder="1" applyAlignment="1" applyProtection="1">
      <alignment horizontal="center" vertical="center" wrapText="1"/>
    </xf>
    <xf numFmtId="0" fontId="18" fillId="0" borderId="15" xfId="0" applyFont="1" applyBorder="1" applyAlignment="1" applyProtection="1">
      <alignment horizontal="center" vertical="center" wrapText="1"/>
    </xf>
    <xf numFmtId="0" fontId="18" fillId="0" borderId="26" xfId="0" applyFont="1" applyBorder="1" applyAlignment="1" applyProtection="1">
      <alignment horizontal="center" vertical="center" wrapText="1"/>
    </xf>
    <xf numFmtId="0" fontId="18" fillId="0" borderId="27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5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/>
    </xf>
    <xf numFmtId="0" fontId="5" fillId="0" borderId="66" xfId="0" applyFont="1" applyBorder="1" applyAlignment="1" applyProtection="1">
      <alignment horizontal="center" vertical="center"/>
    </xf>
    <xf numFmtId="0" fontId="5" fillId="8" borderId="13" xfId="0" applyFont="1" applyFill="1" applyBorder="1" applyAlignment="1" applyProtection="1">
      <alignment horizontal="center" vertical="center" wrapText="1"/>
    </xf>
    <xf numFmtId="0" fontId="5" fillId="8" borderId="6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7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theme="2" tint="-0.24994659260841701"/>
        </patternFill>
      </fill>
    </dxf>
    <dxf>
      <fill>
        <patternFill patternType="lightDown">
          <fgColor theme="7" tint="-0.24994659260841701"/>
        </patternFill>
      </fill>
    </dxf>
    <dxf>
      <fill>
        <patternFill patternType="lightUp">
          <fgColor theme="7" tint="-0.24994659260841701"/>
        </patternFill>
      </fill>
    </dxf>
    <dxf>
      <fill>
        <patternFill patternType="lightDown">
          <fgColor rgb="FF0070C0"/>
        </patternFill>
      </fill>
    </dxf>
    <dxf>
      <fill>
        <patternFill patternType="lightUp">
          <fgColor rgb="FF0070C0"/>
        </patternFill>
      </fill>
    </dxf>
    <dxf>
      <fill>
        <patternFill patternType="lightDown">
          <fgColor theme="9"/>
        </patternFill>
      </fill>
    </dxf>
    <dxf>
      <fill>
        <patternFill patternType="lightUp">
          <fgColor theme="9"/>
        </patternFill>
      </fill>
    </dxf>
    <dxf>
      <fill>
        <patternFill patternType="lightDown">
          <fgColor theme="5"/>
        </patternFill>
      </fill>
    </dxf>
    <dxf>
      <fill>
        <patternFill patternType="lightUp">
          <fgColor theme="5"/>
        </patternFill>
      </fill>
    </dxf>
    <dxf>
      <fill>
        <patternFill patternType="lightDown">
          <fgColor rgb="FF00CCFF"/>
        </patternFill>
      </fill>
    </dxf>
    <dxf>
      <fill>
        <patternFill patternType="lightUp">
          <f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00CCFF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66CC"/>
      <color rgb="FF00CCFF"/>
      <color rgb="FFED9131"/>
      <color rgb="FF99CCFF"/>
      <color rgb="FFFFFF99"/>
      <color rgb="FFDBFF25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 macro="[0]!Imprimer">
      <xdr:nvPicPr>
        <xdr:cNvPr id="2" name="Image 1">
          <a:extLst>
            <a:ext uri="{FF2B5EF4-FFF2-40B4-BE49-F238E27FC236}">
              <a16:creationId xmlns:a16="http://schemas.microsoft.com/office/drawing/2014/main" id="{46A38748-D8FE-4D06-8873-5563AE511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2603" y="1264444"/>
          <a:ext cx="3414570" cy="1026319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 macro="[0]!Imprimer">
      <xdr:nvPicPr>
        <xdr:cNvPr id="2" name="Image 1">
          <a:extLst>
            <a:ext uri="{FF2B5EF4-FFF2-40B4-BE49-F238E27FC236}">
              <a16:creationId xmlns:a16="http://schemas.microsoft.com/office/drawing/2014/main" id="{84BB8DE6-EF4F-40A1-9E4C-5033971475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2603" y="1407319"/>
          <a:ext cx="3414570" cy="1026319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385328</xdr:colOff>
      <xdr:row>4</xdr:row>
      <xdr:rowOff>35719</xdr:rowOff>
    </xdr:from>
    <xdr:to>
      <xdr:col>29</xdr:col>
      <xdr:colOff>361373</xdr:colOff>
      <xdr:row>6</xdr:row>
      <xdr:rowOff>452438</xdr:rowOff>
    </xdr:to>
    <xdr:pic macro="[0]!Imprimer">
      <xdr:nvPicPr>
        <xdr:cNvPr id="2" name="Image 1">
          <a:extLst>
            <a:ext uri="{FF2B5EF4-FFF2-40B4-BE49-F238E27FC236}">
              <a16:creationId xmlns:a16="http://schemas.microsoft.com/office/drawing/2014/main" id="{F18F321A-D57F-4C41-9D7A-646F28570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62603" y="1264444"/>
          <a:ext cx="3414570" cy="1026319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37A6-B27D-4FDE-A3D4-3DFB952173F4}">
  <sheetPr codeName="Feuil3">
    <pageSetUpPr autoPageBreaks="0" fitToPage="1"/>
  </sheetPr>
  <dimension ref="A1:AO113"/>
  <sheetViews>
    <sheetView showGridLines="0" zoomScale="80" zoomScaleNormal="80" workbookViewId="0">
      <pane ySplit="7" topLeftCell="A8" activePane="bottomLeft" state="frozen"/>
      <selection pane="bottomLeft" activeCell="AD1" sqref="AD1:AE1"/>
    </sheetView>
  </sheetViews>
  <sheetFormatPr baseColWidth="10" defaultRowHeight="15" x14ac:dyDescent="0.25"/>
  <cols>
    <col min="1" max="1" width="3.140625" style="39" customWidth="1"/>
    <col min="2" max="2" width="5.28515625" style="12" customWidth="1"/>
    <col min="3" max="4" width="18.42578125" style="12" customWidth="1"/>
    <col min="5" max="5" width="9.140625" style="39" customWidth="1"/>
    <col min="6" max="7" width="14" style="39" hidden="1" customWidth="1"/>
    <col min="8" max="8" width="20.7109375" style="39" hidden="1" customWidth="1"/>
    <col min="9" max="9" width="8.42578125" style="39" customWidth="1"/>
    <col min="10" max="10" width="7.7109375" style="39" hidden="1" customWidth="1"/>
    <col min="11" max="22" width="4.7109375" style="39" customWidth="1"/>
    <col min="23" max="23" width="1.28515625" style="39" customWidth="1"/>
    <col min="24" max="24" width="3.7109375" style="39" customWidth="1"/>
    <col min="25" max="25" width="5.7109375" style="39" customWidth="1"/>
    <col min="26" max="26" width="14.7109375" style="39" customWidth="1"/>
    <col min="27" max="27" width="10" style="39" customWidth="1"/>
    <col min="28" max="28" width="6.140625" style="39" customWidth="1"/>
    <col min="29" max="29" width="20.7109375" style="3" customWidth="1"/>
    <col min="30" max="30" width="12.7109375" style="3" customWidth="1"/>
    <col min="31" max="31" width="3.7109375" style="3" customWidth="1"/>
    <col min="32" max="32" width="12.42578125" style="3" hidden="1" customWidth="1"/>
    <col min="33" max="33" width="10.42578125" style="3" customWidth="1"/>
    <col min="34" max="16384" width="11.42578125" style="3"/>
  </cols>
  <sheetData>
    <row r="1" spans="1:41" ht="39.950000000000003" customHeight="1" x14ac:dyDescent="0.25">
      <c r="A1" s="2"/>
      <c r="B1" s="294" t="s">
        <v>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5"/>
      <c r="AE1" s="295"/>
    </row>
    <row r="2" spans="1:41" ht="9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41" customFormat="1" ht="24" customHeight="1" x14ac:dyDescent="0.25">
      <c r="A3" s="156"/>
      <c r="B3" s="296">
        <f ca="1">TODAY()</f>
        <v>42438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157"/>
      <c r="X3" s="297" t="s">
        <v>20</v>
      </c>
      <c r="Y3" s="297"/>
      <c r="Z3" s="297"/>
      <c r="AA3" s="298"/>
      <c r="AB3" s="299" t="str">
        <f>IFERROR(IF(AND(AD1&gt;1905,AA3&gt;0,INT(AA3)=AA3),DATE(AD1,1,4)-WEEKDAY(DATE(AD1,1,4),3)+7*AA3-7,""),"")</f>
        <v/>
      </c>
      <c r="AC3" s="299"/>
      <c r="AD3" s="299"/>
      <c r="AE3" s="299"/>
      <c r="AF3" s="160" t="s">
        <v>29</v>
      </c>
      <c r="AG3" s="158"/>
    </row>
    <row r="4" spans="1:41" customFormat="1" ht="24" customHeight="1" x14ac:dyDescent="0.25">
      <c r="A4" s="159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157"/>
      <c r="X4" s="297"/>
      <c r="Y4" s="297"/>
      <c r="Z4" s="297"/>
      <c r="AA4" s="298"/>
      <c r="AB4" s="300" t="str">
        <f>IFERROR(IF(AB3="","",AB3+5),"")</f>
        <v/>
      </c>
      <c r="AC4" s="300"/>
      <c r="AD4" s="300"/>
      <c r="AE4" s="300"/>
      <c r="AF4" s="160" t="s">
        <v>30</v>
      </c>
      <c r="AG4" s="158"/>
    </row>
    <row r="5" spans="1:41" customFormat="1" ht="24" customHeight="1" thickBot="1" x14ac:dyDescent="0.3">
      <c r="A5" s="15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  <c r="Q5" s="10"/>
      <c r="R5" s="11"/>
      <c r="S5" s="11"/>
      <c r="T5" s="11"/>
      <c r="U5" s="11"/>
      <c r="V5" s="11"/>
      <c r="W5" s="6"/>
      <c r="X5" s="6"/>
      <c r="Y5" s="6"/>
      <c r="Z5" s="6"/>
      <c r="AA5" s="6"/>
      <c r="AB5" s="6"/>
      <c r="AC5" s="3"/>
      <c r="AD5" s="3"/>
      <c r="AE5" s="3"/>
      <c r="AF5" s="160" t="s">
        <v>31</v>
      </c>
    </row>
    <row r="6" spans="1:41" customFormat="1" ht="24" customHeight="1" thickTop="1" thickBot="1" x14ac:dyDescent="0.3">
      <c r="A6" s="159"/>
      <c r="B6" s="321" t="s">
        <v>1</v>
      </c>
      <c r="C6" s="322"/>
      <c r="D6" s="322"/>
      <c r="E6" s="325" t="s">
        <v>2</v>
      </c>
      <c r="F6" s="327" t="s">
        <v>3</v>
      </c>
      <c r="G6" s="327" t="s">
        <v>4</v>
      </c>
      <c r="H6" s="327" t="s">
        <v>5</v>
      </c>
      <c r="I6" s="329" t="s">
        <v>6</v>
      </c>
      <c r="J6" s="307" t="s">
        <v>7</v>
      </c>
      <c r="K6" s="309" t="s">
        <v>21</v>
      </c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1"/>
      <c r="W6" s="12"/>
      <c r="X6" s="12"/>
      <c r="Y6" s="12"/>
      <c r="Z6" s="13"/>
      <c r="AA6" s="14"/>
      <c r="AB6" s="13"/>
      <c r="AC6" s="3"/>
      <c r="AD6" s="3"/>
      <c r="AE6" s="3"/>
      <c r="AF6" s="160" t="s">
        <v>32</v>
      </c>
      <c r="AG6" s="161"/>
      <c r="AH6" s="161"/>
      <c r="AI6" s="161"/>
      <c r="AJ6" s="161"/>
      <c r="AK6" s="161"/>
      <c r="AL6" s="161"/>
      <c r="AM6" s="161"/>
      <c r="AN6" s="161"/>
      <c r="AO6" s="162"/>
    </row>
    <row r="7" spans="1:41" ht="44.1" customHeight="1" thickBot="1" x14ac:dyDescent="0.3">
      <c r="A7" s="8"/>
      <c r="B7" s="323"/>
      <c r="C7" s="324"/>
      <c r="D7" s="324"/>
      <c r="E7" s="326"/>
      <c r="F7" s="328"/>
      <c r="G7" s="328"/>
      <c r="H7" s="328"/>
      <c r="I7" s="330"/>
      <c r="J7" s="308"/>
      <c r="K7" s="15" t="s">
        <v>8</v>
      </c>
      <c r="L7" s="16" t="s">
        <v>9</v>
      </c>
      <c r="M7" s="17" t="s">
        <v>10</v>
      </c>
      <c r="N7" s="16" t="s">
        <v>11</v>
      </c>
      <c r="O7" s="17" t="s">
        <v>12</v>
      </c>
      <c r="P7" s="16" t="s">
        <v>13</v>
      </c>
      <c r="Q7" s="17" t="s">
        <v>14</v>
      </c>
      <c r="R7" s="16" t="s">
        <v>15</v>
      </c>
      <c r="S7" s="17" t="s">
        <v>16</v>
      </c>
      <c r="T7" s="16" t="s">
        <v>17</v>
      </c>
      <c r="U7" s="17" t="s">
        <v>18</v>
      </c>
      <c r="V7" s="18" t="s">
        <v>19</v>
      </c>
      <c r="W7" s="19"/>
      <c r="X7" s="19"/>
      <c r="Y7" s="19"/>
      <c r="Z7" s="13"/>
      <c r="AA7" s="13"/>
      <c r="AB7" s="13"/>
      <c r="AF7" s="160" t="s">
        <v>33</v>
      </c>
    </row>
    <row r="8" spans="1:41" ht="30" customHeight="1" thickTop="1" x14ac:dyDescent="0.25">
      <c r="A8" s="8"/>
      <c r="B8" s="312" t="str">
        <f>$AB$3</f>
        <v/>
      </c>
      <c r="C8" s="225">
        <f>1+"07:45:00"</f>
        <v>1.3229166666666667</v>
      </c>
      <c r="D8" s="226">
        <f>1+"08:00:00"</f>
        <v>1.3333333333333333</v>
      </c>
      <c r="E8" s="227">
        <v>3</v>
      </c>
      <c r="F8" s="228">
        <f>D8-C8</f>
        <v>1.0416666666666519E-2</v>
      </c>
      <c r="G8" s="228">
        <f>J8*F8</f>
        <v>2.0833333333333037E-2</v>
      </c>
      <c r="H8" s="228">
        <f>F8*E8</f>
        <v>3.1249999999999556E-2</v>
      </c>
      <c r="I8" s="229">
        <f t="shared" ref="I8:I71" si="0">E8-J8</f>
        <v>1</v>
      </c>
      <c r="J8" s="230">
        <f>SUM(K8:V8)</f>
        <v>2</v>
      </c>
      <c r="K8" s="231">
        <v>1</v>
      </c>
      <c r="L8" s="232">
        <v>0.5</v>
      </c>
      <c r="M8" s="232">
        <v>0.5</v>
      </c>
      <c r="N8" s="232"/>
      <c r="O8" s="232"/>
      <c r="P8" s="232"/>
      <c r="Q8" s="232"/>
      <c r="R8" s="232"/>
      <c r="S8" s="232"/>
      <c r="T8" s="232"/>
      <c r="U8" s="232"/>
      <c r="V8" s="233"/>
      <c r="W8" s="19"/>
      <c r="X8" s="20"/>
      <c r="Y8" s="21"/>
      <c r="Z8" s="21"/>
      <c r="AA8" s="21"/>
      <c r="AB8" s="21"/>
      <c r="AC8" s="22"/>
      <c r="AD8" s="22"/>
      <c r="AE8" s="23"/>
      <c r="AF8" s="160" t="s">
        <v>34</v>
      </c>
    </row>
    <row r="9" spans="1:41" ht="30" customHeight="1" x14ac:dyDescent="0.25">
      <c r="A9" s="8"/>
      <c r="B9" s="312"/>
      <c r="C9" s="234">
        <f>1+"08:00:00"</f>
        <v>1.3333333333333333</v>
      </c>
      <c r="D9" s="235">
        <f>1+"08:30:00"</f>
        <v>1.3541666666666667</v>
      </c>
      <c r="E9" s="236"/>
      <c r="F9" s="237">
        <f t="shared" ref="F9:F17" si="1">D9-C9</f>
        <v>2.0833333333333481E-2</v>
      </c>
      <c r="G9" s="237">
        <f t="shared" ref="G9:G17" si="2">J9*F9</f>
        <v>0</v>
      </c>
      <c r="H9" s="237">
        <f t="shared" ref="H9:H26" si="3">F9*E9</f>
        <v>0</v>
      </c>
      <c r="I9" s="238">
        <f t="shared" si="0"/>
        <v>0</v>
      </c>
      <c r="J9" s="239">
        <f t="shared" ref="J9:J17" si="4">SUM(K9:V9)</f>
        <v>0</v>
      </c>
      <c r="K9" s="240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2"/>
      <c r="W9" s="19"/>
      <c r="X9" s="24"/>
      <c r="Y9" s="172" t="s">
        <v>26</v>
      </c>
      <c r="Z9" s="170" t="s">
        <v>29</v>
      </c>
      <c r="AA9" s="168">
        <v>0.32291666666666669</v>
      </c>
      <c r="AB9" s="25"/>
      <c r="AC9" s="176" t="s">
        <v>35</v>
      </c>
      <c r="AD9" s="166">
        <v>4900</v>
      </c>
      <c r="AE9" s="26"/>
      <c r="AF9" s="7"/>
    </row>
    <row r="10" spans="1:41" ht="30" customHeight="1" x14ac:dyDescent="0.25">
      <c r="A10" s="12"/>
      <c r="B10" s="312"/>
      <c r="C10" s="243">
        <f>1+"08:30:00"</f>
        <v>1.3541666666666667</v>
      </c>
      <c r="D10" s="244">
        <f>1+"09:00:00"</f>
        <v>1.375</v>
      </c>
      <c r="E10" s="236"/>
      <c r="F10" s="237">
        <f t="shared" si="1"/>
        <v>2.0833333333333259E-2</v>
      </c>
      <c r="G10" s="237">
        <f t="shared" si="2"/>
        <v>0</v>
      </c>
      <c r="H10" s="237">
        <f t="shared" si="3"/>
        <v>0</v>
      </c>
      <c r="I10" s="238">
        <f t="shared" si="0"/>
        <v>0</v>
      </c>
      <c r="J10" s="239">
        <f t="shared" si="4"/>
        <v>0</v>
      </c>
      <c r="K10" s="240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2"/>
      <c r="W10" s="19"/>
      <c r="X10" s="24"/>
      <c r="Y10" s="173" t="s">
        <v>27</v>
      </c>
      <c r="Z10" s="170" t="s">
        <v>29</v>
      </c>
      <c r="AA10" s="169">
        <v>0.47916666666666669</v>
      </c>
      <c r="AB10" s="27"/>
      <c r="AC10" s="177" t="s">
        <v>25</v>
      </c>
      <c r="AD10" s="171"/>
      <c r="AE10" s="26"/>
    </row>
    <row r="11" spans="1:41" ht="30" customHeight="1" x14ac:dyDescent="0.25">
      <c r="A11" s="12"/>
      <c r="B11" s="312"/>
      <c r="C11" s="243">
        <f>1+"09:00:00"</f>
        <v>1.375</v>
      </c>
      <c r="D11" s="244">
        <f>1+"09:30:00"</f>
        <v>1.3958333333333333</v>
      </c>
      <c r="E11" s="236"/>
      <c r="F11" s="237">
        <f t="shared" si="1"/>
        <v>2.0833333333333259E-2</v>
      </c>
      <c r="G11" s="237">
        <f t="shared" si="2"/>
        <v>2.0833333333333259E-2</v>
      </c>
      <c r="H11" s="237">
        <f t="shared" si="3"/>
        <v>0</v>
      </c>
      <c r="I11" s="238">
        <f t="shared" si="0"/>
        <v>-1</v>
      </c>
      <c r="J11" s="239">
        <f t="shared" si="4"/>
        <v>1</v>
      </c>
      <c r="K11" s="240"/>
      <c r="L11" s="241"/>
      <c r="M11" s="241"/>
      <c r="N11" s="241"/>
      <c r="O11" s="241">
        <v>1</v>
      </c>
      <c r="P11" s="241"/>
      <c r="Q11" s="241"/>
      <c r="R11" s="241"/>
      <c r="S11" s="241"/>
      <c r="T11" s="241"/>
      <c r="U11" s="241"/>
      <c r="V11" s="242"/>
      <c r="W11" s="19"/>
      <c r="X11" s="24"/>
      <c r="Y11" s="28"/>
      <c r="Z11" s="28"/>
      <c r="AA11" s="28"/>
      <c r="AB11" s="27"/>
      <c r="AC11" s="29"/>
      <c r="AD11" s="29"/>
      <c r="AE11" s="26"/>
    </row>
    <row r="12" spans="1:41" ht="30" customHeight="1" x14ac:dyDescent="0.25">
      <c r="A12" s="12"/>
      <c r="B12" s="312"/>
      <c r="C12" s="243">
        <f>1+"09:30:00"</f>
        <v>1.3958333333333333</v>
      </c>
      <c r="D12" s="244">
        <f>1+"10:00:00"</f>
        <v>1.4166666666666667</v>
      </c>
      <c r="E12" s="236"/>
      <c r="F12" s="237">
        <f t="shared" si="1"/>
        <v>2.0833333333333481E-2</v>
      </c>
      <c r="G12" s="237">
        <f t="shared" si="2"/>
        <v>2.0833333333333481E-2</v>
      </c>
      <c r="H12" s="237">
        <f t="shared" si="3"/>
        <v>0</v>
      </c>
      <c r="I12" s="238">
        <f t="shared" si="0"/>
        <v>-1</v>
      </c>
      <c r="J12" s="239">
        <f t="shared" si="4"/>
        <v>1</v>
      </c>
      <c r="K12" s="240"/>
      <c r="L12" s="241"/>
      <c r="M12" s="241"/>
      <c r="N12" s="241"/>
      <c r="O12" s="241">
        <v>1</v>
      </c>
      <c r="P12" s="241"/>
      <c r="Q12" s="241"/>
      <c r="R12" s="241"/>
      <c r="S12" s="241"/>
      <c r="T12" s="241"/>
      <c r="U12" s="241"/>
      <c r="V12" s="242"/>
      <c r="W12" s="19"/>
      <c r="X12" s="24"/>
      <c r="Y12" s="178" t="s">
        <v>23</v>
      </c>
      <c r="Z12" s="30" t="s">
        <v>28</v>
      </c>
      <c r="AA12" s="224" t="s">
        <v>36</v>
      </c>
      <c r="AB12" s="27"/>
      <c r="AC12" s="174" t="s">
        <v>24</v>
      </c>
      <c r="AD12" s="167">
        <f>AD9/Y13/24</f>
        <v>1.4583333333333333</v>
      </c>
      <c r="AE12" s="26"/>
    </row>
    <row r="13" spans="1:41" ht="30" customHeight="1" x14ac:dyDescent="0.25">
      <c r="A13" s="12"/>
      <c r="B13" s="312"/>
      <c r="C13" s="243">
        <f>1+"10:00:00"</f>
        <v>1.4166666666666667</v>
      </c>
      <c r="D13" s="244">
        <f>1+"10:30:00"</f>
        <v>1.4375</v>
      </c>
      <c r="E13" s="236"/>
      <c r="F13" s="237">
        <f t="shared" si="1"/>
        <v>2.0833333333333259E-2</v>
      </c>
      <c r="G13" s="237">
        <f t="shared" si="2"/>
        <v>4.1666666666666519E-2</v>
      </c>
      <c r="H13" s="237">
        <f t="shared" si="3"/>
        <v>0</v>
      </c>
      <c r="I13" s="238">
        <f t="shared" si="0"/>
        <v>-2</v>
      </c>
      <c r="J13" s="239">
        <f t="shared" si="4"/>
        <v>2</v>
      </c>
      <c r="K13" s="240"/>
      <c r="L13" s="241"/>
      <c r="M13" s="241"/>
      <c r="N13" s="241">
        <v>1</v>
      </c>
      <c r="O13" s="241">
        <v>1</v>
      </c>
      <c r="P13" s="241"/>
      <c r="Q13" s="241"/>
      <c r="R13" s="241"/>
      <c r="S13" s="241"/>
      <c r="T13" s="241"/>
      <c r="U13" s="241"/>
      <c r="V13" s="242"/>
      <c r="W13" s="19"/>
      <c r="X13" s="24"/>
      <c r="Y13" s="163">
        <v>140</v>
      </c>
      <c r="Z13" s="293">
        <f>AD9/(AD12+AD13)/24</f>
        <v>-1031.5789473684194</v>
      </c>
      <c r="AA13" s="164"/>
      <c r="AB13" s="27"/>
      <c r="AC13" s="175" t="s">
        <v>22</v>
      </c>
      <c r="AD13" s="167">
        <f>SUMIFS(H:H,C:C,"&gt;="&amp; (MATCH(Z9,$AF$3:$AF$8,0)+AA9),D:D,"&lt;=" &amp; (MATCH(Z10,$AF$3:$AF$8,0)+AA10))-SUMIFS(G:G,C:C,"&gt;="&amp; (MATCH(Z9,$AF$3:$AF$8,0)+AA9),D:D,"&lt;=" &amp; (MATCH(Z10,$AF$3:$AF$8,0)+AA10))-AD12</f>
        <v>-1.6562500000000002</v>
      </c>
      <c r="AE13" s="26"/>
    </row>
    <row r="14" spans="1:41" ht="30" customHeight="1" thickBot="1" x14ac:dyDescent="0.3">
      <c r="A14" s="12"/>
      <c r="B14" s="312"/>
      <c r="C14" s="243">
        <f>1+"10:30:00"</f>
        <v>1.4375</v>
      </c>
      <c r="D14" s="244">
        <f>1+"11:00:00"</f>
        <v>1.4583333333333333</v>
      </c>
      <c r="E14" s="236"/>
      <c r="F14" s="237">
        <f t="shared" si="1"/>
        <v>2.0833333333333259E-2</v>
      </c>
      <c r="G14" s="237">
        <f t="shared" si="2"/>
        <v>6.2499999999999778E-2</v>
      </c>
      <c r="H14" s="237">
        <f t="shared" si="3"/>
        <v>0</v>
      </c>
      <c r="I14" s="238">
        <f t="shared" si="0"/>
        <v>-3</v>
      </c>
      <c r="J14" s="239">
        <f t="shared" si="4"/>
        <v>3</v>
      </c>
      <c r="K14" s="245"/>
      <c r="L14" s="246"/>
      <c r="M14" s="246"/>
      <c r="N14" s="246">
        <v>2</v>
      </c>
      <c r="O14" s="241">
        <v>1</v>
      </c>
      <c r="P14" s="241"/>
      <c r="Q14" s="241"/>
      <c r="R14" s="246"/>
      <c r="S14" s="246"/>
      <c r="T14" s="246"/>
      <c r="U14" s="246"/>
      <c r="V14" s="247"/>
      <c r="W14" s="19"/>
      <c r="X14" s="32"/>
      <c r="Y14" s="33"/>
      <c r="Z14" s="34"/>
      <c r="AA14" s="33"/>
      <c r="AB14" s="35"/>
      <c r="AC14" s="36"/>
      <c r="AD14" s="36"/>
      <c r="AE14" s="37"/>
    </row>
    <row r="15" spans="1:41" ht="30" customHeight="1" x14ac:dyDescent="0.25">
      <c r="A15" s="12"/>
      <c r="B15" s="312"/>
      <c r="C15" s="248">
        <f>1+"11:00:00"</f>
        <v>1.4583333333333333</v>
      </c>
      <c r="D15" s="249">
        <f>1+"11:30:00"</f>
        <v>1.4791666666666667</v>
      </c>
      <c r="E15" s="250"/>
      <c r="F15" s="237">
        <f t="shared" si="1"/>
        <v>2.0833333333333481E-2</v>
      </c>
      <c r="G15" s="237">
        <f t="shared" si="2"/>
        <v>6.2500000000000444E-2</v>
      </c>
      <c r="H15" s="237">
        <f t="shared" si="3"/>
        <v>0</v>
      </c>
      <c r="I15" s="238">
        <f t="shared" si="0"/>
        <v>-3</v>
      </c>
      <c r="J15" s="239">
        <f t="shared" si="4"/>
        <v>3</v>
      </c>
      <c r="K15" s="240"/>
      <c r="L15" s="241"/>
      <c r="M15" s="241"/>
      <c r="N15" s="241">
        <v>2</v>
      </c>
      <c r="O15" s="241">
        <v>1</v>
      </c>
      <c r="P15" s="241"/>
      <c r="Q15" s="241"/>
      <c r="R15" s="241"/>
      <c r="S15" s="241"/>
      <c r="T15" s="241"/>
      <c r="U15" s="241"/>
      <c r="V15" s="242"/>
      <c r="W15" s="19"/>
      <c r="X15" s="19"/>
      <c r="Y15" s="38"/>
      <c r="AA15" s="38"/>
      <c r="AB15" s="13"/>
    </row>
    <row r="16" spans="1:41" ht="30" customHeight="1" x14ac:dyDescent="0.25">
      <c r="A16" s="12"/>
      <c r="B16" s="312"/>
      <c r="C16" s="243">
        <f>1+"11:30:00"</f>
        <v>1.4791666666666667</v>
      </c>
      <c r="D16" s="244">
        <f>1+"12:00:00"</f>
        <v>1.5</v>
      </c>
      <c r="E16" s="236"/>
      <c r="F16" s="228">
        <f t="shared" si="1"/>
        <v>2.0833333333333259E-2</v>
      </c>
      <c r="G16" s="228">
        <f t="shared" si="2"/>
        <v>0</v>
      </c>
      <c r="H16" s="228">
        <f t="shared" si="3"/>
        <v>0</v>
      </c>
      <c r="I16" s="229">
        <f t="shared" si="0"/>
        <v>0</v>
      </c>
      <c r="J16" s="230">
        <f t="shared" si="4"/>
        <v>0</v>
      </c>
      <c r="K16" s="251">
        <f>E16</f>
        <v>0</v>
      </c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53"/>
      <c r="W16" s="19"/>
      <c r="X16" s="19"/>
      <c r="Y16" s="38"/>
      <c r="AA16" s="38"/>
      <c r="AB16" s="13"/>
    </row>
    <row r="17" spans="1:33" ht="30" customHeight="1" thickBot="1" x14ac:dyDescent="0.3">
      <c r="A17" s="12"/>
      <c r="B17" s="312"/>
      <c r="C17" s="254">
        <f>1+"12:00:00"</f>
        <v>1.5</v>
      </c>
      <c r="D17" s="255">
        <f>1+"12:30:00"</f>
        <v>1.5208333333333335</v>
      </c>
      <c r="E17" s="256"/>
      <c r="F17" s="257">
        <f t="shared" si="1"/>
        <v>2.0833333333333481E-2</v>
      </c>
      <c r="G17" s="257">
        <f t="shared" si="2"/>
        <v>0</v>
      </c>
      <c r="H17" s="257">
        <f t="shared" si="3"/>
        <v>0</v>
      </c>
      <c r="I17" s="258">
        <f t="shared" si="0"/>
        <v>0</v>
      </c>
      <c r="J17" s="259">
        <f t="shared" si="4"/>
        <v>0</v>
      </c>
      <c r="K17" s="260">
        <f>E17</f>
        <v>0</v>
      </c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2"/>
      <c r="W17" s="19"/>
      <c r="X17" s="19"/>
      <c r="Y17" s="38"/>
      <c r="AA17" s="38"/>
      <c r="AB17" s="13"/>
    </row>
    <row r="18" spans="1:33" ht="30" customHeight="1" x14ac:dyDescent="0.25">
      <c r="A18" s="40"/>
      <c r="B18" s="312"/>
      <c r="C18" s="263">
        <f>1+"13:30:00"</f>
        <v>1.5625</v>
      </c>
      <c r="D18" s="264">
        <f>1+"14:00:00"</f>
        <v>1.5833333333333335</v>
      </c>
      <c r="E18" s="265"/>
      <c r="F18" s="266">
        <f>D18-C18</f>
        <v>2.0833333333333481E-2</v>
      </c>
      <c r="G18" s="266">
        <f>J18*F18</f>
        <v>0</v>
      </c>
      <c r="H18" s="266">
        <f t="shared" si="3"/>
        <v>0</v>
      </c>
      <c r="I18" s="267">
        <f t="shared" si="0"/>
        <v>0</v>
      </c>
      <c r="J18" s="268">
        <f>SUM(K18:V18)</f>
        <v>0</v>
      </c>
      <c r="K18" s="269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V18" s="271"/>
      <c r="W18" s="19"/>
      <c r="X18" s="41"/>
      <c r="Y18" s="42"/>
      <c r="Z18" s="42"/>
      <c r="AA18" s="42"/>
      <c r="AB18" s="42"/>
      <c r="AC18" s="43"/>
      <c r="AD18" s="43"/>
      <c r="AE18" s="44"/>
    </row>
    <row r="19" spans="1:33" ht="30" customHeight="1" x14ac:dyDescent="0.25">
      <c r="A19" s="12"/>
      <c r="B19" s="312"/>
      <c r="C19" s="243">
        <f>1+"14:00:00"</f>
        <v>1.5833333333333335</v>
      </c>
      <c r="D19" s="244">
        <f>1+"14:30:00"</f>
        <v>1.6041666666666665</v>
      </c>
      <c r="E19" s="250"/>
      <c r="F19" s="237">
        <f t="shared" ref="F19:F26" si="5">D19-C19</f>
        <v>2.0833333333333037E-2</v>
      </c>
      <c r="G19" s="237">
        <f t="shared" ref="G19:G26" si="6">J19*F19</f>
        <v>0</v>
      </c>
      <c r="H19" s="237">
        <f t="shared" si="3"/>
        <v>0</v>
      </c>
      <c r="I19" s="238">
        <f t="shared" si="0"/>
        <v>0</v>
      </c>
      <c r="J19" s="239">
        <f t="shared" ref="J19:J26" si="7">SUM(K19:V19)</f>
        <v>0</v>
      </c>
      <c r="K19" s="272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273"/>
      <c r="W19" s="19"/>
      <c r="X19" s="45"/>
      <c r="Y19" s="172" t="s">
        <v>26</v>
      </c>
      <c r="Z19" s="170" t="s">
        <v>29</v>
      </c>
      <c r="AA19" s="168">
        <v>0.5625</v>
      </c>
      <c r="AB19" s="46"/>
      <c r="AC19" s="176" t="s">
        <v>35</v>
      </c>
      <c r="AD19" s="166">
        <v>160</v>
      </c>
      <c r="AE19" s="47"/>
    </row>
    <row r="20" spans="1:33" ht="30" customHeight="1" x14ac:dyDescent="0.25">
      <c r="A20" s="12"/>
      <c r="B20" s="312"/>
      <c r="C20" s="243">
        <f>1+"14:30:00"</f>
        <v>1.6041666666666665</v>
      </c>
      <c r="D20" s="244">
        <f>1+"15:00:00"</f>
        <v>1.625</v>
      </c>
      <c r="E20" s="250"/>
      <c r="F20" s="237">
        <f t="shared" si="5"/>
        <v>2.0833333333333481E-2</v>
      </c>
      <c r="G20" s="237">
        <f t="shared" si="6"/>
        <v>0</v>
      </c>
      <c r="H20" s="237">
        <f t="shared" si="3"/>
        <v>0</v>
      </c>
      <c r="I20" s="238">
        <f t="shared" si="0"/>
        <v>0</v>
      </c>
      <c r="J20" s="239">
        <f t="shared" si="7"/>
        <v>0</v>
      </c>
      <c r="K20" s="272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273"/>
      <c r="W20" s="19"/>
      <c r="X20" s="45"/>
      <c r="Y20" s="173" t="s">
        <v>27</v>
      </c>
      <c r="Z20" s="170" t="s">
        <v>29</v>
      </c>
      <c r="AA20" s="169">
        <v>0.59375</v>
      </c>
      <c r="AB20" s="48"/>
      <c r="AC20" s="177" t="s">
        <v>25</v>
      </c>
      <c r="AD20" s="166"/>
      <c r="AE20" s="47"/>
    </row>
    <row r="21" spans="1:33" ht="30" customHeight="1" x14ac:dyDescent="0.25">
      <c r="A21" s="12"/>
      <c r="B21" s="312"/>
      <c r="C21" s="243">
        <f>1+"15:00:00"</f>
        <v>1.625</v>
      </c>
      <c r="D21" s="244">
        <f>1+"15:30:00"</f>
        <v>1.6458333333333335</v>
      </c>
      <c r="E21" s="250"/>
      <c r="F21" s="237">
        <f t="shared" si="5"/>
        <v>2.0833333333333481E-2</v>
      </c>
      <c r="G21" s="237">
        <f t="shared" si="6"/>
        <v>4.1666666666666963E-2</v>
      </c>
      <c r="H21" s="237">
        <f t="shared" si="3"/>
        <v>0</v>
      </c>
      <c r="I21" s="238">
        <f t="shared" si="0"/>
        <v>-2</v>
      </c>
      <c r="J21" s="239">
        <f t="shared" si="7"/>
        <v>2</v>
      </c>
      <c r="K21" s="272">
        <v>1</v>
      </c>
      <c r="L21" s="165">
        <v>0.5</v>
      </c>
      <c r="M21" s="165">
        <v>0.5</v>
      </c>
      <c r="N21" s="165"/>
      <c r="O21" s="165"/>
      <c r="P21" s="165"/>
      <c r="Q21" s="165"/>
      <c r="R21" s="165"/>
      <c r="S21" s="165"/>
      <c r="T21" s="165"/>
      <c r="U21" s="165"/>
      <c r="V21" s="273"/>
      <c r="W21" s="19"/>
      <c r="X21" s="45"/>
      <c r="Y21" s="49"/>
      <c r="Z21" s="49"/>
      <c r="AA21" s="49"/>
      <c r="AB21" s="48"/>
      <c r="AC21" s="50"/>
      <c r="AD21" s="50"/>
      <c r="AE21" s="47"/>
    </row>
    <row r="22" spans="1:33" ht="30" customHeight="1" x14ac:dyDescent="0.25">
      <c r="A22" s="12"/>
      <c r="B22" s="312"/>
      <c r="C22" s="243">
        <f>1+"15:30:00"</f>
        <v>1.6458333333333335</v>
      </c>
      <c r="D22" s="244">
        <f>1+"16:00:00"</f>
        <v>1.6666666666666665</v>
      </c>
      <c r="E22" s="250"/>
      <c r="F22" s="237">
        <f t="shared" si="5"/>
        <v>2.0833333333333037E-2</v>
      </c>
      <c r="G22" s="237">
        <f t="shared" si="6"/>
        <v>0</v>
      </c>
      <c r="H22" s="237">
        <f t="shared" si="3"/>
        <v>0</v>
      </c>
      <c r="I22" s="238">
        <f t="shared" si="0"/>
        <v>0</v>
      </c>
      <c r="J22" s="239">
        <f t="shared" si="7"/>
        <v>0</v>
      </c>
      <c r="K22" s="272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273"/>
      <c r="W22" s="19"/>
      <c r="X22" s="45"/>
      <c r="Y22" s="178" t="s">
        <v>23</v>
      </c>
      <c r="Z22" s="30" t="s">
        <v>28</v>
      </c>
      <c r="AA22" s="224" t="s">
        <v>36</v>
      </c>
      <c r="AB22" s="48"/>
      <c r="AC22" s="174" t="s">
        <v>24</v>
      </c>
      <c r="AD22" s="167">
        <f>AD19/Y23/24</f>
        <v>5.5555555555555552E-2</v>
      </c>
      <c r="AE22" s="47"/>
    </row>
    <row r="23" spans="1:33" ht="30" customHeight="1" x14ac:dyDescent="0.25">
      <c r="A23" s="12"/>
      <c r="B23" s="312"/>
      <c r="C23" s="243">
        <f>1+"16:00:00"</f>
        <v>1.6666666666666665</v>
      </c>
      <c r="D23" s="244">
        <f>1+"16:30:00"</f>
        <v>1.6875</v>
      </c>
      <c r="E23" s="250"/>
      <c r="F23" s="237">
        <f t="shared" si="5"/>
        <v>2.0833333333333481E-2</v>
      </c>
      <c r="G23" s="237">
        <f t="shared" si="6"/>
        <v>0</v>
      </c>
      <c r="H23" s="237">
        <f t="shared" si="3"/>
        <v>0</v>
      </c>
      <c r="I23" s="238">
        <f t="shared" si="0"/>
        <v>0</v>
      </c>
      <c r="J23" s="239">
        <f t="shared" si="7"/>
        <v>0</v>
      </c>
      <c r="K23" s="272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273"/>
      <c r="W23" s="19"/>
      <c r="X23" s="45"/>
      <c r="Y23" s="163">
        <v>120</v>
      </c>
      <c r="Z23" s="293" t="e">
        <f>AD19/(AD23+AD22)/24</f>
        <v>#DIV/0!</v>
      </c>
      <c r="AA23" s="164"/>
      <c r="AB23" s="48"/>
      <c r="AC23" s="175" t="s">
        <v>22</v>
      </c>
      <c r="AD23" s="167">
        <f>SUMIFS(H:H,C:C,"&gt;="&amp; (MATCH(Z19,$AF$3:$AF$8,0)+AA19),D:D,"&lt;=" &amp; (MATCH(Z20,$AF$3:$AF$8,0)+AA20))-SUMIFS(G:G,C:C,"&gt;="&amp; (MATCH(Z19,$AF$3:$AF$8,0)+AA19),D:D,"&lt;=" &amp; (MATCH(Z20,$AF$3:$AF$8,0)+AA20))-AD22</f>
        <v>-5.5555555555555552E-2</v>
      </c>
      <c r="AE23" s="47"/>
    </row>
    <row r="24" spans="1:33" ht="30" customHeight="1" thickBot="1" x14ac:dyDescent="0.3">
      <c r="A24" s="12"/>
      <c r="B24" s="312"/>
      <c r="C24" s="243">
        <f>1+"16:30:00"</f>
        <v>1.6875</v>
      </c>
      <c r="D24" s="244">
        <f>1+"17:00:00"</f>
        <v>1.7083333333333335</v>
      </c>
      <c r="E24" s="250"/>
      <c r="F24" s="237">
        <f t="shared" si="5"/>
        <v>2.0833333333333481E-2</v>
      </c>
      <c r="G24" s="237">
        <f t="shared" si="6"/>
        <v>0</v>
      </c>
      <c r="H24" s="237">
        <f t="shared" si="3"/>
        <v>0</v>
      </c>
      <c r="I24" s="238">
        <f t="shared" si="0"/>
        <v>0</v>
      </c>
      <c r="J24" s="239">
        <f t="shared" si="7"/>
        <v>0</v>
      </c>
      <c r="K24" s="272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273"/>
      <c r="W24" s="19"/>
      <c r="X24" s="52"/>
      <c r="Y24" s="53"/>
      <c r="Z24" s="54"/>
      <c r="AA24" s="54"/>
      <c r="AB24" s="54"/>
      <c r="AC24" s="54"/>
      <c r="AD24" s="54"/>
      <c r="AE24" s="55"/>
      <c r="AF24" s="51"/>
    </row>
    <row r="25" spans="1:33" ht="30" customHeight="1" x14ac:dyDescent="0.25">
      <c r="A25" s="12"/>
      <c r="B25" s="312"/>
      <c r="C25" s="243">
        <f>1+"17:00:00"</f>
        <v>1.7083333333333335</v>
      </c>
      <c r="D25" s="244">
        <f>1+"17:30:00"</f>
        <v>1.7291666666666665</v>
      </c>
      <c r="E25" s="250"/>
      <c r="F25" s="237">
        <f t="shared" si="5"/>
        <v>2.0833333333333037E-2</v>
      </c>
      <c r="G25" s="237">
        <f t="shared" si="6"/>
        <v>0</v>
      </c>
      <c r="H25" s="237">
        <f t="shared" si="3"/>
        <v>0</v>
      </c>
      <c r="I25" s="238">
        <f t="shared" si="0"/>
        <v>0</v>
      </c>
      <c r="J25" s="239">
        <f t="shared" si="7"/>
        <v>0</v>
      </c>
      <c r="K25" s="272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273"/>
      <c r="W25" s="19"/>
      <c r="X25" s="19"/>
      <c r="AG25" s="51"/>
    </row>
    <row r="26" spans="1:33" ht="30" customHeight="1" thickBot="1" x14ac:dyDescent="0.3">
      <c r="A26" s="12"/>
      <c r="B26" s="313"/>
      <c r="C26" s="274">
        <f>1+"17:30:00"</f>
        <v>1.7291666666666665</v>
      </c>
      <c r="D26" s="275">
        <f>1+"18:00:00"</f>
        <v>1.75</v>
      </c>
      <c r="E26" s="276"/>
      <c r="F26" s="277">
        <f t="shared" si="5"/>
        <v>2.0833333333333481E-2</v>
      </c>
      <c r="G26" s="277">
        <f t="shared" si="6"/>
        <v>0</v>
      </c>
      <c r="H26" s="277">
        <f t="shared" si="3"/>
        <v>0</v>
      </c>
      <c r="I26" s="278">
        <f t="shared" si="0"/>
        <v>0</v>
      </c>
      <c r="J26" s="279">
        <f t="shared" si="7"/>
        <v>0</v>
      </c>
      <c r="K26" s="280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2"/>
      <c r="W26" s="19"/>
      <c r="AG26" s="51"/>
    </row>
    <row r="27" spans="1:33" ht="30" customHeight="1" thickTop="1" x14ac:dyDescent="0.25">
      <c r="A27" s="12"/>
      <c r="B27" s="314" t="str">
        <f>IF($AB$3="","",$AB$3+1)</f>
        <v/>
      </c>
      <c r="C27" s="283">
        <f>2+"07:45:00"</f>
        <v>2.3229166666666665</v>
      </c>
      <c r="D27" s="284">
        <f>2+"08:00:00"</f>
        <v>2.3333333333333335</v>
      </c>
      <c r="E27" s="285">
        <v>3</v>
      </c>
      <c r="F27" s="286">
        <f>D27-C27</f>
        <v>1.0416666666666963E-2</v>
      </c>
      <c r="G27" s="286">
        <f>J27*F27</f>
        <v>2.0833333333333925E-2</v>
      </c>
      <c r="H27" s="286">
        <f>F27*E27</f>
        <v>3.1250000000000888E-2</v>
      </c>
      <c r="I27" s="287">
        <f t="shared" si="0"/>
        <v>1</v>
      </c>
      <c r="J27" s="288">
        <f>SUM(K27:V27)</f>
        <v>2</v>
      </c>
      <c r="K27" s="289">
        <v>1</v>
      </c>
      <c r="L27" s="290">
        <v>0.5</v>
      </c>
      <c r="M27" s="290">
        <v>0.5</v>
      </c>
      <c r="N27" s="290"/>
      <c r="O27" s="290"/>
      <c r="P27" s="290"/>
      <c r="Q27" s="290"/>
      <c r="R27" s="290"/>
      <c r="S27" s="290"/>
      <c r="T27" s="290"/>
      <c r="U27" s="290"/>
      <c r="V27" s="291"/>
      <c r="W27" s="19"/>
      <c r="X27" s="56"/>
      <c r="Y27" s="57"/>
      <c r="Z27" s="57"/>
      <c r="AA27" s="57"/>
      <c r="AB27" s="57"/>
      <c r="AC27" s="58"/>
      <c r="AD27" s="58"/>
      <c r="AE27" s="59"/>
    </row>
    <row r="28" spans="1:33" ht="30" customHeight="1" x14ac:dyDescent="0.25">
      <c r="A28" s="12"/>
      <c r="B28" s="314"/>
      <c r="C28" s="234">
        <f>2+"08:00:00"</f>
        <v>2.3333333333333335</v>
      </c>
      <c r="D28" s="235">
        <f>2+"08:30:00"</f>
        <v>2.3541666666666665</v>
      </c>
      <c r="E28" s="250"/>
      <c r="F28" s="237">
        <f t="shared" ref="F28:F36" si="8">D28-C28</f>
        <v>2.0833333333333037E-2</v>
      </c>
      <c r="G28" s="237">
        <f t="shared" ref="G28:G36" si="9">J28*F28</f>
        <v>0</v>
      </c>
      <c r="H28" s="237">
        <f t="shared" ref="H28:H45" si="10">F28*E28</f>
        <v>0</v>
      </c>
      <c r="I28" s="238">
        <f t="shared" si="0"/>
        <v>0</v>
      </c>
      <c r="J28" s="239">
        <f t="shared" ref="J28:J36" si="11">SUM(K28:V28)</f>
        <v>0</v>
      </c>
      <c r="K28" s="272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273"/>
      <c r="W28" s="19"/>
      <c r="X28" s="60"/>
      <c r="Y28" s="172" t="s">
        <v>26</v>
      </c>
      <c r="Z28" s="170" t="s">
        <v>29</v>
      </c>
      <c r="AA28" s="168">
        <v>0.60416666666666663</v>
      </c>
      <c r="AB28" s="61"/>
      <c r="AC28" s="176" t="s">
        <v>35</v>
      </c>
      <c r="AD28" s="166">
        <v>4700</v>
      </c>
      <c r="AE28" s="62"/>
    </row>
    <row r="29" spans="1:33" ht="30" customHeight="1" x14ac:dyDescent="0.25">
      <c r="A29" s="12"/>
      <c r="B29" s="314"/>
      <c r="C29" s="243">
        <f>2+"08:30:00"</f>
        <v>2.3541666666666665</v>
      </c>
      <c r="D29" s="244">
        <f>2+"09:00:00"</f>
        <v>2.375</v>
      </c>
      <c r="E29" s="250"/>
      <c r="F29" s="237">
        <f t="shared" si="8"/>
        <v>2.0833333333333481E-2</v>
      </c>
      <c r="G29" s="237">
        <f t="shared" si="9"/>
        <v>0</v>
      </c>
      <c r="H29" s="237">
        <f t="shared" si="10"/>
        <v>0</v>
      </c>
      <c r="I29" s="238">
        <f t="shared" si="0"/>
        <v>0</v>
      </c>
      <c r="J29" s="239">
        <f t="shared" si="11"/>
        <v>0</v>
      </c>
      <c r="K29" s="272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273"/>
      <c r="W29" s="19"/>
      <c r="X29" s="60"/>
      <c r="Y29" s="173" t="s">
        <v>27</v>
      </c>
      <c r="Z29" s="170" t="s">
        <v>30</v>
      </c>
      <c r="AA29" s="169">
        <v>0.47916666666666669</v>
      </c>
      <c r="AB29" s="63"/>
      <c r="AC29" s="177" t="s">
        <v>25</v>
      </c>
      <c r="AD29" s="166"/>
      <c r="AE29" s="62"/>
    </row>
    <row r="30" spans="1:33" ht="30" customHeight="1" x14ac:dyDescent="0.25">
      <c r="A30" s="12"/>
      <c r="B30" s="314"/>
      <c r="C30" s="243">
        <f>2+"09:00:00"</f>
        <v>2.375</v>
      </c>
      <c r="D30" s="244">
        <f>2+"09:30:00"</f>
        <v>2.3958333333333335</v>
      </c>
      <c r="E30" s="250"/>
      <c r="F30" s="237">
        <f t="shared" si="8"/>
        <v>2.0833333333333481E-2</v>
      </c>
      <c r="G30" s="237">
        <f t="shared" si="9"/>
        <v>2.0833333333333481E-2</v>
      </c>
      <c r="H30" s="237">
        <f t="shared" si="10"/>
        <v>0</v>
      </c>
      <c r="I30" s="238">
        <f t="shared" si="0"/>
        <v>-1</v>
      </c>
      <c r="J30" s="239">
        <f t="shared" si="11"/>
        <v>1</v>
      </c>
      <c r="K30" s="272"/>
      <c r="L30" s="165"/>
      <c r="M30" s="165"/>
      <c r="N30" s="165"/>
      <c r="O30" s="165">
        <v>1</v>
      </c>
      <c r="P30" s="165"/>
      <c r="Q30" s="165"/>
      <c r="R30" s="165"/>
      <c r="S30" s="165"/>
      <c r="T30" s="165"/>
      <c r="U30" s="165"/>
      <c r="V30" s="273"/>
      <c r="W30" s="19"/>
      <c r="X30" s="60"/>
      <c r="Y30" s="64"/>
      <c r="Z30" s="64"/>
      <c r="AA30" s="64"/>
      <c r="AB30" s="63"/>
      <c r="AC30" s="65"/>
      <c r="AD30" s="65"/>
      <c r="AE30" s="62"/>
    </row>
    <row r="31" spans="1:33" ht="30" customHeight="1" x14ac:dyDescent="0.25">
      <c r="A31" s="12"/>
      <c r="B31" s="314"/>
      <c r="C31" s="243">
        <f>2+"09:30:00"</f>
        <v>2.3958333333333335</v>
      </c>
      <c r="D31" s="244">
        <f>2+"10:00:00"</f>
        <v>2.4166666666666665</v>
      </c>
      <c r="E31" s="250"/>
      <c r="F31" s="237">
        <f t="shared" si="8"/>
        <v>2.0833333333333037E-2</v>
      </c>
      <c r="G31" s="237">
        <f t="shared" si="9"/>
        <v>2.0833333333333037E-2</v>
      </c>
      <c r="H31" s="237">
        <f t="shared" si="10"/>
        <v>0</v>
      </c>
      <c r="I31" s="238">
        <f t="shared" si="0"/>
        <v>-1</v>
      </c>
      <c r="J31" s="239">
        <f t="shared" si="11"/>
        <v>1</v>
      </c>
      <c r="K31" s="272"/>
      <c r="L31" s="165"/>
      <c r="M31" s="165"/>
      <c r="N31" s="165"/>
      <c r="O31" s="165">
        <v>1</v>
      </c>
      <c r="P31" s="165"/>
      <c r="Q31" s="165"/>
      <c r="R31" s="165"/>
      <c r="S31" s="165"/>
      <c r="T31" s="165"/>
      <c r="U31" s="165"/>
      <c r="V31" s="273"/>
      <c r="W31" s="19"/>
      <c r="X31" s="60"/>
      <c r="Y31" s="178" t="s">
        <v>23</v>
      </c>
      <c r="Z31" s="30" t="s">
        <v>28</v>
      </c>
      <c r="AA31" s="224" t="s">
        <v>36</v>
      </c>
      <c r="AB31" s="63"/>
      <c r="AC31" s="174" t="s">
        <v>24</v>
      </c>
      <c r="AD31" s="167">
        <f>AD28/Y32/24</f>
        <v>1.3988095238095237</v>
      </c>
      <c r="AE31" s="62"/>
    </row>
    <row r="32" spans="1:33" ht="30" customHeight="1" x14ac:dyDescent="0.25">
      <c r="A32" s="12"/>
      <c r="B32" s="314"/>
      <c r="C32" s="243">
        <f>2+"10:00:00"</f>
        <v>2.4166666666666665</v>
      </c>
      <c r="D32" s="244">
        <f>2+"10:30:00"</f>
        <v>2.4375</v>
      </c>
      <c r="E32" s="250"/>
      <c r="F32" s="237">
        <f t="shared" si="8"/>
        <v>2.0833333333333481E-2</v>
      </c>
      <c r="G32" s="237">
        <f t="shared" si="9"/>
        <v>4.1666666666666963E-2</v>
      </c>
      <c r="H32" s="237">
        <f t="shared" si="10"/>
        <v>0</v>
      </c>
      <c r="I32" s="238">
        <f t="shared" si="0"/>
        <v>-2</v>
      </c>
      <c r="J32" s="239">
        <f t="shared" si="11"/>
        <v>2</v>
      </c>
      <c r="K32" s="272"/>
      <c r="L32" s="165"/>
      <c r="M32" s="165"/>
      <c r="N32" s="165">
        <v>1</v>
      </c>
      <c r="O32" s="165">
        <v>1</v>
      </c>
      <c r="P32" s="165"/>
      <c r="Q32" s="165"/>
      <c r="R32" s="165"/>
      <c r="S32" s="165"/>
      <c r="T32" s="165"/>
      <c r="U32" s="165"/>
      <c r="V32" s="273"/>
      <c r="W32" s="19"/>
      <c r="X32" s="60"/>
      <c r="Y32" s="163">
        <v>140</v>
      </c>
      <c r="Z32" s="293">
        <f>AD28/(AD31+AD32)/24</f>
        <v>-817.39130434782703</v>
      </c>
      <c r="AA32" s="164"/>
      <c r="AB32" s="63"/>
      <c r="AC32" s="175" t="s">
        <v>22</v>
      </c>
      <c r="AD32" s="167">
        <f>SUMIFS(H:H,C:C,"&gt;="&amp; (MATCH(Z28,$AF$3:$AF$8,0)+AA28),D:D,"&lt;=" &amp; (MATCH(Z29,$AF$3:$AF$8,0)+AA29))-SUMIFS(G:G,C:C,"&gt;="&amp; (MATCH(Z28,$AF$3:$AF$8,0)+AA28),D:D,"&lt;=" &amp; (MATCH(Z29,$AF$3:$AF$8,0)+AA29))-AD31</f>
        <v>-1.6383928571428568</v>
      </c>
      <c r="AE32" s="62"/>
    </row>
    <row r="33" spans="1:31" ht="30" customHeight="1" thickBot="1" x14ac:dyDescent="0.3">
      <c r="A33" s="12"/>
      <c r="B33" s="314"/>
      <c r="C33" s="243">
        <f>2+"10:30:00"</f>
        <v>2.4375</v>
      </c>
      <c r="D33" s="244">
        <f>2+"11:00:00"</f>
        <v>2.4583333333333335</v>
      </c>
      <c r="E33" s="250"/>
      <c r="F33" s="237">
        <f t="shared" si="8"/>
        <v>2.0833333333333481E-2</v>
      </c>
      <c r="G33" s="237">
        <f t="shared" si="9"/>
        <v>6.2500000000000444E-2</v>
      </c>
      <c r="H33" s="237">
        <f t="shared" si="10"/>
        <v>0</v>
      </c>
      <c r="I33" s="238">
        <f t="shared" si="0"/>
        <v>-3</v>
      </c>
      <c r="J33" s="239">
        <f t="shared" si="11"/>
        <v>3</v>
      </c>
      <c r="K33" s="272"/>
      <c r="L33" s="165"/>
      <c r="M33" s="165"/>
      <c r="N33" s="165">
        <v>2</v>
      </c>
      <c r="O33" s="165">
        <v>1</v>
      </c>
      <c r="P33" s="165"/>
      <c r="Q33" s="165"/>
      <c r="R33" s="165"/>
      <c r="S33" s="165"/>
      <c r="T33" s="165"/>
      <c r="U33" s="165"/>
      <c r="V33" s="273"/>
      <c r="W33" s="19"/>
      <c r="X33" s="66"/>
      <c r="Y33" s="67"/>
      <c r="Z33" s="68"/>
      <c r="AA33" s="68"/>
      <c r="AB33" s="69"/>
      <c r="AC33" s="70"/>
      <c r="AD33" s="70"/>
      <c r="AE33" s="71"/>
    </row>
    <row r="34" spans="1:31" ht="30" customHeight="1" x14ac:dyDescent="0.25">
      <c r="A34" s="12"/>
      <c r="B34" s="314"/>
      <c r="C34" s="248">
        <f>2+"11:00:00"</f>
        <v>2.4583333333333335</v>
      </c>
      <c r="D34" s="249">
        <f>2+"11:30:00"</f>
        <v>2.4791666666666665</v>
      </c>
      <c r="E34" s="250"/>
      <c r="F34" s="237">
        <f t="shared" si="8"/>
        <v>2.0833333333333037E-2</v>
      </c>
      <c r="G34" s="237">
        <f t="shared" si="9"/>
        <v>6.2499999999999112E-2</v>
      </c>
      <c r="H34" s="237">
        <f t="shared" si="10"/>
        <v>0</v>
      </c>
      <c r="I34" s="238">
        <f t="shared" si="0"/>
        <v>-3</v>
      </c>
      <c r="J34" s="239">
        <f t="shared" si="11"/>
        <v>3</v>
      </c>
      <c r="K34" s="272"/>
      <c r="L34" s="165"/>
      <c r="M34" s="165"/>
      <c r="N34" s="165">
        <v>2</v>
      </c>
      <c r="O34" s="165">
        <v>1</v>
      </c>
      <c r="P34" s="165"/>
      <c r="Q34" s="165"/>
      <c r="R34" s="165"/>
      <c r="S34" s="165"/>
      <c r="T34" s="165"/>
      <c r="U34" s="165"/>
      <c r="V34" s="273"/>
      <c r="W34" s="19"/>
      <c r="X34" s="19"/>
      <c r="Y34" s="72"/>
      <c r="AB34" s="13"/>
    </row>
    <row r="35" spans="1:31" ht="30" customHeight="1" x14ac:dyDescent="0.25">
      <c r="A35" s="12"/>
      <c r="B35" s="314"/>
      <c r="C35" s="243">
        <f>2+"11:30:00"</f>
        <v>2.4791666666666665</v>
      </c>
      <c r="D35" s="244">
        <f>2+"12:00:00"</f>
        <v>2.5</v>
      </c>
      <c r="E35" s="250"/>
      <c r="F35" s="237">
        <f t="shared" si="8"/>
        <v>2.0833333333333481E-2</v>
      </c>
      <c r="G35" s="237">
        <f t="shared" si="9"/>
        <v>0</v>
      </c>
      <c r="H35" s="237">
        <f t="shared" si="10"/>
        <v>0</v>
      </c>
      <c r="I35" s="238">
        <f t="shared" si="0"/>
        <v>0</v>
      </c>
      <c r="J35" s="239">
        <f t="shared" si="11"/>
        <v>0</v>
      </c>
      <c r="K35" s="272">
        <f>E35</f>
        <v>0</v>
      </c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273"/>
      <c r="W35" s="19"/>
      <c r="X35" s="19"/>
      <c r="AB35" s="13"/>
    </row>
    <row r="36" spans="1:31" ht="30" customHeight="1" thickBot="1" x14ac:dyDescent="0.3">
      <c r="A36" s="12"/>
      <c r="B36" s="314"/>
      <c r="C36" s="254">
        <f>2+"12:00:00"</f>
        <v>2.5</v>
      </c>
      <c r="D36" s="255">
        <f>2+"12:30:00"</f>
        <v>2.5208333333333335</v>
      </c>
      <c r="E36" s="256"/>
      <c r="F36" s="257">
        <f t="shared" si="8"/>
        <v>2.0833333333333481E-2</v>
      </c>
      <c r="G36" s="257">
        <f t="shared" si="9"/>
        <v>0</v>
      </c>
      <c r="H36" s="257">
        <f t="shared" si="10"/>
        <v>0</v>
      </c>
      <c r="I36" s="258">
        <f t="shared" si="0"/>
        <v>0</v>
      </c>
      <c r="J36" s="259">
        <f t="shared" si="11"/>
        <v>0</v>
      </c>
      <c r="K36" s="260">
        <f>E36</f>
        <v>0</v>
      </c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2"/>
      <c r="W36" s="19"/>
    </row>
    <row r="37" spans="1:31" ht="30" customHeight="1" x14ac:dyDescent="0.25">
      <c r="A37" s="12"/>
      <c r="B37" s="314"/>
      <c r="C37" s="263">
        <f>2+"13:30:00"</f>
        <v>2.5625</v>
      </c>
      <c r="D37" s="264">
        <f>2+"14:00:00"</f>
        <v>2.5833333333333335</v>
      </c>
      <c r="E37" s="265"/>
      <c r="F37" s="266">
        <f>D37-C37</f>
        <v>2.0833333333333481E-2</v>
      </c>
      <c r="G37" s="266">
        <f>J37*F37</f>
        <v>0</v>
      </c>
      <c r="H37" s="266">
        <f t="shared" si="10"/>
        <v>0</v>
      </c>
      <c r="I37" s="267">
        <f t="shared" si="0"/>
        <v>0</v>
      </c>
      <c r="J37" s="268">
        <f>SUM(K37:V37)</f>
        <v>0</v>
      </c>
      <c r="K37" s="269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1"/>
      <c r="W37" s="19"/>
      <c r="X37" s="73"/>
      <c r="Y37" s="74"/>
      <c r="Z37" s="74"/>
      <c r="AA37" s="74"/>
      <c r="AB37" s="74"/>
      <c r="AC37" s="75"/>
      <c r="AD37" s="75"/>
      <c r="AE37" s="76"/>
    </row>
    <row r="38" spans="1:31" ht="30" customHeight="1" x14ac:dyDescent="0.25">
      <c r="A38" s="12"/>
      <c r="B38" s="314"/>
      <c r="C38" s="243">
        <f>2+"14:00:00"</f>
        <v>2.5833333333333335</v>
      </c>
      <c r="D38" s="244">
        <f>2+"14:30:00"</f>
        <v>2.6041666666666665</v>
      </c>
      <c r="E38" s="250"/>
      <c r="F38" s="237">
        <f t="shared" ref="F38:F45" si="12">D38-C38</f>
        <v>2.0833333333333037E-2</v>
      </c>
      <c r="G38" s="237">
        <f t="shared" ref="G38:G45" si="13">J38*F38</f>
        <v>0</v>
      </c>
      <c r="H38" s="237">
        <f t="shared" si="10"/>
        <v>0</v>
      </c>
      <c r="I38" s="238">
        <f t="shared" si="0"/>
        <v>0</v>
      </c>
      <c r="J38" s="239">
        <f t="shared" ref="J38:J45" si="14">SUM(K38:V38)</f>
        <v>0</v>
      </c>
      <c r="K38" s="272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273"/>
      <c r="W38" s="19"/>
      <c r="X38" s="77"/>
      <c r="Y38" s="172" t="s">
        <v>26</v>
      </c>
      <c r="Z38" s="170" t="s">
        <v>30</v>
      </c>
      <c r="AA38" s="168">
        <v>0.60416666666666663</v>
      </c>
      <c r="AB38" s="78"/>
      <c r="AC38" s="176" t="s">
        <v>35</v>
      </c>
      <c r="AD38" s="166">
        <v>160</v>
      </c>
      <c r="AE38" s="79"/>
    </row>
    <row r="39" spans="1:31" ht="30" customHeight="1" x14ac:dyDescent="0.25">
      <c r="A39" s="12"/>
      <c r="B39" s="314"/>
      <c r="C39" s="243">
        <f>2+"14:30:00"</f>
        <v>2.6041666666666665</v>
      </c>
      <c r="D39" s="244">
        <f>2+"15:00:00"</f>
        <v>2.625</v>
      </c>
      <c r="E39" s="250"/>
      <c r="F39" s="237">
        <f t="shared" si="12"/>
        <v>2.0833333333333481E-2</v>
      </c>
      <c r="G39" s="237">
        <f t="shared" si="13"/>
        <v>0</v>
      </c>
      <c r="H39" s="237">
        <f t="shared" si="10"/>
        <v>0</v>
      </c>
      <c r="I39" s="238">
        <f t="shared" si="0"/>
        <v>0</v>
      </c>
      <c r="J39" s="239">
        <f t="shared" si="14"/>
        <v>0</v>
      </c>
      <c r="K39" s="272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273"/>
      <c r="W39" s="19"/>
      <c r="X39" s="77"/>
      <c r="Y39" s="173" t="s">
        <v>27</v>
      </c>
      <c r="Z39" s="170" t="s">
        <v>30</v>
      </c>
      <c r="AA39" s="169">
        <v>0.625</v>
      </c>
      <c r="AB39" s="80"/>
      <c r="AC39" s="177" t="s">
        <v>25</v>
      </c>
      <c r="AD39" s="166"/>
      <c r="AE39" s="79"/>
    </row>
    <row r="40" spans="1:31" ht="30" customHeight="1" x14ac:dyDescent="0.25">
      <c r="A40" s="12"/>
      <c r="B40" s="314"/>
      <c r="C40" s="243">
        <f>2+"15:00:00"</f>
        <v>2.625</v>
      </c>
      <c r="D40" s="244">
        <f>2+"15:30:00"</f>
        <v>2.6458333333333335</v>
      </c>
      <c r="E40" s="250"/>
      <c r="F40" s="237">
        <f t="shared" si="12"/>
        <v>2.0833333333333481E-2</v>
      </c>
      <c r="G40" s="237">
        <f t="shared" si="13"/>
        <v>4.1666666666666963E-2</v>
      </c>
      <c r="H40" s="237">
        <f t="shared" si="10"/>
        <v>0</v>
      </c>
      <c r="I40" s="238">
        <f t="shared" si="0"/>
        <v>-2</v>
      </c>
      <c r="J40" s="239">
        <f t="shared" si="14"/>
        <v>2</v>
      </c>
      <c r="K40" s="272">
        <v>1</v>
      </c>
      <c r="L40" s="165">
        <v>0.5</v>
      </c>
      <c r="M40" s="165">
        <v>0.5</v>
      </c>
      <c r="N40" s="165"/>
      <c r="O40" s="165"/>
      <c r="P40" s="165"/>
      <c r="Q40" s="165"/>
      <c r="R40" s="165"/>
      <c r="S40" s="165"/>
      <c r="T40" s="165"/>
      <c r="U40" s="165"/>
      <c r="V40" s="273"/>
      <c r="W40" s="19"/>
      <c r="X40" s="77"/>
      <c r="Y40" s="81"/>
      <c r="Z40" s="81"/>
      <c r="AA40" s="81"/>
      <c r="AB40" s="80"/>
      <c r="AC40" s="82"/>
      <c r="AD40" s="82"/>
      <c r="AE40" s="79"/>
    </row>
    <row r="41" spans="1:31" ht="30" customHeight="1" x14ac:dyDescent="0.25">
      <c r="A41" s="12"/>
      <c r="B41" s="314"/>
      <c r="C41" s="243">
        <f>2+"15:30:00"</f>
        <v>2.6458333333333335</v>
      </c>
      <c r="D41" s="244">
        <f>2+"16:00:00"</f>
        <v>2.6666666666666665</v>
      </c>
      <c r="E41" s="250"/>
      <c r="F41" s="237">
        <f t="shared" si="12"/>
        <v>2.0833333333333037E-2</v>
      </c>
      <c r="G41" s="237">
        <f t="shared" si="13"/>
        <v>0</v>
      </c>
      <c r="H41" s="237">
        <f t="shared" si="10"/>
        <v>0</v>
      </c>
      <c r="I41" s="238">
        <f t="shared" si="0"/>
        <v>0</v>
      </c>
      <c r="J41" s="239">
        <f t="shared" si="14"/>
        <v>0</v>
      </c>
      <c r="K41" s="272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273"/>
      <c r="W41" s="19"/>
      <c r="X41" s="77"/>
      <c r="Y41" s="178" t="s">
        <v>23</v>
      </c>
      <c r="Z41" s="30" t="s">
        <v>28</v>
      </c>
      <c r="AA41" s="224" t="s">
        <v>36</v>
      </c>
      <c r="AB41" s="80"/>
      <c r="AC41" s="174" t="s">
        <v>24</v>
      </c>
      <c r="AD41" s="167">
        <f>AD38/Y42/24</f>
        <v>5.5555555555555552E-2</v>
      </c>
      <c r="AE41" s="79"/>
    </row>
    <row r="42" spans="1:31" ht="30" customHeight="1" x14ac:dyDescent="0.25">
      <c r="A42" s="12"/>
      <c r="B42" s="314"/>
      <c r="C42" s="243">
        <f>2+"16:00:00"</f>
        <v>2.6666666666666665</v>
      </c>
      <c r="D42" s="244">
        <f>2+"16:30:00"</f>
        <v>2.6875</v>
      </c>
      <c r="E42" s="250"/>
      <c r="F42" s="237">
        <f t="shared" si="12"/>
        <v>2.0833333333333481E-2</v>
      </c>
      <c r="G42" s="237">
        <f t="shared" si="13"/>
        <v>0</v>
      </c>
      <c r="H42" s="237">
        <f t="shared" si="10"/>
        <v>0</v>
      </c>
      <c r="I42" s="238">
        <f t="shared" si="0"/>
        <v>0</v>
      </c>
      <c r="J42" s="239">
        <f t="shared" si="14"/>
        <v>0</v>
      </c>
      <c r="K42" s="272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273"/>
      <c r="W42" s="19"/>
      <c r="X42" s="77"/>
      <c r="Y42" s="163">
        <v>120</v>
      </c>
      <c r="Z42" s="293" t="e">
        <f>AD38/(AD41+AD42)/24</f>
        <v>#DIV/0!</v>
      </c>
      <c r="AA42" s="164"/>
      <c r="AB42" s="80"/>
      <c r="AC42" s="175" t="s">
        <v>22</v>
      </c>
      <c r="AD42" s="167">
        <f>SUMIFS(H:H,C:C,"&gt;="&amp; (MATCH(Z38,$AF$3:$AF$8,0)+AA38),D:D,"&lt;=" &amp; (MATCH(Z39,$AF$3:$AF$8,0)+AA39))-SUMIFS(G:G,C:C,"&gt;="&amp; (MATCH(Z38,$AF$3:$AF$8,0)+AA38),D:D,"&lt;=" &amp; (MATCH(Z39,$AF$3:$AF$8,0)+AA39))-AD41</f>
        <v>-5.5555555555555552E-2</v>
      </c>
      <c r="AE42" s="79"/>
    </row>
    <row r="43" spans="1:31" ht="30" customHeight="1" thickBot="1" x14ac:dyDescent="0.3">
      <c r="A43" s="12"/>
      <c r="B43" s="314"/>
      <c r="C43" s="243">
        <f>2+"16:30:00"</f>
        <v>2.6875</v>
      </c>
      <c r="D43" s="244">
        <f>2+"17:00:00"</f>
        <v>2.7083333333333335</v>
      </c>
      <c r="E43" s="250"/>
      <c r="F43" s="237">
        <f t="shared" si="12"/>
        <v>2.0833333333333481E-2</v>
      </c>
      <c r="G43" s="237">
        <f t="shared" si="13"/>
        <v>0</v>
      </c>
      <c r="H43" s="237">
        <f t="shared" si="10"/>
        <v>0</v>
      </c>
      <c r="I43" s="238">
        <f t="shared" si="0"/>
        <v>0</v>
      </c>
      <c r="J43" s="239">
        <f t="shared" si="14"/>
        <v>0</v>
      </c>
      <c r="K43" s="272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273"/>
      <c r="W43" s="19"/>
      <c r="X43" s="83"/>
      <c r="Y43" s="84"/>
      <c r="Z43" s="85"/>
      <c r="AA43" s="85"/>
      <c r="AB43" s="85"/>
      <c r="AC43" s="85"/>
      <c r="AD43" s="85"/>
      <c r="AE43" s="86"/>
    </row>
    <row r="44" spans="1:31" ht="30" customHeight="1" x14ac:dyDescent="0.25">
      <c r="A44" s="12"/>
      <c r="B44" s="314"/>
      <c r="C44" s="243">
        <f>2+"17:00:00"</f>
        <v>2.7083333333333335</v>
      </c>
      <c r="D44" s="244">
        <f>2+"17:30:00"</f>
        <v>2.7291666666666665</v>
      </c>
      <c r="E44" s="250"/>
      <c r="F44" s="237">
        <f t="shared" si="12"/>
        <v>2.0833333333333037E-2</v>
      </c>
      <c r="G44" s="237">
        <f t="shared" si="13"/>
        <v>0</v>
      </c>
      <c r="H44" s="237">
        <f t="shared" si="10"/>
        <v>0</v>
      </c>
      <c r="I44" s="238">
        <f t="shared" si="0"/>
        <v>0</v>
      </c>
      <c r="J44" s="239">
        <f t="shared" si="14"/>
        <v>0</v>
      </c>
      <c r="K44" s="272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273"/>
      <c r="W44" s="19"/>
      <c r="X44" s="19"/>
      <c r="Y44" s="87"/>
      <c r="Z44" s="51"/>
      <c r="AA44" s="87"/>
      <c r="AB44" s="87"/>
      <c r="AC44" s="51"/>
      <c r="AD44" s="51"/>
    </row>
    <row r="45" spans="1:31" ht="30" customHeight="1" thickBot="1" x14ac:dyDescent="0.3">
      <c r="A45" s="12"/>
      <c r="B45" s="315"/>
      <c r="C45" s="274">
        <f>2+"17:30:00"</f>
        <v>2.7291666666666665</v>
      </c>
      <c r="D45" s="275">
        <f>2+"18:00:00"</f>
        <v>2.75</v>
      </c>
      <c r="E45" s="276"/>
      <c r="F45" s="277">
        <f t="shared" si="12"/>
        <v>2.0833333333333481E-2</v>
      </c>
      <c r="G45" s="277">
        <f t="shared" si="13"/>
        <v>0</v>
      </c>
      <c r="H45" s="277">
        <f t="shared" si="10"/>
        <v>0</v>
      </c>
      <c r="I45" s="278">
        <f t="shared" si="0"/>
        <v>0</v>
      </c>
      <c r="J45" s="279">
        <f t="shared" si="14"/>
        <v>0</v>
      </c>
      <c r="K45" s="280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2"/>
      <c r="W45" s="19"/>
      <c r="X45" s="19"/>
    </row>
    <row r="46" spans="1:31" ht="30" customHeight="1" thickTop="1" x14ac:dyDescent="0.25">
      <c r="A46" s="12"/>
      <c r="B46" s="316" t="str">
        <f>IF($AB$3="","",$AB$3+2)</f>
        <v/>
      </c>
      <c r="C46" s="283">
        <f>3+"07:45:00"</f>
        <v>3.3229166666666665</v>
      </c>
      <c r="D46" s="284">
        <f>3+"08:00:00"</f>
        <v>3.3333333333333335</v>
      </c>
      <c r="E46" s="285">
        <v>3</v>
      </c>
      <c r="F46" s="286">
        <f>D46-C46</f>
        <v>1.0416666666666963E-2</v>
      </c>
      <c r="G46" s="286">
        <f>J46*F46</f>
        <v>2.0833333333333925E-2</v>
      </c>
      <c r="H46" s="286">
        <f>F46*E46</f>
        <v>3.1250000000000888E-2</v>
      </c>
      <c r="I46" s="287">
        <f t="shared" si="0"/>
        <v>1</v>
      </c>
      <c r="J46" s="288">
        <f>SUM(K46:V46)</f>
        <v>2</v>
      </c>
      <c r="K46" s="251">
        <v>1</v>
      </c>
      <c r="L46" s="252">
        <v>0.5</v>
      </c>
      <c r="M46" s="252">
        <v>0.5</v>
      </c>
      <c r="N46" s="252"/>
      <c r="O46" s="252"/>
      <c r="P46" s="252"/>
      <c r="Q46" s="252"/>
      <c r="R46" s="252"/>
      <c r="S46" s="252"/>
      <c r="T46" s="252"/>
      <c r="U46" s="252"/>
      <c r="V46" s="253"/>
      <c r="W46" s="88"/>
      <c r="X46" s="89"/>
      <c r="Y46" s="90"/>
      <c r="Z46" s="90"/>
      <c r="AA46" s="90"/>
      <c r="AB46" s="90"/>
      <c r="AC46" s="91"/>
      <c r="AD46" s="91"/>
      <c r="AE46" s="92"/>
    </row>
    <row r="47" spans="1:31" ht="30" customHeight="1" x14ac:dyDescent="0.25">
      <c r="A47" s="12"/>
      <c r="B47" s="316"/>
      <c r="C47" s="234">
        <f>3+"08:00:00"</f>
        <v>3.3333333333333335</v>
      </c>
      <c r="D47" s="235">
        <f>3+"08:30:00"</f>
        <v>3.3541666666666665</v>
      </c>
      <c r="E47" s="250"/>
      <c r="F47" s="237">
        <f t="shared" ref="F47:F55" si="15">D47-C47</f>
        <v>2.0833333333333037E-2</v>
      </c>
      <c r="G47" s="237">
        <f t="shared" ref="G47:G55" si="16">J47*F47</f>
        <v>0</v>
      </c>
      <c r="H47" s="237">
        <f t="shared" ref="H47:H64" si="17">F47*E47</f>
        <v>0</v>
      </c>
      <c r="I47" s="238">
        <f t="shared" si="0"/>
        <v>0</v>
      </c>
      <c r="J47" s="239">
        <f t="shared" ref="J47:J55" si="18">SUM(K47:V47)</f>
        <v>0</v>
      </c>
      <c r="K47" s="272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273"/>
      <c r="W47" s="88"/>
      <c r="X47" s="93"/>
      <c r="Y47" s="172" t="s">
        <v>26</v>
      </c>
      <c r="Z47" s="170" t="s">
        <v>30</v>
      </c>
      <c r="AA47" s="168">
        <v>0.625</v>
      </c>
      <c r="AB47" s="94"/>
      <c r="AC47" s="176" t="s">
        <v>35</v>
      </c>
      <c r="AD47" s="166">
        <v>4700</v>
      </c>
      <c r="AE47" s="95"/>
    </row>
    <row r="48" spans="1:31" ht="30" customHeight="1" x14ac:dyDescent="0.25">
      <c r="A48" s="12"/>
      <c r="B48" s="316"/>
      <c r="C48" s="243">
        <f>3+"08:30:00"</f>
        <v>3.3541666666666665</v>
      </c>
      <c r="D48" s="244">
        <f>3+"09:00:00"</f>
        <v>3.375</v>
      </c>
      <c r="E48" s="250"/>
      <c r="F48" s="237">
        <f t="shared" si="15"/>
        <v>2.0833333333333481E-2</v>
      </c>
      <c r="G48" s="237">
        <f t="shared" si="16"/>
        <v>0</v>
      </c>
      <c r="H48" s="237">
        <f t="shared" si="17"/>
        <v>0</v>
      </c>
      <c r="I48" s="238">
        <f t="shared" si="0"/>
        <v>0</v>
      </c>
      <c r="J48" s="239">
        <f t="shared" si="18"/>
        <v>0</v>
      </c>
      <c r="K48" s="272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273"/>
      <c r="W48" s="88"/>
      <c r="X48" s="93"/>
      <c r="Y48" s="173" t="s">
        <v>27</v>
      </c>
      <c r="Z48" s="170" t="s">
        <v>31</v>
      </c>
      <c r="AA48" s="169">
        <v>0.47916666666666669</v>
      </c>
      <c r="AB48" s="96"/>
      <c r="AC48" s="177" t="s">
        <v>25</v>
      </c>
      <c r="AD48" s="171"/>
      <c r="AE48" s="95"/>
    </row>
    <row r="49" spans="1:32" ht="30" customHeight="1" x14ac:dyDescent="0.25">
      <c r="A49" s="12"/>
      <c r="B49" s="316"/>
      <c r="C49" s="243">
        <f>3+"09:00:00"</f>
        <v>3.375</v>
      </c>
      <c r="D49" s="244">
        <f>3+"09:30:00"</f>
        <v>3.3958333333333335</v>
      </c>
      <c r="E49" s="250"/>
      <c r="F49" s="237">
        <f t="shared" si="15"/>
        <v>2.0833333333333481E-2</v>
      </c>
      <c r="G49" s="237">
        <f t="shared" si="16"/>
        <v>2.0833333333333481E-2</v>
      </c>
      <c r="H49" s="237">
        <f t="shared" si="17"/>
        <v>0</v>
      </c>
      <c r="I49" s="238">
        <f t="shared" si="0"/>
        <v>-1</v>
      </c>
      <c r="J49" s="239">
        <f t="shared" si="18"/>
        <v>1</v>
      </c>
      <c r="K49" s="272"/>
      <c r="L49" s="165"/>
      <c r="M49" s="165"/>
      <c r="N49" s="165"/>
      <c r="O49" s="165">
        <v>1</v>
      </c>
      <c r="P49" s="165"/>
      <c r="Q49" s="165"/>
      <c r="R49" s="165"/>
      <c r="S49" s="165"/>
      <c r="T49" s="165"/>
      <c r="U49" s="165"/>
      <c r="V49" s="273"/>
      <c r="W49" s="88"/>
      <c r="X49" s="93"/>
      <c r="Y49" s="97"/>
      <c r="Z49" s="97"/>
      <c r="AA49" s="97"/>
      <c r="AB49" s="96"/>
      <c r="AC49" s="98"/>
      <c r="AD49" s="98"/>
      <c r="AE49" s="95"/>
    </row>
    <row r="50" spans="1:32" ht="30" customHeight="1" x14ac:dyDescent="0.25">
      <c r="A50" s="12"/>
      <c r="B50" s="316"/>
      <c r="C50" s="243">
        <f>3+"09:30:00"</f>
        <v>3.3958333333333335</v>
      </c>
      <c r="D50" s="244">
        <f>3+"10:00:00"</f>
        <v>3.4166666666666665</v>
      </c>
      <c r="E50" s="250"/>
      <c r="F50" s="237">
        <f t="shared" si="15"/>
        <v>2.0833333333333037E-2</v>
      </c>
      <c r="G50" s="237">
        <f t="shared" si="16"/>
        <v>2.0833333333333037E-2</v>
      </c>
      <c r="H50" s="237">
        <f t="shared" si="17"/>
        <v>0</v>
      </c>
      <c r="I50" s="238">
        <f t="shared" si="0"/>
        <v>-1</v>
      </c>
      <c r="J50" s="239">
        <f t="shared" si="18"/>
        <v>1</v>
      </c>
      <c r="K50" s="272"/>
      <c r="L50" s="165"/>
      <c r="M50" s="165"/>
      <c r="N50" s="165"/>
      <c r="O50" s="165">
        <v>1</v>
      </c>
      <c r="P50" s="165"/>
      <c r="Q50" s="165"/>
      <c r="R50" s="165"/>
      <c r="S50" s="165"/>
      <c r="T50" s="165"/>
      <c r="U50" s="165"/>
      <c r="V50" s="273"/>
      <c r="W50" s="88"/>
      <c r="X50" s="93"/>
      <c r="Y50" s="178" t="s">
        <v>23</v>
      </c>
      <c r="Z50" s="30" t="s">
        <v>28</v>
      </c>
      <c r="AA50" s="224" t="s">
        <v>36</v>
      </c>
      <c r="AB50" s="96"/>
      <c r="AC50" s="174" t="s">
        <v>24</v>
      </c>
      <c r="AD50" s="167">
        <f>AD47/Y51/24</f>
        <v>1.3988095238095237</v>
      </c>
      <c r="AE50" s="95"/>
    </row>
    <row r="51" spans="1:32" ht="30" customHeight="1" x14ac:dyDescent="0.25">
      <c r="A51" s="12"/>
      <c r="B51" s="316"/>
      <c r="C51" s="243">
        <f>3+"10:00:00"</f>
        <v>3.4166666666666665</v>
      </c>
      <c r="D51" s="244">
        <f>3+"10:30:00"</f>
        <v>3.4375</v>
      </c>
      <c r="E51" s="250"/>
      <c r="F51" s="237">
        <f t="shared" si="15"/>
        <v>2.0833333333333481E-2</v>
      </c>
      <c r="G51" s="237">
        <f t="shared" si="16"/>
        <v>4.1666666666666963E-2</v>
      </c>
      <c r="H51" s="237">
        <f t="shared" si="17"/>
        <v>0</v>
      </c>
      <c r="I51" s="238">
        <f t="shared" si="0"/>
        <v>-2</v>
      </c>
      <c r="J51" s="239">
        <f t="shared" si="18"/>
        <v>2</v>
      </c>
      <c r="K51" s="272"/>
      <c r="L51" s="165"/>
      <c r="M51" s="165"/>
      <c r="N51" s="165">
        <v>1</v>
      </c>
      <c r="O51" s="165">
        <v>1</v>
      </c>
      <c r="P51" s="165"/>
      <c r="Q51" s="165"/>
      <c r="R51" s="165"/>
      <c r="S51" s="165"/>
      <c r="T51" s="165"/>
      <c r="U51" s="165"/>
      <c r="V51" s="273"/>
      <c r="W51" s="19"/>
      <c r="X51" s="99"/>
      <c r="Y51" s="163">
        <v>140</v>
      </c>
      <c r="Z51" s="293">
        <f>AD47/(AD50+AD51)/24</f>
        <v>-817.39130434782703</v>
      </c>
      <c r="AA51" s="164"/>
      <c r="AB51" s="96"/>
      <c r="AC51" s="175" t="s">
        <v>22</v>
      </c>
      <c r="AD51" s="167">
        <f>SUMIFS(H:H,C:C,"&gt;="&amp; (MATCH(Z47,$AF$3:$AF$8,0)+AA47),D:D,"&lt;=" &amp; (MATCH(Z48,$AF$3:$AF$8,0)+AA48))-SUMIFS(G:G,C:C,"&gt;="&amp; (MATCH(Z47,$AF$3:$AF$8,0)+AA47),D:D,"&lt;=" &amp; (MATCH(Z48,$AF$3:$AF$8,0)+AA48))-AD50</f>
        <v>-1.6383928571428568</v>
      </c>
      <c r="AE51" s="95"/>
    </row>
    <row r="52" spans="1:32" ht="30" customHeight="1" thickBot="1" x14ac:dyDescent="0.3">
      <c r="A52" s="12"/>
      <c r="B52" s="316"/>
      <c r="C52" s="243">
        <f>3+"10:30:00"</f>
        <v>3.4375</v>
      </c>
      <c r="D52" s="244">
        <f>3+"11:00:00"</f>
        <v>3.4583333333333335</v>
      </c>
      <c r="E52" s="250"/>
      <c r="F52" s="237">
        <f t="shared" si="15"/>
        <v>2.0833333333333481E-2</v>
      </c>
      <c r="G52" s="237">
        <f t="shared" si="16"/>
        <v>6.2500000000000444E-2</v>
      </c>
      <c r="H52" s="237">
        <f t="shared" si="17"/>
        <v>0</v>
      </c>
      <c r="I52" s="238">
        <f t="shared" si="0"/>
        <v>-3</v>
      </c>
      <c r="J52" s="239">
        <f t="shared" si="18"/>
        <v>3</v>
      </c>
      <c r="K52" s="272"/>
      <c r="L52" s="165"/>
      <c r="M52" s="165"/>
      <c r="N52" s="165">
        <v>2</v>
      </c>
      <c r="O52" s="165">
        <v>1</v>
      </c>
      <c r="P52" s="165"/>
      <c r="Q52" s="165"/>
      <c r="R52" s="165"/>
      <c r="S52" s="165"/>
      <c r="T52" s="165"/>
      <c r="U52" s="165"/>
      <c r="V52" s="273"/>
      <c r="W52" s="19"/>
      <c r="X52" s="100"/>
      <c r="Y52" s="101"/>
      <c r="Z52" s="102"/>
      <c r="AA52" s="102"/>
      <c r="AB52" s="102"/>
      <c r="AC52" s="103"/>
      <c r="AD52" s="103"/>
      <c r="AE52" s="104"/>
    </row>
    <row r="53" spans="1:32" ht="30" customHeight="1" x14ac:dyDescent="0.25">
      <c r="A53" s="12"/>
      <c r="B53" s="316"/>
      <c r="C53" s="248">
        <f>3+"11:00:00"</f>
        <v>3.4583333333333335</v>
      </c>
      <c r="D53" s="249">
        <f>3+"11:30:00"</f>
        <v>3.4791666666666665</v>
      </c>
      <c r="E53" s="250"/>
      <c r="F53" s="237">
        <f t="shared" si="15"/>
        <v>2.0833333333333037E-2</v>
      </c>
      <c r="G53" s="237">
        <f t="shared" si="16"/>
        <v>6.2499999999999112E-2</v>
      </c>
      <c r="H53" s="237">
        <f t="shared" si="17"/>
        <v>0</v>
      </c>
      <c r="I53" s="238">
        <f t="shared" si="0"/>
        <v>-3</v>
      </c>
      <c r="J53" s="239">
        <f t="shared" si="18"/>
        <v>3</v>
      </c>
      <c r="K53" s="272"/>
      <c r="L53" s="165"/>
      <c r="M53" s="165"/>
      <c r="N53" s="165">
        <v>2</v>
      </c>
      <c r="O53" s="165">
        <v>1</v>
      </c>
      <c r="P53" s="165"/>
      <c r="Q53" s="165"/>
      <c r="R53" s="165"/>
      <c r="S53" s="165"/>
      <c r="T53" s="165"/>
      <c r="U53" s="165"/>
      <c r="V53" s="273"/>
      <c r="W53" s="19"/>
      <c r="X53" s="19"/>
      <c r="Y53" s="19"/>
    </row>
    <row r="54" spans="1:32" ht="30" customHeight="1" x14ac:dyDescent="0.25">
      <c r="A54" s="12"/>
      <c r="B54" s="316"/>
      <c r="C54" s="243">
        <f>3+"11:30:00"</f>
        <v>3.4791666666666665</v>
      </c>
      <c r="D54" s="244">
        <f>3+"12:00:00"</f>
        <v>3.5</v>
      </c>
      <c r="E54" s="250"/>
      <c r="F54" s="237">
        <f t="shared" si="15"/>
        <v>2.0833333333333481E-2</v>
      </c>
      <c r="G54" s="237">
        <f t="shared" si="16"/>
        <v>0</v>
      </c>
      <c r="H54" s="237">
        <f t="shared" si="17"/>
        <v>0</v>
      </c>
      <c r="I54" s="238">
        <f t="shared" si="0"/>
        <v>0</v>
      </c>
      <c r="J54" s="239">
        <f t="shared" si="18"/>
        <v>0</v>
      </c>
      <c r="K54" s="272">
        <f>E54</f>
        <v>0</v>
      </c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273"/>
      <c r="W54" s="19"/>
      <c r="X54" s="19"/>
      <c r="Y54" s="3"/>
      <c r="Z54" s="3"/>
      <c r="AA54" s="3"/>
      <c r="AB54" s="3"/>
    </row>
    <row r="55" spans="1:32" ht="30" customHeight="1" thickBot="1" x14ac:dyDescent="0.3">
      <c r="A55" s="12"/>
      <c r="B55" s="316"/>
      <c r="C55" s="254">
        <f>3+"12:00:00"</f>
        <v>3.5</v>
      </c>
      <c r="D55" s="255">
        <f>3+"12:30:00"</f>
        <v>3.5208333333333335</v>
      </c>
      <c r="E55" s="256"/>
      <c r="F55" s="257">
        <f t="shared" si="15"/>
        <v>2.0833333333333481E-2</v>
      </c>
      <c r="G55" s="257">
        <f t="shared" si="16"/>
        <v>0</v>
      </c>
      <c r="H55" s="257">
        <f t="shared" si="17"/>
        <v>0</v>
      </c>
      <c r="I55" s="258">
        <f t="shared" si="0"/>
        <v>0</v>
      </c>
      <c r="J55" s="259">
        <f t="shared" si="18"/>
        <v>0</v>
      </c>
      <c r="K55" s="260">
        <f>E55</f>
        <v>0</v>
      </c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2"/>
      <c r="W55" s="19"/>
      <c r="X55" s="19"/>
      <c r="Y55" s="3"/>
      <c r="Z55" s="3"/>
      <c r="AA55" s="3"/>
      <c r="AB55" s="3"/>
    </row>
    <row r="56" spans="1:32" ht="30" customHeight="1" x14ac:dyDescent="0.25">
      <c r="A56" s="12"/>
      <c r="B56" s="316"/>
      <c r="C56" s="263">
        <f>3+"13:30:00"</f>
        <v>3.5625</v>
      </c>
      <c r="D56" s="264">
        <f>3+"14:00:00"</f>
        <v>3.5833333333333335</v>
      </c>
      <c r="E56" s="265"/>
      <c r="F56" s="266">
        <f>D56-C56</f>
        <v>2.0833333333333481E-2</v>
      </c>
      <c r="G56" s="266">
        <f>J56*F56</f>
        <v>0</v>
      </c>
      <c r="H56" s="266">
        <f t="shared" si="17"/>
        <v>0</v>
      </c>
      <c r="I56" s="267">
        <f t="shared" si="0"/>
        <v>0</v>
      </c>
      <c r="J56" s="268">
        <f>SUM(K56:V56)</f>
        <v>0</v>
      </c>
      <c r="K56" s="269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1"/>
      <c r="W56" s="19"/>
      <c r="X56" s="105"/>
      <c r="Y56" s="106"/>
      <c r="Z56" s="106"/>
      <c r="AA56" s="106"/>
      <c r="AB56" s="106"/>
      <c r="AC56" s="107"/>
      <c r="AD56" s="107"/>
      <c r="AE56" s="108"/>
    </row>
    <row r="57" spans="1:32" ht="30" customHeight="1" x14ac:dyDescent="0.25">
      <c r="A57" s="12"/>
      <c r="B57" s="316"/>
      <c r="C57" s="243">
        <f>3+"14:00:00"</f>
        <v>3.5833333333333335</v>
      </c>
      <c r="D57" s="244">
        <f>3+"14:30:00"</f>
        <v>3.6041666666666665</v>
      </c>
      <c r="E57" s="250"/>
      <c r="F57" s="237">
        <f t="shared" ref="F57:F64" si="19">D57-C57</f>
        <v>2.0833333333333037E-2</v>
      </c>
      <c r="G57" s="237">
        <f t="shared" ref="G57:G64" si="20">J57*F57</f>
        <v>0</v>
      </c>
      <c r="H57" s="237">
        <f t="shared" si="17"/>
        <v>0</v>
      </c>
      <c r="I57" s="238">
        <f t="shared" si="0"/>
        <v>0</v>
      </c>
      <c r="J57" s="239">
        <f t="shared" ref="J57:J64" si="21">SUM(K57:V57)</f>
        <v>0</v>
      </c>
      <c r="K57" s="272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273"/>
      <c r="W57" s="19"/>
      <c r="X57" s="109"/>
      <c r="Y57" s="172" t="s">
        <v>26</v>
      </c>
      <c r="Z57" s="170" t="s">
        <v>31</v>
      </c>
      <c r="AA57" s="168">
        <v>0.5625</v>
      </c>
      <c r="AB57" s="110"/>
      <c r="AC57" s="176" t="s">
        <v>35</v>
      </c>
      <c r="AD57" s="166">
        <v>160</v>
      </c>
      <c r="AE57" s="111"/>
    </row>
    <row r="58" spans="1:32" ht="30" customHeight="1" x14ac:dyDescent="0.25">
      <c r="A58" s="12"/>
      <c r="B58" s="316"/>
      <c r="C58" s="243">
        <f>3+"14:30:00"</f>
        <v>3.6041666666666665</v>
      </c>
      <c r="D58" s="244">
        <f>3+"15:00:00"</f>
        <v>3.625</v>
      </c>
      <c r="E58" s="250"/>
      <c r="F58" s="237">
        <f t="shared" si="19"/>
        <v>2.0833333333333481E-2</v>
      </c>
      <c r="G58" s="237">
        <f t="shared" si="20"/>
        <v>0</v>
      </c>
      <c r="H58" s="237">
        <f t="shared" si="17"/>
        <v>0</v>
      </c>
      <c r="I58" s="238">
        <f t="shared" si="0"/>
        <v>0</v>
      </c>
      <c r="J58" s="239">
        <f t="shared" si="21"/>
        <v>0</v>
      </c>
      <c r="K58" s="272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273"/>
      <c r="W58" s="19"/>
      <c r="X58" s="109"/>
      <c r="Y58" s="173" t="s">
        <v>27</v>
      </c>
      <c r="Z58" s="170" t="s">
        <v>31</v>
      </c>
      <c r="AA58" s="169">
        <v>0.625</v>
      </c>
      <c r="AB58" s="112"/>
      <c r="AC58" s="177" t="s">
        <v>25</v>
      </c>
      <c r="AD58" s="171"/>
      <c r="AE58" s="111"/>
    </row>
    <row r="59" spans="1:32" ht="30" customHeight="1" x14ac:dyDescent="0.25">
      <c r="A59" s="12"/>
      <c r="B59" s="316"/>
      <c r="C59" s="243">
        <f>3+"15:00:00"</f>
        <v>3.625</v>
      </c>
      <c r="D59" s="244">
        <f>3+"15:30:00"</f>
        <v>3.6458333333333335</v>
      </c>
      <c r="E59" s="250"/>
      <c r="F59" s="237">
        <f t="shared" si="19"/>
        <v>2.0833333333333481E-2</v>
      </c>
      <c r="G59" s="237">
        <f t="shared" si="20"/>
        <v>4.1666666666666963E-2</v>
      </c>
      <c r="H59" s="237">
        <f t="shared" si="17"/>
        <v>0</v>
      </c>
      <c r="I59" s="238">
        <f t="shared" si="0"/>
        <v>-2</v>
      </c>
      <c r="J59" s="239">
        <f t="shared" si="21"/>
        <v>2</v>
      </c>
      <c r="K59" s="272">
        <v>1</v>
      </c>
      <c r="L59" s="165">
        <v>0.5</v>
      </c>
      <c r="M59" s="165">
        <v>0.5</v>
      </c>
      <c r="N59" s="165"/>
      <c r="O59" s="165"/>
      <c r="P59" s="165"/>
      <c r="Q59" s="165"/>
      <c r="R59" s="165"/>
      <c r="S59" s="165"/>
      <c r="T59" s="165"/>
      <c r="U59" s="165"/>
      <c r="V59" s="273"/>
      <c r="W59" s="113"/>
      <c r="X59" s="109"/>
      <c r="Y59" s="114"/>
      <c r="Z59" s="114"/>
      <c r="AA59" s="114"/>
      <c r="AB59" s="112"/>
      <c r="AC59" s="115"/>
      <c r="AD59" s="115"/>
      <c r="AE59" s="111"/>
    </row>
    <row r="60" spans="1:32" ht="30" customHeight="1" x14ac:dyDescent="0.25">
      <c r="A60" s="12"/>
      <c r="B60" s="316"/>
      <c r="C60" s="243">
        <f>3+"15:30:00"</f>
        <v>3.6458333333333335</v>
      </c>
      <c r="D60" s="244">
        <f>3+"16:00:00"</f>
        <v>3.6666666666666665</v>
      </c>
      <c r="E60" s="250"/>
      <c r="F60" s="237">
        <f t="shared" si="19"/>
        <v>2.0833333333333037E-2</v>
      </c>
      <c r="G60" s="237">
        <f t="shared" si="20"/>
        <v>0</v>
      </c>
      <c r="H60" s="237">
        <f t="shared" si="17"/>
        <v>0</v>
      </c>
      <c r="I60" s="238">
        <f t="shared" si="0"/>
        <v>0</v>
      </c>
      <c r="J60" s="239">
        <f t="shared" si="21"/>
        <v>0</v>
      </c>
      <c r="K60" s="272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273"/>
      <c r="W60" s="113"/>
      <c r="X60" s="109"/>
      <c r="Y60" s="178" t="s">
        <v>23</v>
      </c>
      <c r="Z60" s="30" t="s">
        <v>28</v>
      </c>
      <c r="AA60" s="224" t="s">
        <v>36</v>
      </c>
      <c r="AB60" s="112"/>
      <c r="AC60" s="174" t="s">
        <v>24</v>
      </c>
      <c r="AD60" s="167">
        <f>AD57/Y61/24</f>
        <v>5.5555555555555552E-2</v>
      </c>
      <c r="AE60" s="111"/>
    </row>
    <row r="61" spans="1:32" ht="30" customHeight="1" x14ac:dyDescent="0.25">
      <c r="A61" s="88"/>
      <c r="B61" s="316"/>
      <c r="C61" s="243">
        <f>3+"16:00:00"</f>
        <v>3.6666666666666665</v>
      </c>
      <c r="D61" s="244">
        <f>3+"16:30:00"</f>
        <v>3.6875</v>
      </c>
      <c r="E61" s="250"/>
      <c r="F61" s="237">
        <f t="shared" si="19"/>
        <v>2.0833333333333481E-2</v>
      </c>
      <c r="G61" s="237">
        <f t="shared" si="20"/>
        <v>0</v>
      </c>
      <c r="H61" s="237">
        <f t="shared" si="17"/>
        <v>0</v>
      </c>
      <c r="I61" s="238">
        <f t="shared" si="0"/>
        <v>0</v>
      </c>
      <c r="J61" s="239">
        <f t="shared" si="21"/>
        <v>0</v>
      </c>
      <c r="K61" s="272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273"/>
      <c r="W61" s="113"/>
      <c r="X61" s="117"/>
      <c r="Y61" s="163">
        <v>120</v>
      </c>
      <c r="Z61" s="293" t="e">
        <f>AD57/(AD60+AD61)/24</f>
        <v>#DIV/0!</v>
      </c>
      <c r="AA61" s="164"/>
      <c r="AB61" s="112"/>
      <c r="AC61" s="175" t="s">
        <v>22</v>
      </c>
      <c r="AD61" s="167">
        <f>SUMIFS(H:H,C:C,"&gt;="&amp; (MATCH(Z57,$AF$3:$AF$8,0)+AA57),D:D,"&lt;=" &amp; (MATCH(Z58,$AF$3:$AF$8,0)+AA58))-SUMIFS(G:G,C:C,"&gt;="&amp; (MATCH(Z57,$AF$3:$AF$8,0)+AA57),D:D,"&lt;=" &amp; (MATCH(Z58,$AF$3:$AF$8,0)+AA58))-AD60</f>
        <v>-5.5555555555555552E-2</v>
      </c>
      <c r="AE61" s="111"/>
    </row>
    <row r="62" spans="1:32" ht="30" customHeight="1" thickBot="1" x14ac:dyDescent="0.3">
      <c r="A62" s="88"/>
      <c r="B62" s="316"/>
      <c r="C62" s="243">
        <f>3+"16:30:00"</f>
        <v>3.6875</v>
      </c>
      <c r="D62" s="244">
        <f>3+"17:00:00"</f>
        <v>3.7083333333333335</v>
      </c>
      <c r="E62" s="250"/>
      <c r="F62" s="237">
        <f t="shared" si="19"/>
        <v>2.0833333333333481E-2</v>
      </c>
      <c r="G62" s="237">
        <f t="shared" si="20"/>
        <v>0</v>
      </c>
      <c r="H62" s="237">
        <f t="shared" si="17"/>
        <v>0</v>
      </c>
      <c r="I62" s="238">
        <f t="shared" si="0"/>
        <v>0</v>
      </c>
      <c r="J62" s="239">
        <f t="shared" si="21"/>
        <v>0</v>
      </c>
      <c r="K62" s="272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273"/>
      <c r="W62" s="113"/>
      <c r="X62" s="118"/>
      <c r="Y62" s="119"/>
      <c r="Z62" s="120"/>
      <c r="AA62" s="120"/>
      <c r="AB62" s="120"/>
      <c r="AC62" s="121"/>
      <c r="AD62" s="121"/>
      <c r="AE62" s="122"/>
      <c r="AF62" s="123"/>
    </row>
    <row r="63" spans="1:32" ht="30" customHeight="1" x14ac:dyDescent="0.25">
      <c r="A63" s="116"/>
      <c r="B63" s="316"/>
      <c r="C63" s="243">
        <f>3+"17:00:00"</f>
        <v>3.7083333333333335</v>
      </c>
      <c r="D63" s="244">
        <f>3+"17:30:00"</f>
        <v>3.7291666666666665</v>
      </c>
      <c r="E63" s="250"/>
      <c r="F63" s="237">
        <f t="shared" si="19"/>
        <v>2.0833333333333037E-2</v>
      </c>
      <c r="G63" s="237">
        <f t="shared" si="20"/>
        <v>0</v>
      </c>
      <c r="H63" s="237">
        <f t="shared" si="17"/>
        <v>0</v>
      </c>
      <c r="I63" s="238">
        <f t="shared" si="0"/>
        <v>0</v>
      </c>
      <c r="J63" s="239">
        <f t="shared" si="21"/>
        <v>0</v>
      </c>
      <c r="K63" s="272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273"/>
      <c r="Y63" s="3"/>
      <c r="Z63" s="3"/>
      <c r="AA63" s="3"/>
      <c r="AB63" s="3"/>
    </row>
    <row r="64" spans="1:32" s="123" customFormat="1" ht="30" customHeight="1" thickBot="1" x14ac:dyDescent="0.3">
      <c r="A64" s="116"/>
      <c r="B64" s="317"/>
      <c r="C64" s="274">
        <f>3+"17:30:00"</f>
        <v>3.7291666666666665</v>
      </c>
      <c r="D64" s="275">
        <f>3+"18:00:00"</f>
        <v>3.75</v>
      </c>
      <c r="E64" s="276"/>
      <c r="F64" s="277">
        <f t="shared" si="19"/>
        <v>2.0833333333333481E-2</v>
      </c>
      <c r="G64" s="277">
        <f t="shared" si="20"/>
        <v>0</v>
      </c>
      <c r="H64" s="277">
        <f t="shared" si="17"/>
        <v>0</v>
      </c>
      <c r="I64" s="278">
        <f t="shared" si="0"/>
        <v>0</v>
      </c>
      <c r="J64" s="279">
        <f t="shared" si="21"/>
        <v>0</v>
      </c>
      <c r="K64" s="280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2"/>
      <c r="W64" s="39"/>
      <c r="X64" s="39"/>
      <c r="Y64" s="3"/>
      <c r="Z64" s="3"/>
      <c r="AA64" s="3"/>
      <c r="AB64" s="3"/>
      <c r="AC64" s="3"/>
      <c r="AD64" s="3"/>
      <c r="AE64" s="3"/>
      <c r="AF64" s="3"/>
    </row>
    <row r="65" spans="2:31" ht="30" customHeight="1" thickTop="1" x14ac:dyDescent="0.25">
      <c r="B65" s="318" t="str">
        <f>IF($AB$3="","",$AB$3+3)</f>
        <v/>
      </c>
      <c r="C65" s="283">
        <f>4+"07:45:00"</f>
        <v>4.322916666666667</v>
      </c>
      <c r="D65" s="284">
        <f>4+"08:00:00"</f>
        <v>4.333333333333333</v>
      </c>
      <c r="E65" s="285">
        <v>3</v>
      </c>
      <c r="F65" s="286">
        <f>D65-C65</f>
        <v>1.0416666666666075E-2</v>
      </c>
      <c r="G65" s="286">
        <f>J65*F65</f>
        <v>2.0833333333332149E-2</v>
      </c>
      <c r="H65" s="286">
        <f>F65*E65</f>
        <v>3.1249999999998224E-2</v>
      </c>
      <c r="I65" s="287">
        <f t="shared" si="0"/>
        <v>1</v>
      </c>
      <c r="J65" s="288">
        <f>SUM(K65:V65)</f>
        <v>2</v>
      </c>
      <c r="K65" s="289">
        <v>1</v>
      </c>
      <c r="L65" s="290">
        <v>0.5</v>
      </c>
      <c r="M65" s="290">
        <v>0.5</v>
      </c>
      <c r="N65" s="290"/>
      <c r="O65" s="290"/>
      <c r="P65" s="290"/>
      <c r="Q65" s="290"/>
      <c r="R65" s="290"/>
      <c r="S65" s="290"/>
      <c r="T65" s="290"/>
      <c r="U65" s="290"/>
      <c r="V65" s="291"/>
      <c r="X65" s="124"/>
      <c r="Y65" s="125"/>
      <c r="Z65" s="125"/>
      <c r="AA65" s="125"/>
      <c r="AB65" s="125"/>
      <c r="AC65" s="126"/>
      <c r="AD65" s="126"/>
      <c r="AE65" s="127"/>
    </row>
    <row r="66" spans="2:31" ht="30" customHeight="1" x14ac:dyDescent="0.25">
      <c r="B66" s="319"/>
      <c r="C66" s="234">
        <f>4+"08:00:00"</f>
        <v>4.333333333333333</v>
      </c>
      <c r="D66" s="235">
        <f>4+"08:30:00"</f>
        <v>4.354166666666667</v>
      </c>
      <c r="E66" s="250"/>
      <c r="F66" s="237">
        <f t="shared" ref="F66:F74" si="22">D66-C66</f>
        <v>2.0833333333333925E-2</v>
      </c>
      <c r="G66" s="237">
        <f t="shared" ref="G66:G74" si="23">J66*F66</f>
        <v>0</v>
      </c>
      <c r="H66" s="237">
        <f t="shared" ref="H66:H83" si="24">F66*E66</f>
        <v>0</v>
      </c>
      <c r="I66" s="238">
        <f t="shared" si="0"/>
        <v>0</v>
      </c>
      <c r="J66" s="239">
        <f t="shared" ref="J66:J74" si="25">SUM(K66:V66)</f>
        <v>0</v>
      </c>
      <c r="K66" s="272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273"/>
      <c r="X66" s="128"/>
      <c r="Y66" s="172" t="s">
        <v>26</v>
      </c>
      <c r="Z66" s="170" t="s">
        <v>31</v>
      </c>
      <c r="AA66" s="168">
        <v>0.64583333333333337</v>
      </c>
      <c r="AB66" s="129"/>
      <c r="AC66" s="176" t="s">
        <v>35</v>
      </c>
      <c r="AD66" s="166">
        <v>4700</v>
      </c>
      <c r="AE66" s="130"/>
    </row>
    <row r="67" spans="2:31" ht="30" customHeight="1" x14ac:dyDescent="0.25">
      <c r="B67" s="319"/>
      <c r="C67" s="243">
        <f>4+"08:30:00"</f>
        <v>4.354166666666667</v>
      </c>
      <c r="D67" s="244">
        <f>4+"09:00:00"</f>
        <v>4.375</v>
      </c>
      <c r="E67" s="250"/>
      <c r="F67" s="237">
        <f t="shared" si="22"/>
        <v>2.0833333333333037E-2</v>
      </c>
      <c r="G67" s="237">
        <f t="shared" si="23"/>
        <v>0</v>
      </c>
      <c r="H67" s="237">
        <f t="shared" si="24"/>
        <v>0</v>
      </c>
      <c r="I67" s="238">
        <f t="shared" si="0"/>
        <v>0</v>
      </c>
      <c r="J67" s="239">
        <f t="shared" si="25"/>
        <v>0</v>
      </c>
      <c r="K67" s="272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273"/>
      <c r="X67" s="128"/>
      <c r="Y67" s="173" t="s">
        <v>27</v>
      </c>
      <c r="Z67" s="170" t="s">
        <v>32</v>
      </c>
      <c r="AA67" s="169">
        <v>0.47916666666666669</v>
      </c>
      <c r="AB67" s="131"/>
      <c r="AC67" s="177" t="s">
        <v>25</v>
      </c>
      <c r="AD67" s="171"/>
      <c r="AE67" s="130"/>
    </row>
    <row r="68" spans="2:31" ht="30" customHeight="1" x14ac:dyDescent="0.25">
      <c r="B68" s="319"/>
      <c r="C68" s="243">
        <f>4+"09:00:00"</f>
        <v>4.375</v>
      </c>
      <c r="D68" s="244">
        <f>4+"09:30:00"</f>
        <v>4.395833333333333</v>
      </c>
      <c r="E68" s="250"/>
      <c r="F68" s="237">
        <f t="shared" si="22"/>
        <v>2.0833333333333037E-2</v>
      </c>
      <c r="G68" s="237">
        <f t="shared" si="23"/>
        <v>2.0833333333333037E-2</v>
      </c>
      <c r="H68" s="237">
        <f t="shared" si="24"/>
        <v>0</v>
      </c>
      <c r="I68" s="238">
        <f t="shared" si="0"/>
        <v>-1</v>
      </c>
      <c r="J68" s="239">
        <f t="shared" si="25"/>
        <v>1</v>
      </c>
      <c r="K68" s="272"/>
      <c r="L68" s="165"/>
      <c r="M68" s="165"/>
      <c r="N68" s="165"/>
      <c r="O68" s="165">
        <v>1</v>
      </c>
      <c r="P68" s="165"/>
      <c r="Q68" s="165"/>
      <c r="R68" s="165"/>
      <c r="S68" s="165"/>
      <c r="T68" s="165"/>
      <c r="U68" s="165"/>
      <c r="V68" s="273"/>
      <c r="X68" s="128"/>
      <c r="Y68" s="132"/>
      <c r="Z68" s="132"/>
      <c r="AA68" s="132"/>
      <c r="AB68" s="131"/>
      <c r="AC68" s="133"/>
      <c r="AD68" s="133"/>
      <c r="AE68" s="130"/>
    </row>
    <row r="69" spans="2:31" ht="30" customHeight="1" x14ac:dyDescent="0.25">
      <c r="B69" s="319"/>
      <c r="C69" s="243">
        <f>4+"09:30:00"</f>
        <v>4.395833333333333</v>
      </c>
      <c r="D69" s="244">
        <f>4+"10:00:00"</f>
        <v>4.416666666666667</v>
      </c>
      <c r="E69" s="250"/>
      <c r="F69" s="237">
        <f t="shared" si="22"/>
        <v>2.0833333333333925E-2</v>
      </c>
      <c r="G69" s="237">
        <f t="shared" si="23"/>
        <v>2.0833333333333925E-2</v>
      </c>
      <c r="H69" s="237">
        <f t="shared" si="24"/>
        <v>0</v>
      </c>
      <c r="I69" s="238">
        <f t="shared" si="0"/>
        <v>-1</v>
      </c>
      <c r="J69" s="239">
        <f t="shared" si="25"/>
        <v>1</v>
      </c>
      <c r="K69" s="272"/>
      <c r="L69" s="165"/>
      <c r="M69" s="165"/>
      <c r="N69" s="165"/>
      <c r="O69" s="165">
        <v>1</v>
      </c>
      <c r="P69" s="165"/>
      <c r="Q69" s="165"/>
      <c r="R69" s="165"/>
      <c r="S69" s="165"/>
      <c r="T69" s="165"/>
      <c r="U69" s="165"/>
      <c r="V69" s="273"/>
      <c r="X69" s="128"/>
      <c r="Y69" s="178" t="s">
        <v>23</v>
      </c>
      <c r="Z69" s="30" t="s">
        <v>28</v>
      </c>
      <c r="AA69" s="224" t="s">
        <v>36</v>
      </c>
      <c r="AB69" s="131"/>
      <c r="AC69" s="174" t="s">
        <v>24</v>
      </c>
      <c r="AD69" s="167">
        <f>AD66/Y70/24</f>
        <v>1.3988095238095237</v>
      </c>
      <c r="AE69" s="130"/>
    </row>
    <row r="70" spans="2:31" ht="30" customHeight="1" x14ac:dyDescent="0.25">
      <c r="B70" s="319"/>
      <c r="C70" s="243">
        <f>4+"10:00:00"</f>
        <v>4.416666666666667</v>
      </c>
      <c r="D70" s="244">
        <f>4+"10:30:00"</f>
        <v>4.4375</v>
      </c>
      <c r="E70" s="250"/>
      <c r="F70" s="237">
        <f t="shared" si="22"/>
        <v>2.0833333333333037E-2</v>
      </c>
      <c r="G70" s="237">
        <f t="shared" si="23"/>
        <v>4.1666666666666075E-2</v>
      </c>
      <c r="H70" s="237">
        <f t="shared" si="24"/>
        <v>0</v>
      </c>
      <c r="I70" s="238">
        <f t="shared" si="0"/>
        <v>-2</v>
      </c>
      <c r="J70" s="239">
        <f t="shared" si="25"/>
        <v>2</v>
      </c>
      <c r="K70" s="272"/>
      <c r="L70" s="165"/>
      <c r="M70" s="165"/>
      <c r="N70" s="165">
        <v>1</v>
      </c>
      <c r="O70" s="165">
        <v>1</v>
      </c>
      <c r="P70" s="165"/>
      <c r="Q70" s="165"/>
      <c r="R70" s="165"/>
      <c r="S70" s="165"/>
      <c r="T70" s="165"/>
      <c r="U70" s="165"/>
      <c r="V70" s="273"/>
      <c r="X70" s="134"/>
      <c r="Y70" s="1">
        <v>140</v>
      </c>
      <c r="Z70" s="31">
        <f>AD66/(AD69+AD70)/24</f>
        <v>-989.47368421052033</v>
      </c>
      <c r="AA70" s="164"/>
      <c r="AB70" s="131"/>
      <c r="AC70" s="175" t="s">
        <v>22</v>
      </c>
      <c r="AD70" s="167">
        <f>SUMIFS(H:H,C:C,"&gt;="&amp; (MATCH(Z66,$AF$3:$AF$8,0)+AA66),D:D,"&lt;=" &amp; (MATCH(Z67,$AF$3:$AF$8,0)+AA67))-SUMIFS(G:G,C:C,"&gt;="&amp; (MATCH(Z66,$AF$3:$AF$8,0)+AA66),D:D,"&lt;=" &amp; (MATCH(Z67,$AF$3:$AF$8,0)+AA67))-AD69</f>
        <v>-1.5967261904761916</v>
      </c>
      <c r="AE70" s="130"/>
    </row>
    <row r="71" spans="2:31" ht="30" customHeight="1" thickBot="1" x14ac:dyDescent="0.3">
      <c r="B71" s="319"/>
      <c r="C71" s="243">
        <f>4+"10:30:00"</f>
        <v>4.4375</v>
      </c>
      <c r="D71" s="244">
        <f>4+"11:00:00"</f>
        <v>4.458333333333333</v>
      </c>
      <c r="E71" s="250"/>
      <c r="F71" s="237">
        <f t="shared" si="22"/>
        <v>2.0833333333333037E-2</v>
      </c>
      <c r="G71" s="237">
        <f t="shared" si="23"/>
        <v>6.2499999999999112E-2</v>
      </c>
      <c r="H71" s="237">
        <f t="shared" si="24"/>
        <v>0</v>
      </c>
      <c r="I71" s="238">
        <f t="shared" si="0"/>
        <v>-3</v>
      </c>
      <c r="J71" s="239">
        <f t="shared" si="25"/>
        <v>3</v>
      </c>
      <c r="K71" s="272"/>
      <c r="L71" s="165"/>
      <c r="M71" s="165"/>
      <c r="N71" s="165">
        <v>2</v>
      </c>
      <c r="O71" s="165">
        <v>1</v>
      </c>
      <c r="P71" s="165"/>
      <c r="Q71" s="165"/>
      <c r="R71" s="165"/>
      <c r="S71" s="165"/>
      <c r="T71" s="165"/>
      <c r="U71" s="165"/>
      <c r="V71" s="273"/>
      <c r="X71" s="135"/>
      <c r="Y71" s="136"/>
      <c r="Z71" s="137"/>
      <c r="AA71" s="137"/>
      <c r="AB71" s="137"/>
      <c r="AC71" s="138"/>
      <c r="AD71" s="138"/>
      <c r="AE71" s="139"/>
    </row>
    <row r="72" spans="2:31" ht="30" customHeight="1" x14ac:dyDescent="0.25">
      <c r="B72" s="319"/>
      <c r="C72" s="248">
        <f>4+"11:00:00"</f>
        <v>4.458333333333333</v>
      </c>
      <c r="D72" s="249">
        <f>4+"11:30:00"</f>
        <v>4.479166666666667</v>
      </c>
      <c r="E72" s="250"/>
      <c r="F72" s="237">
        <f t="shared" si="22"/>
        <v>2.0833333333333925E-2</v>
      </c>
      <c r="G72" s="237">
        <f t="shared" si="23"/>
        <v>6.2500000000001776E-2</v>
      </c>
      <c r="H72" s="237">
        <f t="shared" si="24"/>
        <v>0</v>
      </c>
      <c r="I72" s="238">
        <f t="shared" ref="I72:I111" si="26">E72-J72</f>
        <v>-3</v>
      </c>
      <c r="J72" s="239">
        <f t="shared" si="25"/>
        <v>3</v>
      </c>
      <c r="K72" s="272"/>
      <c r="L72" s="165"/>
      <c r="M72" s="165"/>
      <c r="N72" s="165">
        <v>2</v>
      </c>
      <c r="O72" s="165">
        <v>1</v>
      </c>
      <c r="P72" s="165"/>
      <c r="Q72" s="165"/>
      <c r="R72" s="165"/>
      <c r="S72" s="165"/>
      <c r="T72" s="165"/>
      <c r="U72" s="165"/>
      <c r="V72" s="273"/>
      <c r="Y72" s="3"/>
      <c r="Z72" s="3"/>
      <c r="AA72" s="3"/>
      <c r="AB72" s="3"/>
    </row>
    <row r="73" spans="2:31" ht="30" customHeight="1" x14ac:dyDescent="0.25">
      <c r="B73" s="319"/>
      <c r="C73" s="243">
        <f>4+"11:30:00"</f>
        <v>4.479166666666667</v>
      </c>
      <c r="D73" s="244">
        <f>4+"12:00:00"</f>
        <v>4.5</v>
      </c>
      <c r="E73" s="250"/>
      <c r="F73" s="237">
        <f t="shared" si="22"/>
        <v>2.0833333333333037E-2</v>
      </c>
      <c r="G73" s="237">
        <f t="shared" si="23"/>
        <v>0</v>
      </c>
      <c r="H73" s="237">
        <f t="shared" si="24"/>
        <v>0</v>
      </c>
      <c r="I73" s="238">
        <f t="shared" si="26"/>
        <v>0</v>
      </c>
      <c r="J73" s="239">
        <f t="shared" si="25"/>
        <v>0</v>
      </c>
      <c r="K73" s="272">
        <f>E73</f>
        <v>0</v>
      </c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273"/>
      <c r="Y73" s="3"/>
      <c r="Z73" s="3"/>
      <c r="AA73" s="3"/>
      <c r="AB73" s="3"/>
    </row>
    <row r="74" spans="2:31" ht="30" customHeight="1" thickBot="1" x14ac:dyDescent="0.3">
      <c r="B74" s="319"/>
      <c r="C74" s="254">
        <f>4+"12:00:00"</f>
        <v>4.5</v>
      </c>
      <c r="D74" s="255">
        <f>4+"12:30:00"</f>
        <v>4.520833333333333</v>
      </c>
      <c r="E74" s="256"/>
      <c r="F74" s="257">
        <f t="shared" si="22"/>
        <v>2.0833333333333037E-2</v>
      </c>
      <c r="G74" s="257">
        <f t="shared" si="23"/>
        <v>0</v>
      </c>
      <c r="H74" s="257">
        <f t="shared" si="24"/>
        <v>0</v>
      </c>
      <c r="I74" s="258">
        <f t="shared" si="26"/>
        <v>0</v>
      </c>
      <c r="J74" s="259">
        <f t="shared" si="25"/>
        <v>0</v>
      </c>
      <c r="K74" s="260">
        <f>E74</f>
        <v>0</v>
      </c>
      <c r="L74" s="261"/>
      <c r="M74" s="261"/>
      <c r="N74" s="261"/>
      <c r="O74" s="261"/>
      <c r="P74" s="261"/>
      <c r="Q74" s="261"/>
      <c r="R74" s="261"/>
      <c r="S74" s="261"/>
      <c r="T74" s="261"/>
      <c r="U74" s="261"/>
      <c r="V74" s="262"/>
    </row>
    <row r="75" spans="2:31" ht="30" customHeight="1" x14ac:dyDescent="0.25">
      <c r="B75" s="319"/>
      <c r="C75" s="263">
        <f>4+"13:30:00"</f>
        <v>4.5625</v>
      </c>
      <c r="D75" s="264">
        <f>4+"14:00:00"</f>
        <v>4.583333333333333</v>
      </c>
      <c r="E75" s="265"/>
      <c r="F75" s="266">
        <f>D75-C75</f>
        <v>2.0833333333333037E-2</v>
      </c>
      <c r="G75" s="266">
        <f>J75*F75</f>
        <v>0</v>
      </c>
      <c r="H75" s="266">
        <f t="shared" si="24"/>
        <v>0</v>
      </c>
      <c r="I75" s="267">
        <f t="shared" si="26"/>
        <v>0</v>
      </c>
      <c r="J75" s="268">
        <f>SUM(K75:V75)</f>
        <v>0</v>
      </c>
      <c r="K75" s="269"/>
      <c r="L75" s="270"/>
      <c r="M75" s="270"/>
      <c r="N75" s="270"/>
      <c r="O75" s="270"/>
      <c r="P75" s="270"/>
      <c r="Q75" s="270"/>
      <c r="R75" s="270"/>
      <c r="S75" s="270"/>
      <c r="T75" s="270"/>
      <c r="U75" s="270"/>
      <c r="V75" s="271"/>
      <c r="X75" s="140"/>
      <c r="Y75" s="141"/>
      <c r="Z75" s="141"/>
      <c r="AA75" s="141"/>
      <c r="AB75" s="141"/>
      <c r="AC75" s="142"/>
      <c r="AD75" s="142"/>
      <c r="AE75" s="143"/>
    </row>
    <row r="76" spans="2:31" ht="30" customHeight="1" x14ac:dyDescent="0.25">
      <c r="B76" s="319"/>
      <c r="C76" s="243">
        <f>4+"14:00:00"</f>
        <v>4.583333333333333</v>
      </c>
      <c r="D76" s="244">
        <f>4+"14:30:00"</f>
        <v>4.604166666666667</v>
      </c>
      <c r="E76" s="250"/>
      <c r="F76" s="237">
        <f t="shared" ref="F76:F83" si="27">D76-C76</f>
        <v>2.0833333333333925E-2</v>
      </c>
      <c r="G76" s="237">
        <f t="shared" ref="G76:G83" si="28">J76*F76</f>
        <v>0</v>
      </c>
      <c r="H76" s="237">
        <f t="shared" si="24"/>
        <v>0</v>
      </c>
      <c r="I76" s="238">
        <f t="shared" si="26"/>
        <v>0</v>
      </c>
      <c r="J76" s="239">
        <f t="shared" ref="J76:J83" si="29">SUM(K76:V76)</f>
        <v>0</v>
      </c>
      <c r="K76" s="272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273"/>
      <c r="X76" s="144"/>
      <c r="Y76" s="172" t="s">
        <v>26</v>
      </c>
      <c r="Z76" s="170" t="s">
        <v>32</v>
      </c>
      <c r="AA76" s="168">
        <v>0.5625</v>
      </c>
      <c r="AB76" s="145"/>
      <c r="AC76" s="176" t="s">
        <v>35</v>
      </c>
      <c r="AD76" s="166">
        <v>160</v>
      </c>
      <c r="AE76" s="146"/>
    </row>
    <row r="77" spans="2:31" ht="30" customHeight="1" x14ac:dyDescent="0.25">
      <c r="B77" s="319"/>
      <c r="C77" s="243">
        <f>4+"14:30:00"</f>
        <v>4.604166666666667</v>
      </c>
      <c r="D77" s="244">
        <f>4+"15:00:00"</f>
        <v>4.625</v>
      </c>
      <c r="E77" s="250"/>
      <c r="F77" s="237">
        <f t="shared" si="27"/>
        <v>2.0833333333333037E-2</v>
      </c>
      <c r="G77" s="237">
        <f t="shared" si="28"/>
        <v>0</v>
      </c>
      <c r="H77" s="237">
        <f t="shared" si="24"/>
        <v>0</v>
      </c>
      <c r="I77" s="238">
        <f t="shared" si="26"/>
        <v>0</v>
      </c>
      <c r="J77" s="239">
        <f t="shared" si="29"/>
        <v>0</v>
      </c>
      <c r="K77" s="292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273"/>
      <c r="X77" s="144"/>
      <c r="Y77" s="173" t="s">
        <v>27</v>
      </c>
      <c r="Z77" s="170" t="s">
        <v>32</v>
      </c>
      <c r="AA77" s="169">
        <v>0.625</v>
      </c>
      <c r="AB77" s="147"/>
      <c r="AC77" s="177" t="s">
        <v>25</v>
      </c>
      <c r="AD77" s="171"/>
      <c r="AE77" s="146"/>
    </row>
    <row r="78" spans="2:31" ht="30" customHeight="1" x14ac:dyDescent="0.25">
      <c r="B78" s="319"/>
      <c r="C78" s="243">
        <f>4+"15:00:00"</f>
        <v>4.625</v>
      </c>
      <c r="D78" s="244">
        <f>4+"15:30:00"</f>
        <v>4.645833333333333</v>
      </c>
      <c r="E78" s="250"/>
      <c r="F78" s="237">
        <f t="shared" si="27"/>
        <v>2.0833333333333037E-2</v>
      </c>
      <c r="G78" s="237">
        <f t="shared" si="28"/>
        <v>4.1666666666666075E-2</v>
      </c>
      <c r="H78" s="237">
        <f t="shared" si="24"/>
        <v>0</v>
      </c>
      <c r="I78" s="238">
        <f t="shared" si="26"/>
        <v>-2</v>
      </c>
      <c r="J78" s="239">
        <f t="shared" si="29"/>
        <v>2</v>
      </c>
      <c r="K78" s="251">
        <v>1</v>
      </c>
      <c r="L78" s="252">
        <v>0.5</v>
      </c>
      <c r="M78" s="252">
        <v>0.5</v>
      </c>
      <c r="N78" s="165"/>
      <c r="O78" s="165"/>
      <c r="P78" s="165"/>
      <c r="Q78" s="165"/>
      <c r="R78" s="165"/>
      <c r="S78" s="165"/>
      <c r="T78" s="165"/>
      <c r="U78" s="165"/>
      <c r="V78" s="273"/>
      <c r="X78" s="144"/>
      <c r="Y78" s="148"/>
      <c r="Z78" s="148"/>
      <c r="AA78" s="148"/>
      <c r="AB78" s="147"/>
      <c r="AC78" s="149"/>
      <c r="AD78" s="149"/>
      <c r="AE78" s="146"/>
    </row>
    <row r="79" spans="2:31" ht="30" customHeight="1" x14ac:dyDescent="0.25">
      <c r="B79" s="319"/>
      <c r="C79" s="243">
        <f>4+"15:30:00"</f>
        <v>4.645833333333333</v>
      </c>
      <c r="D79" s="244">
        <f>4+"16:00:00"</f>
        <v>4.666666666666667</v>
      </c>
      <c r="E79" s="250"/>
      <c r="F79" s="237">
        <f t="shared" si="27"/>
        <v>2.0833333333333925E-2</v>
      </c>
      <c r="G79" s="237">
        <f t="shared" si="28"/>
        <v>0</v>
      </c>
      <c r="H79" s="237">
        <f t="shared" si="24"/>
        <v>0</v>
      </c>
      <c r="I79" s="238">
        <f t="shared" si="26"/>
        <v>0</v>
      </c>
      <c r="J79" s="239">
        <f t="shared" si="29"/>
        <v>0</v>
      </c>
      <c r="K79" s="272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273"/>
      <c r="X79" s="144"/>
      <c r="Y79" s="178" t="s">
        <v>23</v>
      </c>
      <c r="Z79" s="30" t="s">
        <v>28</v>
      </c>
      <c r="AA79" s="224" t="s">
        <v>36</v>
      </c>
      <c r="AB79" s="147"/>
      <c r="AC79" s="174" t="s">
        <v>24</v>
      </c>
      <c r="AD79" s="167">
        <f>AD76/Y80/24</f>
        <v>5.5555555555555552E-2</v>
      </c>
      <c r="AE79" s="146"/>
    </row>
    <row r="80" spans="2:31" ht="30" customHeight="1" x14ac:dyDescent="0.25">
      <c r="B80" s="319"/>
      <c r="C80" s="243">
        <f>4+"16:00:00"</f>
        <v>4.666666666666667</v>
      </c>
      <c r="D80" s="244">
        <f>4+"16:30:00"</f>
        <v>4.6875</v>
      </c>
      <c r="E80" s="250"/>
      <c r="F80" s="237">
        <f t="shared" si="27"/>
        <v>2.0833333333333037E-2</v>
      </c>
      <c r="G80" s="237">
        <f t="shared" si="28"/>
        <v>0</v>
      </c>
      <c r="H80" s="237">
        <f t="shared" si="24"/>
        <v>0</v>
      </c>
      <c r="I80" s="238">
        <f t="shared" si="26"/>
        <v>0</v>
      </c>
      <c r="J80" s="239">
        <f t="shared" si="29"/>
        <v>0</v>
      </c>
      <c r="K80" s="272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273"/>
      <c r="X80" s="150"/>
      <c r="Y80" s="1">
        <v>120</v>
      </c>
      <c r="Z80" s="31" t="e">
        <f>AD76/(AD79+AD80)/24</f>
        <v>#DIV/0!</v>
      </c>
      <c r="AA80" s="164"/>
      <c r="AB80" s="147"/>
      <c r="AC80" s="175" t="s">
        <v>22</v>
      </c>
      <c r="AD80" s="167">
        <f>SUMIFS(H:H,C:C,"&gt;="&amp; (MATCH(Z76,$AF$3:$AF$8,0)+AA76),D:D,"&lt;=" &amp; (MATCH(Z77,$AF$3:$AF$8,0)+AA77))-SUMIFS(G:G,C:C,"&gt;="&amp; (MATCH(Z76,$AF$3:$AF$8,0)+AA76),D:D,"&lt;=" &amp; (MATCH(Z77,$AF$3:$AF$8,0)+AA77))-AD79</f>
        <v>-5.5555555555555552E-2</v>
      </c>
      <c r="AE80" s="146"/>
    </row>
    <row r="81" spans="2:31" ht="30" customHeight="1" thickBot="1" x14ac:dyDescent="0.3">
      <c r="B81" s="319"/>
      <c r="C81" s="243">
        <f>4+"16:30:00"</f>
        <v>4.6875</v>
      </c>
      <c r="D81" s="244">
        <f>4+"17:00:00"</f>
        <v>4.708333333333333</v>
      </c>
      <c r="E81" s="250"/>
      <c r="F81" s="237">
        <f t="shared" si="27"/>
        <v>2.0833333333333037E-2</v>
      </c>
      <c r="G81" s="237">
        <f t="shared" si="28"/>
        <v>0</v>
      </c>
      <c r="H81" s="237">
        <f t="shared" si="24"/>
        <v>0</v>
      </c>
      <c r="I81" s="238">
        <f t="shared" si="26"/>
        <v>0</v>
      </c>
      <c r="J81" s="239">
        <f t="shared" si="29"/>
        <v>0</v>
      </c>
      <c r="K81" s="272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273"/>
      <c r="X81" s="151"/>
      <c r="Y81" s="152"/>
      <c r="Z81" s="153"/>
      <c r="AA81" s="153"/>
      <c r="AB81" s="153"/>
      <c r="AC81" s="154"/>
      <c r="AD81" s="154"/>
      <c r="AE81" s="155"/>
    </row>
    <row r="82" spans="2:31" ht="30" customHeight="1" x14ac:dyDescent="0.25">
      <c r="B82" s="319"/>
      <c r="C82" s="243">
        <f>4+"17:00:00"</f>
        <v>4.708333333333333</v>
      </c>
      <c r="D82" s="244">
        <f>4+"17:30:00"</f>
        <v>4.729166666666667</v>
      </c>
      <c r="E82" s="250"/>
      <c r="F82" s="237">
        <f t="shared" si="27"/>
        <v>2.0833333333333925E-2</v>
      </c>
      <c r="G82" s="237">
        <f t="shared" si="28"/>
        <v>0</v>
      </c>
      <c r="H82" s="237">
        <f t="shared" si="24"/>
        <v>0</v>
      </c>
      <c r="I82" s="238">
        <f t="shared" si="26"/>
        <v>0</v>
      </c>
      <c r="J82" s="239">
        <f t="shared" si="29"/>
        <v>0</v>
      </c>
      <c r="K82" s="272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273"/>
      <c r="Y82" s="3"/>
      <c r="Z82" s="3"/>
      <c r="AA82" s="3"/>
      <c r="AB82" s="3"/>
    </row>
    <row r="83" spans="2:31" ht="30" customHeight="1" thickBot="1" x14ac:dyDescent="0.3">
      <c r="B83" s="320"/>
      <c r="C83" s="274">
        <f>4+"17:30:00"</f>
        <v>4.729166666666667</v>
      </c>
      <c r="D83" s="275">
        <f>4+"18:00:00"</f>
        <v>4.75</v>
      </c>
      <c r="E83" s="276"/>
      <c r="F83" s="277">
        <f t="shared" si="27"/>
        <v>2.0833333333333037E-2</v>
      </c>
      <c r="G83" s="277">
        <f t="shared" si="28"/>
        <v>0</v>
      </c>
      <c r="H83" s="277">
        <f t="shared" si="24"/>
        <v>0</v>
      </c>
      <c r="I83" s="278">
        <f t="shared" si="26"/>
        <v>0</v>
      </c>
      <c r="J83" s="279">
        <f t="shared" si="29"/>
        <v>0</v>
      </c>
      <c r="K83" s="280"/>
      <c r="L83" s="281"/>
      <c r="M83" s="281"/>
      <c r="N83" s="281"/>
      <c r="O83" s="281"/>
      <c r="P83" s="281"/>
      <c r="Q83" s="281"/>
      <c r="R83" s="281"/>
      <c r="S83" s="281"/>
      <c r="T83" s="281"/>
      <c r="U83" s="281"/>
      <c r="V83" s="282"/>
      <c r="Y83" s="3"/>
      <c r="Z83" s="3"/>
      <c r="AA83" s="3"/>
      <c r="AB83" s="3"/>
    </row>
    <row r="84" spans="2:31" ht="30" customHeight="1" thickTop="1" x14ac:dyDescent="0.25">
      <c r="B84" s="301" t="str">
        <f>IF($AB$3="","",$AB$3+4)</f>
        <v/>
      </c>
      <c r="C84" s="283">
        <f>5+"07:45:00"</f>
        <v>5.322916666666667</v>
      </c>
      <c r="D84" s="284">
        <f>5+"08:00:00"</f>
        <v>5.333333333333333</v>
      </c>
      <c r="E84" s="285">
        <v>3</v>
      </c>
      <c r="F84" s="286">
        <f>D84-C84</f>
        <v>1.0416666666666075E-2</v>
      </c>
      <c r="G84" s="286">
        <f>J84*F84</f>
        <v>2.0833333333332149E-2</v>
      </c>
      <c r="H84" s="286">
        <f>F84*E84</f>
        <v>3.1249999999998224E-2</v>
      </c>
      <c r="I84" s="287">
        <f t="shared" si="26"/>
        <v>1</v>
      </c>
      <c r="J84" s="288">
        <f>SUM(K84:V84)</f>
        <v>2</v>
      </c>
      <c r="K84" s="289">
        <v>1</v>
      </c>
      <c r="L84" s="290">
        <v>0.5</v>
      </c>
      <c r="M84" s="290">
        <v>0.5</v>
      </c>
      <c r="N84" s="290"/>
      <c r="O84" s="290"/>
      <c r="P84" s="290"/>
      <c r="Q84" s="290"/>
      <c r="R84" s="290"/>
      <c r="S84" s="290"/>
      <c r="T84" s="290"/>
      <c r="U84" s="290"/>
      <c r="V84" s="291"/>
      <c r="X84" s="179"/>
      <c r="Y84" s="180"/>
      <c r="Z84" s="180"/>
      <c r="AA84" s="180"/>
      <c r="AB84" s="180"/>
      <c r="AC84" s="181"/>
      <c r="AD84" s="181"/>
      <c r="AE84" s="182"/>
    </row>
    <row r="85" spans="2:31" ht="30" customHeight="1" x14ac:dyDescent="0.25">
      <c r="B85" s="302"/>
      <c r="C85" s="234">
        <f>5+"08:00:00"</f>
        <v>5.333333333333333</v>
      </c>
      <c r="D85" s="235">
        <f>5+"08:30:00"</f>
        <v>5.354166666666667</v>
      </c>
      <c r="E85" s="250"/>
      <c r="F85" s="237">
        <f t="shared" ref="F85:F93" si="30">D85-C85</f>
        <v>2.0833333333333925E-2</v>
      </c>
      <c r="G85" s="237">
        <f t="shared" ref="G85:G93" si="31">J85*F85</f>
        <v>0</v>
      </c>
      <c r="H85" s="237">
        <f t="shared" ref="H85:H102" si="32">F85*E85</f>
        <v>0</v>
      </c>
      <c r="I85" s="238">
        <f t="shared" si="26"/>
        <v>0</v>
      </c>
      <c r="J85" s="239">
        <f t="shared" ref="J85:J93" si="33">SUM(K85:V85)</f>
        <v>0</v>
      </c>
      <c r="K85" s="272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273"/>
      <c r="X85" s="183"/>
      <c r="Y85" s="172" t="s">
        <v>26</v>
      </c>
      <c r="Z85" s="170" t="s">
        <v>32</v>
      </c>
      <c r="AA85" s="168">
        <v>0.64583333333333337</v>
      </c>
      <c r="AB85" s="190"/>
      <c r="AC85" s="176" t="s">
        <v>35</v>
      </c>
      <c r="AD85" s="166">
        <v>4700</v>
      </c>
      <c r="AE85" s="189"/>
    </row>
    <row r="86" spans="2:31" ht="30" customHeight="1" x14ac:dyDescent="0.25">
      <c r="B86" s="302"/>
      <c r="C86" s="243">
        <f>5+"08:30:00"</f>
        <v>5.354166666666667</v>
      </c>
      <c r="D86" s="244">
        <f>5+"09:00:00"</f>
        <v>5.375</v>
      </c>
      <c r="E86" s="250"/>
      <c r="F86" s="237">
        <f t="shared" si="30"/>
        <v>2.0833333333333037E-2</v>
      </c>
      <c r="G86" s="237">
        <f t="shared" si="31"/>
        <v>0</v>
      </c>
      <c r="H86" s="237">
        <f t="shared" si="32"/>
        <v>0</v>
      </c>
      <c r="I86" s="238">
        <f t="shared" si="26"/>
        <v>0</v>
      </c>
      <c r="J86" s="239">
        <f t="shared" si="33"/>
        <v>0</v>
      </c>
      <c r="K86" s="272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273"/>
      <c r="X86" s="183"/>
      <c r="Y86" s="173" t="s">
        <v>27</v>
      </c>
      <c r="Z86" s="170" t="s">
        <v>33</v>
      </c>
      <c r="AA86" s="169">
        <v>0.47916666666666669</v>
      </c>
      <c r="AB86" s="191"/>
      <c r="AC86" s="177" t="s">
        <v>25</v>
      </c>
      <c r="AD86" s="171"/>
      <c r="AE86" s="189"/>
    </row>
    <row r="87" spans="2:31" ht="30" customHeight="1" x14ac:dyDescent="0.25">
      <c r="B87" s="302"/>
      <c r="C87" s="243">
        <f>5+"09:00:00"</f>
        <v>5.375</v>
      </c>
      <c r="D87" s="244">
        <f>5+"09:30:00"</f>
        <v>5.395833333333333</v>
      </c>
      <c r="E87" s="250"/>
      <c r="F87" s="237">
        <f t="shared" si="30"/>
        <v>2.0833333333333037E-2</v>
      </c>
      <c r="G87" s="237">
        <f t="shared" si="31"/>
        <v>2.0833333333333037E-2</v>
      </c>
      <c r="H87" s="237">
        <f t="shared" si="32"/>
        <v>0</v>
      </c>
      <c r="I87" s="238">
        <f t="shared" si="26"/>
        <v>-1</v>
      </c>
      <c r="J87" s="239">
        <f t="shared" si="33"/>
        <v>1</v>
      </c>
      <c r="K87" s="272"/>
      <c r="L87" s="165"/>
      <c r="M87" s="165"/>
      <c r="N87" s="165"/>
      <c r="O87" s="165">
        <v>1</v>
      </c>
      <c r="P87" s="165"/>
      <c r="Q87" s="165"/>
      <c r="R87" s="165"/>
      <c r="S87" s="165"/>
      <c r="T87" s="165"/>
      <c r="U87" s="165"/>
      <c r="V87" s="273"/>
      <c r="X87" s="183"/>
      <c r="Y87" s="192"/>
      <c r="Z87" s="192"/>
      <c r="AA87" s="192"/>
      <c r="AB87" s="191"/>
      <c r="AC87" s="193"/>
      <c r="AD87" s="193"/>
      <c r="AE87" s="189"/>
    </row>
    <row r="88" spans="2:31" ht="30" customHeight="1" x14ac:dyDescent="0.25">
      <c r="B88" s="302"/>
      <c r="C88" s="243">
        <f>5+"09:30:00"</f>
        <v>5.395833333333333</v>
      </c>
      <c r="D88" s="244">
        <f>5+"10:00:00"</f>
        <v>5.416666666666667</v>
      </c>
      <c r="E88" s="250"/>
      <c r="F88" s="237">
        <f t="shared" si="30"/>
        <v>2.0833333333333925E-2</v>
      </c>
      <c r="G88" s="237">
        <f t="shared" si="31"/>
        <v>2.0833333333333925E-2</v>
      </c>
      <c r="H88" s="237">
        <f t="shared" si="32"/>
        <v>0</v>
      </c>
      <c r="I88" s="238">
        <f t="shared" si="26"/>
        <v>-1</v>
      </c>
      <c r="J88" s="239">
        <f t="shared" si="33"/>
        <v>1</v>
      </c>
      <c r="K88" s="272"/>
      <c r="L88" s="165"/>
      <c r="M88" s="165"/>
      <c r="N88" s="165"/>
      <c r="O88" s="165">
        <v>1</v>
      </c>
      <c r="P88" s="165"/>
      <c r="Q88" s="165"/>
      <c r="R88" s="165"/>
      <c r="S88" s="165"/>
      <c r="T88" s="165"/>
      <c r="U88" s="165"/>
      <c r="V88" s="273"/>
      <c r="X88" s="183"/>
      <c r="Y88" s="178" t="s">
        <v>23</v>
      </c>
      <c r="Z88" s="30" t="s">
        <v>28</v>
      </c>
      <c r="AA88" s="224" t="s">
        <v>36</v>
      </c>
      <c r="AB88" s="191"/>
      <c r="AC88" s="174" t="s">
        <v>24</v>
      </c>
      <c r="AD88" s="167">
        <f>AD85/Y89/24</f>
        <v>1.3988095238095237</v>
      </c>
      <c r="AE88" s="189"/>
    </row>
    <row r="89" spans="2:31" ht="30" customHeight="1" x14ac:dyDescent="0.25">
      <c r="B89" s="302"/>
      <c r="C89" s="243">
        <f>5+"10:00:00"</f>
        <v>5.416666666666667</v>
      </c>
      <c r="D89" s="244">
        <f>5+"10:30:00"</f>
        <v>5.4375</v>
      </c>
      <c r="E89" s="250"/>
      <c r="F89" s="237">
        <f t="shared" si="30"/>
        <v>2.0833333333333037E-2</v>
      </c>
      <c r="G89" s="237">
        <f t="shared" si="31"/>
        <v>4.1666666666666075E-2</v>
      </c>
      <c r="H89" s="237">
        <f t="shared" si="32"/>
        <v>0</v>
      </c>
      <c r="I89" s="238">
        <f t="shared" si="26"/>
        <v>-2</v>
      </c>
      <c r="J89" s="239">
        <f t="shared" si="33"/>
        <v>2</v>
      </c>
      <c r="K89" s="272"/>
      <c r="L89" s="165"/>
      <c r="M89" s="165"/>
      <c r="N89" s="165">
        <v>1</v>
      </c>
      <c r="O89" s="165">
        <v>1</v>
      </c>
      <c r="P89" s="165"/>
      <c r="Q89" s="165"/>
      <c r="R89" s="165"/>
      <c r="S89" s="165"/>
      <c r="T89" s="165"/>
      <c r="U89" s="165"/>
      <c r="V89" s="273"/>
      <c r="X89" s="183"/>
      <c r="Y89" s="1">
        <v>140</v>
      </c>
      <c r="Z89" s="31">
        <f>AD85/(AD88+AD89)/24</f>
        <v>-989.47368421052033</v>
      </c>
      <c r="AA89" s="164"/>
      <c r="AB89" s="191"/>
      <c r="AC89" s="175" t="s">
        <v>22</v>
      </c>
      <c r="AD89" s="167">
        <f>SUMIFS(H:H,C:C,"&gt;="&amp; (MATCH(Z85,$AF$3:$AF$8,0)+AA85),D:D,"&lt;=" &amp; (MATCH(Z86,$AF$3:$AF$8,0)+AA86))-SUMIFS(G:G,C:C,"&gt;="&amp; (MATCH(Z85,$AF$3:$AF$8,0)+AA85),D:D,"&lt;=" &amp; (MATCH(Z86,$AF$3:$AF$8,0)+AA86))-AD88</f>
        <v>-1.5967261904761916</v>
      </c>
      <c r="AE89" s="189"/>
    </row>
    <row r="90" spans="2:31" ht="30" customHeight="1" thickBot="1" x14ac:dyDescent="0.3">
      <c r="B90" s="302"/>
      <c r="C90" s="243">
        <f>5+"10:30:00"</f>
        <v>5.4375</v>
      </c>
      <c r="D90" s="244">
        <f>5+"11:00:00"</f>
        <v>5.458333333333333</v>
      </c>
      <c r="E90" s="250"/>
      <c r="F90" s="237">
        <f t="shared" si="30"/>
        <v>2.0833333333333037E-2</v>
      </c>
      <c r="G90" s="237">
        <f t="shared" si="31"/>
        <v>6.2499999999999112E-2</v>
      </c>
      <c r="H90" s="237">
        <f t="shared" si="32"/>
        <v>0</v>
      </c>
      <c r="I90" s="238">
        <f t="shared" si="26"/>
        <v>-3</v>
      </c>
      <c r="J90" s="239">
        <f t="shared" si="33"/>
        <v>3</v>
      </c>
      <c r="K90" s="272"/>
      <c r="L90" s="165"/>
      <c r="M90" s="165"/>
      <c r="N90" s="165">
        <v>2</v>
      </c>
      <c r="O90" s="165">
        <v>1</v>
      </c>
      <c r="P90" s="165"/>
      <c r="Q90" s="165"/>
      <c r="R90" s="165"/>
      <c r="S90" s="165"/>
      <c r="T90" s="165"/>
      <c r="U90" s="165"/>
      <c r="V90" s="273"/>
      <c r="X90" s="184"/>
      <c r="Y90" s="185"/>
      <c r="Z90" s="186"/>
      <c r="AA90" s="186"/>
      <c r="AB90" s="186"/>
      <c r="AC90" s="187"/>
      <c r="AD90" s="187"/>
      <c r="AE90" s="188"/>
    </row>
    <row r="91" spans="2:31" ht="30" customHeight="1" x14ac:dyDescent="0.25">
      <c r="B91" s="302"/>
      <c r="C91" s="248">
        <f>5+"11:00:00"</f>
        <v>5.458333333333333</v>
      </c>
      <c r="D91" s="249">
        <f>5+"11:30:00"</f>
        <v>5.479166666666667</v>
      </c>
      <c r="E91" s="250"/>
      <c r="F91" s="237">
        <f t="shared" si="30"/>
        <v>2.0833333333333925E-2</v>
      </c>
      <c r="G91" s="237">
        <f t="shared" si="31"/>
        <v>6.2500000000001776E-2</v>
      </c>
      <c r="H91" s="237">
        <f t="shared" si="32"/>
        <v>0</v>
      </c>
      <c r="I91" s="238">
        <f t="shared" si="26"/>
        <v>-3</v>
      </c>
      <c r="J91" s="239">
        <f t="shared" si="33"/>
        <v>3</v>
      </c>
      <c r="K91" s="272"/>
      <c r="L91" s="165"/>
      <c r="M91" s="165"/>
      <c r="N91" s="165">
        <v>2</v>
      </c>
      <c r="O91" s="165">
        <v>1</v>
      </c>
      <c r="P91" s="165"/>
      <c r="Q91" s="165"/>
      <c r="R91" s="165"/>
      <c r="S91" s="165"/>
      <c r="T91" s="165"/>
      <c r="U91" s="165"/>
      <c r="V91" s="273"/>
      <c r="Y91" s="3"/>
      <c r="Z91" s="3"/>
      <c r="AA91" s="3"/>
      <c r="AB91" s="3"/>
    </row>
    <row r="92" spans="2:31" ht="30" customHeight="1" x14ac:dyDescent="0.25">
      <c r="B92" s="302"/>
      <c r="C92" s="243">
        <f>5+"11:30:00"</f>
        <v>5.479166666666667</v>
      </c>
      <c r="D92" s="244">
        <f>5+"12:00:00"</f>
        <v>5.5</v>
      </c>
      <c r="E92" s="250"/>
      <c r="F92" s="237">
        <f t="shared" si="30"/>
        <v>2.0833333333333037E-2</v>
      </c>
      <c r="G92" s="237">
        <f t="shared" si="31"/>
        <v>0</v>
      </c>
      <c r="H92" s="237">
        <f t="shared" si="32"/>
        <v>0</v>
      </c>
      <c r="I92" s="238">
        <f t="shared" si="26"/>
        <v>0</v>
      </c>
      <c r="J92" s="239">
        <f t="shared" si="33"/>
        <v>0</v>
      </c>
      <c r="K92" s="272">
        <f>E92</f>
        <v>0</v>
      </c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273"/>
      <c r="Y92" s="3"/>
      <c r="Z92" s="3"/>
      <c r="AA92" s="3"/>
      <c r="AB92" s="3"/>
    </row>
    <row r="93" spans="2:31" ht="30" customHeight="1" thickBot="1" x14ac:dyDescent="0.3">
      <c r="B93" s="302"/>
      <c r="C93" s="254">
        <f>5+"12:00:00"</f>
        <v>5.5</v>
      </c>
      <c r="D93" s="255">
        <f>5+"12:30:00"</f>
        <v>5.520833333333333</v>
      </c>
      <c r="E93" s="256"/>
      <c r="F93" s="257">
        <f t="shared" si="30"/>
        <v>2.0833333333333037E-2</v>
      </c>
      <c r="G93" s="257">
        <f t="shared" si="31"/>
        <v>0</v>
      </c>
      <c r="H93" s="257">
        <f t="shared" si="32"/>
        <v>0</v>
      </c>
      <c r="I93" s="258">
        <f t="shared" si="26"/>
        <v>0</v>
      </c>
      <c r="J93" s="259">
        <f t="shared" si="33"/>
        <v>0</v>
      </c>
      <c r="K93" s="260">
        <f>E93</f>
        <v>0</v>
      </c>
      <c r="L93" s="261"/>
      <c r="M93" s="261"/>
      <c r="N93" s="261"/>
      <c r="O93" s="261"/>
      <c r="P93" s="261"/>
      <c r="Q93" s="261"/>
      <c r="R93" s="261"/>
      <c r="S93" s="261"/>
      <c r="T93" s="261"/>
      <c r="U93" s="261"/>
      <c r="V93" s="262"/>
      <c r="Y93" s="3"/>
      <c r="Z93" s="3"/>
      <c r="AA93" s="3"/>
      <c r="AB93" s="3"/>
    </row>
    <row r="94" spans="2:31" ht="30" customHeight="1" x14ac:dyDescent="0.25">
      <c r="B94" s="302"/>
      <c r="C94" s="263">
        <f>5+"13:30:00"</f>
        <v>5.5625</v>
      </c>
      <c r="D94" s="264">
        <f>5+"14:00:00"</f>
        <v>5.583333333333333</v>
      </c>
      <c r="E94" s="265"/>
      <c r="F94" s="266">
        <f>D94-C94</f>
        <v>2.0833333333333037E-2</v>
      </c>
      <c r="G94" s="266">
        <f>J94*F94</f>
        <v>0</v>
      </c>
      <c r="H94" s="266">
        <f t="shared" si="32"/>
        <v>0</v>
      </c>
      <c r="I94" s="267">
        <f t="shared" si="26"/>
        <v>0</v>
      </c>
      <c r="J94" s="268">
        <f>SUM(K94:V94)</f>
        <v>0</v>
      </c>
      <c r="K94" s="269"/>
      <c r="L94" s="270"/>
      <c r="M94" s="270"/>
      <c r="N94" s="270"/>
      <c r="O94" s="270"/>
      <c r="P94" s="270"/>
      <c r="Q94" s="270"/>
      <c r="R94" s="270"/>
      <c r="S94" s="270"/>
      <c r="T94" s="270"/>
      <c r="U94" s="270"/>
      <c r="V94" s="271"/>
      <c r="X94" s="194"/>
      <c r="Y94" s="195"/>
      <c r="Z94" s="195"/>
      <c r="AA94" s="195"/>
      <c r="AB94" s="195"/>
      <c r="AC94" s="196"/>
      <c r="AD94" s="196"/>
      <c r="AE94" s="197"/>
    </row>
    <row r="95" spans="2:31" ht="30" customHeight="1" x14ac:dyDescent="0.25">
      <c r="B95" s="302"/>
      <c r="C95" s="243">
        <f>5+"14:00:00"</f>
        <v>5.583333333333333</v>
      </c>
      <c r="D95" s="244">
        <f>5+"14:30:00"</f>
        <v>5.604166666666667</v>
      </c>
      <c r="E95" s="250"/>
      <c r="F95" s="237">
        <f t="shared" ref="F95:F102" si="34">D95-C95</f>
        <v>2.0833333333333925E-2</v>
      </c>
      <c r="G95" s="237">
        <f t="shared" ref="G95:G102" si="35">J95*F95</f>
        <v>0</v>
      </c>
      <c r="H95" s="237">
        <f t="shared" si="32"/>
        <v>0</v>
      </c>
      <c r="I95" s="238">
        <f t="shared" si="26"/>
        <v>0</v>
      </c>
      <c r="J95" s="239">
        <f t="shared" ref="J95:J102" si="36">SUM(K95:V95)</f>
        <v>0</v>
      </c>
      <c r="K95" s="272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273"/>
      <c r="X95" s="206"/>
      <c r="Y95" s="172" t="s">
        <v>26</v>
      </c>
      <c r="Z95" s="170" t="s">
        <v>33</v>
      </c>
      <c r="AA95" s="168">
        <v>0.5625</v>
      </c>
      <c r="AB95" s="223"/>
      <c r="AC95" s="176" t="s">
        <v>35</v>
      </c>
      <c r="AD95" s="166">
        <v>160</v>
      </c>
      <c r="AE95" s="205"/>
    </row>
    <row r="96" spans="2:31" ht="30" customHeight="1" x14ac:dyDescent="0.25">
      <c r="B96" s="302"/>
      <c r="C96" s="243">
        <f>5+"14:30:00"</f>
        <v>5.604166666666667</v>
      </c>
      <c r="D96" s="244">
        <f>5+"15:00:00"</f>
        <v>5.625</v>
      </c>
      <c r="E96" s="250"/>
      <c r="F96" s="237">
        <f t="shared" si="34"/>
        <v>2.0833333333333037E-2</v>
      </c>
      <c r="G96" s="237">
        <f t="shared" si="35"/>
        <v>0</v>
      </c>
      <c r="H96" s="237">
        <f t="shared" si="32"/>
        <v>0</v>
      </c>
      <c r="I96" s="238">
        <f t="shared" si="26"/>
        <v>0</v>
      </c>
      <c r="J96" s="239">
        <f t="shared" si="36"/>
        <v>0</v>
      </c>
      <c r="K96" s="292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273"/>
      <c r="X96" s="206"/>
      <c r="Y96" s="173" t="s">
        <v>27</v>
      </c>
      <c r="Z96" s="170" t="s">
        <v>33</v>
      </c>
      <c r="AA96" s="169">
        <v>0.625</v>
      </c>
      <c r="AB96" s="203"/>
      <c r="AC96" s="177" t="s">
        <v>25</v>
      </c>
      <c r="AD96" s="171"/>
      <c r="AE96" s="205"/>
    </row>
    <row r="97" spans="2:31" ht="30" customHeight="1" x14ac:dyDescent="0.25">
      <c r="B97" s="302"/>
      <c r="C97" s="243">
        <f>5+"15:00:00"</f>
        <v>5.625</v>
      </c>
      <c r="D97" s="244">
        <f>5+"15:30:00"</f>
        <v>5.645833333333333</v>
      </c>
      <c r="E97" s="250"/>
      <c r="F97" s="237">
        <f t="shared" si="34"/>
        <v>2.0833333333333037E-2</v>
      </c>
      <c r="G97" s="237">
        <f t="shared" si="35"/>
        <v>4.1666666666666075E-2</v>
      </c>
      <c r="H97" s="237">
        <f t="shared" si="32"/>
        <v>0</v>
      </c>
      <c r="I97" s="238">
        <f t="shared" si="26"/>
        <v>-2</v>
      </c>
      <c r="J97" s="239">
        <f t="shared" si="36"/>
        <v>2</v>
      </c>
      <c r="K97" s="251">
        <v>1</v>
      </c>
      <c r="L97" s="252">
        <v>0.5</v>
      </c>
      <c r="M97" s="252">
        <v>0.5</v>
      </c>
      <c r="N97" s="165"/>
      <c r="O97" s="165"/>
      <c r="P97" s="165"/>
      <c r="Q97" s="165"/>
      <c r="R97" s="165"/>
      <c r="S97" s="165"/>
      <c r="T97" s="165"/>
      <c r="U97" s="165"/>
      <c r="V97" s="273"/>
      <c r="X97" s="206"/>
      <c r="Y97" s="207"/>
      <c r="Z97" s="207"/>
      <c r="AA97" s="207"/>
      <c r="AB97" s="203"/>
      <c r="AC97" s="204"/>
      <c r="AD97" s="204"/>
      <c r="AE97" s="205"/>
    </row>
    <row r="98" spans="2:31" ht="30" customHeight="1" x14ac:dyDescent="0.25">
      <c r="B98" s="302"/>
      <c r="C98" s="243">
        <f>5+"15:30:00"</f>
        <v>5.645833333333333</v>
      </c>
      <c r="D98" s="244">
        <f>5+"16:00:00"</f>
        <v>5.666666666666667</v>
      </c>
      <c r="E98" s="250"/>
      <c r="F98" s="237">
        <f t="shared" si="34"/>
        <v>2.0833333333333925E-2</v>
      </c>
      <c r="G98" s="237">
        <f t="shared" si="35"/>
        <v>0</v>
      </c>
      <c r="H98" s="237">
        <f t="shared" si="32"/>
        <v>0</v>
      </c>
      <c r="I98" s="238">
        <f t="shared" si="26"/>
        <v>0</v>
      </c>
      <c r="J98" s="239">
        <f t="shared" si="36"/>
        <v>0</v>
      </c>
      <c r="K98" s="272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273"/>
      <c r="X98" s="206"/>
      <c r="Y98" s="178" t="s">
        <v>23</v>
      </c>
      <c r="Z98" s="30" t="s">
        <v>28</v>
      </c>
      <c r="AA98" s="224" t="s">
        <v>36</v>
      </c>
      <c r="AB98" s="203"/>
      <c r="AC98" s="174" t="s">
        <v>24</v>
      </c>
      <c r="AD98" s="167">
        <f>AD95/Y99/24</f>
        <v>5.5555555555555552E-2</v>
      </c>
      <c r="AE98" s="205"/>
    </row>
    <row r="99" spans="2:31" ht="30" customHeight="1" x14ac:dyDescent="0.25">
      <c r="B99" s="302"/>
      <c r="C99" s="243">
        <f>5+"16:00:00"</f>
        <v>5.666666666666667</v>
      </c>
      <c r="D99" s="244">
        <f>5+"16:30:00"</f>
        <v>5.6875</v>
      </c>
      <c r="E99" s="250"/>
      <c r="F99" s="237">
        <f t="shared" si="34"/>
        <v>2.0833333333333037E-2</v>
      </c>
      <c r="G99" s="237">
        <f t="shared" si="35"/>
        <v>0</v>
      </c>
      <c r="H99" s="237">
        <f t="shared" si="32"/>
        <v>0</v>
      </c>
      <c r="I99" s="238">
        <f t="shared" si="26"/>
        <v>0</v>
      </c>
      <c r="J99" s="239">
        <f t="shared" si="36"/>
        <v>0</v>
      </c>
      <c r="K99" s="272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273"/>
      <c r="X99" s="206"/>
      <c r="Y99" s="1">
        <v>120</v>
      </c>
      <c r="Z99" s="31" t="e">
        <f>AD95/(AD98+AD99)/24</f>
        <v>#DIV/0!</v>
      </c>
      <c r="AA99" s="164"/>
      <c r="AB99" s="203"/>
      <c r="AC99" s="175" t="s">
        <v>22</v>
      </c>
      <c r="AD99" s="167">
        <f>SUMIFS(H:H,C:C,"&gt;="&amp; (MATCH(Z95,$AF$3:$AF$8,0)+AA95),D:D,"&lt;=" &amp; (MATCH(Z96,$AF$3:$AF$8,0)+AA96))-SUMIFS(G:G,C:C,"&gt;="&amp; (MATCH(Z95,$AF$3:$AF$8,0)+AA95),D:D,"&lt;=" &amp; (MATCH(Z96,$AF$3:$AF$8,0)+AA96))-AD98</f>
        <v>-5.5555555555555552E-2</v>
      </c>
      <c r="AE99" s="205"/>
    </row>
    <row r="100" spans="2:31" ht="30" customHeight="1" thickBot="1" x14ac:dyDescent="0.3">
      <c r="B100" s="302"/>
      <c r="C100" s="243">
        <f>5+"16:30:00"</f>
        <v>5.6875</v>
      </c>
      <c r="D100" s="244">
        <f>5+"17:00:00"</f>
        <v>5.708333333333333</v>
      </c>
      <c r="E100" s="250"/>
      <c r="F100" s="237">
        <f t="shared" si="34"/>
        <v>2.0833333333333037E-2</v>
      </c>
      <c r="G100" s="237">
        <f t="shared" si="35"/>
        <v>0</v>
      </c>
      <c r="H100" s="237">
        <f t="shared" si="32"/>
        <v>0</v>
      </c>
      <c r="I100" s="238">
        <f t="shared" si="26"/>
        <v>0</v>
      </c>
      <c r="J100" s="239">
        <f t="shared" si="36"/>
        <v>0</v>
      </c>
      <c r="K100" s="272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273"/>
      <c r="X100" s="198"/>
      <c r="Y100" s="199"/>
      <c r="Z100" s="200"/>
      <c r="AA100" s="200"/>
      <c r="AB100" s="200"/>
      <c r="AC100" s="201"/>
      <c r="AD100" s="201"/>
      <c r="AE100" s="202"/>
    </row>
    <row r="101" spans="2:31" ht="30" customHeight="1" x14ac:dyDescent="0.25">
      <c r="B101" s="302"/>
      <c r="C101" s="243">
        <f>5+"17:00:00"</f>
        <v>5.708333333333333</v>
      </c>
      <c r="D101" s="244">
        <f>5+"17:30:00"</f>
        <v>5.729166666666667</v>
      </c>
      <c r="E101" s="250"/>
      <c r="F101" s="237">
        <f t="shared" si="34"/>
        <v>2.0833333333333925E-2</v>
      </c>
      <c r="G101" s="237">
        <f t="shared" si="35"/>
        <v>0</v>
      </c>
      <c r="H101" s="237">
        <f t="shared" si="32"/>
        <v>0</v>
      </c>
      <c r="I101" s="238">
        <f t="shared" si="26"/>
        <v>0</v>
      </c>
      <c r="J101" s="239">
        <f t="shared" si="36"/>
        <v>0</v>
      </c>
      <c r="K101" s="272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273"/>
    </row>
    <row r="102" spans="2:31" ht="30" customHeight="1" thickBot="1" x14ac:dyDescent="0.3">
      <c r="B102" s="303"/>
      <c r="C102" s="274">
        <f>5+"17:30:00"</f>
        <v>5.729166666666667</v>
      </c>
      <c r="D102" s="275">
        <f>5+"18:00:00"</f>
        <v>5.75</v>
      </c>
      <c r="E102" s="276"/>
      <c r="F102" s="277">
        <f t="shared" si="34"/>
        <v>2.0833333333333037E-2</v>
      </c>
      <c r="G102" s="277">
        <f t="shared" si="35"/>
        <v>0</v>
      </c>
      <c r="H102" s="277">
        <f t="shared" si="32"/>
        <v>0</v>
      </c>
      <c r="I102" s="278">
        <f t="shared" si="26"/>
        <v>0</v>
      </c>
      <c r="J102" s="279">
        <f t="shared" si="36"/>
        <v>0</v>
      </c>
      <c r="K102" s="280"/>
      <c r="L102" s="281"/>
      <c r="M102" s="281"/>
      <c r="N102" s="281"/>
      <c r="O102" s="281"/>
      <c r="P102" s="281"/>
      <c r="Q102" s="281"/>
      <c r="R102" s="281"/>
      <c r="S102" s="281"/>
      <c r="T102" s="281"/>
      <c r="U102" s="281"/>
      <c r="V102" s="282"/>
      <c r="Y102" s="3"/>
      <c r="Z102" s="3"/>
      <c r="AA102" s="3"/>
      <c r="AB102" s="3"/>
    </row>
    <row r="103" spans="2:31" ht="30" customHeight="1" thickTop="1" x14ac:dyDescent="0.25">
      <c r="B103" s="304" t="str">
        <f>IF($AB$3="","",$AB$3+5)</f>
        <v/>
      </c>
      <c r="C103" s="283">
        <f>6+"07:45:00"</f>
        <v>6.322916666666667</v>
      </c>
      <c r="D103" s="284">
        <f>6+"08:00:00"</f>
        <v>6.333333333333333</v>
      </c>
      <c r="E103" s="285"/>
      <c r="F103" s="286">
        <f>D103-C103</f>
        <v>1.0416666666666075E-2</v>
      </c>
      <c r="G103" s="286">
        <f>J103*F103</f>
        <v>2.0833333333332149E-2</v>
      </c>
      <c r="H103" s="286">
        <f>F103*E103</f>
        <v>0</v>
      </c>
      <c r="I103" s="287">
        <f t="shared" si="26"/>
        <v>-2</v>
      </c>
      <c r="J103" s="288">
        <f>SUM(K103:V103)</f>
        <v>2</v>
      </c>
      <c r="K103" s="289">
        <v>1</v>
      </c>
      <c r="L103" s="290">
        <v>0.5</v>
      </c>
      <c r="M103" s="290">
        <v>0.5</v>
      </c>
      <c r="N103" s="290"/>
      <c r="O103" s="290"/>
      <c r="P103" s="290"/>
      <c r="Q103" s="290"/>
      <c r="R103" s="290"/>
      <c r="S103" s="290"/>
      <c r="T103" s="290"/>
      <c r="U103" s="290"/>
      <c r="V103" s="291"/>
      <c r="X103" s="208"/>
      <c r="Y103" s="209"/>
      <c r="Z103" s="209"/>
      <c r="AA103" s="209"/>
      <c r="AB103" s="209"/>
      <c r="AC103" s="210"/>
      <c r="AD103" s="210"/>
      <c r="AE103" s="211"/>
    </row>
    <row r="104" spans="2:31" ht="30" customHeight="1" x14ac:dyDescent="0.25">
      <c r="B104" s="305"/>
      <c r="C104" s="234">
        <f>6+"08:00:00"</f>
        <v>6.333333333333333</v>
      </c>
      <c r="D104" s="235">
        <f>6+"08:30:00"</f>
        <v>6.354166666666667</v>
      </c>
      <c r="E104" s="250"/>
      <c r="F104" s="237">
        <f t="shared" ref="F104:F111" si="37">D104-C104</f>
        <v>2.0833333333333925E-2</v>
      </c>
      <c r="G104" s="237">
        <f t="shared" ref="G104:G111" si="38">J104*F104</f>
        <v>0</v>
      </c>
      <c r="H104" s="237">
        <f t="shared" ref="H104:H111" si="39">F104*E104</f>
        <v>0</v>
      </c>
      <c r="I104" s="238">
        <f t="shared" si="26"/>
        <v>0</v>
      </c>
      <c r="J104" s="239">
        <f t="shared" ref="J104:J111" si="40">SUM(K104:V104)</f>
        <v>0</v>
      </c>
      <c r="K104" s="272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273"/>
      <c r="X104" s="220"/>
      <c r="Y104" s="172" t="s">
        <v>26</v>
      </c>
      <c r="Z104" s="170" t="s">
        <v>33</v>
      </c>
      <c r="AA104" s="168">
        <v>0.64583333333333337</v>
      </c>
      <c r="AB104" s="217"/>
      <c r="AC104" s="176" t="s">
        <v>35</v>
      </c>
      <c r="AD104" s="166">
        <v>4700</v>
      </c>
      <c r="AE104" s="219"/>
    </row>
    <row r="105" spans="2:31" ht="30" customHeight="1" x14ac:dyDescent="0.25">
      <c r="B105" s="305"/>
      <c r="C105" s="243">
        <f>6+"08:30:00"</f>
        <v>6.354166666666667</v>
      </c>
      <c r="D105" s="244">
        <f>6+"09:00:00"</f>
        <v>6.375</v>
      </c>
      <c r="E105" s="250"/>
      <c r="F105" s="237">
        <f t="shared" si="37"/>
        <v>2.0833333333333037E-2</v>
      </c>
      <c r="G105" s="237">
        <f t="shared" si="38"/>
        <v>0</v>
      </c>
      <c r="H105" s="237">
        <f t="shared" si="39"/>
        <v>0</v>
      </c>
      <c r="I105" s="238">
        <f t="shared" si="26"/>
        <v>0</v>
      </c>
      <c r="J105" s="239">
        <f t="shared" si="40"/>
        <v>0</v>
      </c>
      <c r="K105" s="272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273"/>
      <c r="X105" s="220"/>
      <c r="Y105" s="173" t="s">
        <v>27</v>
      </c>
      <c r="Z105" s="170" t="s">
        <v>34</v>
      </c>
      <c r="AA105" s="169">
        <v>0.47916666666666669</v>
      </c>
      <c r="AB105" s="218"/>
      <c r="AC105" s="177" t="s">
        <v>25</v>
      </c>
      <c r="AD105" s="171"/>
      <c r="AE105" s="219"/>
    </row>
    <row r="106" spans="2:31" ht="30" customHeight="1" x14ac:dyDescent="0.25">
      <c r="B106" s="305"/>
      <c r="C106" s="243">
        <f>6+"09:00:00"</f>
        <v>6.375</v>
      </c>
      <c r="D106" s="244">
        <f>6+"09:30:00"</f>
        <v>6.395833333333333</v>
      </c>
      <c r="E106" s="250"/>
      <c r="F106" s="237">
        <f t="shared" si="37"/>
        <v>2.0833333333333037E-2</v>
      </c>
      <c r="G106" s="237">
        <f t="shared" si="38"/>
        <v>0</v>
      </c>
      <c r="H106" s="237">
        <f t="shared" si="39"/>
        <v>0</v>
      </c>
      <c r="I106" s="238">
        <f t="shared" si="26"/>
        <v>0</v>
      </c>
      <c r="J106" s="239">
        <f t="shared" si="40"/>
        <v>0</v>
      </c>
      <c r="K106" s="272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273"/>
      <c r="X106" s="220"/>
      <c r="Y106" s="221"/>
      <c r="Z106" s="221"/>
      <c r="AA106" s="221"/>
      <c r="AB106" s="218"/>
      <c r="AC106" s="222"/>
      <c r="AD106" s="222"/>
      <c r="AE106" s="219"/>
    </row>
    <row r="107" spans="2:31" ht="30" customHeight="1" x14ac:dyDescent="0.25">
      <c r="B107" s="305"/>
      <c r="C107" s="243">
        <f>6+"09:30:00"</f>
        <v>6.395833333333333</v>
      </c>
      <c r="D107" s="244">
        <f>6+"10:00:00"</f>
        <v>6.416666666666667</v>
      </c>
      <c r="E107" s="250"/>
      <c r="F107" s="237">
        <f t="shared" si="37"/>
        <v>2.0833333333333925E-2</v>
      </c>
      <c r="G107" s="237">
        <f t="shared" si="38"/>
        <v>0</v>
      </c>
      <c r="H107" s="237">
        <f t="shared" si="39"/>
        <v>0</v>
      </c>
      <c r="I107" s="238">
        <f t="shared" si="26"/>
        <v>0</v>
      </c>
      <c r="J107" s="239">
        <f t="shared" si="40"/>
        <v>0</v>
      </c>
      <c r="K107" s="272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273"/>
      <c r="X107" s="220"/>
      <c r="Y107" s="178" t="s">
        <v>23</v>
      </c>
      <c r="Z107" s="30" t="s">
        <v>28</v>
      </c>
      <c r="AA107" s="224" t="s">
        <v>36</v>
      </c>
      <c r="AB107" s="218"/>
      <c r="AC107" s="174" t="s">
        <v>24</v>
      </c>
      <c r="AD107" s="167">
        <f>AD104/Y108/24</f>
        <v>1.3988095238095237</v>
      </c>
      <c r="AE107" s="219"/>
    </row>
    <row r="108" spans="2:31" ht="30" customHeight="1" x14ac:dyDescent="0.25">
      <c r="B108" s="305"/>
      <c r="C108" s="243">
        <f>6+"10:00:00"</f>
        <v>6.416666666666667</v>
      </c>
      <c r="D108" s="244">
        <f>6+"10:30:00"</f>
        <v>6.4375</v>
      </c>
      <c r="E108" s="250"/>
      <c r="F108" s="237">
        <f t="shared" si="37"/>
        <v>2.0833333333333037E-2</v>
      </c>
      <c r="G108" s="237">
        <f t="shared" si="38"/>
        <v>0</v>
      </c>
      <c r="H108" s="237">
        <f t="shared" si="39"/>
        <v>0</v>
      </c>
      <c r="I108" s="238">
        <f t="shared" si="26"/>
        <v>0</v>
      </c>
      <c r="J108" s="239">
        <f t="shared" si="40"/>
        <v>0</v>
      </c>
      <c r="K108" s="272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273"/>
      <c r="X108" s="220"/>
      <c r="Y108" s="1">
        <v>140</v>
      </c>
      <c r="Z108" s="31">
        <f>AD104/(AD107+AD108)/24</f>
        <v>-9400.0000000005348</v>
      </c>
      <c r="AA108" s="164"/>
      <c r="AB108" s="218"/>
      <c r="AC108" s="175" t="s">
        <v>22</v>
      </c>
      <c r="AD108" s="167">
        <f>SUMIFS(H:H,C:C,"&gt;="&amp; (MATCH(Z104,$AF$3:$AF$8,0)+AA104),D:D,"&lt;=" &amp; (MATCH(Z105,$AF$3:$AF$8,0)+AA105))-SUMIFS(G:G,C:C,"&gt;="&amp; (MATCH(Z104,$AF$3:$AF$8,0)+AA104),D:D,"&lt;=" &amp; (MATCH(Z105,$AF$3:$AF$8,0)+AA105))-AD107</f>
        <v>-1.4196428571428559</v>
      </c>
      <c r="AE108" s="219"/>
    </row>
    <row r="109" spans="2:31" ht="30" customHeight="1" thickBot="1" x14ac:dyDescent="0.3">
      <c r="B109" s="305"/>
      <c r="C109" s="243">
        <f>6+"10:30:00"</f>
        <v>6.4375</v>
      </c>
      <c r="D109" s="244">
        <f>6+"11:00:00"</f>
        <v>6.458333333333333</v>
      </c>
      <c r="E109" s="250"/>
      <c r="F109" s="237">
        <f t="shared" si="37"/>
        <v>2.0833333333333037E-2</v>
      </c>
      <c r="G109" s="237">
        <f t="shared" si="38"/>
        <v>0</v>
      </c>
      <c r="H109" s="237">
        <f t="shared" si="39"/>
        <v>0</v>
      </c>
      <c r="I109" s="238">
        <f t="shared" si="26"/>
        <v>0</v>
      </c>
      <c r="J109" s="239">
        <f t="shared" si="40"/>
        <v>0</v>
      </c>
      <c r="K109" s="272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273"/>
      <c r="X109" s="212"/>
      <c r="Y109" s="213"/>
      <c r="Z109" s="214"/>
      <c r="AA109" s="214"/>
      <c r="AB109" s="214"/>
      <c r="AC109" s="215"/>
      <c r="AD109" s="215"/>
      <c r="AE109" s="216"/>
    </row>
    <row r="110" spans="2:31" ht="30" customHeight="1" x14ac:dyDescent="0.25">
      <c r="B110" s="305"/>
      <c r="C110" s="248">
        <f>6+"11:00:00"</f>
        <v>6.458333333333333</v>
      </c>
      <c r="D110" s="249">
        <f>6+"11:30:00"</f>
        <v>6.479166666666667</v>
      </c>
      <c r="E110" s="250"/>
      <c r="F110" s="237">
        <f t="shared" si="37"/>
        <v>2.0833333333333925E-2</v>
      </c>
      <c r="G110" s="237">
        <f t="shared" si="38"/>
        <v>0</v>
      </c>
      <c r="H110" s="237">
        <f t="shared" si="39"/>
        <v>0</v>
      </c>
      <c r="I110" s="238">
        <f t="shared" si="26"/>
        <v>0</v>
      </c>
      <c r="J110" s="239">
        <f t="shared" si="40"/>
        <v>0</v>
      </c>
      <c r="K110" s="272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273"/>
    </row>
    <row r="111" spans="2:31" ht="30" customHeight="1" thickBot="1" x14ac:dyDescent="0.3">
      <c r="B111" s="306"/>
      <c r="C111" s="274">
        <f>6+"11:30:00"</f>
        <v>6.479166666666667</v>
      </c>
      <c r="D111" s="275">
        <f>6+"12:00:00"</f>
        <v>6.5</v>
      </c>
      <c r="E111" s="276"/>
      <c r="F111" s="277">
        <f t="shared" si="37"/>
        <v>2.0833333333333037E-2</v>
      </c>
      <c r="G111" s="277">
        <f t="shared" si="38"/>
        <v>0</v>
      </c>
      <c r="H111" s="277">
        <f t="shared" si="39"/>
        <v>0</v>
      </c>
      <c r="I111" s="278">
        <f t="shared" si="26"/>
        <v>0</v>
      </c>
      <c r="J111" s="279">
        <f t="shared" si="40"/>
        <v>0</v>
      </c>
      <c r="K111" s="280"/>
      <c r="L111" s="281"/>
      <c r="M111" s="281">
        <v>0</v>
      </c>
      <c r="N111" s="281"/>
      <c r="O111" s="281"/>
      <c r="P111" s="281"/>
      <c r="Q111" s="281"/>
      <c r="R111" s="281"/>
      <c r="S111" s="281"/>
      <c r="T111" s="281"/>
      <c r="U111" s="281"/>
      <c r="V111" s="282"/>
    </row>
    <row r="112" spans="2:31" ht="24.95" customHeight="1" thickTop="1" x14ac:dyDescent="0.25"/>
    <row r="113" ht="24.95" customHeight="1" x14ac:dyDescent="0.25"/>
  </sheetData>
  <sheetProtection sheet="1" objects="1" scenarios="1"/>
  <mergeCells count="21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C1"/>
    <mergeCell ref="AD1:AE1"/>
    <mergeCell ref="B3:V4"/>
    <mergeCell ref="X3:Z4"/>
    <mergeCell ref="AA3:AA4"/>
    <mergeCell ref="AB3:AE3"/>
    <mergeCell ref="AB4:AE4"/>
  </mergeCells>
  <conditionalFormatting sqref="W59:W62">
    <cfRule type="cellIs" dxfId="278" priority="75" operator="greaterThan">
      <formula>0</formula>
    </cfRule>
    <cfRule type="cellIs" dxfId="277" priority="76" operator="lessThan">
      <formula>0</formula>
    </cfRule>
  </conditionalFormatting>
  <conditionalFormatting sqref="AD13">
    <cfRule type="cellIs" dxfId="276" priority="73" operator="greaterThanOrEqual">
      <formula>0</formula>
    </cfRule>
    <cfRule type="cellIs" dxfId="275" priority="74" operator="lessThan">
      <formula>0</formula>
    </cfRule>
  </conditionalFormatting>
  <conditionalFormatting sqref="Z9:AA10">
    <cfRule type="expression" dxfId="274" priority="72">
      <formula>$Z9=""</formula>
    </cfRule>
  </conditionalFormatting>
  <conditionalFormatting sqref="E46:E53">
    <cfRule type="cellIs" dxfId="273" priority="55" operator="lessThan">
      <formula>J46</formula>
    </cfRule>
  </conditionalFormatting>
  <conditionalFormatting sqref="E65:E72">
    <cfRule type="cellIs" dxfId="272" priority="52" operator="lessThan">
      <formula>J65</formula>
    </cfRule>
  </conditionalFormatting>
  <conditionalFormatting sqref="E84:E91">
    <cfRule type="cellIs" dxfId="271" priority="49" operator="lessThan">
      <formula>J84</formula>
    </cfRule>
  </conditionalFormatting>
  <conditionalFormatting sqref="E103:E110">
    <cfRule type="cellIs" dxfId="270" priority="46" operator="lessThan">
      <formula>J103</formula>
    </cfRule>
  </conditionalFormatting>
  <conditionalFormatting sqref="E27:E34">
    <cfRule type="cellIs" dxfId="269" priority="43" operator="lessThan">
      <formula>J27</formula>
    </cfRule>
  </conditionalFormatting>
  <conditionalFormatting sqref="E35:E36">
    <cfRule type="cellIs" dxfId="268" priority="42" operator="lessThan">
      <formula>J35</formula>
    </cfRule>
  </conditionalFormatting>
  <conditionalFormatting sqref="AA3">
    <cfRule type="expression" dxfId="267" priority="71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266" priority="77">
      <formula>$Z9=$AF$3</formula>
    </cfRule>
    <cfRule type="expression" dxfId="265" priority="78">
      <formula>$Z9=$AF$4</formula>
    </cfRule>
    <cfRule type="expression" dxfId="264" priority="79">
      <formula>$Z9=$AF$5</formula>
    </cfRule>
    <cfRule type="expression" dxfId="263" priority="80">
      <formula>$Z9=$AF$6</formula>
    </cfRule>
    <cfRule type="expression" dxfId="262" priority="81">
      <formula>$Z9=$AF$7</formula>
    </cfRule>
    <cfRule type="expression" dxfId="261" priority="82">
      <formula>$Z9=$AF$8</formula>
    </cfRule>
  </conditionalFormatting>
  <conditionalFormatting sqref="E18:E26">
    <cfRule type="cellIs" dxfId="260" priority="60" stopIfTrue="1" operator="lessThan">
      <formula>J18</formula>
    </cfRule>
  </conditionalFormatting>
  <conditionalFormatting sqref="E111">
    <cfRule type="cellIs" dxfId="259" priority="59" operator="lessThan">
      <formula>J111</formula>
    </cfRule>
  </conditionalFormatting>
  <conditionalFormatting sqref="E35:E36">
    <cfRule type="cellIs" dxfId="258" priority="57" operator="lessThan">
      <formula>J35</formula>
    </cfRule>
  </conditionalFormatting>
  <conditionalFormatting sqref="E27:E34">
    <cfRule type="cellIs" dxfId="257" priority="58" operator="lessThan">
      <formula>J27</formula>
    </cfRule>
  </conditionalFormatting>
  <conditionalFormatting sqref="E37:E45">
    <cfRule type="cellIs" dxfId="256" priority="56" stopIfTrue="1" operator="lessThan">
      <formula>J37</formula>
    </cfRule>
  </conditionalFormatting>
  <conditionalFormatting sqref="E54:E55">
    <cfRule type="cellIs" dxfId="255" priority="54" operator="lessThan">
      <formula>J54</formula>
    </cfRule>
  </conditionalFormatting>
  <conditionalFormatting sqref="E56:E64">
    <cfRule type="cellIs" dxfId="254" priority="53" stopIfTrue="1" operator="lessThan">
      <formula>J56</formula>
    </cfRule>
  </conditionalFormatting>
  <conditionalFormatting sqref="E73:E74">
    <cfRule type="cellIs" dxfId="253" priority="51" operator="lessThan">
      <formula>J73</formula>
    </cfRule>
  </conditionalFormatting>
  <conditionalFormatting sqref="E75:E83">
    <cfRule type="cellIs" dxfId="252" priority="50" stopIfTrue="1" operator="lessThan">
      <formula>J75</formula>
    </cfRule>
  </conditionalFormatting>
  <conditionalFormatting sqref="E92:E93">
    <cfRule type="cellIs" dxfId="251" priority="48" operator="lessThan">
      <formula>J92</formula>
    </cfRule>
  </conditionalFormatting>
  <conditionalFormatting sqref="E94:E102">
    <cfRule type="cellIs" dxfId="250" priority="47" stopIfTrue="1" operator="lessThan">
      <formula>J94</formula>
    </cfRule>
  </conditionalFormatting>
  <conditionalFormatting sqref="E18:E111">
    <cfRule type="expression" dxfId="249" priority="45" stopIfTrue="1">
      <formula>AND($C18&gt;=($Z$7+$AA$7),$D18&lt;=($Z$8+$AA$8))</formula>
    </cfRule>
    <cfRule type="expression" dxfId="248" priority="61" stopIfTrue="1">
      <formula>AND($C18&gt;=($Z$17+$AA$17),$D18&lt;=($Z$18+$AA$18))</formula>
    </cfRule>
    <cfRule type="expression" dxfId="247" priority="62" stopIfTrue="1">
      <formula>AND($C18&gt;=($Z$26+$AA$26),$D18&lt;=($Z$27+$AA$27))</formula>
    </cfRule>
    <cfRule type="expression" dxfId="246" priority="63" stopIfTrue="1">
      <formula>AND($C18&gt;=($Z$36+$AA$36),$D18&lt;=($Z$37+$AA$37))</formula>
    </cfRule>
    <cfRule type="expression" dxfId="245" priority="64" stopIfTrue="1">
      <formula>AND($C18&gt;=($Z$45+$AA$45),$D18&lt;=($Z$46+$AA$46))</formula>
    </cfRule>
    <cfRule type="expression" dxfId="244" priority="65" stopIfTrue="1">
      <formula>AND($C18&gt;=($Z$55+$AA$55),$D18&lt;=($Z$56+$AA$56))</formula>
    </cfRule>
    <cfRule type="expression" dxfId="243" priority="66" stopIfTrue="1">
      <formula>AND($C18&gt;=($Z$64+$AA$64),$D18&lt;=($Z$65+$AA$65))</formula>
    </cfRule>
    <cfRule type="expression" dxfId="242" priority="67" stopIfTrue="1">
      <formula>AND($C18&gt;=($Z$74+$AA$74),$D18&lt;=($Z$75+$AA$75))</formula>
    </cfRule>
    <cfRule type="expression" dxfId="241" priority="68" stopIfTrue="1">
      <formula>AND($C18&gt;=($Z$83+$AA$83),$D18&lt;=($Z$84+$AA$84))</formula>
    </cfRule>
    <cfRule type="expression" dxfId="240" priority="69" stopIfTrue="1">
      <formula>AND($C18&gt;=($Z$93+$AA$93),$D18&lt;=($Z$94+$AA$94))</formula>
    </cfRule>
    <cfRule type="expression" dxfId="239" priority="70" stopIfTrue="1">
      <formula>AND($C18&gt;=($Z$102+$AA$102),$D18&lt;=($Z$103+$AA$103))</formula>
    </cfRule>
  </conditionalFormatting>
  <conditionalFormatting sqref="E37:E45">
    <cfRule type="cellIs" dxfId="238" priority="44" stopIfTrue="1" operator="lessThan">
      <formula>J37</formula>
    </cfRule>
  </conditionalFormatting>
  <conditionalFormatting sqref="E56:E64">
    <cfRule type="cellIs" dxfId="237" priority="41" stopIfTrue="1" operator="lessThan">
      <formula>J56</formula>
    </cfRule>
  </conditionalFormatting>
  <conditionalFormatting sqref="E46:E53">
    <cfRule type="cellIs" dxfId="236" priority="40" operator="lessThan">
      <formula>J46</formula>
    </cfRule>
  </conditionalFormatting>
  <conditionalFormatting sqref="E54:E55">
    <cfRule type="cellIs" dxfId="235" priority="39" operator="lessThan">
      <formula>J54</formula>
    </cfRule>
  </conditionalFormatting>
  <conditionalFormatting sqref="E75:E83">
    <cfRule type="cellIs" dxfId="234" priority="38" stopIfTrue="1" operator="lessThan">
      <formula>J75</formula>
    </cfRule>
  </conditionalFormatting>
  <conditionalFormatting sqref="E65:E72">
    <cfRule type="cellIs" dxfId="233" priority="37" operator="lessThan">
      <formula>J65</formula>
    </cfRule>
  </conditionalFormatting>
  <conditionalFormatting sqref="E73:E74">
    <cfRule type="cellIs" dxfId="232" priority="36" operator="lessThan">
      <formula>J73</formula>
    </cfRule>
  </conditionalFormatting>
  <conditionalFormatting sqref="E94:E102">
    <cfRule type="cellIs" dxfId="231" priority="35" stopIfTrue="1" operator="lessThan">
      <formula>J94</formula>
    </cfRule>
  </conditionalFormatting>
  <conditionalFormatting sqref="E84:E91">
    <cfRule type="cellIs" dxfId="230" priority="34" operator="lessThan">
      <formula>J84</formula>
    </cfRule>
  </conditionalFormatting>
  <conditionalFormatting sqref="E92:E93">
    <cfRule type="cellIs" dxfId="229" priority="33" operator="lessThan">
      <formula>J92</formula>
    </cfRule>
  </conditionalFormatting>
  <conditionalFormatting sqref="F8:J15 C8:D111 F16:V111">
    <cfRule type="expression" dxfId="228" priority="83" stopIfTrue="1">
      <formula>AND($C8&gt;=(MATCH($Z$9,$AF$3:$AF$8,0)+$AA$9),$D8&lt;=(MATCH($Z$10,$AF$3:$AF$8,0)+$AA$10))</formula>
    </cfRule>
    <cfRule type="expression" dxfId="227" priority="84" stopIfTrue="1">
      <formula>AND($C8&gt;=(MATCH($Z$19,$AF$3:$AF$8,0)+$AA$19),$D8&lt;=(MATCH($Z$20,$AF$3:$AF$8,0)+$AA$20))</formula>
    </cfRule>
    <cfRule type="expression" dxfId="226" priority="85" stopIfTrue="1">
      <formula>AND($C8&gt;=(MATCH($Z$28,$AF$3:$AF$8,0)+$AA$28),$D8&lt;=(MATCH($Z$29,$AF$3:$AF$8,0)+$AA$29))</formula>
    </cfRule>
    <cfRule type="expression" dxfId="225" priority="86" stopIfTrue="1">
      <formula>AND($C8&gt;=(MATCH($Z$38,$AF$3:$AF$8,0)+$AA$38),$D8&lt;=(MATCH($Z$39,$AF$3:$AF$8,0)+$AA$39))</formula>
    </cfRule>
    <cfRule type="expression" dxfId="224" priority="87" stopIfTrue="1">
      <formula>AND($C8&gt;=(MATCH($Z$47,$AF$3:$AF$8,0)+$AA$47),$D8&lt;=(MATCH($Z$48,$AF$3:$AF$8,0)+$AA$48))</formula>
    </cfRule>
    <cfRule type="expression" dxfId="223" priority="88" stopIfTrue="1">
      <formula>AND($C8&gt;=(MATCH($Z$57,$AF$3:$AF$8,0)+$AA$57),$D8&lt;=(MATCH($Z$58,$AF$3:$AF$8,0)+$AA$58))</formula>
    </cfRule>
    <cfRule type="expression" dxfId="222" priority="89" stopIfTrue="1">
      <formula>AND($C8&gt;=(MATCH($Z$66,$AF$3:$AF$8,0)+$AA$66),$D8&lt;=(MATCH($Z$67,$AF$3:$AF$8,0)+$AA$67))</formula>
    </cfRule>
    <cfRule type="expression" dxfId="221" priority="90" stopIfTrue="1">
      <formula>AND($C8&gt;=(MATCH($Z$76,$AF$3:$AF$8,0)+$AA$76),$D8&lt;=(MATCH($Z$77,$AF$3:$AF$8,0)+$AA$77))</formula>
    </cfRule>
    <cfRule type="expression" dxfId="220" priority="91" stopIfTrue="1">
      <formula>AND($C8&gt;=(MATCH($Z$85,$AF$3:$AF$8,0)+$AA$85),$D8&lt;=(MATCH($Z$86,$AF$3:$AF$8,0)+$AA$86))</formula>
    </cfRule>
    <cfRule type="expression" dxfId="219" priority="92" stopIfTrue="1">
      <formula>AND($C8&gt;=(MATCH($Z$95,$AF$3:$AF$8,0)+$AA$95),$D8&lt;=(MATCH($Z$96,$AF$3:$AF$8,0)+$AA$96))</formula>
    </cfRule>
    <cfRule type="expression" dxfId="218" priority="93" stopIfTrue="1">
      <formula>AND($C8&gt;=(MATCH($Z$104,$AF$3:$AF$8,0)+$AA$104),$D8&lt;=(MATCH($Z$105,$AF$3:$AF$8,0)+$AA$105))</formula>
    </cfRule>
  </conditionalFormatting>
  <conditionalFormatting sqref="E8:E15">
    <cfRule type="cellIs" dxfId="217" priority="32" operator="lessThan">
      <formula>J8</formula>
    </cfRule>
  </conditionalFormatting>
  <conditionalFormatting sqref="E16:E17">
    <cfRule type="cellIs" dxfId="216" priority="31" operator="lessThan">
      <formula>J16</formula>
    </cfRule>
  </conditionalFormatting>
  <conditionalFormatting sqref="Z19:AA20">
    <cfRule type="expression" dxfId="215" priority="30">
      <formula>$Z19=""</formula>
    </cfRule>
  </conditionalFormatting>
  <conditionalFormatting sqref="Z28:AA29">
    <cfRule type="expression" dxfId="214" priority="29">
      <formula>$Z28=""</formula>
    </cfRule>
  </conditionalFormatting>
  <conditionalFormatting sqref="Z38:AA39">
    <cfRule type="expression" dxfId="213" priority="28">
      <formula>$Z38=""</formula>
    </cfRule>
  </conditionalFormatting>
  <conditionalFormatting sqref="Z47:AA48">
    <cfRule type="expression" dxfId="212" priority="27">
      <formula>$Z47=""</formula>
    </cfRule>
  </conditionalFormatting>
  <conditionalFormatting sqref="Z57:AA58">
    <cfRule type="expression" dxfId="211" priority="26">
      <formula>$Z57=""</formula>
    </cfRule>
  </conditionalFormatting>
  <conditionalFormatting sqref="Z66:AA67">
    <cfRule type="expression" dxfId="210" priority="25">
      <formula>$Z66=""</formula>
    </cfRule>
  </conditionalFormatting>
  <conditionalFormatting sqref="Z76:AA77">
    <cfRule type="expression" dxfId="209" priority="24">
      <formula>$Z76=""</formula>
    </cfRule>
  </conditionalFormatting>
  <conditionalFormatting sqref="Z85:AA86">
    <cfRule type="expression" dxfId="208" priority="23">
      <formula>$Z85=""</formula>
    </cfRule>
  </conditionalFormatting>
  <conditionalFormatting sqref="Z95:AA96">
    <cfRule type="expression" dxfId="207" priority="22">
      <formula>$Z95=""</formula>
    </cfRule>
  </conditionalFormatting>
  <conditionalFormatting sqref="Z104:AA105">
    <cfRule type="expression" dxfId="206" priority="21">
      <formula>$Z104=""</formula>
    </cfRule>
  </conditionalFormatting>
  <conditionalFormatting sqref="AD23">
    <cfRule type="cellIs" dxfId="205" priority="19" operator="greaterThanOrEqual">
      <formula>0</formula>
    </cfRule>
    <cfRule type="cellIs" dxfId="204" priority="20" operator="lessThan">
      <formula>0</formula>
    </cfRule>
  </conditionalFormatting>
  <conditionalFormatting sqref="AD32">
    <cfRule type="cellIs" dxfId="203" priority="17" operator="greaterThanOrEqual">
      <formula>0</formula>
    </cfRule>
    <cfRule type="cellIs" dxfId="202" priority="18" operator="lessThan">
      <formula>0</formula>
    </cfRule>
  </conditionalFormatting>
  <conditionalFormatting sqref="AD42">
    <cfRule type="cellIs" dxfId="201" priority="15" operator="greaterThanOrEqual">
      <formula>0</formula>
    </cfRule>
    <cfRule type="cellIs" dxfId="200" priority="16" operator="lessThan">
      <formula>0</formula>
    </cfRule>
  </conditionalFormatting>
  <conditionalFormatting sqref="AD108">
    <cfRule type="cellIs" dxfId="199" priority="1" operator="greaterThanOrEqual">
      <formula>0</formula>
    </cfRule>
    <cfRule type="cellIs" dxfId="198" priority="2" operator="lessThan">
      <formula>0</formula>
    </cfRule>
  </conditionalFormatting>
  <conditionalFormatting sqref="AD51">
    <cfRule type="cellIs" dxfId="197" priority="13" operator="greaterThanOrEqual">
      <formula>0</formula>
    </cfRule>
    <cfRule type="cellIs" dxfId="196" priority="14" operator="lessThan">
      <formula>0</formula>
    </cfRule>
  </conditionalFormatting>
  <conditionalFormatting sqref="AD61">
    <cfRule type="cellIs" dxfId="195" priority="11" operator="greaterThanOrEqual">
      <formula>0</formula>
    </cfRule>
    <cfRule type="cellIs" dxfId="194" priority="12" operator="lessThan">
      <formula>0</formula>
    </cfRule>
  </conditionalFormatting>
  <conditionalFormatting sqref="AD70">
    <cfRule type="cellIs" dxfId="193" priority="9" operator="greaterThanOrEqual">
      <formula>0</formula>
    </cfRule>
    <cfRule type="cellIs" dxfId="192" priority="10" operator="lessThan">
      <formula>0</formula>
    </cfRule>
  </conditionalFormatting>
  <conditionalFormatting sqref="AD80">
    <cfRule type="cellIs" dxfId="191" priority="7" operator="greaterThanOrEqual">
      <formula>0</formula>
    </cfRule>
    <cfRule type="cellIs" dxfId="190" priority="8" operator="lessThan">
      <formula>0</formula>
    </cfRule>
  </conditionalFormatting>
  <conditionalFormatting sqref="AD89">
    <cfRule type="cellIs" dxfId="189" priority="5" operator="greaterThanOrEqual">
      <formula>0</formula>
    </cfRule>
    <cfRule type="cellIs" dxfId="188" priority="6" operator="lessThan">
      <formula>0</formula>
    </cfRule>
  </conditionalFormatting>
  <conditionalFormatting sqref="AD99">
    <cfRule type="cellIs" dxfId="187" priority="3" operator="greaterThanOrEqual">
      <formula>0</formula>
    </cfRule>
    <cfRule type="cellIs" dxfId="186" priority="4" operator="lessThan">
      <formula>0</formula>
    </cfRule>
  </conditionalFormatting>
  <dataValidations count="1">
    <dataValidation type="list" allowBlank="1" showInputMessage="1" showErrorMessage="1" sqref="Z9:Z10 Z38:Z39 Z28:Z29 Z95:Z96 Z19:Z20 Z47:Z48 Z57:Z58 Z66:Z67 Z76:Z77 Z85:Z86 Z104:Z105" xr:uid="{D2649165-417A-40C3-B264-7BC536063C0E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autoPageBreaks="0" fitToPage="1"/>
  </sheetPr>
  <dimension ref="A1:AO113"/>
  <sheetViews>
    <sheetView showGridLines="0" tabSelected="1" zoomScale="80" zoomScaleNormal="80" workbookViewId="0">
      <pane ySplit="7" topLeftCell="A44" activePane="bottomLeft" state="frozen"/>
      <selection pane="bottomLeft" activeCell="AA47" sqref="AA47"/>
    </sheetView>
  </sheetViews>
  <sheetFormatPr baseColWidth="10" defaultRowHeight="15" x14ac:dyDescent="0.25"/>
  <cols>
    <col min="1" max="1" width="3.140625" style="39" customWidth="1"/>
    <col min="2" max="2" width="5.28515625" style="12" customWidth="1"/>
    <col min="3" max="4" width="18.42578125" style="12" customWidth="1"/>
    <col min="5" max="5" width="9.140625" style="39" customWidth="1"/>
    <col min="6" max="7" width="14" style="39" hidden="1" customWidth="1"/>
    <col min="8" max="8" width="20.7109375" style="39" hidden="1" customWidth="1"/>
    <col min="9" max="9" width="8.42578125" style="39" customWidth="1"/>
    <col min="10" max="10" width="7.7109375" style="39" hidden="1" customWidth="1"/>
    <col min="11" max="22" width="4.7109375" style="39" customWidth="1"/>
    <col min="23" max="23" width="1.28515625" style="39" customWidth="1"/>
    <col min="24" max="24" width="3.7109375" style="39" customWidth="1"/>
    <col min="25" max="25" width="5.7109375" style="39" customWidth="1"/>
    <col min="26" max="26" width="14.7109375" style="39" customWidth="1"/>
    <col min="27" max="27" width="10" style="39" customWidth="1"/>
    <col min="28" max="28" width="6.140625" style="39" customWidth="1"/>
    <col min="29" max="29" width="20.7109375" style="3" customWidth="1"/>
    <col min="30" max="30" width="12.7109375" style="3" customWidth="1"/>
    <col min="31" max="31" width="3.7109375" style="3" customWidth="1"/>
    <col min="32" max="32" width="12.42578125" style="3" hidden="1" customWidth="1"/>
    <col min="33" max="33" width="10.42578125" style="3" customWidth="1"/>
    <col min="34" max="16384" width="11.42578125" style="3"/>
  </cols>
  <sheetData>
    <row r="1" spans="1:41" ht="39.950000000000003" customHeight="1" x14ac:dyDescent="0.25">
      <c r="A1" s="2"/>
      <c r="B1" s="294" t="s">
        <v>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5">
        <v>2020</v>
      </c>
      <c r="AE1" s="295"/>
    </row>
    <row r="2" spans="1:41" ht="9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41" customFormat="1" ht="24" customHeight="1" x14ac:dyDescent="0.25">
      <c r="A3" s="156"/>
      <c r="B3" s="296">
        <f ca="1">TODAY()</f>
        <v>42438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157"/>
      <c r="X3" s="297" t="s">
        <v>20</v>
      </c>
      <c r="Y3" s="297"/>
      <c r="Z3" s="297"/>
      <c r="AA3" s="298">
        <v>11</v>
      </c>
      <c r="AB3" s="299">
        <f>IFERROR(IF(AND(AD1&gt;1905,AA3&gt;0,INT(AA3)=AA3),DATE(AD1,1,4)-WEEKDAY(DATE(AD1,1,4),3)+7*AA3-7,""),"")</f>
        <v>42437</v>
      </c>
      <c r="AC3" s="299"/>
      <c r="AD3" s="299"/>
      <c r="AE3" s="299"/>
      <c r="AF3" s="160" t="s">
        <v>29</v>
      </c>
      <c r="AG3" s="158"/>
    </row>
    <row r="4" spans="1:41" customFormat="1" ht="24" customHeight="1" x14ac:dyDescent="0.25">
      <c r="A4" s="159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157"/>
      <c r="X4" s="297"/>
      <c r="Y4" s="297"/>
      <c r="Z4" s="297"/>
      <c r="AA4" s="298"/>
      <c r="AB4" s="300">
        <f>IFERROR(IF(AB3="","",AB3+5),"")</f>
        <v>42442</v>
      </c>
      <c r="AC4" s="300"/>
      <c r="AD4" s="300"/>
      <c r="AE4" s="300"/>
      <c r="AF4" s="160" t="s">
        <v>30</v>
      </c>
      <c r="AG4" s="158"/>
    </row>
    <row r="5" spans="1:41" customFormat="1" ht="24" customHeight="1" thickBot="1" x14ac:dyDescent="0.3">
      <c r="A5" s="15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  <c r="Q5" s="10"/>
      <c r="R5" s="11"/>
      <c r="S5" s="11"/>
      <c r="T5" s="11"/>
      <c r="U5" s="11"/>
      <c r="V5" s="11"/>
      <c r="W5" s="6"/>
      <c r="X5" s="6"/>
      <c r="Y5" s="6"/>
      <c r="Z5" s="6"/>
      <c r="AA5" s="6"/>
      <c r="AB5" s="6"/>
      <c r="AC5" s="3"/>
      <c r="AD5" s="3"/>
      <c r="AE5" s="3"/>
      <c r="AF5" s="160" t="s">
        <v>31</v>
      </c>
    </row>
    <row r="6" spans="1:41" customFormat="1" ht="24" customHeight="1" thickTop="1" thickBot="1" x14ac:dyDescent="0.3">
      <c r="A6" s="159"/>
      <c r="B6" s="321" t="s">
        <v>1</v>
      </c>
      <c r="C6" s="322"/>
      <c r="D6" s="322"/>
      <c r="E6" s="325" t="s">
        <v>2</v>
      </c>
      <c r="F6" s="327" t="s">
        <v>3</v>
      </c>
      <c r="G6" s="327" t="s">
        <v>4</v>
      </c>
      <c r="H6" s="327" t="s">
        <v>5</v>
      </c>
      <c r="I6" s="329" t="s">
        <v>6</v>
      </c>
      <c r="J6" s="307" t="s">
        <v>7</v>
      </c>
      <c r="K6" s="309" t="s">
        <v>21</v>
      </c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1"/>
      <c r="W6" s="12"/>
      <c r="X6" s="12"/>
      <c r="Y6" s="12"/>
      <c r="Z6" s="13"/>
      <c r="AA6" s="14"/>
      <c r="AB6" s="13"/>
      <c r="AC6" s="3"/>
      <c r="AD6" s="3"/>
      <c r="AE6" s="3"/>
      <c r="AF6" s="160" t="s">
        <v>32</v>
      </c>
      <c r="AG6" s="161"/>
      <c r="AH6" s="161"/>
      <c r="AI6" s="161"/>
      <c r="AJ6" s="161"/>
      <c r="AK6" s="161"/>
      <c r="AL6" s="161"/>
      <c r="AM6" s="161"/>
      <c r="AN6" s="161"/>
      <c r="AO6" s="162"/>
    </row>
    <row r="7" spans="1:41" ht="44.1" customHeight="1" thickBot="1" x14ac:dyDescent="0.3">
      <c r="A7" s="8"/>
      <c r="B7" s="323"/>
      <c r="C7" s="324"/>
      <c r="D7" s="324"/>
      <c r="E7" s="326"/>
      <c r="F7" s="328"/>
      <c r="G7" s="328"/>
      <c r="H7" s="328"/>
      <c r="I7" s="330"/>
      <c r="J7" s="308"/>
      <c r="K7" s="15" t="s">
        <v>8</v>
      </c>
      <c r="L7" s="16" t="s">
        <v>9</v>
      </c>
      <c r="M7" s="17" t="s">
        <v>10</v>
      </c>
      <c r="N7" s="16" t="s">
        <v>11</v>
      </c>
      <c r="O7" s="17" t="s">
        <v>12</v>
      </c>
      <c r="P7" s="16" t="s">
        <v>13</v>
      </c>
      <c r="Q7" s="17" t="s">
        <v>14</v>
      </c>
      <c r="R7" s="16" t="s">
        <v>15</v>
      </c>
      <c r="S7" s="17" t="s">
        <v>16</v>
      </c>
      <c r="T7" s="16" t="s">
        <v>17</v>
      </c>
      <c r="U7" s="17" t="s">
        <v>18</v>
      </c>
      <c r="V7" s="18" t="s">
        <v>19</v>
      </c>
      <c r="W7" s="19"/>
      <c r="X7" s="19"/>
      <c r="Y7" s="19"/>
      <c r="Z7" s="13"/>
      <c r="AA7" s="13"/>
      <c r="AB7" s="13"/>
      <c r="AF7" s="160" t="s">
        <v>33</v>
      </c>
    </row>
    <row r="8" spans="1:41" ht="30" customHeight="1" thickTop="1" x14ac:dyDescent="0.25">
      <c r="A8" s="8"/>
      <c r="B8" s="312">
        <f>$AB$3</f>
        <v>42437</v>
      </c>
      <c r="C8" s="225">
        <f>1+"07:45:00"</f>
        <v>1.3229166666666667</v>
      </c>
      <c r="D8" s="226">
        <f>1+"08:00:00"</f>
        <v>1.3333333333333333</v>
      </c>
      <c r="E8" s="227">
        <v>3</v>
      </c>
      <c r="F8" s="228">
        <f>D8-C8</f>
        <v>1.0416666666666519E-2</v>
      </c>
      <c r="G8" s="228">
        <f>J8*F8</f>
        <v>1.0416666666666519E-2</v>
      </c>
      <c r="H8" s="228">
        <f>F8*E8</f>
        <v>3.1249999999999556E-2</v>
      </c>
      <c r="I8" s="229">
        <f t="shared" ref="I8:I71" si="0">E8-J8</f>
        <v>2</v>
      </c>
      <c r="J8" s="230">
        <f>SUM(K8:V8)</f>
        <v>1</v>
      </c>
      <c r="K8" s="231">
        <v>1</v>
      </c>
      <c r="L8" s="232"/>
      <c r="M8" s="232"/>
      <c r="N8" s="232"/>
      <c r="O8" s="232"/>
      <c r="P8" s="232"/>
      <c r="Q8" s="232"/>
      <c r="R8" s="232"/>
      <c r="S8" s="232"/>
      <c r="T8" s="232"/>
      <c r="U8" s="232"/>
      <c r="V8" s="233"/>
      <c r="W8" s="19"/>
      <c r="X8" s="20"/>
      <c r="Y8" s="21"/>
      <c r="Z8" s="21"/>
      <c r="AA8" s="21"/>
      <c r="AB8" s="21"/>
      <c r="AC8" s="22"/>
      <c r="AD8" s="22"/>
      <c r="AE8" s="23"/>
      <c r="AF8" s="160" t="s">
        <v>34</v>
      </c>
    </row>
    <row r="9" spans="1:41" ht="30" customHeight="1" x14ac:dyDescent="0.25">
      <c r="A9" s="8"/>
      <c r="B9" s="312"/>
      <c r="C9" s="234">
        <f>1+"08:00:00"</f>
        <v>1.3333333333333333</v>
      </c>
      <c r="D9" s="235">
        <f>1+"08:30:00"</f>
        <v>1.3541666666666667</v>
      </c>
      <c r="E9" s="236">
        <v>8</v>
      </c>
      <c r="F9" s="237">
        <f t="shared" ref="F9:F17" si="1">D9-C9</f>
        <v>2.0833333333333481E-2</v>
      </c>
      <c r="G9" s="237">
        <f t="shared" ref="G9:G17" si="2">J9*F9</f>
        <v>4.1666666666666963E-2</v>
      </c>
      <c r="H9" s="237">
        <f t="shared" ref="H9:H26" si="3">F9*E9</f>
        <v>0.16666666666666785</v>
      </c>
      <c r="I9" s="238">
        <f t="shared" si="0"/>
        <v>6</v>
      </c>
      <c r="J9" s="239">
        <f t="shared" ref="J9:J17" si="4">SUM(K9:V9)</f>
        <v>2</v>
      </c>
      <c r="K9" s="240">
        <v>1</v>
      </c>
      <c r="L9" s="241">
        <v>0.5</v>
      </c>
      <c r="M9" s="241">
        <v>0.5</v>
      </c>
      <c r="N9" s="241"/>
      <c r="O9" s="241"/>
      <c r="P9" s="241"/>
      <c r="Q9" s="241"/>
      <c r="R9" s="241"/>
      <c r="S9" s="241"/>
      <c r="T9" s="241"/>
      <c r="U9" s="241"/>
      <c r="V9" s="242"/>
      <c r="W9" s="19"/>
      <c r="X9" s="24"/>
      <c r="Y9" s="172" t="s">
        <v>26</v>
      </c>
      <c r="Z9" s="170" t="s">
        <v>29</v>
      </c>
      <c r="AA9" s="168">
        <v>0.32291666666666669</v>
      </c>
      <c r="AB9" s="25"/>
      <c r="AC9" s="176" t="s">
        <v>35</v>
      </c>
      <c r="AD9" s="166">
        <v>3780</v>
      </c>
      <c r="AE9" s="26"/>
      <c r="AF9" s="7"/>
    </row>
    <row r="10" spans="1:41" ht="30" customHeight="1" x14ac:dyDescent="0.25">
      <c r="A10" s="12"/>
      <c r="B10" s="312"/>
      <c r="C10" s="243">
        <f>1+"08:30:00"</f>
        <v>1.3541666666666667</v>
      </c>
      <c r="D10" s="244">
        <f>1+"09:00:00"</f>
        <v>1.375</v>
      </c>
      <c r="E10" s="236">
        <v>11</v>
      </c>
      <c r="F10" s="237">
        <f t="shared" si="1"/>
        <v>2.0833333333333259E-2</v>
      </c>
      <c r="G10" s="237">
        <f t="shared" si="2"/>
        <v>2.0833333333333259E-2</v>
      </c>
      <c r="H10" s="237">
        <f t="shared" si="3"/>
        <v>0.22916666666666585</v>
      </c>
      <c r="I10" s="238">
        <f t="shared" si="0"/>
        <v>10</v>
      </c>
      <c r="J10" s="239">
        <f t="shared" si="4"/>
        <v>1</v>
      </c>
      <c r="K10" s="240"/>
      <c r="L10" s="241"/>
      <c r="M10" s="241"/>
      <c r="N10" s="241"/>
      <c r="O10" s="241">
        <v>1</v>
      </c>
      <c r="P10" s="241"/>
      <c r="Q10" s="241"/>
      <c r="R10" s="241"/>
      <c r="S10" s="241"/>
      <c r="T10" s="241"/>
      <c r="U10" s="241"/>
      <c r="V10" s="242"/>
      <c r="W10" s="19"/>
      <c r="X10" s="24"/>
      <c r="Y10" s="173" t="s">
        <v>27</v>
      </c>
      <c r="Z10" s="170" t="s">
        <v>29</v>
      </c>
      <c r="AA10" s="169">
        <v>0.47916666666666669</v>
      </c>
      <c r="AB10" s="27"/>
      <c r="AC10" s="177" t="s">
        <v>25</v>
      </c>
      <c r="AD10" s="171"/>
      <c r="AE10" s="26"/>
    </row>
    <row r="11" spans="1:41" ht="30" customHeight="1" x14ac:dyDescent="0.25">
      <c r="A11" s="12"/>
      <c r="B11" s="312"/>
      <c r="C11" s="243">
        <f>1+"09:00:00"</f>
        <v>1.375</v>
      </c>
      <c r="D11" s="244">
        <f>1+"09:30:00"</f>
        <v>1.3958333333333333</v>
      </c>
      <c r="E11" s="236">
        <v>11</v>
      </c>
      <c r="F11" s="237">
        <f t="shared" si="1"/>
        <v>2.0833333333333259E-2</v>
      </c>
      <c r="G11" s="237">
        <f t="shared" si="2"/>
        <v>2.0833333333333259E-2</v>
      </c>
      <c r="H11" s="237">
        <f t="shared" si="3"/>
        <v>0.22916666666666585</v>
      </c>
      <c r="I11" s="238">
        <f t="shared" si="0"/>
        <v>10</v>
      </c>
      <c r="J11" s="239">
        <f t="shared" si="4"/>
        <v>1</v>
      </c>
      <c r="K11" s="240"/>
      <c r="L11" s="241"/>
      <c r="M11" s="241"/>
      <c r="N11" s="241"/>
      <c r="O11" s="241">
        <v>1</v>
      </c>
      <c r="P11" s="241"/>
      <c r="Q11" s="241"/>
      <c r="R11" s="241"/>
      <c r="S11" s="241"/>
      <c r="T11" s="241"/>
      <c r="U11" s="241"/>
      <c r="V11" s="242"/>
      <c r="W11" s="19"/>
      <c r="X11" s="24"/>
      <c r="Y11" s="28"/>
      <c r="Z11" s="28"/>
      <c r="AA11" s="28"/>
      <c r="AB11" s="27"/>
      <c r="AC11" s="29"/>
      <c r="AD11" s="29"/>
      <c r="AE11" s="26"/>
    </row>
    <row r="12" spans="1:41" ht="30" customHeight="1" x14ac:dyDescent="0.25">
      <c r="A12" s="12"/>
      <c r="B12" s="312"/>
      <c r="C12" s="243">
        <f>1+"09:30:00"</f>
        <v>1.3958333333333333</v>
      </c>
      <c r="D12" s="244">
        <f>1+"10:00:00"</f>
        <v>1.4166666666666667</v>
      </c>
      <c r="E12" s="236">
        <v>11.5</v>
      </c>
      <c r="F12" s="237">
        <f t="shared" si="1"/>
        <v>2.0833333333333481E-2</v>
      </c>
      <c r="G12" s="237">
        <f t="shared" si="2"/>
        <v>2.0833333333333481E-2</v>
      </c>
      <c r="H12" s="237">
        <f t="shared" si="3"/>
        <v>0.23958333333333504</v>
      </c>
      <c r="I12" s="238">
        <f t="shared" si="0"/>
        <v>10.5</v>
      </c>
      <c r="J12" s="239">
        <f t="shared" si="4"/>
        <v>1</v>
      </c>
      <c r="K12" s="240"/>
      <c r="L12" s="241"/>
      <c r="M12" s="241"/>
      <c r="N12" s="241"/>
      <c r="O12" s="241">
        <v>1</v>
      </c>
      <c r="P12" s="241"/>
      <c r="Q12" s="241"/>
      <c r="R12" s="241"/>
      <c r="S12" s="241"/>
      <c r="T12" s="241"/>
      <c r="U12" s="241"/>
      <c r="V12" s="242"/>
      <c r="W12" s="19"/>
      <c r="X12" s="24"/>
      <c r="Y12" s="178" t="s">
        <v>23</v>
      </c>
      <c r="Z12" s="30" t="s">
        <v>28</v>
      </c>
      <c r="AA12" s="224" t="s">
        <v>36</v>
      </c>
      <c r="AB12" s="27"/>
      <c r="AC12" s="174" t="s">
        <v>24</v>
      </c>
      <c r="AD12" s="167">
        <f>AD9/Y13/24</f>
        <v>1.125</v>
      </c>
      <c r="AE12" s="26"/>
    </row>
    <row r="13" spans="1:41" ht="30" customHeight="1" x14ac:dyDescent="0.25">
      <c r="A13" s="12"/>
      <c r="B13" s="312"/>
      <c r="C13" s="243">
        <f>1+"10:00:00"</f>
        <v>1.4166666666666667</v>
      </c>
      <c r="D13" s="244">
        <f>1+"10:30:00"</f>
        <v>1.4375</v>
      </c>
      <c r="E13" s="236">
        <v>11</v>
      </c>
      <c r="F13" s="237">
        <f t="shared" si="1"/>
        <v>2.0833333333333259E-2</v>
      </c>
      <c r="G13" s="237">
        <f t="shared" si="2"/>
        <v>4.1666666666666519E-2</v>
      </c>
      <c r="H13" s="237">
        <f t="shared" si="3"/>
        <v>0.22916666666666585</v>
      </c>
      <c r="I13" s="238">
        <f t="shared" si="0"/>
        <v>9</v>
      </c>
      <c r="J13" s="239">
        <f t="shared" si="4"/>
        <v>2</v>
      </c>
      <c r="K13" s="240"/>
      <c r="L13" s="241"/>
      <c r="M13" s="241"/>
      <c r="N13" s="241">
        <v>1</v>
      </c>
      <c r="O13" s="241">
        <v>1</v>
      </c>
      <c r="P13" s="241"/>
      <c r="Q13" s="241"/>
      <c r="R13" s="241"/>
      <c r="S13" s="241"/>
      <c r="T13" s="241"/>
      <c r="U13" s="241"/>
      <c r="V13" s="242"/>
      <c r="W13" s="19"/>
      <c r="X13" s="24"/>
      <c r="Y13" s="163">
        <v>140</v>
      </c>
      <c r="Z13" s="293">
        <f>AD9/(AD12+AD13)/24</f>
        <v>132.63157894736833</v>
      </c>
      <c r="AA13" s="164"/>
      <c r="AB13" s="27"/>
      <c r="AC13" s="175" t="s">
        <v>22</v>
      </c>
      <c r="AD13" s="167">
        <f>SUMIFS(H:H,C:C,"&gt;="&amp; (MATCH(Z9,$AF$3:$AF$8,0)+AA9),D:D,"&lt;=" &amp; (MATCH(Z10,$AF$3:$AF$8,0)+AA10))-SUMIFS(G:G,C:C,"&gt;="&amp; (MATCH(Z9,$AF$3:$AF$8,0)+AA9),D:D,"&lt;=" &amp; (MATCH(Z10,$AF$3:$AF$8,0)+AA10))-AD12</f>
        <v>6.2500000000000888E-2</v>
      </c>
      <c r="AE13" s="26"/>
    </row>
    <row r="14" spans="1:41" ht="30" customHeight="1" thickBot="1" x14ac:dyDescent="0.3">
      <c r="A14" s="12"/>
      <c r="B14" s="312"/>
      <c r="C14" s="243">
        <f>1+"10:30:00"</f>
        <v>1.4375</v>
      </c>
      <c r="D14" s="244">
        <f>1+"11:00:00"</f>
        <v>1.4583333333333333</v>
      </c>
      <c r="E14" s="236">
        <v>10</v>
      </c>
      <c r="F14" s="237">
        <f t="shared" si="1"/>
        <v>2.0833333333333259E-2</v>
      </c>
      <c r="G14" s="237">
        <f t="shared" si="2"/>
        <v>0.13541666666666619</v>
      </c>
      <c r="H14" s="237">
        <f t="shared" si="3"/>
        <v>0.20833333333333259</v>
      </c>
      <c r="I14" s="238">
        <f t="shared" si="0"/>
        <v>3.5</v>
      </c>
      <c r="J14" s="239">
        <f t="shared" si="4"/>
        <v>6.5</v>
      </c>
      <c r="K14" s="245"/>
      <c r="L14" s="246"/>
      <c r="M14" s="246"/>
      <c r="N14" s="246">
        <v>2</v>
      </c>
      <c r="O14" s="241">
        <v>1</v>
      </c>
      <c r="P14" s="241"/>
      <c r="Q14" s="241">
        <v>3.5</v>
      </c>
      <c r="R14" s="246"/>
      <c r="S14" s="246"/>
      <c r="T14" s="246"/>
      <c r="U14" s="246"/>
      <c r="V14" s="247"/>
      <c r="W14" s="19"/>
      <c r="X14" s="32"/>
      <c r="Y14" s="33"/>
      <c r="Z14" s="34"/>
      <c r="AA14" s="33"/>
      <c r="AB14" s="35"/>
      <c r="AC14" s="36"/>
      <c r="AD14" s="36"/>
      <c r="AE14" s="37"/>
    </row>
    <row r="15" spans="1:41" ht="30" customHeight="1" x14ac:dyDescent="0.25">
      <c r="A15" s="12"/>
      <c r="B15" s="312"/>
      <c r="C15" s="248">
        <f>1+"11:00:00"</f>
        <v>1.4583333333333333</v>
      </c>
      <c r="D15" s="249">
        <f>1+"11:30:00"</f>
        <v>1.4791666666666667</v>
      </c>
      <c r="E15" s="250">
        <v>11</v>
      </c>
      <c r="F15" s="237">
        <f t="shared" si="1"/>
        <v>2.0833333333333481E-2</v>
      </c>
      <c r="G15" s="237">
        <f t="shared" si="2"/>
        <v>8.3333333333333925E-2</v>
      </c>
      <c r="H15" s="237">
        <f t="shared" si="3"/>
        <v>0.22916666666666829</v>
      </c>
      <c r="I15" s="238">
        <f t="shared" si="0"/>
        <v>7</v>
      </c>
      <c r="J15" s="239">
        <f t="shared" si="4"/>
        <v>4</v>
      </c>
      <c r="K15" s="240"/>
      <c r="L15" s="241"/>
      <c r="M15" s="241">
        <v>1</v>
      </c>
      <c r="N15" s="241">
        <v>2</v>
      </c>
      <c r="O15" s="241">
        <v>1</v>
      </c>
      <c r="P15" s="241"/>
      <c r="Q15" s="241"/>
      <c r="R15" s="241"/>
      <c r="S15" s="241"/>
      <c r="T15" s="241"/>
      <c r="U15" s="241"/>
      <c r="V15" s="242"/>
      <c r="W15" s="19"/>
      <c r="X15" s="19"/>
      <c r="Y15" s="38"/>
      <c r="AA15" s="38"/>
      <c r="AB15" s="13"/>
    </row>
    <row r="16" spans="1:41" ht="30" customHeight="1" x14ac:dyDescent="0.25">
      <c r="A16" s="12"/>
      <c r="B16" s="312"/>
      <c r="C16" s="243">
        <f>1+"11:30:00"</f>
        <v>1.4791666666666667</v>
      </c>
      <c r="D16" s="244">
        <f>1+"12:00:00"</f>
        <v>1.5</v>
      </c>
      <c r="E16" s="236">
        <v>9</v>
      </c>
      <c r="F16" s="228">
        <f t="shared" si="1"/>
        <v>2.0833333333333259E-2</v>
      </c>
      <c r="G16" s="228">
        <f t="shared" si="2"/>
        <v>0.18749999999999933</v>
      </c>
      <c r="H16" s="228">
        <f t="shared" si="3"/>
        <v>0.18749999999999933</v>
      </c>
      <c r="I16" s="229">
        <f t="shared" si="0"/>
        <v>0</v>
      </c>
      <c r="J16" s="230">
        <f t="shared" si="4"/>
        <v>9</v>
      </c>
      <c r="K16" s="251">
        <v>6</v>
      </c>
      <c r="L16" s="252"/>
      <c r="M16" s="252"/>
      <c r="N16" s="252">
        <v>2</v>
      </c>
      <c r="O16" s="252">
        <v>1</v>
      </c>
      <c r="P16" s="252"/>
      <c r="Q16" s="252"/>
      <c r="R16" s="252"/>
      <c r="S16" s="252"/>
      <c r="T16" s="252"/>
      <c r="U16" s="252"/>
      <c r="V16" s="253"/>
      <c r="W16" s="19"/>
      <c r="X16" s="19"/>
      <c r="Y16" s="38"/>
      <c r="AA16" s="38"/>
      <c r="AB16" s="13"/>
    </row>
    <row r="17" spans="1:33" ht="30" customHeight="1" thickBot="1" x14ac:dyDescent="0.3">
      <c r="A17" s="12"/>
      <c r="B17" s="312"/>
      <c r="C17" s="254">
        <f>1+"12:00:00"</f>
        <v>1.5</v>
      </c>
      <c r="D17" s="255">
        <f>1+"12:30:00"</f>
        <v>1.5208333333333335</v>
      </c>
      <c r="E17" s="256">
        <v>8</v>
      </c>
      <c r="F17" s="257">
        <f t="shared" si="1"/>
        <v>2.0833333333333481E-2</v>
      </c>
      <c r="G17" s="257">
        <f t="shared" si="2"/>
        <v>0</v>
      </c>
      <c r="H17" s="257">
        <f t="shared" si="3"/>
        <v>0.16666666666666785</v>
      </c>
      <c r="I17" s="258">
        <f t="shared" si="0"/>
        <v>8</v>
      </c>
      <c r="J17" s="259">
        <f t="shared" si="4"/>
        <v>0</v>
      </c>
      <c r="K17" s="260">
        <v>0</v>
      </c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2"/>
      <c r="W17" s="19"/>
      <c r="X17" s="19"/>
      <c r="Y17" s="38"/>
      <c r="AA17" s="38"/>
      <c r="AB17" s="13"/>
    </row>
    <row r="18" spans="1:33" ht="30" customHeight="1" x14ac:dyDescent="0.25">
      <c r="A18" s="40"/>
      <c r="B18" s="312"/>
      <c r="C18" s="263">
        <f>1+"13:30:00"</f>
        <v>1.5625</v>
      </c>
      <c r="D18" s="264">
        <f>1+"14:00:00"</f>
        <v>1.5833333333333335</v>
      </c>
      <c r="E18" s="265">
        <v>6</v>
      </c>
      <c r="F18" s="266">
        <f>D18-C18</f>
        <v>2.0833333333333481E-2</v>
      </c>
      <c r="G18" s="266">
        <f>J18*F18</f>
        <v>8.3333333333333925E-2</v>
      </c>
      <c r="H18" s="266">
        <f t="shared" si="3"/>
        <v>0.12500000000000089</v>
      </c>
      <c r="I18" s="267">
        <f t="shared" si="0"/>
        <v>2</v>
      </c>
      <c r="J18" s="268">
        <f>SUM(K18:V18)</f>
        <v>4</v>
      </c>
      <c r="K18" s="269">
        <v>1</v>
      </c>
      <c r="L18" s="270">
        <v>0.5</v>
      </c>
      <c r="M18" s="270">
        <v>0.5</v>
      </c>
      <c r="N18" s="270"/>
      <c r="O18" s="270">
        <v>2</v>
      </c>
      <c r="P18" s="270"/>
      <c r="Q18" s="270"/>
      <c r="R18" s="270"/>
      <c r="S18" s="270"/>
      <c r="T18" s="270"/>
      <c r="U18" s="270"/>
      <c r="V18" s="271"/>
      <c r="W18" s="19"/>
      <c r="X18" s="41"/>
      <c r="Y18" s="42"/>
      <c r="Z18" s="42"/>
      <c r="AA18" s="42"/>
      <c r="AB18" s="42"/>
      <c r="AC18" s="43"/>
      <c r="AD18" s="43"/>
      <c r="AE18" s="44"/>
    </row>
    <row r="19" spans="1:33" ht="30" customHeight="1" x14ac:dyDescent="0.25">
      <c r="A19" s="12"/>
      <c r="B19" s="312"/>
      <c r="C19" s="243">
        <f>1+"14:00:00"</f>
        <v>1.5833333333333335</v>
      </c>
      <c r="D19" s="244">
        <f>1+"14:30:00"</f>
        <v>1.6041666666666665</v>
      </c>
      <c r="E19" s="250">
        <v>7</v>
      </c>
      <c r="F19" s="237">
        <f t="shared" ref="F19:F26" si="5">D19-C19</f>
        <v>2.0833333333333037E-2</v>
      </c>
      <c r="G19" s="237">
        <f t="shared" ref="G19:G26" si="6">J19*F19</f>
        <v>4.1666666666666075E-2</v>
      </c>
      <c r="H19" s="237">
        <f t="shared" si="3"/>
        <v>0.14583333333333126</v>
      </c>
      <c r="I19" s="238">
        <f t="shared" si="0"/>
        <v>5</v>
      </c>
      <c r="J19" s="239">
        <f t="shared" ref="J19:J26" si="7">SUM(K19:V19)</f>
        <v>2</v>
      </c>
      <c r="K19" s="272"/>
      <c r="L19" s="165"/>
      <c r="M19" s="165"/>
      <c r="N19" s="165"/>
      <c r="O19" s="165">
        <v>2</v>
      </c>
      <c r="P19" s="165"/>
      <c r="Q19" s="165"/>
      <c r="R19" s="165"/>
      <c r="S19" s="165"/>
      <c r="T19" s="165"/>
      <c r="U19" s="165"/>
      <c r="V19" s="273"/>
      <c r="W19" s="19"/>
      <c r="X19" s="45"/>
      <c r="Y19" s="172" t="s">
        <v>26</v>
      </c>
      <c r="Z19" s="170" t="s">
        <v>29</v>
      </c>
      <c r="AA19" s="168">
        <v>0.5625</v>
      </c>
      <c r="AB19" s="46"/>
      <c r="AC19" s="176" t="s">
        <v>35</v>
      </c>
      <c r="AD19" s="166">
        <v>300</v>
      </c>
      <c r="AE19" s="47"/>
    </row>
    <row r="20" spans="1:33" ht="30" customHeight="1" x14ac:dyDescent="0.25">
      <c r="A20" s="12"/>
      <c r="B20" s="312"/>
      <c r="C20" s="243">
        <f>1+"14:30:00"</f>
        <v>1.6041666666666665</v>
      </c>
      <c r="D20" s="244">
        <f>1+"15:00:00"</f>
        <v>1.625</v>
      </c>
      <c r="E20" s="250">
        <v>7</v>
      </c>
      <c r="F20" s="237">
        <f t="shared" si="5"/>
        <v>2.0833333333333481E-2</v>
      </c>
      <c r="G20" s="237">
        <f t="shared" si="6"/>
        <v>4.1666666666666963E-2</v>
      </c>
      <c r="H20" s="237">
        <f t="shared" si="3"/>
        <v>0.14583333333333437</v>
      </c>
      <c r="I20" s="238">
        <f t="shared" si="0"/>
        <v>5</v>
      </c>
      <c r="J20" s="239">
        <f t="shared" si="7"/>
        <v>2</v>
      </c>
      <c r="K20" s="272"/>
      <c r="L20" s="165"/>
      <c r="M20" s="165"/>
      <c r="N20" s="165"/>
      <c r="O20" s="165">
        <v>2</v>
      </c>
      <c r="P20" s="165"/>
      <c r="Q20" s="165"/>
      <c r="R20" s="165"/>
      <c r="S20" s="165"/>
      <c r="T20" s="165"/>
      <c r="U20" s="165"/>
      <c r="V20" s="273"/>
      <c r="W20" s="19"/>
      <c r="X20" s="45"/>
      <c r="Y20" s="173" t="s">
        <v>27</v>
      </c>
      <c r="Z20" s="170" t="s">
        <v>29</v>
      </c>
      <c r="AA20" s="169">
        <v>0.59375</v>
      </c>
      <c r="AB20" s="48"/>
      <c r="AC20" s="177" t="s">
        <v>25</v>
      </c>
      <c r="AD20" s="166"/>
      <c r="AE20" s="47"/>
    </row>
    <row r="21" spans="1:33" ht="30" customHeight="1" x14ac:dyDescent="0.25">
      <c r="A21" s="12"/>
      <c r="B21" s="312"/>
      <c r="C21" s="243">
        <f>1+"15:00:00"</f>
        <v>1.625</v>
      </c>
      <c r="D21" s="244">
        <f>1+"15:30:00"</f>
        <v>1.6458333333333335</v>
      </c>
      <c r="E21" s="250">
        <v>7</v>
      </c>
      <c r="F21" s="237">
        <f t="shared" si="5"/>
        <v>2.0833333333333481E-2</v>
      </c>
      <c r="G21" s="237">
        <f t="shared" si="6"/>
        <v>4.1666666666666963E-2</v>
      </c>
      <c r="H21" s="237">
        <f t="shared" si="3"/>
        <v>0.14583333333333437</v>
      </c>
      <c r="I21" s="238">
        <f t="shared" si="0"/>
        <v>5</v>
      </c>
      <c r="J21" s="239">
        <f t="shared" si="7"/>
        <v>2</v>
      </c>
      <c r="K21" s="272"/>
      <c r="L21" s="165"/>
      <c r="M21" s="165"/>
      <c r="N21" s="165"/>
      <c r="O21" s="165">
        <v>2</v>
      </c>
      <c r="P21" s="165"/>
      <c r="Q21" s="165"/>
      <c r="R21" s="165"/>
      <c r="S21" s="165"/>
      <c r="T21" s="165"/>
      <c r="U21" s="165"/>
      <c r="V21" s="273"/>
      <c r="W21" s="19"/>
      <c r="X21" s="45"/>
      <c r="Y21" s="49"/>
      <c r="Z21" s="49"/>
      <c r="AA21" s="49"/>
      <c r="AB21" s="48"/>
      <c r="AC21" s="50"/>
      <c r="AD21" s="50"/>
      <c r="AE21" s="47"/>
    </row>
    <row r="22" spans="1:33" ht="30" customHeight="1" x14ac:dyDescent="0.25">
      <c r="A22" s="12"/>
      <c r="B22" s="312"/>
      <c r="C22" s="243">
        <f>1+"15:30:00"</f>
        <v>1.6458333333333335</v>
      </c>
      <c r="D22" s="244">
        <f>1+"16:00:00"</f>
        <v>1.6666666666666665</v>
      </c>
      <c r="E22" s="250">
        <v>7</v>
      </c>
      <c r="F22" s="237">
        <f t="shared" si="5"/>
        <v>2.0833333333333037E-2</v>
      </c>
      <c r="G22" s="237">
        <f t="shared" si="6"/>
        <v>4.1666666666666075E-2</v>
      </c>
      <c r="H22" s="237">
        <f t="shared" si="3"/>
        <v>0.14583333333333126</v>
      </c>
      <c r="I22" s="238">
        <f t="shared" si="0"/>
        <v>5</v>
      </c>
      <c r="J22" s="239">
        <f t="shared" si="7"/>
        <v>2</v>
      </c>
      <c r="K22" s="272"/>
      <c r="L22" s="165"/>
      <c r="M22" s="165"/>
      <c r="N22" s="165"/>
      <c r="O22" s="165">
        <v>2</v>
      </c>
      <c r="P22" s="165"/>
      <c r="Q22" s="165"/>
      <c r="R22" s="165"/>
      <c r="S22" s="165"/>
      <c r="T22" s="165"/>
      <c r="U22" s="165"/>
      <c r="V22" s="273"/>
      <c r="W22" s="19"/>
      <c r="X22" s="45"/>
      <c r="Y22" s="178" t="s">
        <v>23</v>
      </c>
      <c r="Z22" s="30" t="s">
        <v>28</v>
      </c>
      <c r="AA22" s="224" t="s">
        <v>36</v>
      </c>
      <c r="AB22" s="48"/>
      <c r="AC22" s="174" t="s">
        <v>24</v>
      </c>
      <c r="AD22" s="167">
        <f>AD19/Y23/24</f>
        <v>0.10416666666666667</v>
      </c>
      <c r="AE22" s="47"/>
    </row>
    <row r="23" spans="1:33" ht="30" customHeight="1" x14ac:dyDescent="0.25">
      <c r="A23" s="12"/>
      <c r="B23" s="312"/>
      <c r="C23" s="243">
        <f>1+"16:00:00"</f>
        <v>1.6666666666666665</v>
      </c>
      <c r="D23" s="244">
        <f>1+"16:30:00"</f>
        <v>1.6875</v>
      </c>
      <c r="E23" s="250">
        <v>7</v>
      </c>
      <c r="F23" s="237">
        <f t="shared" si="5"/>
        <v>2.0833333333333481E-2</v>
      </c>
      <c r="G23" s="237">
        <f t="shared" si="6"/>
        <v>9.3750000000000666E-2</v>
      </c>
      <c r="H23" s="237">
        <f t="shared" si="3"/>
        <v>0.14583333333333437</v>
      </c>
      <c r="I23" s="238">
        <f t="shared" si="0"/>
        <v>2.5</v>
      </c>
      <c r="J23" s="239">
        <f t="shared" si="7"/>
        <v>4.5</v>
      </c>
      <c r="K23" s="272"/>
      <c r="L23" s="165"/>
      <c r="M23" s="165"/>
      <c r="N23" s="165"/>
      <c r="O23" s="165">
        <v>2</v>
      </c>
      <c r="P23" s="165"/>
      <c r="Q23" s="165">
        <v>2.5</v>
      </c>
      <c r="R23" s="165"/>
      <c r="S23" s="165"/>
      <c r="T23" s="165"/>
      <c r="U23" s="165"/>
      <c r="V23" s="273"/>
      <c r="W23" s="19"/>
      <c r="X23" s="45"/>
      <c r="Y23" s="163">
        <v>120</v>
      </c>
      <c r="Z23" s="293">
        <f>AD19/(AD23+AD22)/24</f>
        <v>299.9999999999979</v>
      </c>
      <c r="AA23" s="164"/>
      <c r="AB23" s="48"/>
      <c r="AC23" s="175" t="s">
        <v>22</v>
      </c>
      <c r="AD23" s="167">
        <f>SUMIFS(H:H,C:C,"&gt;="&amp; (MATCH(Z19,$AF$3:$AF$8,0)+AA19),D:D,"&lt;=" &amp; (MATCH(Z20,$AF$3:$AF$8,0)+AA20))-SUMIFS(G:G,C:C,"&gt;="&amp; (MATCH(Z19,$AF$3:$AF$8,0)+AA19),D:D,"&lt;=" &amp; (MATCH(Z20,$AF$3:$AF$8,0)+AA20))-AD22</f>
        <v>-6.2499999999999709E-2</v>
      </c>
      <c r="AE23" s="47"/>
    </row>
    <row r="24" spans="1:33" ht="30" customHeight="1" thickBot="1" x14ac:dyDescent="0.3">
      <c r="A24" s="12"/>
      <c r="B24" s="312"/>
      <c r="C24" s="243">
        <f>1+"16:30:00"</f>
        <v>1.6875</v>
      </c>
      <c r="D24" s="244">
        <f>1+"17:00:00"</f>
        <v>1.7083333333333335</v>
      </c>
      <c r="E24" s="250">
        <v>6</v>
      </c>
      <c r="F24" s="237">
        <f t="shared" si="5"/>
        <v>2.0833333333333481E-2</v>
      </c>
      <c r="G24" s="237">
        <f t="shared" si="6"/>
        <v>3.1250000000000222E-2</v>
      </c>
      <c r="H24" s="237">
        <f t="shared" si="3"/>
        <v>0.12500000000000089</v>
      </c>
      <c r="I24" s="238">
        <f t="shared" si="0"/>
        <v>4.5</v>
      </c>
      <c r="J24" s="239">
        <f t="shared" si="7"/>
        <v>1.5</v>
      </c>
      <c r="K24" s="272"/>
      <c r="L24" s="165"/>
      <c r="M24" s="165"/>
      <c r="N24" s="165"/>
      <c r="O24" s="165">
        <v>1.5</v>
      </c>
      <c r="P24" s="165"/>
      <c r="Q24" s="165"/>
      <c r="R24" s="165"/>
      <c r="S24" s="165"/>
      <c r="T24" s="165"/>
      <c r="U24" s="165"/>
      <c r="V24" s="273"/>
      <c r="W24" s="19"/>
      <c r="X24" s="52"/>
      <c r="Y24" s="53"/>
      <c r="Z24" s="54"/>
      <c r="AA24" s="54"/>
      <c r="AB24" s="54"/>
      <c r="AC24" s="54"/>
      <c r="AD24" s="54"/>
      <c r="AE24" s="55"/>
      <c r="AF24" s="51"/>
    </row>
    <row r="25" spans="1:33" ht="30" customHeight="1" x14ac:dyDescent="0.25">
      <c r="A25" s="12"/>
      <c r="B25" s="312"/>
      <c r="C25" s="243">
        <f>1+"17:00:00"</f>
        <v>1.7083333333333335</v>
      </c>
      <c r="D25" s="244">
        <f>1+"17:30:00"</f>
        <v>1.7291666666666665</v>
      </c>
      <c r="E25" s="250">
        <v>2</v>
      </c>
      <c r="F25" s="237">
        <f t="shared" si="5"/>
        <v>2.0833333333333037E-2</v>
      </c>
      <c r="G25" s="237">
        <f t="shared" si="6"/>
        <v>0</v>
      </c>
      <c r="H25" s="237">
        <f t="shared" si="3"/>
        <v>4.1666666666666075E-2</v>
      </c>
      <c r="I25" s="238">
        <f t="shared" si="0"/>
        <v>2</v>
      </c>
      <c r="J25" s="239">
        <f t="shared" si="7"/>
        <v>0</v>
      </c>
      <c r="K25" s="272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273"/>
      <c r="W25" s="19"/>
      <c r="X25" s="19"/>
      <c r="AG25" s="51"/>
    </row>
    <row r="26" spans="1:33" ht="30" customHeight="1" thickBot="1" x14ac:dyDescent="0.3">
      <c r="A26" s="12"/>
      <c r="B26" s="313"/>
      <c r="C26" s="274">
        <f>1+"17:30:00"</f>
        <v>1.7291666666666665</v>
      </c>
      <c r="D26" s="275">
        <f>1+"18:00:00"</f>
        <v>1.75</v>
      </c>
      <c r="E26" s="276">
        <v>1</v>
      </c>
      <c r="F26" s="277">
        <f t="shared" si="5"/>
        <v>2.0833333333333481E-2</v>
      </c>
      <c r="G26" s="277">
        <f t="shared" si="6"/>
        <v>0</v>
      </c>
      <c r="H26" s="277">
        <f t="shared" si="3"/>
        <v>2.0833333333333481E-2</v>
      </c>
      <c r="I26" s="278">
        <f t="shared" si="0"/>
        <v>1</v>
      </c>
      <c r="J26" s="279">
        <f t="shared" si="7"/>
        <v>0</v>
      </c>
      <c r="K26" s="280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2"/>
      <c r="W26" s="19"/>
      <c r="AG26" s="51"/>
    </row>
    <row r="27" spans="1:33" ht="30" customHeight="1" thickTop="1" x14ac:dyDescent="0.25">
      <c r="A27" s="12"/>
      <c r="B27" s="314">
        <f>IF($AB$3="","",$AB$3+1)</f>
        <v>42438</v>
      </c>
      <c r="C27" s="283">
        <f>2+"07:45:00"</f>
        <v>2.3229166666666665</v>
      </c>
      <c r="D27" s="284">
        <f>2+"08:00:00"</f>
        <v>2.3333333333333335</v>
      </c>
      <c r="E27" s="285">
        <v>3</v>
      </c>
      <c r="F27" s="286">
        <f>D27-C27</f>
        <v>1.0416666666666963E-2</v>
      </c>
      <c r="G27" s="286">
        <f>J27*F27</f>
        <v>2.6041666666667407E-2</v>
      </c>
      <c r="H27" s="286">
        <f>F27*E27</f>
        <v>3.1250000000000888E-2</v>
      </c>
      <c r="I27" s="287">
        <f t="shared" si="0"/>
        <v>0.5</v>
      </c>
      <c r="J27" s="288">
        <f>SUM(K27:V27)</f>
        <v>2.5</v>
      </c>
      <c r="K27" s="289">
        <v>1.5</v>
      </c>
      <c r="L27" s="290">
        <v>0.5</v>
      </c>
      <c r="M27" s="290">
        <v>0.5</v>
      </c>
      <c r="N27" s="290"/>
      <c r="O27" s="290"/>
      <c r="P27" s="290"/>
      <c r="Q27" s="290"/>
      <c r="R27" s="290"/>
      <c r="S27" s="290"/>
      <c r="T27" s="290"/>
      <c r="U27" s="290"/>
      <c r="V27" s="291"/>
      <c r="W27" s="19"/>
      <c r="X27" s="56"/>
      <c r="Y27" s="57"/>
      <c r="Z27" s="57"/>
      <c r="AA27" s="57"/>
      <c r="AB27" s="57"/>
      <c r="AC27" s="58"/>
      <c r="AD27" s="58"/>
      <c r="AE27" s="59"/>
    </row>
    <row r="28" spans="1:33" ht="30" customHeight="1" x14ac:dyDescent="0.25">
      <c r="A28" s="12"/>
      <c r="B28" s="314"/>
      <c r="C28" s="234">
        <f>2+"08:00:00"</f>
        <v>2.3333333333333335</v>
      </c>
      <c r="D28" s="235">
        <f>2+"08:30:00"</f>
        <v>2.3541666666666665</v>
      </c>
      <c r="E28" s="250">
        <v>9</v>
      </c>
      <c r="F28" s="237">
        <f t="shared" ref="F28:F36" si="8">D28-C28</f>
        <v>2.0833333333333037E-2</v>
      </c>
      <c r="G28" s="237">
        <f t="shared" ref="G28:G36" si="9">J28*F28</f>
        <v>0</v>
      </c>
      <c r="H28" s="237">
        <f t="shared" ref="H28:H45" si="10">F28*E28</f>
        <v>0.18749999999999734</v>
      </c>
      <c r="I28" s="238">
        <f t="shared" si="0"/>
        <v>9</v>
      </c>
      <c r="J28" s="239">
        <f t="shared" ref="J28:J36" si="11">SUM(K28:V28)</f>
        <v>0</v>
      </c>
      <c r="K28" s="272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273"/>
      <c r="W28" s="19"/>
      <c r="X28" s="60"/>
      <c r="Y28" s="172" t="s">
        <v>26</v>
      </c>
      <c r="Z28" s="170" t="s">
        <v>29</v>
      </c>
      <c r="AA28" s="168">
        <v>0.60416666666666663</v>
      </c>
      <c r="AB28" s="61"/>
      <c r="AC28" s="176" t="s">
        <v>35</v>
      </c>
      <c r="AD28" s="166">
        <v>4653</v>
      </c>
      <c r="AE28" s="62"/>
    </row>
    <row r="29" spans="1:33" ht="30" customHeight="1" x14ac:dyDescent="0.25">
      <c r="A29" s="12"/>
      <c r="B29" s="314"/>
      <c r="C29" s="243">
        <f>2+"08:30:00"</f>
        <v>2.3541666666666665</v>
      </c>
      <c r="D29" s="244">
        <f>2+"09:00:00"</f>
        <v>2.375</v>
      </c>
      <c r="E29" s="250">
        <v>12</v>
      </c>
      <c r="F29" s="237">
        <f t="shared" si="8"/>
        <v>2.0833333333333481E-2</v>
      </c>
      <c r="G29" s="237">
        <f t="shared" si="9"/>
        <v>5.2083333333333703E-2</v>
      </c>
      <c r="H29" s="237">
        <f t="shared" si="10"/>
        <v>0.25000000000000178</v>
      </c>
      <c r="I29" s="238">
        <f t="shared" si="0"/>
        <v>9.5</v>
      </c>
      <c r="J29" s="239">
        <f t="shared" si="11"/>
        <v>2.5</v>
      </c>
      <c r="K29" s="272"/>
      <c r="L29" s="165"/>
      <c r="M29" s="165"/>
      <c r="N29" s="165"/>
      <c r="O29" s="165">
        <v>2</v>
      </c>
      <c r="P29" s="165"/>
      <c r="Q29" s="165"/>
      <c r="R29" s="165"/>
      <c r="S29" s="165">
        <v>0.5</v>
      </c>
      <c r="T29" s="165"/>
      <c r="U29" s="165"/>
      <c r="V29" s="273"/>
      <c r="W29" s="19"/>
      <c r="X29" s="60"/>
      <c r="Y29" s="173" t="s">
        <v>27</v>
      </c>
      <c r="Z29" s="170" t="s">
        <v>30</v>
      </c>
      <c r="AA29" s="169">
        <v>0.47916666666666669</v>
      </c>
      <c r="AB29" s="63"/>
      <c r="AC29" s="177" t="s">
        <v>25</v>
      </c>
      <c r="AD29" s="166">
        <v>862</v>
      </c>
      <c r="AE29" s="62"/>
    </row>
    <row r="30" spans="1:33" ht="30" customHeight="1" x14ac:dyDescent="0.25">
      <c r="A30" s="12"/>
      <c r="B30" s="314"/>
      <c r="C30" s="243">
        <f>2+"09:00:00"</f>
        <v>2.375</v>
      </c>
      <c r="D30" s="244">
        <f>2+"09:30:00"</f>
        <v>2.3958333333333335</v>
      </c>
      <c r="E30" s="250">
        <v>12</v>
      </c>
      <c r="F30" s="237">
        <f t="shared" si="8"/>
        <v>2.0833333333333481E-2</v>
      </c>
      <c r="G30" s="237">
        <f t="shared" si="9"/>
        <v>4.1666666666666963E-2</v>
      </c>
      <c r="H30" s="237">
        <f t="shared" si="10"/>
        <v>0.25000000000000178</v>
      </c>
      <c r="I30" s="238">
        <f t="shared" si="0"/>
        <v>10</v>
      </c>
      <c r="J30" s="239">
        <f t="shared" si="11"/>
        <v>2</v>
      </c>
      <c r="K30" s="272"/>
      <c r="L30" s="165"/>
      <c r="M30" s="165"/>
      <c r="N30" s="165"/>
      <c r="O30" s="165">
        <v>2</v>
      </c>
      <c r="P30" s="165"/>
      <c r="Q30" s="165"/>
      <c r="R30" s="165"/>
      <c r="S30" s="165"/>
      <c r="T30" s="165"/>
      <c r="U30" s="165"/>
      <c r="V30" s="273"/>
      <c r="W30" s="19"/>
      <c r="X30" s="60"/>
      <c r="Y30" s="64"/>
      <c r="Z30" s="64"/>
      <c r="AA30" s="64"/>
      <c r="AB30" s="63"/>
      <c r="AC30" s="65"/>
      <c r="AD30" s="65"/>
      <c r="AE30" s="62"/>
    </row>
    <row r="31" spans="1:33" ht="30" customHeight="1" x14ac:dyDescent="0.25">
      <c r="A31" s="12"/>
      <c r="B31" s="314"/>
      <c r="C31" s="243">
        <f>2+"09:30:00"</f>
        <v>2.3958333333333335</v>
      </c>
      <c r="D31" s="244">
        <f>2+"10:00:00"</f>
        <v>2.4166666666666665</v>
      </c>
      <c r="E31" s="250">
        <v>12.5</v>
      </c>
      <c r="F31" s="237">
        <f t="shared" si="8"/>
        <v>2.0833333333333037E-2</v>
      </c>
      <c r="G31" s="237">
        <f t="shared" si="9"/>
        <v>6.2499999999999112E-2</v>
      </c>
      <c r="H31" s="237">
        <f t="shared" si="10"/>
        <v>0.26041666666666297</v>
      </c>
      <c r="I31" s="238">
        <f t="shared" si="0"/>
        <v>9.5</v>
      </c>
      <c r="J31" s="239">
        <f t="shared" si="11"/>
        <v>3</v>
      </c>
      <c r="K31" s="272"/>
      <c r="L31" s="165"/>
      <c r="M31" s="165"/>
      <c r="N31" s="165">
        <v>1</v>
      </c>
      <c r="O31" s="165">
        <v>2</v>
      </c>
      <c r="P31" s="165"/>
      <c r="Q31" s="165"/>
      <c r="R31" s="165"/>
      <c r="S31" s="165"/>
      <c r="T31" s="165"/>
      <c r="U31" s="165"/>
      <c r="V31" s="273"/>
      <c r="W31" s="19"/>
      <c r="X31" s="60"/>
      <c r="Y31" s="178" t="s">
        <v>23</v>
      </c>
      <c r="Z31" s="30" t="s">
        <v>28</v>
      </c>
      <c r="AA31" s="224" t="s">
        <v>36</v>
      </c>
      <c r="AB31" s="63"/>
      <c r="AC31" s="174" t="s">
        <v>24</v>
      </c>
      <c r="AD31" s="167">
        <f>AD28/Y32/24</f>
        <v>1.3848214285714286</v>
      </c>
      <c r="AE31" s="62"/>
    </row>
    <row r="32" spans="1:33" ht="30" customHeight="1" x14ac:dyDescent="0.25">
      <c r="A32" s="12"/>
      <c r="B32" s="314"/>
      <c r="C32" s="243">
        <f>2+"10:00:00"</f>
        <v>2.4166666666666665</v>
      </c>
      <c r="D32" s="244">
        <f>2+"10:30:00"</f>
        <v>2.4375</v>
      </c>
      <c r="E32" s="250">
        <v>10</v>
      </c>
      <c r="F32" s="237">
        <f t="shared" si="8"/>
        <v>2.0833333333333481E-2</v>
      </c>
      <c r="G32" s="237">
        <f t="shared" si="9"/>
        <v>9.3750000000000666E-2</v>
      </c>
      <c r="H32" s="237">
        <f t="shared" si="10"/>
        <v>0.20833333333333481</v>
      </c>
      <c r="I32" s="238">
        <f t="shared" si="0"/>
        <v>5.5</v>
      </c>
      <c r="J32" s="239">
        <f t="shared" si="11"/>
        <v>4.5</v>
      </c>
      <c r="K32" s="272"/>
      <c r="L32" s="165"/>
      <c r="M32" s="165"/>
      <c r="N32" s="165">
        <v>2</v>
      </c>
      <c r="O32" s="165">
        <v>1</v>
      </c>
      <c r="P32" s="165"/>
      <c r="Q32" s="165">
        <v>1.5</v>
      </c>
      <c r="R32" s="165"/>
      <c r="S32" s="165"/>
      <c r="T32" s="165"/>
      <c r="U32" s="165"/>
      <c r="V32" s="273"/>
      <c r="W32" s="19"/>
      <c r="X32" s="60"/>
      <c r="Y32" s="163">
        <v>140</v>
      </c>
      <c r="Z32" s="293">
        <f>AD28/(AD31+AD32)/24</f>
        <v>119.69131832797433</v>
      </c>
      <c r="AA32" s="164"/>
      <c r="AB32" s="63"/>
      <c r="AC32" s="175" t="s">
        <v>22</v>
      </c>
      <c r="AD32" s="167">
        <f>SUMIFS(H:H,C:C,"&gt;="&amp; (MATCH(Z28,$AF$3:$AF$8,0)+AA28),D:D,"&lt;=" &amp; (MATCH(Z29,$AF$3:$AF$8,0)+AA29))-SUMIFS(G:G,C:C,"&gt;="&amp; (MATCH(Z28,$AF$3:$AF$8,0)+AA28),D:D,"&lt;=" &amp; (MATCH(Z29,$AF$3:$AF$8,0)+AA29))-AD31</f>
        <v>0.23497023809523743</v>
      </c>
      <c r="AE32" s="62"/>
    </row>
    <row r="33" spans="1:31" ht="30" customHeight="1" thickBot="1" x14ac:dyDescent="0.3">
      <c r="A33" s="12"/>
      <c r="B33" s="314"/>
      <c r="C33" s="243">
        <f>2+"10:30:00"</f>
        <v>2.4375</v>
      </c>
      <c r="D33" s="244">
        <f>2+"11:00:00"</f>
        <v>2.4583333333333335</v>
      </c>
      <c r="E33" s="250">
        <v>9.5</v>
      </c>
      <c r="F33" s="237">
        <f t="shared" si="8"/>
        <v>2.0833333333333481E-2</v>
      </c>
      <c r="G33" s="237">
        <f t="shared" si="9"/>
        <v>6.2500000000000444E-2</v>
      </c>
      <c r="H33" s="237">
        <f t="shared" si="10"/>
        <v>0.19791666666666807</v>
      </c>
      <c r="I33" s="238">
        <f t="shared" si="0"/>
        <v>6.5</v>
      </c>
      <c r="J33" s="239">
        <f t="shared" si="11"/>
        <v>3</v>
      </c>
      <c r="K33" s="272"/>
      <c r="L33" s="165"/>
      <c r="M33" s="165"/>
      <c r="N33" s="165">
        <v>2</v>
      </c>
      <c r="O33" s="165">
        <v>1</v>
      </c>
      <c r="P33" s="165"/>
      <c r="Q33" s="165"/>
      <c r="R33" s="165"/>
      <c r="S33" s="165"/>
      <c r="T33" s="165"/>
      <c r="U33" s="165"/>
      <c r="V33" s="273"/>
      <c r="W33" s="19"/>
      <c r="X33" s="66"/>
      <c r="Y33" s="67"/>
      <c r="Z33" s="68"/>
      <c r="AA33" s="68"/>
      <c r="AB33" s="69"/>
      <c r="AC33" s="70"/>
      <c r="AD33" s="70"/>
      <c r="AE33" s="71"/>
    </row>
    <row r="34" spans="1:31" ht="30" customHeight="1" x14ac:dyDescent="0.25">
      <c r="A34" s="12"/>
      <c r="B34" s="314"/>
      <c r="C34" s="248">
        <f>2+"11:00:00"</f>
        <v>2.4583333333333335</v>
      </c>
      <c r="D34" s="249">
        <f>2+"11:30:00"</f>
        <v>2.4791666666666665</v>
      </c>
      <c r="E34" s="250">
        <v>5.5</v>
      </c>
      <c r="F34" s="237">
        <f t="shared" si="8"/>
        <v>2.0833333333333037E-2</v>
      </c>
      <c r="G34" s="237">
        <f t="shared" si="9"/>
        <v>6.2499999999999112E-2</v>
      </c>
      <c r="H34" s="237">
        <f t="shared" si="10"/>
        <v>0.11458333333333171</v>
      </c>
      <c r="I34" s="238">
        <f t="shared" si="0"/>
        <v>2.5</v>
      </c>
      <c r="J34" s="239">
        <f t="shared" si="11"/>
        <v>3</v>
      </c>
      <c r="K34" s="272"/>
      <c r="L34" s="165"/>
      <c r="M34" s="165"/>
      <c r="N34" s="165">
        <v>2</v>
      </c>
      <c r="O34" s="165">
        <v>1</v>
      </c>
      <c r="P34" s="165"/>
      <c r="Q34" s="165"/>
      <c r="R34" s="165"/>
      <c r="S34" s="165"/>
      <c r="T34" s="165"/>
      <c r="U34" s="165"/>
      <c r="V34" s="273"/>
      <c r="W34" s="19"/>
      <c r="X34" s="19"/>
      <c r="Y34" s="72"/>
      <c r="AB34" s="13"/>
    </row>
    <row r="35" spans="1:31" ht="30" customHeight="1" x14ac:dyDescent="0.25">
      <c r="A35" s="12"/>
      <c r="B35" s="314"/>
      <c r="C35" s="243">
        <f>2+"11:30:00"</f>
        <v>2.4791666666666665</v>
      </c>
      <c r="D35" s="244">
        <f>2+"12:00:00"</f>
        <v>2.5</v>
      </c>
      <c r="E35" s="250">
        <v>5</v>
      </c>
      <c r="F35" s="237">
        <f t="shared" si="8"/>
        <v>2.0833333333333481E-2</v>
      </c>
      <c r="G35" s="237">
        <f t="shared" si="9"/>
        <v>0.10416666666666741</v>
      </c>
      <c r="H35" s="237">
        <f t="shared" si="10"/>
        <v>0.10416666666666741</v>
      </c>
      <c r="I35" s="238">
        <f t="shared" si="0"/>
        <v>0</v>
      </c>
      <c r="J35" s="239">
        <f t="shared" si="11"/>
        <v>5</v>
      </c>
      <c r="K35" s="272">
        <f>E35</f>
        <v>5</v>
      </c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273"/>
      <c r="W35" s="19"/>
      <c r="X35" s="19"/>
      <c r="AB35" s="13"/>
    </row>
    <row r="36" spans="1:31" ht="30" customHeight="1" thickBot="1" x14ac:dyDescent="0.3">
      <c r="A36" s="12"/>
      <c r="B36" s="314"/>
      <c r="C36" s="254">
        <f>2+"12:00:00"</f>
        <v>2.5</v>
      </c>
      <c r="D36" s="255">
        <f>2+"12:30:00"</f>
        <v>2.5208333333333335</v>
      </c>
      <c r="E36" s="256">
        <v>3.5</v>
      </c>
      <c r="F36" s="257">
        <f t="shared" si="8"/>
        <v>2.0833333333333481E-2</v>
      </c>
      <c r="G36" s="257">
        <f t="shared" si="9"/>
        <v>7.2916666666667185E-2</v>
      </c>
      <c r="H36" s="257">
        <f t="shared" si="10"/>
        <v>7.2916666666667185E-2</v>
      </c>
      <c r="I36" s="258">
        <f t="shared" si="0"/>
        <v>0</v>
      </c>
      <c r="J36" s="259">
        <f t="shared" si="11"/>
        <v>3.5</v>
      </c>
      <c r="K36" s="260">
        <f>E36</f>
        <v>3.5</v>
      </c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2"/>
      <c r="W36" s="19"/>
    </row>
    <row r="37" spans="1:31" ht="30" customHeight="1" x14ac:dyDescent="0.25">
      <c r="A37" s="12"/>
      <c r="B37" s="314"/>
      <c r="C37" s="263">
        <f>2+"13:30:00"</f>
        <v>2.5625</v>
      </c>
      <c r="D37" s="264">
        <f>2+"14:00:00"</f>
        <v>2.5833333333333335</v>
      </c>
      <c r="E37" s="265">
        <v>7</v>
      </c>
      <c r="F37" s="266">
        <f>D37-C37</f>
        <v>2.0833333333333481E-2</v>
      </c>
      <c r="G37" s="266">
        <f>J37*F37</f>
        <v>0.14583333333333437</v>
      </c>
      <c r="H37" s="266">
        <f t="shared" si="10"/>
        <v>0.14583333333333437</v>
      </c>
      <c r="I37" s="267">
        <f t="shared" si="0"/>
        <v>0</v>
      </c>
      <c r="J37" s="268">
        <f>SUM(K37:V37)</f>
        <v>7</v>
      </c>
      <c r="K37" s="269">
        <v>7</v>
      </c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1"/>
      <c r="W37" s="19"/>
      <c r="X37" s="73"/>
      <c r="Y37" s="74"/>
      <c r="Z37" s="74"/>
      <c r="AA37" s="74"/>
      <c r="AB37" s="74"/>
      <c r="AC37" s="75"/>
      <c r="AD37" s="75"/>
      <c r="AE37" s="76"/>
    </row>
    <row r="38" spans="1:31" ht="30" customHeight="1" x14ac:dyDescent="0.25">
      <c r="A38" s="12"/>
      <c r="B38" s="314"/>
      <c r="C38" s="243">
        <f>2+"14:00:00"</f>
        <v>2.5833333333333335</v>
      </c>
      <c r="D38" s="244">
        <f>2+"14:30:00"</f>
        <v>2.6041666666666665</v>
      </c>
      <c r="E38" s="250">
        <v>7</v>
      </c>
      <c r="F38" s="237">
        <f t="shared" ref="F38:F45" si="12">D38-C38</f>
        <v>2.0833333333333037E-2</v>
      </c>
      <c r="G38" s="237">
        <f t="shared" ref="G38:G45" si="13">J38*F38</f>
        <v>0.14583333333333126</v>
      </c>
      <c r="H38" s="237">
        <f t="shared" si="10"/>
        <v>0.14583333333333126</v>
      </c>
      <c r="I38" s="238">
        <f t="shared" si="0"/>
        <v>0</v>
      </c>
      <c r="J38" s="239">
        <f t="shared" ref="J38:J45" si="14">SUM(K38:V38)</f>
        <v>7</v>
      </c>
      <c r="K38" s="272">
        <v>7</v>
      </c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273"/>
      <c r="W38" s="19"/>
      <c r="X38" s="77"/>
      <c r="Y38" s="172" t="s">
        <v>26</v>
      </c>
      <c r="Z38" s="170" t="s">
        <v>30</v>
      </c>
      <c r="AA38" s="168">
        <v>0.60416666666666663</v>
      </c>
      <c r="AB38" s="78"/>
      <c r="AC38" s="176" t="s">
        <v>35</v>
      </c>
      <c r="AD38" s="166">
        <v>184</v>
      </c>
      <c r="AE38" s="79"/>
    </row>
    <row r="39" spans="1:31" ht="30" customHeight="1" x14ac:dyDescent="0.25">
      <c r="A39" s="12"/>
      <c r="B39" s="314"/>
      <c r="C39" s="243">
        <f>2+"14:30:00"</f>
        <v>2.6041666666666665</v>
      </c>
      <c r="D39" s="244">
        <f>2+"15:00:00"</f>
        <v>2.625</v>
      </c>
      <c r="E39" s="250">
        <v>8</v>
      </c>
      <c r="F39" s="237">
        <f t="shared" si="12"/>
        <v>2.0833333333333481E-2</v>
      </c>
      <c r="G39" s="237">
        <f t="shared" si="13"/>
        <v>6.2500000000000444E-2</v>
      </c>
      <c r="H39" s="237">
        <f t="shared" si="10"/>
        <v>0.16666666666666785</v>
      </c>
      <c r="I39" s="238">
        <f t="shared" si="0"/>
        <v>5</v>
      </c>
      <c r="J39" s="239">
        <f t="shared" si="14"/>
        <v>3</v>
      </c>
      <c r="K39" s="272"/>
      <c r="L39" s="165"/>
      <c r="M39" s="165"/>
      <c r="N39" s="165"/>
      <c r="O39" s="165"/>
      <c r="P39" s="165">
        <v>3</v>
      </c>
      <c r="Q39" s="165"/>
      <c r="R39" s="165"/>
      <c r="S39" s="165"/>
      <c r="T39" s="165"/>
      <c r="U39" s="165"/>
      <c r="V39" s="273"/>
      <c r="W39" s="19"/>
      <c r="X39" s="77"/>
      <c r="Y39" s="173" t="s">
        <v>27</v>
      </c>
      <c r="Z39" s="170" t="s">
        <v>30</v>
      </c>
      <c r="AA39" s="169">
        <v>0.625</v>
      </c>
      <c r="AB39" s="80"/>
      <c r="AC39" s="177" t="s">
        <v>25</v>
      </c>
      <c r="AD39" s="166">
        <v>71</v>
      </c>
      <c r="AE39" s="79"/>
    </row>
    <row r="40" spans="1:31" ht="30" customHeight="1" x14ac:dyDescent="0.25">
      <c r="A40" s="12"/>
      <c r="B40" s="314"/>
      <c r="C40" s="243">
        <f>2+"15:00:00"</f>
        <v>2.625</v>
      </c>
      <c r="D40" s="244">
        <f>2+"15:30:00"</f>
        <v>2.6458333333333335</v>
      </c>
      <c r="E40" s="250">
        <v>8</v>
      </c>
      <c r="F40" s="237">
        <f t="shared" si="12"/>
        <v>2.0833333333333481E-2</v>
      </c>
      <c r="G40" s="237">
        <f t="shared" si="13"/>
        <v>8.3333333333333925E-2</v>
      </c>
      <c r="H40" s="237">
        <f t="shared" si="10"/>
        <v>0.16666666666666785</v>
      </c>
      <c r="I40" s="238">
        <f t="shared" si="0"/>
        <v>4</v>
      </c>
      <c r="J40" s="239">
        <f t="shared" si="14"/>
        <v>4</v>
      </c>
      <c r="K40" s="272"/>
      <c r="L40" s="165"/>
      <c r="M40" s="165"/>
      <c r="N40" s="165"/>
      <c r="O40" s="165"/>
      <c r="P40" s="165">
        <v>3</v>
      </c>
      <c r="Q40" s="165"/>
      <c r="R40" s="165"/>
      <c r="S40" s="165"/>
      <c r="T40" s="165">
        <v>1</v>
      </c>
      <c r="U40" s="165"/>
      <c r="V40" s="273"/>
      <c r="W40" s="19"/>
      <c r="X40" s="77"/>
      <c r="Y40" s="81"/>
      <c r="Z40" s="81"/>
      <c r="AA40" s="81"/>
      <c r="AB40" s="80"/>
      <c r="AC40" s="82"/>
      <c r="AD40" s="82"/>
      <c r="AE40" s="79"/>
    </row>
    <row r="41" spans="1:31" ht="30" customHeight="1" x14ac:dyDescent="0.25">
      <c r="A41" s="12"/>
      <c r="B41" s="314"/>
      <c r="C41" s="243">
        <f>2+"15:30:00"</f>
        <v>2.6458333333333335</v>
      </c>
      <c r="D41" s="244">
        <f>2+"16:00:00"</f>
        <v>2.6666666666666665</v>
      </c>
      <c r="E41" s="250">
        <v>8</v>
      </c>
      <c r="F41" s="237">
        <f t="shared" si="12"/>
        <v>2.0833333333333037E-2</v>
      </c>
      <c r="G41" s="237">
        <f t="shared" si="13"/>
        <v>9.3749999999998668E-2</v>
      </c>
      <c r="H41" s="237">
        <f t="shared" si="10"/>
        <v>0.1666666666666643</v>
      </c>
      <c r="I41" s="238">
        <f t="shared" si="0"/>
        <v>3.5</v>
      </c>
      <c r="J41" s="239">
        <f t="shared" si="14"/>
        <v>4.5</v>
      </c>
      <c r="K41" s="272">
        <v>0.5</v>
      </c>
      <c r="L41" s="165"/>
      <c r="M41" s="165"/>
      <c r="N41" s="165"/>
      <c r="O41" s="165"/>
      <c r="P41" s="165">
        <v>3</v>
      </c>
      <c r="Q41" s="165"/>
      <c r="R41" s="165"/>
      <c r="S41" s="165"/>
      <c r="T41" s="165">
        <v>1</v>
      </c>
      <c r="U41" s="165"/>
      <c r="V41" s="273"/>
      <c r="W41" s="19"/>
      <c r="X41" s="77"/>
      <c r="Y41" s="178" t="s">
        <v>23</v>
      </c>
      <c r="Z41" s="30" t="s">
        <v>28</v>
      </c>
      <c r="AA41" s="224" t="s">
        <v>36</v>
      </c>
      <c r="AB41" s="80"/>
      <c r="AC41" s="174" t="s">
        <v>24</v>
      </c>
      <c r="AD41" s="167">
        <f>AD38/Y42/24</f>
        <v>6.3888888888888898E-2</v>
      </c>
      <c r="AE41" s="79"/>
    </row>
    <row r="42" spans="1:31" ht="30" customHeight="1" x14ac:dyDescent="0.25">
      <c r="A42" s="12"/>
      <c r="B42" s="314"/>
      <c r="C42" s="243">
        <f>2+"16:00:00"</f>
        <v>2.6666666666666665</v>
      </c>
      <c r="D42" s="244">
        <f>2+"16:30:00"</f>
        <v>2.6875</v>
      </c>
      <c r="E42" s="250">
        <v>8</v>
      </c>
      <c r="F42" s="237">
        <f t="shared" si="12"/>
        <v>2.0833333333333481E-2</v>
      </c>
      <c r="G42" s="237">
        <f t="shared" si="13"/>
        <v>0.13541666666666763</v>
      </c>
      <c r="H42" s="237">
        <f t="shared" si="10"/>
        <v>0.16666666666666785</v>
      </c>
      <c r="I42" s="238">
        <f t="shared" si="0"/>
        <v>1.5</v>
      </c>
      <c r="J42" s="239">
        <f t="shared" si="14"/>
        <v>6.5</v>
      </c>
      <c r="K42" s="272">
        <v>1</v>
      </c>
      <c r="L42" s="165"/>
      <c r="M42" s="165"/>
      <c r="N42" s="165"/>
      <c r="O42" s="165"/>
      <c r="P42" s="165">
        <v>3</v>
      </c>
      <c r="Q42" s="165">
        <v>1.5</v>
      </c>
      <c r="R42" s="165"/>
      <c r="S42" s="165"/>
      <c r="T42" s="165">
        <v>1</v>
      </c>
      <c r="U42" s="165"/>
      <c r="V42" s="273"/>
      <c r="W42" s="19"/>
      <c r="X42" s="77"/>
      <c r="Y42" s="163">
        <v>120</v>
      </c>
      <c r="Z42" s="293">
        <f>AD38/(AD41+AD42)/24</f>
        <v>73.599999999999469</v>
      </c>
      <c r="AA42" s="164"/>
      <c r="AB42" s="80"/>
      <c r="AC42" s="175" t="s">
        <v>22</v>
      </c>
      <c r="AD42" s="167">
        <f>SUMIFS(H:H,C:C,"&gt;="&amp; (MATCH(Z38,$AF$3:$AF$8,0)+AA38),D:D,"&lt;=" &amp; (MATCH(Z39,$AF$3:$AF$8,0)+AA39))-SUMIFS(G:G,C:C,"&gt;="&amp; (MATCH(Z38,$AF$3:$AF$8,0)+AA38),D:D,"&lt;=" &amp; (MATCH(Z39,$AF$3:$AF$8,0)+AA39))-AD41</f>
        <v>4.0277777777778509E-2</v>
      </c>
      <c r="AE42" s="79"/>
    </row>
    <row r="43" spans="1:31" ht="30" customHeight="1" thickBot="1" x14ac:dyDescent="0.3">
      <c r="A43" s="12"/>
      <c r="B43" s="314"/>
      <c r="C43" s="243">
        <f>2+"16:30:00"</f>
        <v>2.6875</v>
      </c>
      <c r="D43" s="244">
        <f>2+"17:00:00"</f>
        <v>2.7083333333333335</v>
      </c>
      <c r="E43" s="250">
        <v>8.5</v>
      </c>
      <c r="F43" s="237">
        <f t="shared" si="12"/>
        <v>2.0833333333333481E-2</v>
      </c>
      <c r="G43" s="237">
        <f t="shared" si="13"/>
        <v>9.3750000000000666E-2</v>
      </c>
      <c r="H43" s="237">
        <f t="shared" si="10"/>
        <v>0.17708333333333459</v>
      </c>
      <c r="I43" s="238">
        <f t="shared" si="0"/>
        <v>4</v>
      </c>
      <c r="J43" s="239">
        <f t="shared" si="14"/>
        <v>4.5</v>
      </c>
      <c r="K43" s="272">
        <v>1</v>
      </c>
      <c r="L43" s="165"/>
      <c r="M43" s="165"/>
      <c r="N43" s="165"/>
      <c r="O43" s="165"/>
      <c r="P43" s="165">
        <v>3</v>
      </c>
      <c r="Q43" s="165"/>
      <c r="R43" s="165"/>
      <c r="S43" s="165"/>
      <c r="T43" s="165">
        <v>0.5</v>
      </c>
      <c r="U43" s="165"/>
      <c r="V43" s="273"/>
      <c r="W43" s="19"/>
      <c r="X43" s="83"/>
      <c r="Y43" s="84"/>
      <c r="Z43" s="85"/>
      <c r="AA43" s="85"/>
      <c r="AB43" s="85"/>
      <c r="AC43" s="85"/>
      <c r="AD43" s="85"/>
      <c r="AE43" s="86"/>
    </row>
    <row r="44" spans="1:31" ht="30" customHeight="1" x14ac:dyDescent="0.25">
      <c r="A44" s="12"/>
      <c r="B44" s="314"/>
      <c r="C44" s="243">
        <f>2+"17:00:00"</f>
        <v>2.7083333333333335</v>
      </c>
      <c r="D44" s="244">
        <f>2+"17:30:00"</f>
        <v>2.7291666666666665</v>
      </c>
      <c r="E44" s="250">
        <v>3</v>
      </c>
      <c r="F44" s="237">
        <f t="shared" si="12"/>
        <v>2.0833333333333037E-2</v>
      </c>
      <c r="G44" s="237">
        <f t="shared" si="13"/>
        <v>2.0833333333333037E-2</v>
      </c>
      <c r="H44" s="237">
        <f t="shared" si="10"/>
        <v>6.2499999999999112E-2</v>
      </c>
      <c r="I44" s="238">
        <f t="shared" si="0"/>
        <v>2</v>
      </c>
      <c r="J44" s="239">
        <f t="shared" si="14"/>
        <v>1</v>
      </c>
      <c r="K44" s="272">
        <v>1</v>
      </c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273"/>
      <c r="W44" s="19"/>
      <c r="X44" s="19"/>
      <c r="Y44" s="87"/>
      <c r="Z44" s="51"/>
      <c r="AA44" s="87"/>
      <c r="AB44" s="87"/>
      <c r="AC44" s="51"/>
      <c r="AD44" s="51"/>
    </row>
    <row r="45" spans="1:31" ht="30" customHeight="1" thickBot="1" x14ac:dyDescent="0.3">
      <c r="A45" s="12"/>
      <c r="B45" s="315"/>
      <c r="C45" s="274">
        <f>2+"17:30:00"</f>
        <v>2.7291666666666665</v>
      </c>
      <c r="D45" s="275">
        <f>2+"18:00:00"</f>
        <v>2.75</v>
      </c>
      <c r="E45" s="276">
        <v>1</v>
      </c>
      <c r="F45" s="277">
        <f t="shared" si="12"/>
        <v>2.0833333333333481E-2</v>
      </c>
      <c r="G45" s="277">
        <f t="shared" si="13"/>
        <v>2.0833333333333481E-2</v>
      </c>
      <c r="H45" s="277">
        <f t="shared" si="10"/>
        <v>2.0833333333333481E-2</v>
      </c>
      <c r="I45" s="278">
        <f t="shared" si="0"/>
        <v>0</v>
      </c>
      <c r="J45" s="279">
        <f t="shared" si="14"/>
        <v>1</v>
      </c>
      <c r="K45" s="280">
        <v>1</v>
      </c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2"/>
      <c r="W45" s="19"/>
      <c r="X45" s="19"/>
    </row>
    <row r="46" spans="1:31" ht="30" customHeight="1" thickTop="1" x14ac:dyDescent="0.25">
      <c r="A46" s="12"/>
      <c r="B46" s="316">
        <f>IF($AB$3="","",$AB$3+2)</f>
        <v>42439</v>
      </c>
      <c r="C46" s="283">
        <f>3+"07:45:00"</f>
        <v>3.3229166666666665</v>
      </c>
      <c r="D46" s="284">
        <f>3+"08:00:00"</f>
        <v>3.3333333333333335</v>
      </c>
      <c r="E46" s="285">
        <v>3</v>
      </c>
      <c r="F46" s="286">
        <f>D46-C46</f>
        <v>1.0416666666666963E-2</v>
      </c>
      <c r="G46" s="286">
        <f>J46*F46</f>
        <v>2.0833333333333925E-2</v>
      </c>
      <c r="H46" s="286">
        <f>F46*E46</f>
        <v>3.1250000000000888E-2</v>
      </c>
      <c r="I46" s="287">
        <f t="shared" si="0"/>
        <v>1</v>
      </c>
      <c r="J46" s="288">
        <f>SUM(K46:V46)</f>
        <v>2</v>
      </c>
      <c r="K46" s="251">
        <v>1</v>
      </c>
      <c r="L46" s="252">
        <v>0.5</v>
      </c>
      <c r="M46" s="252">
        <v>0.5</v>
      </c>
      <c r="N46" s="252"/>
      <c r="O46" s="252"/>
      <c r="P46" s="252"/>
      <c r="Q46" s="252"/>
      <c r="R46" s="252"/>
      <c r="S46" s="252"/>
      <c r="T46" s="252"/>
      <c r="U46" s="252"/>
      <c r="V46" s="253"/>
      <c r="W46" s="88"/>
      <c r="X46" s="89"/>
      <c r="Y46" s="90"/>
      <c r="Z46" s="90"/>
      <c r="AA46" s="90"/>
      <c r="AB46" s="90"/>
      <c r="AC46" s="91"/>
      <c r="AD46" s="91"/>
      <c r="AE46" s="92"/>
    </row>
    <row r="47" spans="1:31" ht="30" customHeight="1" x14ac:dyDescent="0.25">
      <c r="A47" s="12"/>
      <c r="B47" s="316"/>
      <c r="C47" s="234">
        <f>3+"08:00:00"</f>
        <v>3.3333333333333335</v>
      </c>
      <c r="D47" s="235">
        <f>3+"08:30:00"</f>
        <v>3.3541666666666665</v>
      </c>
      <c r="E47" s="250"/>
      <c r="F47" s="237">
        <f t="shared" ref="F47:F55" si="15">D47-C47</f>
        <v>2.0833333333333037E-2</v>
      </c>
      <c r="G47" s="237">
        <f t="shared" ref="G47:G55" si="16">J47*F47</f>
        <v>0</v>
      </c>
      <c r="H47" s="237">
        <f t="shared" ref="H47:H64" si="17">F47*E47</f>
        <v>0</v>
      </c>
      <c r="I47" s="238">
        <f t="shared" si="0"/>
        <v>0</v>
      </c>
      <c r="J47" s="239">
        <f t="shared" ref="J47:J55" si="18">SUM(K47:V47)</f>
        <v>0</v>
      </c>
      <c r="K47" s="272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273"/>
      <c r="W47" s="88"/>
      <c r="X47" s="93"/>
      <c r="Y47" s="172" t="s">
        <v>26</v>
      </c>
      <c r="Z47" s="170" t="s">
        <v>30</v>
      </c>
      <c r="AA47" s="168">
        <v>0.625</v>
      </c>
      <c r="AB47" s="94"/>
      <c r="AC47" s="176" t="s">
        <v>35</v>
      </c>
      <c r="AD47" s="166">
        <v>4700</v>
      </c>
      <c r="AE47" s="95"/>
    </row>
    <row r="48" spans="1:31" ht="30" customHeight="1" x14ac:dyDescent="0.25">
      <c r="A48" s="12"/>
      <c r="B48" s="316"/>
      <c r="C48" s="243">
        <f>3+"08:30:00"</f>
        <v>3.3541666666666665</v>
      </c>
      <c r="D48" s="244">
        <f>3+"09:00:00"</f>
        <v>3.375</v>
      </c>
      <c r="E48" s="250"/>
      <c r="F48" s="237">
        <f t="shared" si="15"/>
        <v>2.0833333333333481E-2</v>
      </c>
      <c r="G48" s="237">
        <f t="shared" si="16"/>
        <v>0</v>
      </c>
      <c r="H48" s="237">
        <f t="shared" si="17"/>
        <v>0</v>
      </c>
      <c r="I48" s="238">
        <f t="shared" si="0"/>
        <v>0</v>
      </c>
      <c r="J48" s="239">
        <f t="shared" si="18"/>
        <v>0</v>
      </c>
      <c r="K48" s="272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273"/>
      <c r="W48" s="88"/>
      <c r="X48" s="93"/>
      <c r="Y48" s="173" t="s">
        <v>27</v>
      </c>
      <c r="Z48" s="170" t="s">
        <v>31</v>
      </c>
      <c r="AA48" s="169">
        <v>0.47916666666666669</v>
      </c>
      <c r="AB48" s="96"/>
      <c r="AC48" s="177" t="s">
        <v>25</v>
      </c>
      <c r="AD48" s="171"/>
      <c r="AE48" s="95"/>
    </row>
    <row r="49" spans="1:32" ht="30" customHeight="1" x14ac:dyDescent="0.25">
      <c r="A49" s="12"/>
      <c r="B49" s="316"/>
      <c r="C49" s="243">
        <f>3+"09:00:00"</f>
        <v>3.375</v>
      </c>
      <c r="D49" s="244">
        <f>3+"09:30:00"</f>
        <v>3.3958333333333335</v>
      </c>
      <c r="E49" s="250"/>
      <c r="F49" s="237">
        <f t="shared" si="15"/>
        <v>2.0833333333333481E-2</v>
      </c>
      <c r="G49" s="237">
        <f t="shared" si="16"/>
        <v>2.0833333333333481E-2</v>
      </c>
      <c r="H49" s="237">
        <f t="shared" si="17"/>
        <v>0</v>
      </c>
      <c r="I49" s="238">
        <f t="shared" si="0"/>
        <v>-1</v>
      </c>
      <c r="J49" s="239">
        <f t="shared" si="18"/>
        <v>1</v>
      </c>
      <c r="K49" s="272"/>
      <c r="L49" s="165"/>
      <c r="M49" s="165"/>
      <c r="N49" s="165"/>
      <c r="O49" s="165">
        <v>1</v>
      </c>
      <c r="P49" s="165"/>
      <c r="Q49" s="165"/>
      <c r="R49" s="165"/>
      <c r="S49" s="165"/>
      <c r="T49" s="165"/>
      <c r="U49" s="165"/>
      <c r="V49" s="273"/>
      <c r="W49" s="88"/>
      <c r="X49" s="93"/>
      <c r="Y49" s="97"/>
      <c r="Z49" s="97"/>
      <c r="AA49" s="97"/>
      <c r="AB49" s="96"/>
      <c r="AC49" s="98"/>
      <c r="AD49" s="98"/>
      <c r="AE49" s="95"/>
    </row>
    <row r="50" spans="1:32" ht="30" customHeight="1" x14ac:dyDescent="0.25">
      <c r="A50" s="12"/>
      <c r="B50" s="316"/>
      <c r="C50" s="243">
        <f>3+"09:30:00"</f>
        <v>3.3958333333333335</v>
      </c>
      <c r="D50" s="244">
        <f>3+"10:00:00"</f>
        <v>3.4166666666666665</v>
      </c>
      <c r="E50" s="250"/>
      <c r="F50" s="237">
        <f t="shared" si="15"/>
        <v>2.0833333333333037E-2</v>
      </c>
      <c r="G50" s="237">
        <f t="shared" si="16"/>
        <v>2.0833333333333037E-2</v>
      </c>
      <c r="H50" s="237">
        <f t="shared" si="17"/>
        <v>0</v>
      </c>
      <c r="I50" s="238">
        <f t="shared" si="0"/>
        <v>-1</v>
      </c>
      <c r="J50" s="239">
        <f t="shared" si="18"/>
        <v>1</v>
      </c>
      <c r="K50" s="272"/>
      <c r="L50" s="165"/>
      <c r="M50" s="165"/>
      <c r="N50" s="165"/>
      <c r="O50" s="165">
        <v>1</v>
      </c>
      <c r="P50" s="165"/>
      <c r="Q50" s="165"/>
      <c r="R50" s="165"/>
      <c r="S50" s="165"/>
      <c r="T50" s="165"/>
      <c r="U50" s="165"/>
      <c r="V50" s="273"/>
      <c r="W50" s="88"/>
      <c r="X50" s="93"/>
      <c r="Y50" s="178" t="s">
        <v>23</v>
      </c>
      <c r="Z50" s="30" t="s">
        <v>28</v>
      </c>
      <c r="AA50" s="224" t="s">
        <v>36</v>
      </c>
      <c r="AB50" s="96"/>
      <c r="AC50" s="174" t="s">
        <v>24</v>
      </c>
      <c r="AD50" s="167">
        <f>AD47/Y51/24</f>
        <v>1.3988095238095237</v>
      </c>
      <c r="AE50" s="95"/>
    </row>
    <row r="51" spans="1:32" ht="30" customHeight="1" x14ac:dyDescent="0.25">
      <c r="A51" s="12"/>
      <c r="B51" s="316"/>
      <c r="C51" s="243">
        <f>3+"10:00:00"</f>
        <v>3.4166666666666665</v>
      </c>
      <c r="D51" s="244">
        <f>3+"10:30:00"</f>
        <v>3.4375</v>
      </c>
      <c r="E51" s="250"/>
      <c r="F51" s="237">
        <f t="shared" si="15"/>
        <v>2.0833333333333481E-2</v>
      </c>
      <c r="G51" s="237">
        <f t="shared" si="16"/>
        <v>4.1666666666666963E-2</v>
      </c>
      <c r="H51" s="237">
        <f t="shared" si="17"/>
        <v>0</v>
      </c>
      <c r="I51" s="238">
        <f t="shared" si="0"/>
        <v>-2</v>
      </c>
      <c r="J51" s="239">
        <f t="shared" si="18"/>
        <v>2</v>
      </c>
      <c r="K51" s="272"/>
      <c r="L51" s="165"/>
      <c r="M51" s="165"/>
      <c r="N51" s="165">
        <v>1</v>
      </c>
      <c r="O51" s="165">
        <v>1</v>
      </c>
      <c r="P51" s="165"/>
      <c r="Q51" s="165"/>
      <c r="R51" s="165"/>
      <c r="S51" s="165"/>
      <c r="T51" s="165"/>
      <c r="U51" s="165"/>
      <c r="V51" s="273"/>
      <c r="W51" s="19"/>
      <c r="X51" s="99"/>
      <c r="Y51" s="163">
        <v>140</v>
      </c>
      <c r="Z51" s="293">
        <f>AD47/(AD50+AD51)/24</f>
        <v>1709.0909090909036</v>
      </c>
      <c r="AA51" s="164"/>
      <c r="AB51" s="96"/>
      <c r="AC51" s="175" t="s">
        <v>22</v>
      </c>
      <c r="AD51" s="167">
        <f>SUMIFS(H:H,C:C,"&gt;="&amp; (MATCH(Z47,$AF$3:$AF$8,0)+AA47),D:D,"&lt;=" &amp; (MATCH(Z48,$AF$3:$AF$8,0)+AA48))-SUMIFS(G:G,C:C,"&gt;="&amp; (MATCH(Z47,$AF$3:$AF$8,0)+AA47),D:D,"&lt;=" &amp; (MATCH(Z48,$AF$3:$AF$8,0)+AA48))-AD50</f>
        <v>-1.28422619047619</v>
      </c>
      <c r="AE51" s="95"/>
    </row>
    <row r="52" spans="1:32" ht="30" customHeight="1" thickBot="1" x14ac:dyDescent="0.3">
      <c r="A52" s="12"/>
      <c r="B52" s="316"/>
      <c r="C52" s="243">
        <f>3+"10:30:00"</f>
        <v>3.4375</v>
      </c>
      <c r="D52" s="244">
        <f>3+"11:00:00"</f>
        <v>3.4583333333333335</v>
      </c>
      <c r="E52" s="250"/>
      <c r="F52" s="237">
        <f t="shared" si="15"/>
        <v>2.0833333333333481E-2</v>
      </c>
      <c r="G52" s="237">
        <f t="shared" si="16"/>
        <v>6.2500000000000444E-2</v>
      </c>
      <c r="H52" s="237">
        <f t="shared" si="17"/>
        <v>0</v>
      </c>
      <c r="I52" s="238">
        <f t="shared" si="0"/>
        <v>-3</v>
      </c>
      <c r="J52" s="239">
        <f t="shared" si="18"/>
        <v>3</v>
      </c>
      <c r="K52" s="272"/>
      <c r="L52" s="165"/>
      <c r="M52" s="165"/>
      <c r="N52" s="165">
        <v>2</v>
      </c>
      <c r="O52" s="165">
        <v>1</v>
      </c>
      <c r="P52" s="165"/>
      <c r="Q52" s="165"/>
      <c r="R52" s="165"/>
      <c r="S52" s="165"/>
      <c r="T52" s="165"/>
      <c r="U52" s="165"/>
      <c r="V52" s="273"/>
      <c r="W52" s="19"/>
      <c r="X52" s="100"/>
      <c r="Y52" s="101"/>
      <c r="Z52" s="102"/>
      <c r="AA52" s="102"/>
      <c r="AB52" s="102"/>
      <c r="AC52" s="103"/>
      <c r="AD52" s="103"/>
      <c r="AE52" s="104"/>
    </row>
    <row r="53" spans="1:32" ht="30" customHeight="1" x14ac:dyDescent="0.25">
      <c r="A53" s="12"/>
      <c r="B53" s="316"/>
      <c r="C53" s="248">
        <f>3+"11:00:00"</f>
        <v>3.4583333333333335</v>
      </c>
      <c r="D53" s="249">
        <f>3+"11:30:00"</f>
        <v>3.4791666666666665</v>
      </c>
      <c r="E53" s="250"/>
      <c r="F53" s="237">
        <f t="shared" si="15"/>
        <v>2.0833333333333037E-2</v>
      </c>
      <c r="G53" s="237">
        <f t="shared" si="16"/>
        <v>6.2499999999999112E-2</v>
      </c>
      <c r="H53" s="237">
        <f t="shared" si="17"/>
        <v>0</v>
      </c>
      <c r="I53" s="238">
        <f t="shared" si="0"/>
        <v>-3</v>
      </c>
      <c r="J53" s="239">
        <f t="shared" si="18"/>
        <v>3</v>
      </c>
      <c r="K53" s="272"/>
      <c r="L53" s="165"/>
      <c r="M53" s="165"/>
      <c r="N53" s="165">
        <v>2</v>
      </c>
      <c r="O53" s="165">
        <v>1</v>
      </c>
      <c r="P53" s="165"/>
      <c r="Q53" s="165"/>
      <c r="R53" s="165"/>
      <c r="S53" s="165"/>
      <c r="T53" s="165"/>
      <c r="U53" s="165"/>
      <c r="V53" s="273"/>
      <c r="W53" s="19"/>
      <c r="X53" s="19"/>
      <c r="Y53" s="19"/>
    </row>
    <row r="54" spans="1:32" ht="30" customHeight="1" x14ac:dyDescent="0.25">
      <c r="A54" s="12"/>
      <c r="B54" s="316"/>
      <c r="C54" s="243">
        <f>3+"11:30:00"</f>
        <v>3.4791666666666665</v>
      </c>
      <c r="D54" s="244">
        <f>3+"12:00:00"</f>
        <v>3.5</v>
      </c>
      <c r="E54" s="250"/>
      <c r="F54" s="237">
        <f t="shared" si="15"/>
        <v>2.0833333333333481E-2</v>
      </c>
      <c r="G54" s="237">
        <f t="shared" si="16"/>
        <v>0</v>
      </c>
      <c r="H54" s="237">
        <f t="shared" si="17"/>
        <v>0</v>
      </c>
      <c r="I54" s="238">
        <f t="shared" si="0"/>
        <v>0</v>
      </c>
      <c r="J54" s="239">
        <f t="shared" si="18"/>
        <v>0</v>
      </c>
      <c r="K54" s="272">
        <f>E54</f>
        <v>0</v>
      </c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273"/>
      <c r="W54" s="19"/>
      <c r="X54" s="19"/>
      <c r="Y54" s="3"/>
      <c r="Z54" s="3"/>
      <c r="AA54" s="3"/>
      <c r="AB54" s="3"/>
    </row>
    <row r="55" spans="1:32" ht="30" customHeight="1" thickBot="1" x14ac:dyDescent="0.3">
      <c r="A55" s="12"/>
      <c r="B55" s="316"/>
      <c r="C55" s="254">
        <f>3+"12:00:00"</f>
        <v>3.5</v>
      </c>
      <c r="D55" s="255">
        <f>3+"12:30:00"</f>
        <v>3.5208333333333335</v>
      </c>
      <c r="E55" s="256"/>
      <c r="F55" s="257">
        <f t="shared" si="15"/>
        <v>2.0833333333333481E-2</v>
      </c>
      <c r="G55" s="257">
        <f t="shared" si="16"/>
        <v>0</v>
      </c>
      <c r="H55" s="257">
        <f t="shared" si="17"/>
        <v>0</v>
      </c>
      <c r="I55" s="258">
        <f t="shared" si="0"/>
        <v>0</v>
      </c>
      <c r="J55" s="259">
        <f t="shared" si="18"/>
        <v>0</v>
      </c>
      <c r="K55" s="260">
        <f>E55</f>
        <v>0</v>
      </c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2"/>
      <c r="W55" s="19"/>
      <c r="X55" s="19"/>
      <c r="Y55" s="3"/>
      <c r="Z55" s="3"/>
      <c r="AA55" s="3"/>
      <c r="AB55" s="3"/>
    </row>
    <row r="56" spans="1:32" ht="30" customHeight="1" x14ac:dyDescent="0.25">
      <c r="A56" s="12"/>
      <c r="B56" s="316"/>
      <c r="C56" s="263">
        <f>3+"13:30:00"</f>
        <v>3.5625</v>
      </c>
      <c r="D56" s="264">
        <f>3+"14:00:00"</f>
        <v>3.5833333333333335</v>
      </c>
      <c r="E56" s="265"/>
      <c r="F56" s="266">
        <f>D56-C56</f>
        <v>2.0833333333333481E-2</v>
      </c>
      <c r="G56" s="266">
        <f>J56*F56</f>
        <v>0</v>
      </c>
      <c r="H56" s="266">
        <f t="shared" si="17"/>
        <v>0</v>
      </c>
      <c r="I56" s="267">
        <f t="shared" si="0"/>
        <v>0</v>
      </c>
      <c r="J56" s="268">
        <f>SUM(K56:V56)</f>
        <v>0</v>
      </c>
      <c r="K56" s="269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1"/>
      <c r="W56" s="19"/>
      <c r="X56" s="105"/>
      <c r="Y56" s="106"/>
      <c r="Z56" s="106"/>
      <c r="AA56" s="106"/>
      <c r="AB56" s="106"/>
      <c r="AC56" s="107"/>
      <c r="AD56" s="107"/>
      <c r="AE56" s="108"/>
    </row>
    <row r="57" spans="1:32" ht="30" customHeight="1" x14ac:dyDescent="0.25">
      <c r="A57" s="12"/>
      <c r="B57" s="316"/>
      <c r="C57" s="243">
        <f>3+"14:00:00"</f>
        <v>3.5833333333333335</v>
      </c>
      <c r="D57" s="244">
        <f>3+"14:30:00"</f>
        <v>3.6041666666666665</v>
      </c>
      <c r="E57" s="250"/>
      <c r="F57" s="237">
        <f t="shared" ref="F57:F64" si="19">D57-C57</f>
        <v>2.0833333333333037E-2</v>
      </c>
      <c r="G57" s="237">
        <f t="shared" ref="G57:G64" si="20">J57*F57</f>
        <v>0</v>
      </c>
      <c r="H57" s="237">
        <f t="shared" si="17"/>
        <v>0</v>
      </c>
      <c r="I57" s="238">
        <f t="shared" si="0"/>
        <v>0</v>
      </c>
      <c r="J57" s="239">
        <f t="shared" ref="J57:J64" si="21">SUM(K57:V57)</f>
        <v>0</v>
      </c>
      <c r="K57" s="272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273"/>
      <c r="W57" s="19"/>
      <c r="X57" s="109"/>
      <c r="Y57" s="172" t="s">
        <v>26</v>
      </c>
      <c r="Z57" s="170" t="s">
        <v>31</v>
      </c>
      <c r="AA57" s="168">
        <v>0.5625</v>
      </c>
      <c r="AB57" s="110"/>
      <c r="AC57" s="176" t="s">
        <v>35</v>
      </c>
      <c r="AD57" s="166">
        <v>160</v>
      </c>
      <c r="AE57" s="111"/>
    </row>
    <row r="58" spans="1:32" ht="30" customHeight="1" x14ac:dyDescent="0.25">
      <c r="A58" s="12"/>
      <c r="B58" s="316"/>
      <c r="C58" s="243">
        <f>3+"14:30:00"</f>
        <v>3.6041666666666665</v>
      </c>
      <c r="D58" s="244">
        <f>3+"15:00:00"</f>
        <v>3.625</v>
      </c>
      <c r="E58" s="250"/>
      <c r="F58" s="237">
        <f t="shared" si="19"/>
        <v>2.0833333333333481E-2</v>
      </c>
      <c r="G58" s="237">
        <f t="shared" si="20"/>
        <v>0</v>
      </c>
      <c r="H58" s="237">
        <f t="shared" si="17"/>
        <v>0</v>
      </c>
      <c r="I58" s="238">
        <f t="shared" si="0"/>
        <v>0</v>
      </c>
      <c r="J58" s="239">
        <f t="shared" si="21"/>
        <v>0</v>
      </c>
      <c r="K58" s="272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273"/>
      <c r="W58" s="19"/>
      <c r="X58" s="109"/>
      <c r="Y58" s="173" t="s">
        <v>27</v>
      </c>
      <c r="Z58" s="170" t="s">
        <v>31</v>
      </c>
      <c r="AA58" s="169">
        <v>0.625</v>
      </c>
      <c r="AB58" s="112"/>
      <c r="AC58" s="177" t="s">
        <v>25</v>
      </c>
      <c r="AD58" s="171"/>
      <c r="AE58" s="111"/>
    </row>
    <row r="59" spans="1:32" ht="30" customHeight="1" x14ac:dyDescent="0.25">
      <c r="A59" s="12"/>
      <c r="B59" s="316"/>
      <c r="C59" s="243">
        <f>3+"15:00:00"</f>
        <v>3.625</v>
      </c>
      <c r="D59" s="244">
        <f>3+"15:30:00"</f>
        <v>3.6458333333333335</v>
      </c>
      <c r="E59" s="250"/>
      <c r="F59" s="237">
        <f t="shared" si="19"/>
        <v>2.0833333333333481E-2</v>
      </c>
      <c r="G59" s="237">
        <f t="shared" si="20"/>
        <v>4.1666666666666963E-2</v>
      </c>
      <c r="H59" s="237">
        <f t="shared" si="17"/>
        <v>0</v>
      </c>
      <c r="I59" s="238">
        <f t="shared" si="0"/>
        <v>-2</v>
      </c>
      <c r="J59" s="239">
        <f t="shared" si="21"/>
        <v>2</v>
      </c>
      <c r="K59" s="272">
        <v>1</v>
      </c>
      <c r="L59" s="165">
        <v>0.5</v>
      </c>
      <c r="M59" s="165">
        <v>0.5</v>
      </c>
      <c r="N59" s="165"/>
      <c r="O59" s="165"/>
      <c r="P59" s="165"/>
      <c r="Q59" s="165"/>
      <c r="R59" s="165"/>
      <c r="S59" s="165"/>
      <c r="T59" s="165"/>
      <c r="U59" s="165"/>
      <c r="V59" s="273"/>
      <c r="W59" s="113"/>
      <c r="X59" s="109"/>
      <c r="Y59" s="114"/>
      <c r="Z59" s="114"/>
      <c r="AA59" s="114"/>
      <c r="AB59" s="112"/>
      <c r="AC59" s="115"/>
      <c r="AD59" s="115"/>
      <c r="AE59" s="111"/>
    </row>
    <row r="60" spans="1:32" ht="30" customHeight="1" x14ac:dyDescent="0.25">
      <c r="A60" s="12"/>
      <c r="B60" s="316"/>
      <c r="C60" s="243">
        <f>3+"15:30:00"</f>
        <v>3.6458333333333335</v>
      </c>
      <c r="D60" s="244">
        <f>3+"16:00:00"</f>
        <v>3.6666666666666665</v>
      </c>
      <c r="E60" s="250"/>
      <c r="F60" s="237">
        <f t="shared" si="19"/>
        <v>2.0833333333333037E-2</v>
      </c>
      <c r="G60" s="237">
        <f t="shared" si="20"/>
        <v>0</v>
      </c>
      <c r="H60" s="237">
        <f t="shared" si="17"/>
        <v>0</v>
      </c>
      <c r="I60" s="238">
        <f t="shared" si="0"/>
        <v>0</v>
      </c>
      <c r="J60" s="239">
        <f t="shared" si="21"/>
        <v>0</v>
      </c>
      <c r="K60" s="272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273"/>
      <c r="W60" s="113"/>
      <c r="X60" s="109"/>
      <c r="Y60" s="178" t="s">
        <v>23</v>
      </c>
      <c r="Z60" s="30" t="s">
        <v>28</v>
      </c>
      <c r="AA60" s="224" t="s">
        <v>36</v>
      </c>
      <c r="AB60" s="112"/>
      <c r="AC60" s="174" t="s">
        <v>24</v>
      </c>
      <c r="AD60" s="167">
        <f>AD57/Y61/24</f>
        <v>5.5555555555555552E-2</v>
      </c>
      <c r="AE60" s="111"/>
    </row>
    <row r="61" spans="1:32" ht="30" customHeight="1" x14ac:dyDescent="0.25">
      <c r="A61" s="88"/>
      <c r="B61" s="316"/>
      <c r="C61" s="243">
        <f>3+"16:00:00"</f>
        <v>3.6666666666666665</v>
      </c>
      <c r="D61" s="244">
        <f>3+"16:30:00"</f>
        <v>3.6875</v>
      </c>
      <c r="E61" s="250"/>
      <c r="F61" s="237">
        <f t="shared" si="19"/>
        <v>2.0833333333333481E-2</v>
      </c>
      <c r="G61" s="237">
        <f t="shared" si="20"/>
        <v>0</v>
      </c>
      <c r="H61" s="237">
        <f t="shared" si="17"/>
        <v>0</v>
      </c>
      <c r="I61" s="238">
        <f t="shared" si="0"/>
        <v>0</v>
      </c>
      <c r="J61" s="239">
        <f t="shared" si="21"/>
        <v>0</v>
      </c>
      <c r="K61" s="272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273"/>
      <c r="W61" s="113"/>
      <c r="X61" s="117"/>
      <c r="Y61" s="163">
        <v>120</v>
      </c>
      <c r="Z61" s="293" t="e">
        <f>AD57/(AD60+AD61)/24</f>
        <v>#DIV/0!</v>
      </c>
      <c r="AA61" s="164"/>
      <c r="AB61" s="112"/>
      <c r="AC61" s="175" t="s">
        <v>22</v>
      </c>
      <c r="AD61" s="167">
        <f>SUMIFS(H:H,C:C,"&gt;="&amp; (MATCH(Z57,$AF$3:$AF$8,0)+AA57),D:D,"&lt;=" &amp; (MATCH(Z58,$AF$3:$AF$8,0)+AA58))-SUMIFS(G:G,C:C,"&gt;="&amp; (MATCH(Z57,$AF$3:$AF$8,0)+AA57),D:D,"&lt;=" &amp; (MATCH(Z58,$AF$3:$AF$8,0)+AA58))-AD60</f>
        <v>-5.5555555555555552E-2</v>
      </c>
      <c r="AE61" s="111"/>
    </row>
    <row r="62" spans="1:32" ht="30" customHeight="1" thickBot="1" x14ac:dyDescent="0.3">
      <c r="A62" s="88"/>
      <c r="B62" s="316"/>
      <c r="C62" s="243">
        <f>3+"16:30:00"</f>
        <v>3.6875</v>
      </c>
      <c r="D62" s="244">
        <f>3+"17:00:00"</f>
        <v>3.7083333333333335</v>
      </c>
      <c r="E62" s="250"/>
      <c r="F62" s="237">
        <f t="shared" si="19"/>
        <v>2.0833333333333481E-2</v>
      </c>
      <c r="G62" s="237">
        <f t="shared" si="20"/>
        <v>0</v>
      </c>
      <c r="H62" s="237">
        <f t="shared" si="17"/>
        <v>0</v>
      </c>
      <c r="I62" s="238">
        <f t="shared" si="0"/>
        <v>0</v>
      </c>
      <c r="J62" s="239">
        <f t="shared" si="21"/>
        <v>0</v>
      </c>
      <c r="K62" s="272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273"/>
      <c r="W62" s="113"/>
      <c r="X62" s="118"/>
      <c r="Y62" s="119"/>
      <c r="Z62" s="120"/>
      <c r="AA62" s="120"/>
      <c r="AB62" s="120"/>
      <c r="AC62" s="121"/>
      <c r="AD62" s="121"/>
      <c r="AE62" s="122"/>
      <c r="AF62" s="123"/>
    </row>
    <row r="63" spans="1:32" ht="30" customHeight="1" x14ac:dyDescent="0.25">
      <c r="A63" s="116"/>
      <c r="B63" s="316"/>
      <c r="C63" s="243">
        <f>3+"17:00:00"</f>
        <v>3.7083333333333335</v>
      </c>
      <c r="D63" s="244">
        <f>3+"17:30:00"</f>
        <v>3.7291666666666665</v>
      </c>
      <c r="E63" s="250"/>
      <c r="F63" s="237">
        <f t="shared" si="19"/>
        <v>2.0833333333333037E-2</v>
      </c>
      <c r="G63" s="237">
        <f t="shared" si="20"/>
        <v>0</v>
      </c>
      <c r="H63" s="237">
        <f t="shared" si="17"/>
        <v>0</v>
      </c>
      <c r="I63" s="238">
        <f t="shared" si="0"/>
        <v>0</v>
      </c>
      <c r="J63" s="239">
        <f t="shared" si="21"/>
        <v>0</v>
      </c>
      <c r="K63" s="272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273"/>
      <c r="Y63" s="3"/>
      <c r="Z63" s="3"/>
      <c r="AA63" s="3"/>
      <c r="AB63" s="3"/>
    </row>
    <row r="64" spans="1:32" s="123" customFormat="1" ht="30" customHeight="1" thickBot="1" x14ac:dyDescent="0.3">
      <c r="A64" s="116"/>
      <c r="B64" s="317"/>
      <c r="C64" s="274">
        <f>3+"17:30:00"</f>
        <v>3.7291666666666665</v>
      </c>
      <c r="D64" s="275">
        <f>3+"18:00:00"</f>
        <v>3.75</v>
      </c>
      <c r="E64" s="276"/>
      <c r="F64" s="277">
        <f t="shared" si="19"/>
        <v>2.0833333333333481E-2</v>
      </c>
      <c r="G64" s="277">
        <f t="shared" si="20"/>
        <v>0</v>
      </c>
      <c r="H64" s="277">
        <f t="shared" si="17"/>
        <v>0</v>
      </c>
      <c r="I64" s="278">
        <f t="shared" si="0"/>
        <v>0</v>
      </c>
      <c r="J64" s="279">
        <f t="shared" si="21"/>
        <v>0</v>
      </c>
      <c r="K64" s="280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2"/>
      <c r="W64" s="39"/>
      <c r="X64" s="39"/>
      <c r="Y64" s="3"/>
      <c r="Z64" s="3"/>
      <c r="AA64" s="3"/>
      <c r="AB64" s="3"/>
      <c r="AC64" s="3"/>
      <c r="AD64" s="3"/>
      <c r="AE64" s="3"/>
      <c r="AF64" s="3"/>
    </row>
    <row r="65" spans="2:31" ht="30" customHeight="1" thickTop="1" x14ac:dyDescent="0.25">
      <c r="B65" s="318">
        <f>IF($AB$3="","",$AB$3+3)</f>
        <v>42440</v>
      </c>
      <c r="C65" s="283">
        <f>4+"07:45:00"</f>
        <v>4.322916666666667</v>
      </c>
      <c r="D65" s="284">
        <f>4+"08:00:00"</f>
        <v>4.333333333333333</v>
      </c>
      <c r="E65" s="285">
        <v>3</v>
      </c>
      <c r="F65" s="286">
        <f>D65-C65</f>
        <v>1.0416666666666075E-2</v>
      </c>
      <c r="G65" s="286">
        <f>J65*F65</f>
        <v>2.0833333333332149E-2</v>
      </c>
      <c r="H65" s="286">
        <f>F65*E65</f>
        <v>3.1249999999998224E-2</v>
      </c>
      <c r="I65" s="287">
        <f t="shared" si="0"/>
        <v>1</v>
      </c>
      <c r="J65" s="288">
        <f>SUM(K65:V65)</f>
        <v>2</v>
      </c>
      <c r="K65" s="289">
        <v>1</v>
      </c>
      <c r="L65" s="290">
        <v>0.5</v>
      </c>
      <c r="M65" s="290">
        <v>0.5</v>
      </c>
      <c r="N65" s="290"/>
      <c r="O65" s="290"/>
      <c r="P65" s="290"/>
      <c r="Q65" s="290"/>
      <c r="R65" s="290"/>
      <c r="S65" s="290"/>
      <c r="T65" s="290"/>
      <c r="U65" s="290"/>
      <c r="V65" s="291"/>
      <c r="X65" s="124"/>
      <c r="Y65" s="125"/>
      <c r="Z65" s="125"/>
      <c r="AA65" s="125"/>
      <c r="AB65" s="125"/>
      <c r="AC65" s="126"/>
      <c r="AD65" s="126"/>
      <c r="AE65" s="127"/>
    </row>
    <row r="66" spans="2:31" ht="30" customHeight="1" x14ac:dyDescent="0.25">
      <c r="B66" s="319"/>
      <c r="C66" s="234">
        <f>4+"08:00:00"</f>
        <v>4.333333333333333</v>
      </c>
      <c r="D66" s="235">
        <f>4+"08:30:00"</f>
        <v>4.354166666666667</v>
      </c>
      <c r="E66" s="250"/>
      <c r="F66" s="237">
        <f t="shared" ref="F66:F74" si="22">D66-C66</f>
        <v>2.0833333333333925E-2</v>
      </c>
      <c r="G66" s="237">
        <f t="shared" ref="G66:G74" si="23">J66*F66</f>
        <v>0</v>
      </c>
      <c r="H66" s="237">
        <f t="shared" ref="H66:H83" si="24">F66*E66</f>
        <v>0</v>
      </c>
      <c r="I66" s="238">
        <f t="shared" si="0"/>
        <v>0</v>
      </c>
      <c r="J66" s="239">
        <f t="shared" ref="J66:J74" si="25">SUM(K66:V66)</f>
        <v>0</v>
      </c>
      <c r="K66" s="272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273"/>
      <c r="X66" s="128"/>
      <c r="Y66" s="172" t="s">
        <v>26</v>
      </c>
      <c r="Z66" s="170" t="s">
        <v>31</v>
      </c>
      <c r="AA66" s="168">
        <v>0.64583333333333337</v>
      </c>
      <c r="AB66" s="129"/>
      <c r="AC66" s="176" t="s">
        <v>35</v>
      </c>
      <c r="AD66" s="166">
        <v>4700</v>
      </c>
      <c r="AE66" s="130"/>
    </row>
    <row r="67" spans="2:31" ht="30" customHeight="1" x14ac:dyDescent="0.25">
      <c r="B67" s="319"/>
      <c r="C67" s="243">
        <f>4+"08:30:00"</f>
        <v>4.354166666666667</v>
      </c>
      <c r="D67" s="244">
        <f>4+"09:00:00"</f>
        <v>4.375</v>
      </c>
      <c r="E67" s="250"/>
      <c r="F67" s="237">
        <f t="shared" si="22"/>
        <v>2.0833333333333037E-2</v>
      </c>
      <c r="G67" s="237">
        <f t="shared" si="23"/>
        <v>0</v>
      </c>
      <c r="H67" s="237">
        <f t="shared" si="24"/>
        <v>0</v>
      </c>
      <c r="I67" s="238">
        <f t="shared" si="0"/>
        <v>0</v>
      </c>
      <c r="J67" s="239">
        <f t="shared" si="25"/>
        <v>0</v>
      </c>
      <c r="K67" s="272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273"/>
      <c r="X67" s="128"/>
      <c r="Y67" s="173" t="s">
        <v>27</v>
      </c>
      <c r="Z67" s="170" t="s">
        <v>32</v>
      </c>
      <c r="AA67" s="169">
        <v>0.47916666666666669</v>
      </c>
      <c r="AB67" s="131"/>
      <c r="AC67" s="177" t="s">
        <v>25</v>
      </c>
      <c r="AD67" s="171"/>
      <c r="AE67" s="130"/>
    </row>
    <row r="68" spans="2:31" ht="30" customHeight="1" x14ac:dyDescent="0.25">
      <c r="B68" s="319"/>
      <c r="C68" s="243">
        <f>4+"09:00:00"</f>
        <v>4.375</v>
      </c>
      <c r="D68" s="244">
        <f>4+"09:30:00"</f>
        <v>4.395833333333333</v>
      </c>
      <c r="E68" s="250"/>
      <c r="F68" s="237">
        <f t="shared" si="22"/>
        <v>2.0833333333333037E-2</v>
      </c>
      <c r="G68" s="237">
        <f t="shared" si="23"/>
        <v>2.0833333333333037E-2</v>
      </c>
      <c r="H68" s="237">
        <f t="shared" si="24"/>
        <v>0</v>
      </c>
      <c r="I68" s="238">
        <f t="shared" si="0"/>
        <v>-1</v>
      </c>
      <c r="J68" s="239">
        <f t="shared" si="25"/>
        <v>1</v>
      </c>
      <c r="K68" s="272"/>
      <c r="L68" s="165"/>
      <c r="M68" s="165"/>
      <c r="N68" s="165"/>
      <c r="O68" s="165">
        <v>1</v>
      </c>
      <c r="P68" s="165"/>
      <c r="Q68" s="165"/>
      <c r="R68" s="165"/>
      <c r="S68" s="165"/>
      <c r="T68" s="165"/>
      <c r="U68" s="165"/>
      <c r="V68" s="273"/>
      <c r="X68" s="128"/>
      <c r="Y68" s="132"/>
      <c r="Z68" s="132"/>
      <c r="AA68" s="132"/>
      <c r="AB68" s="131"/>
      <c r="AC68" s="133"/>
      <c r="AD68" s="133"/>
      <c r="AE68" s="130"/>
    </row>
    <row r="69" spans="2:31" ht="30" customHeight="1" x14ac:dyDescent="0.25">
      <c r="B69" s="319"/>
      <c r="C69" s="243">
        <f>4+"09:30:00"</f>
        <v>4.395833333333333</v>
      </c>
      <c r="D69" s="244">
        <f>4+"10:00:00"</f>
        <v>4.416666666666667</v>
      </c>
      <c r="E69" s="250"/>
      <c r="F69" s="237">
        <f t="shared" si="22"/>
        <v>2.0833333333333925E-2</v>
      </c>
      <c r="G69" s="237">
        <f t="shared" si="23"/>
        <v>2.0833333333333925E-2</v>
      </c>
      <c r="H69" s="237">
        <f t="shared" si="24"/>
        <v>0</v>
      </c>
      <c r="I69" s="238">
        <f t="shared" si="0"/>
        <v>-1</v>
      </c>
      <c r="J69" s="239">
        <f t="shared" si="25"/>
        <v>1</v>
      </c>
      <c r="K69" s="272"/>
      <c r="L69" s="165"/>
      <c r="M69" s="165"/>
      <c r="N69" s="165"/>
      <c r="O69" s="165">
        <v>1</v>
      </c>
      <c r="P69" s="165"/>
      <c r="Q69" s="165"/>
      <c r="R69" s="165"/>
      <c r="S69" s="165"/>
      <c r="T69" s="165"/>
      <c r="U69" s="165"/>
      <c r="V69" s="273"/>
      <c r="X69" s="128"/>
      <c r="Y69" s="178" t="s">
        <v>23</v>
      </c>
      <c r="Z69" s="30" t="s">
        <v>28</v>
      </c>
      <c r="AA69" s="224" t="s">
        <v>36</v>
      </c>
      <c r="AB69" s="131"/>
      <c r="AC69" s="174" t="s">
        <v>24</v>
      </c>
      <c r="AD69" s="167">
        <f>AD66/Y70/24</f>
        <v>1.3988095238095237</v>
      </c>
      <c r="AE69" s="130"/>
    </row>
    <row r="70" spans="2:31" ht="30" customHeight="1" x14ac:dyDescent="0.25">
      <c r="B70" s="319"/>
      <c r="C70" s="243">
        <f>4+"10:00:00"</f>
        <v>4.416666666666667</v>
      </c>
      <c r="D70" s="244">
        <f>4+"10:30:00"</f>
        <v>4.4375</v>
      </c>
      <c r="E70" s="250"/>
      <c r="F70" s="237">
        <f t="shared" si="22"/>
        <v>2.0833333333333037E-2</v>
      </c>
      <c r="G70" s="237">
        <f t="shared" si="23"/>
        <v>4.1666666666666075E-2</v>
      </c>
      <c r="H70" s="237">
        <f t="shared" si="24"/>
        <v>0</v>
      </c>
      <c r="I70" s="238">
        <f t="shared" si="0"/>
        <v>-2</v>
      </c>
      <c r="J70" s="239">
        <f t="shared" si="25"/>
        <v>2</v>
      </c>
      <c r="K70" s="272"/>
      <c r="L70" s="165"/>
      <c r="M70" s="165"/>
      <c r="N70" s="165">
        <v>1</v>
      </c>
      <c r="O70" s="165">
        <v>1</v>
      </c>
      <c r="P70" s="165"/>
      <c r="Q70" s="165"/>
      <c r="R70" s="165"/>
      <c r="S70" s="165"/>
      <c r="T70" s="165"/>
      <c r="U70" s="165"/>
      <c r="V70" s="273"/>
      <c r="X70" s="134"/>
      <c r="Y70" s="1">
        <v>140</v>
      </c>
      <c r="Z70" s="31">
        <f>AD66/(AD69+AD70)/24</f>
        <v>-989.47368421052033</v>
      </c>
      <c r="AA70" s="164"/>
      <c r="AB70" s="131"/>
      <c r="AC70" s="175" t="s">
        <v>22</v>
      </c>
      <c r="AD70" s="167">
        <f>SUMIFS(H:H,C:C,"&gt;="&amp; (MATCH(Z66,$AF$3:$AF$8,0)+AA66),D:D,"&lt;=" &amp; (MATCH(Z67,$AF$3:$AF$8,0)+AA67))-SUMIFS(G:G,C:C,"&gt;="&amp; (MATCH(Z66,$AF$3:$AF$8,0)+AA66),D:D,"&lt;=" &amp; (MATCH(Z67,$AF$3:$AF$8,0)+AA67))-AD69</f>
        <v>-1.5967261904761916</v>
      </c>
      <c r="AE70" s="130"/>
    </row>
    <row r="71" spans="2:31" ht="30" customHeight="1" thickBot="1" x14ac:dyDescent="0.3">
      <c r="B71" s="319"/>
      <c r="C71" s="243">
        <f>4+"10:30:00"</f>
        <v>4.4375</v>
      </c>
      <c r="D71" s="244">
        <f>4+"11:00:00"</f>
        <v>4.458333333333333</v>
      </c>
      <c r="E71" s="250"/>
      <c r="F71" s="237">
        <f t="shared" si="22"/>
        <v>2.0833333333333037E-2</v>
      </c>
      <c r="G71" s="237">
        <f t="shared" si="23"/>
        <v>6.2499999999999112E-2</v>
      </c>
      <c r="H71" s="237">
        <f t="shared" si="24"/>
        <v>0</v>
      </c>
      <c r="I71" s="238">
        <f t="shared" si="0"/>
        <v>-3</v>
      </c>
      <c r="J71" s="239">
        <f t="shared" si="25"/>
        <v>3</v>
      </c>
      <c r="K71" s="272"/>
      <c r="L71" s="165"/>
      <c r="M71" s="165"/>
      <c r="N71" s="165">
        <v>2</v>
      </c>
      <c r="O71" s="165">
        <v>1</v>
      </c>
      <c r="P71" s="165"/>
      <c r="Q71" s="165"/>
      <c r="R71" s="165"/>
      <c r="S71" s="165"/>
      <c r="T71" s="165"/>
      <c r="U71" s="165"/>
      <c r="V71" s="273"/>
      <c r="X71" s="135"/>
      <c r="Y71" s="136"/>
      <c r="Z71" s="137"/>
      <c r="AA71" s="137"/>
      <c r="AB71" s="137"/>
      <c r="AC71" s="138"/>
      <c r="AD71" s="138"/>
      <c r="AE71" s="139"/>
    </row>
    <row r="72" spans="2:31" ht="30" customHeight="1" x14ac:dyDescent="0.25">
      <c r="B72" s="319"/>
      <c r="C72" s="248">
        <f>4+"11:00:00"</f>
        <v>4.458333333333333</v>
      </c>
      <c r="D72" s="249">
        <f>4+"11:30:00"</f>
        <v>4.479166666666667</v>
      </c>
      <c r="E72" s="250"/>
      <c r="F72" s="237">
        <f t="shared" si="22"/>
        <v>2.0833333333333925E-2</v>
      </c>
      <c r="G72" s="237">
        <f t="shared" si="23"/>
        <v>6.2500000000001776E-2</v>
      </c>
      <c r="H72" s="237">
        <f t="shared" si="24"/>
        <v>0</v>
      </c>
      <c r="I72" s="238">
        <f t="shared" ref="I72:I111" si="26">E72-J72</f>
        <v>-3</v>
      </c>
      <c r="J72" s="239">
        <f t="shared" si="25"/>
        <v>3</v>
      </c>
      <c r="K72" s="272"/>
      <c r="L72" s="165"/>
      <c r="M72" s="165"/>
      <c r="N72" s="165">
        <v>2</v>
      </c>
      <c r="O72" s="165">
        <v>1</v>
      </c>
      <c r="P72" s="165"/>
      <c r="Q72" s="165"/>
      <c r="R72" s="165"/>
      <c r="S72" s="165"/>
      <c r="T72" s="165"/>
      <c r="U72" s="165"/>
      <c r="V72" s="273"/>
      <c r="Y72" s="3"/>
      <c r="Z72" s="3"/>
      <c r="AA72" s="3"/>
      <c r="AB72" s="3"/>
    </row>
    <row r="73" spans="2:31" ht="30" customHeight="1" x14ac:dyDescent="0.25">
      <c r="B73" s="319"/>
      <c r="C73" s="243">
        <f>4+"11:30:00"</f>
        <v>4.479166666666667</v>
      </c>
      <c r="D73" s="244">
        <f>4+"12:00:00"</f>
        <v>4.5</v>
      </c>
      <c r="E73" s="250"/>
      <c r="F73" s="237">
        <f t="shared" si="22"/>
        <v>2.0833333333333037E-2</v>
      </c>
      <c r="G73" s="237">
        <f t="shared" si="23"/>
        <v>0</v>
      </c>
      <c r="H73" s="237">
        <f t="shared" si="24"/>
        <v>0</v>
      </c>
      <c r="I73" s="238">
        <f t="shared" si="26"/>
        <v>0</v>
      </c>
      <c r="J73" s="239">
        <f t="shared" si="25"/>
        <v>0</v>
      </c>
      <c r="K73" s="272">
        <f>E73</f>
        <v>0</v>
      </c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273"/>
      <c r="Y73" s="3"/>
      <c r="Z73" s="3"/>
      <c r="AA73" s="3"/>
      <c r="AB73" s="3"/>
    </row>
    <row r="74" spans="2:31" ht="30" customHeight="1" thickBot="1" x14ac:dyDescent="0.3">
      <c r="B74" s="319"/>
      <c r="C74" s="254">
        <f>4+"12:00:00"</f>
        <v>4.5</v>
      </c>
      <c r="D74" s="255">
        <f>4+"12:30:00"</f>
        <v>4.520833333333333</v>
      </c>
      <c r="E74" s="256"/>
      <c r="F74" s="257">
        <f t="shared" si="22"/>
        <v>2.0833333333333037E-2</v>
      </c>
      <c r="G74" s="257">
        <f t="shared" si="23"/>
        <v>0</v>
      </c>
      <c r="H74" s="257">
        <f t="shared" si="24"/>
        <v>0</v>
      </c>
      <c r="I74" s="258">
        <f t="shared" si="26"/>
        <v>0</v>
      </c>
      <c r="J74" s="259">
        <f t="shared" si="25"/>
        <v>0</v>
      </c>
      <c r="K74" s="260">
        <f>E74</f>
        <v>0</v>
      </c>
      <c r="L74" s="261"/>
      <c r="M74" s="261"/>
      <c r="N74" s="261"/>
      <c r="O74" s="261"/>
      <c r="P74" s="261"/>
      <c r="Q74" s="261"/>
      <c r="R74" s="261"/>
      <c r="S74" s="261"/>
      <c r="T74" s="261"/>
      <c r="U74" s="261"/>
      <c r="V74" s="262"/>
    </row>
    <row r="75" spans="2:31" ht="30" customHeight="1" x14ac:dyDescent="0.25">
      <c r="B75" s="319"/>
      <c r="C75" s="263">
        <f>4+"13:30:00"</f>
        <v>4.5625</v>
      </c>
      <c r="D75" s="264">
        <f>4+"14:00:00"</f>
        <v>4.583333333333333</v>
      </c>
      <c r="E75" s="265"/>
      <c r="F75" s="266">
        <f>D75-C75</f>
        <v>2.0833333333333037E-2</v>
      </c>
      <c r="G75" s="266">
        <f>J75*F75</f>
        <v>0</v>
      </c>
      <c r="H75" s="266">
        <f t="shared" si="24"/>
        <v>0</v>
      </c>
      <c r="I75" s="267">
        <f t="shared" si="26"/>
        <v>0</v>
      </c>
      <c r="J75" s="268">
        <f>SUM(K75:V75)</f>
        <v>0</v>
      </c>
      <c r="K75" s="269"/>
      <c r="L75" s="270"/>
      <c r="M75" s="270"/>
      <c r="N75" s="270"/>
      <c r="O75" s="270"/>
      <c r="P75" s="270"/>
      <c r="Q75" s="270"/>
      <c r="R75" s="270"/>
      <c r="S75" s="270"/>
      <c r="T75" s="270"/>
      <c r="U75" s="270"/>
      <c r="V75" s="271"/>
      <c r="X75" s="140"/>
      <c r="Y75" s="141"/>
      <c r="Z75" s="141"/>
      <c r="AA75" s="141"/>
      <c r="AB75" s="141"/>
      <c r="AC75" s="142"/>
      <c r="AD75" s="142"/>
      <c r="AE75" s="143"/>
    </row>
    <row r="76" spans="2:31" ht="30" customHeight="1" x14ac:dyDescent="0.25">
      <c r="B76" s="319"/>
      <c r="C76" s="243">
        <f>4+"14:00:00"</f>
        <v>4.583333333333333</v>
      </c>
      <c r="D76" s="244">
        <f>4+"14:30:00"</f>
        <v>4.604166666666667</v>
      </c>
      <c r="E76" s="250"/>
      <c r="F76" s="237">
        <f t="shared" ref="F76:F83" si="27">D76-C76</f>
        <v>2.0833333333333925E-2</v>
      </c>
      <c r="G76" s="237">
        <f t="shared" ref="G76:G83" si="28">J76*F76</f>
        <v>0</v>
      </c>
      <c r="H76" s="237">
        <f t="shared" si="24"/>
        <v>0</v>
      </c>
      <c r="I76" s="238">
        <f t="shared" si="26"/>
        <v>0</v>
      </c>
      <c r="J76" s="239">
        <f t="shared" ref="J76:J83" si="29">SUM(K76:V76)</f>
        <v>0</v>
      </c>
      <c r="K76" s="272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273"/>
      <c r="X76" s="144"/>
      <c r="Y76" s="172" t="s">
        <v>26</v>
      </c>
      <c r="Z76" s="170" t="s">
        <v>32</v>
      </c>
      <c r="AA76" s="168">
        <v>0.5625</v>
      </c>
      <c r="AB76" s="145"/>
      <c r="AC76" s="176" t="s">
        <v>35</v>
      </c>
      <c r="AD76" s="166">
        <v>160</v>
      </c>
      <c r="AE76" s="146"/>
    </row>
    <row r="77" spans="2:31" ht="30" customHeight="1" x14ac:dyDescent="0.25">
      <c r="B77" s="319"/>
      <c r="C77" s="243">
        <f>4+"14:30:00"</f>
        <v>4.604166666666667</v>
      </c>
      <c r="D77" s="244">
        <f>4+"15:00:00"</f>
        <v>4.625</v>
      </c>
      <c r="E77" s="250"/>
      <c r="F77" s="237">
        <f t="shared" si="27"/>
        <v>2.0833333333333037E-2</v>
      </c>
      <c r="G77" s="237">
        <f t="shared" si="28"/>
        <v>0</v>
      </c>
      <c r="H77" s="237">
        <f t="shared" si="24"/>
        <v>0</v>
      </c>
      <c r="I77" s="238">
        <f t="shared" si="26"/>
        <v>0</v>
      </c>
      <c r="J77" s="239">
        <f t="shared" si="29"/>
        <v>0</v>
      </c>
      <c r="K77" s="292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273"/>
      <c r="X77" s="144"/>
      <c r="Y77" s="173" t="s">
        <v>27</v>
      </c>
      <c r="Z77" s="170" t="s">
        <v>32</v>
      </c>
      <c r="AA77" s="169">
        <v>0.625</v>
      </c>
      <c r="AB77" s="147"/>
      <c r="AC77" s="177" t="s">
        <v>25</v>
      </c>
      <c r="AD77" s="171"/>
      <c r="AE77" s="146"/>
    </row>
    <row r="78" spans="2:31" ht="30" customHeight="1" x14ac:dyDescent="0.25">
      <c r="B78" s="319"/>
      <c r="C78" s="243">
        <f>4+"15:00:00"</f>
        <v>4.625</v>
      </c>
      <c r="D78" s="244">
        <f>4+"15:30:00"</f>
        <v>4.645833333333333</v>
      </c>
      <c r="E78" s="250"/>
      <c r="F78" s="237">
        <f t="shared" si="27"/>
        <v>2.0833333333333037E-2</v>
      </c>
      <c r="G78" s="237">
        <f t="shared" si="28"/>
        <v>4.1666666666666075E-2</v>
      </c>
      <c r="H78" s="237">
        <f t="shared" si="24"/>
        <v>0</v>
      </c>
      <c r="I78" s="238">
        <f t="shared" si="26"/>
        <v>-2</v>
      </c>
      <c r="J78" s="239">
        <f t="shared" si="29"/>
        <v>2</v>
      </c>
      <c r="K78" s="251">
        <v>1</v>
      </c>
      <c r="L78" s="252">
        <v>0.5</v>
      </c>
      <c r="M78" s="252">
        <v>0.5</v>
      </c>
      <c r="N78" s="165"/>
      <c r="O78" s="165"/>
      <c r="P78" s="165"/>
      <c r="Q78" s="165"/>
      <c r="R78" s="165"/>
      <c r="S78" s="165"/>
      <c r="T78" s="165"/>
      <c r="U78" s="165"/>
      <c r="V78" s="273"/>
      <c r="X78" s="144"/>
      <c r="Y78" s="148"/>
      <c r="Z78" s="148"/>
      <c r="AA78" s="148"/>
      <c r="AB78" s="147"/>
      <c r="AC78" s="149"/>
      <c r="AD78" s="149"/>
      <c r="AE78" s="146"/>
    </row>
    <row r="79" spans="2:31" ht="30" customHeight="1" x14ac:dyDescent="0.25">
      <c r="B79" s="319"/>
      <c r="C79" s="243">
        <f>4+"15:30:00"</f>
        <v>4.645833333333333</v>
      </c>
      <c r="D79" s="244">
        <f>4+"16:00:00"</f>
        <v>4.666666666666667</v>
      </c>
      <c r="E79" s="250"/>
      <c r="F79" s="237">
        <f t="shared" si="27"/>
        <v>2.0833333333333925E-2</v>
      </c>
      <c r="G79" s="237">
        <f t="shared" si="28"/>
        <v>0</v>
      </c>
      <c r="H79" s="237">
        <f t="shared" si="24"/>
        <v>0</v>
      </c>
      <c r="I79" s="238">
        <f t="shared" si="26"/>
        <v>0</v>
      </c>
      <c r="J79" s="239">
        <f t="shared" si="29"/>
        <v>0</v>
      </c>
      <c r="K79" s="272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273"/>
      <c r="X79" s="144"/>
      <c r="Y79" s="178" t="s">
        <v>23</v>
      </c>
      <c r="Z79" s="30" t="s">
        <v>28</v>
      </c>
      <c r="AA79" s="224" t="s">
        <v>36</v>
      </c>
      <c r="AB79" s="147"/>
      <c r="AC79" s="174" t="s">
        <v>24</v>
      </c>
      <c r="AD79" s="167">
        <f>AD76/Y80/24</f>
        <v>5.5555555555555552E-2</v>
      </c>
      <c r="AE79" s="146"/>
    </row>
    <row r="80" spans="2:31" ht="30" customHeight="1" x14ac:dyDescent="0.25">
      <c r="B80" s="319"/>
      <c r="C80" s="243">
        <f>4+"16:00:00"</f>
        <v>4.666666666666667</v>
      </c>
      <c r="D80" s="244">
        <f>4+"16:30:00"</f>
        <v>4.6875</v>
      </c>
      <c r="E80" s="250"/>
      <c r="F80" s="237">
        <f t="shared" si="27"/>
        <v>2.0833333333333037E-2</v>
      </c>
      <c r="G80" s="237">
        <f t="shared" si="28"/>
        <v>0</v>
      </c>
      <c r="H80" s="237">
        <f t="shared" si="24"/>
        <v>0</v>
      </c>
      <c r="I80" s="238">
        <f t="shared" si="26"/>
        <v>0</v>
      </c>
      <c r="J80" s="239">
        <f t="shared" si="29"/>
        <v>0</v>
      </c>
      <c r="K80" s="272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273"/>
      <c r="X80" s="150"/>
      <c r="Y80" s="1">
        <v>120</v>
      </c>
      <c r="Z80" s="31" t="e">
        <f>AD76/(AD79+AD80)/24</f>
        <v>#DIV/0!</v>
      </c>
      <c r="AA80" s="164"/>
      <c r="AB80" s="147"/>
      <c r="AC80" s="175" t="s">
        <v>22</v>
      </c>
      <c r="AD80" s="167">
        <f>SUMIFS(H:H,C:C,"&gt;="&amp; (MATCH(Z76,$AF$3:$AF$8,0)+AA76),D:D,"&lt;=" &amp; (MATCH(Z77,$AF$3:$AF$8,0)+AA77))-SUMIFS(G:G,C:C,"&gt;="&amp; (MATCH(Z76,$AF$3:$AF$8,0)+AA76),D:D,"&lt;=" &amp; (MATCH(Z77,$AF$3:$AF$8,0)+AA77))-AD79</f>
        <v>-5.5555555555555552E-2</v>
      </c>
      <c r="AE80" s="146"/>
    </row>
    <row r="81" spans="2:31" ht="30" customHeight="1" thickBot="1" x14ac:dyDescent="0.3">
      <c r="B81" s="319"/>
      <c r="C81" s="243">
        <f>4+"16:30:00"</f>
        <v>4.6875</v>
      </c>
      <c r="D81" s="244">
        <f>4+"17:00:00"</f>
        <v>4.708333333333333</v>
      </c>
      <c r="E81" s="250"/>
      <c r="F81" s="237">
        <f t="shared" si="27"/>
        <v>2.0833333333333037E-2</v>
      </c>
      <c r="G81" s="237">
        <f t="shared" si="28"/>
        <v>0</v>
      </c>
      <c r="H81" s="237">
        <f t="shared" si="24"/>
        <v>0</v>
      </c>
      <c r="I81" s="238">
        <f t="shared" si="26"/>
        <v>0</v>
      </c>
      <c r="J81" s="239">
        <f t="shared" si="29"/>
        <v>0</v>
      </c>
      <c r="K81" s="272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273"/>
      <c r="X81" s="151"/>
      <c r="Y81" s="152"/>
      <c r="Z81" s="153"/>
      <c r="AA81" s="153"/>
      <c r="AB81" s="153"/>
      <c r="AC81" s="154"/>
      <c r="AD81" s="154"/>
      <c r="AE81" s="155"/>
    </row>
    <row r="82" spans="2:31" ht="30" customHeight="1" x14ac:dyDescent="0.25">
      <c r="B82" s="319"/>
      <c r="C82" s="243">
        <f>4+"17:00:00"</f>
        <v>4.708333333333333</v>
      </c>
      <c r="D82" s="244">
        <f>4+"17:30:00"</f>
        <v>4.729166666666667</v>
      </c>
      <c r="E82" s="250"/>
      <c r="F82" s="237">
        <f t="shared" si="27"/>
        <v>2.0833333333333925E-2</v>
      </c>
      <c r="G82" s="237">
        <f t="shared" si="28"/>
        <v>0</v>
      </c>
      <c r="H82" s="237">
        <f t="shared" si="24"/>
        <v>0</v>
      </c>
      <c r="I82" s="238">
        <f t="shared" si="26"/>
        <v>0</v>
      </c>
      <c r="J82" s="239">
        <f t="shared" si="29"/>
        <v>0</v>
      </c>
      <c r="K82" s="272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273"/>
      <c r="Y82" s="3"/>
      <c r="Z82" s="3"/>
      <c r="AA82" s="3"/>
      <c r="AB82" s="3"/>
    </row>
    <row r="83" spans="2:31" ht="30" customHeight="1" thickBot="1" x14ac:dyDescent="0.3">
      <c r="B83" s="320"/>
      <c r="C83" s="274">
        <f>4+"17:30:00"</f>
        <v>4.729166666666667</v>
      </c>
      <c r="D83" s="275">
        <f>4+"18:00:00"</f>
        <v>4.75</v>
      </c>
      <c r="E83" s="276"/>
      <c r="F83" s="277">
        <f t="shared" si="27"/>
        <v>2.0833333333333037E-2</v>
      </c>
      <c r="G83" s="277">
        <f t="shared" si="28"/>
        <v>0</v>
      </c>
      <c r="H83" s="277">
        <f t="shared" si="24"/>
        <v>0</v>
      </c>
      <c r="I83" s="278">
        <f t="shared" si="26"/>
        <v>0</v>
      </c>
      <c r="J83" s="279">
        <f t="shared" si="29"/>
        <v>0</v>
      </c>
      <c r="K83" s="280"/>
      <c r="L83" s="281"/>
      <c r="M83" s="281"/>
      <c r="N83" s="281"/>
      <c r="O83" s="281"/>
      <c r="P83" s="281"/>
      <c r="Q83" s="281"/>
      <c r="R83" s="281"/>
      <c r="S83" s="281"/>
      <c r="T83" s="281"/>
      <c r="U83" s="281"/>
      <c r="V83" s="282"/>
      <c r="Y83" s="3"/>
      <c r="Z83" s="3"/>
      <c r="AA83" s="3"/>
      <c r="AB83" s="3"/>
    </row>
    <row r="84" spans="2:31" ht="30" customHeight="1" thickTop="1" x14ac:dyDescent="0.25">
      <c r="B84" s="301">
        <f>IF($AB$3="","",$AB$3+4)</f>
        <v>42441</v>
      </c>
      <c r="C84" s="283">
        <f>5+"07:45:00"</f>
        <v>5.322916666666667</v>
      </c>
      <c r="D84" s="284">
        <f>5+"08:00:00"</f>
        <v>5.333333333333333</v>
      </c>
      <c r="E84" s="285">
        <v>3</v>
      </c>
      <c r="F84" s="286">
        <f>D84-C84</f>
        <v>1.0416666666666075E-2</v>
      </c>
      <c r="G84" s="286">
        <f>J84*F84</f>
        <v>2.0833333333332149E-2</v>
      </c>
      <c r="H84" s="286">
        <f>F84*E84</f>
        <v>3.1249999999998224E-2</v>
      </c>
      <c r="I84" s="287">
        <f t="shared" si="26"/>
        <v>1</v>
      </c>
      <c r="J84" s="288">
        <f>SUM(K84:V84)</f>
        <v>2</v>
      </c>
      <c r="K84" s="289">
        <v>1</v>
      </c>
      <c r="L84" s="290">
        <v>0.5</v>
      </c>
      <c r="M84" s="290">
        <v>0.5</v>
      </c>
      <c r="N84" s="290"/>
      <c r="O84" s="290"/>
      <c r="P84" s="290"/>
      <c r="Q84" s="290"/>
      <c r="R84" s="290"/>
      <c r="S84" s="290"/>
      <c r="T84" s="290"/>
      <c r="U84" s="290"/>
      <c r="V84" s="291"/>
      <c r="X84" s="179"/>
      <c r="Y84" s="180"/>
      <c r="Z84" s="180"/>
      <c r="AA84" s="180"/>
      <c r="AB84" s="180"/>
      <c r="AC84" s="181"/>
      <c r="AD84" s="181"/>
      <c r="AE84" s="182"/>
    </row>
    <row r="85" spans="2:31" ht="30" customHeight="1" x14ac:dyDescent="0.25">
      <c r="B85" s="302"/>
      <c r="C85" s="234">
        <f>5+"08:00:00"</f>
        <v>5.333333333333333</v>
      </c>
      <c r="D85" s="235">
        <f>5+"08:30:00"</f>
        <v>5.354166666666667</v>
      </c>
      <c r="E85" s="250"/>
      <c r="F85" s="237">
        <f t="shared" ref="F85:F93" si="30">D85-C85</f>
        <v>2.0833333333333925E-2</v>
      </c>
      <c r="G85" s="237">
        <f t="shared" ref="G85:G93" si="31">J85*F85</f>
        <v>0</v>
      </c>
      <c r="H85" s="237">
        <f t="shared" ref="H85:H102" si="32">F85*E85</f>
        <v>0</v>
      </c>
      <c r="I85" s="238">
        <f t="shared" si="26"/>
        <v>0</v>
      </c>
      <c r="J85" s="239">
        <f t="shared" ref="J85:J93" si="33">SUM(K85:V85)</f>
        <v>0</v>
      </c>
      <c r="K85" s="272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273"/>
      <c r="X85" s="183"/>
      <c r="Y85" s="172" t="s">
        <v>26</v>
      </c>
      <c r="Z85" s="170" t="s">
        <v>32</v>
      </c>
      <c r="AA85" s="168">
        <v>0.64583333333333337</v>
      </c>
      <c r="AB85" s="190"/>
      <c r="AC85" s="176" t="s">
        <v>35</v>
      </c>
      <c r="AD85" s="166">
        <v>4700</v>
      </c>
      <c r="AE85" s="189"/>
    </row>
    <row r="86" spans="2:31" ht="30" customHeight="1" x14ac:dyDescent="0.25">
      <c r="B86" s="302"/>
      <c r="C86" s="243">
        <f>5+"08:30:00"</f>
        <v>5.354166666666667</v>
      </c>
      <c r="D86" s="244">
        <f>5+"09:00:00"</f>
        <v>5.375</v>
      </c>
      <c r="E86" s="250"/>
      <c r="F86" s="237">
        <f t="shared" si="30"/>
        <v>2.0833333333333037E-2</v>
      </c>
      <c r="G86" s="237">
        <f t="shared" si="31"/>
        <v>0</v>
      </c>
      <c r="H86" s="237">
        <f t="shared" si="32"/>
        <v>0</v>
      </c>
      <c r="I86" s="238">
        <f t="shared" si="26"/>
        <v>0</v>
      </c>
      <c r="J86" s="239">
        <f t="shared" si="33"/>
        <v>0</v>
      </c>
      <c r="K86" s="272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273"/>
      <c r="X86" s="183"/>
      <c r="Y86" s="173" t="s">
        <v>27</v>
      </c>
      <c r="Z86" s="170" t="s">
        <v>33</v>
      </c>
      <c r="AA86" s="169">
        <v>0.47916666666666669</v>
      </c>
      <c r="AB86" s="191"/>
      <c r="AC86" s="177" t="s">
        <v>25</v>
      </c>
      <c r="AD86" s="171"/>
      <c r="AE86" s="189"/>
    </row>
    <row r="87" spans="2:31" ht="30" customHeight="1" x14ac:dyDescent="0.25">
      <c r="B87" s="302"/>
      <c r="C87" s="243">
        <f>5+"09:00:00"</f>
        <v>5.375</v>
      </c>
      <c r="D87" s="244">
        <f>5+"09:30:00"</f>
        <v>5.395833333333333</v>
      </c>
      <c r="E87" s="250"/>
      <c r="F87" s="237">
        <f t="shared" si="30"/>
        <v>2.0833333333333037E-2</v>
      </c>
      <c r="G87" s="237">
        <f t="shared" si="31"/>
        <v>2.0833333333333037E-2</v>
      </c>
      <c r="H87" s="237">
        <f t="shared" si="32"/>
        <v>0</v>
      </c>
      <c r="I87" s="238">
        <f t="shared" si="26"/>
        <v>-1</v>
      </c>
      <c r="J87" s="239">
        <f t="shared" si="33"/>
        <v>1</v>
      </c>
      <c r="K87" s="272"/>
      <c r="L87" s="165"/>
      <c r="M87" s="165"/>
      <c r="N87" s="165"/>
      <c r="O87" s="165">
        <v>1</v>
      </c>
      <c r="P87" s="165"/>
      <c r="Q87" s="165"/>
      <c r="R87" s="165"/>
      <c r="S87" s="165"/>
      <c r="T87" s="165"/>
      <c r="U87" s="165"/>
      <c r="V87" s="273"/>
      <c r="X87" s="183"/>
      <c r="Y87" s="192"/>
      <c r="Z87" s="192"/>
      <c r="AA87" s="192"/>
      <c r="AB87" s="191"/>
      <c r="AC87" s="193"/>
      <c r="AD87" s="193"/>
      <c r="AE87" s="189"/>
    </row>
    <row r="88" spans="2:31" ht="30" customHeight="1" x14ac:dyDescent="0.25">
      <c r="B88" s="302"/>
      <c r="C88" s="243">
        <f>5+"09:30:00"</f>
        <v>5.395833333333333</v>
      </c>
      <c r="D88" s="244">
        <f>5+"10:00:00"</f>
        <v>5.416666666666667</v>
      </c>
      <c r="E88" s="250"/>
      <c r="F88" s="237">
        <f t="shared" si="30"/>
        <v>2.0833333333333925E-2</v>
      </c>
      <c r="G88" s="237">
        <f t="shared" si="31"/>
        <v>2.0833333333333925E-2</v>
      </c>
      <c r="H88" s="237">
        <f t="shared" si="32"/>
        <v>0</v>
      </c>
      <c r="I88" s="238">
        <f t="shared" si="26"/>
        <v>-1</v>
      </c>
      <c r="J88" s="239">
        <f t="shared" si="33"/>
        <v>1</v>
      </c>
      <c r="K88" s="272"/>
      <c r="L88" s="165"/>
      <c r="M88" s="165"/>
      <c r="N88" s="165"/>
      <c r="O88" s="165">
        <v>1</v>
      </c>
      <c r="P88" s="165"/>
      <c r="Q88" s="165"/>
      <c r="R88" s="165"/>
      <c r="S88" s="165"/>
      <c r="T88" s="165"/>
      <c r="U88" s="165"/>
      <c r="V88" s="273"/>
      <c r="X88" s="183"/>
      <c r="Y88" s="178" t="s">
        <v>23</v>
      </c>
      <c r="Z88" s="30" t="s">
        <v>28</v>
      </c>
      <c r="AA88" s="224" t="s">
        <v>36</v>
      </c>
      <c r="AB88" s="191"/>
      <c r="AC88" s="174" t="s">
        <v>24</v>
      </c>
      <c r="AD88" s="167">
        <f>AD85/Y89/24</f>
        <v>1.3988095238095237</v>
      </c>
      <c r="AE88" s="189"/>
    </row>
    <row r="89" spans="2:31" ht="30" customHeight="1" x14ac:dyDescent="0.25">
      <c r="B89" s="302"/>
      <c r="C89" s="243">
        <f>5+"10:00:00"</f>
        <v>5.416666666666667</v>
      </c>
      <c r="D89" s="244">
        <f>5+"10:30:00"</f>
        <v>5.4375</v>
      </c>
      <c r="E89" s="250"/>
      <c r="F89" s="237">
        <f t="shared" si="30"/>
        <v>2.0833333333333037E-2</v>
      </c>
      <c r="G89" s="237">
        <f t="shared" si="31"/>
        <v>4.1666666666666075E-2</v>
      </c>
      <c r="H89" s="237">
        <f t="shared" si="32"/>
        <v>0</v>
      </c>
      <c r="I89" s="238">
        <f t="shared" si="26"/>
        <v>-2</v>
      </c>
      <c r="J89" s="239">
        <f t="shared" si="33"/>
        <v>2</v>
      </c>
      <c r="K89" s="272"/>
      <c r="L89" s="165"/>
      <c r="M89" s="165"/>
      <c r="N89" s="165">
        <v>1</v>
      </c>
      <c r="O89" s="165">
        <v>1</v>
      </c>
      <c r="P89" s="165"/>
      <c r="Q89" s="165"/>
      <c r="R89" s="165"/>
      <c r="S89" s="165"/>
      <c r="T89" s="165"/>
      <c r="U89" s="165"/>
      <c r="V89" s="273"/>
      <c r="X89" s="183"/>
      <c r="Y89" s="1">
        <v>140</v>
      </c>
      <c r="Z89" s="31">
        <f>AD85/(AD88+AD89)/24</f>
        <v>-989.47368421052033</v>
      </c>
      <c r="AA89" s="164"/>
      <c r="AB89" s="191"/>
      <c r="AC89" s="175" t="s">
        <v>22</v>
      </c>
      <c r="AD89" s="167">
        <f>SUMIFS(H:H,C:C,"&gt;="&amp; (MATCH(Z85,$AF$3:$AF$8,0)+AA85),D:D,"&lt;=" &amp; (MATCH(Z86,$AF$3:$AF$8,0)+AA86))-SUMIFS(G:G,C:C,"&gt;="&amp; (MATCH(Z85,$AF$3:$AF$8,0)+AA85),D:D,"&lt;=" &amp; (MATCH(Z86,$AF$3:$AF$8,0)+AA86))-AD88</f>
        <v>-1.5967261904761916</v>
      </c>
      <c r="AE89" s="189"/>
    </row>
    <row r="90" spans="2:31" ht="30" customHeight="1" thickBot="1" x14ac:dyDescent="0.3">
      <c r="B90" s="302"/>
      <c r="C90" s="243">
        <f>5+"10:30:00"</f>
        <v>5.4375</v>
      </c>
      <c r="D90" s="244">
        <f>5+"11:00:00"</f>
        <v>5.458333333333333</v>
      </c>
      <c r="E90" s="250"/>
      <c r="F90" s="237">
        <f t="shared" si="30"/>
        <v>2.0833333333333037E-2</v>
      </c>
      <c r="G90" s="237">
        <f t="shared" si="31"/>
        <v>6.2499999999999112E-2</v>
      </c>
      <c r="H90" s="237">
        <f t="shared" si="32"/>
        <v>0</v>
      </c>
      <c r="I90" s="238">
        <f t="shared" si="26"/>
        <v>-3</v>
      </c>
      <c r="J90" s="239">
        <f t="shared" si="33"/>
        <v>3</v>
      </c>
      <c r="K90" s="272"/>
      <c r="L90" s="165"/>
      <c r="M90" s="165"/>
      <c r="N90" s="165">
        <v>2</v>
      </c>
      <c r="O90" s="165">
        <v>1</v>
      </c>
      <c r="P90" s="165"/>
      <c r="Q90" s="165"/>
      <c r="R90" s="165"/>
      <c r="S90" s="165"/>
      <c r="T90" s="165"/>
      <c r="U90" s="165"/>
      <c r="V90" s="273"/>
      <c r="X90" s="184"/>
      <c r="Y90" s="185"/>
      <c r="Z90" s="186"/>
      <c r="AA90" s="186"/>
      <c r="AB90" s="186"/>
      <c r="AC90" s="187"/>
      <c r="AD90" s="187"/>
      <c r="AE90" s="188"/>
    </row>
    <row r="91" spans="2:31" ht="30" customHeight="1" x14ac:dyDescent="0.25">
      <c r="B91" s="302"/>
      <c r="C91" s="248">
        <f>5+"11:00:00"</f>
        <v>5.458333333333333</v>
      </c>
      <c r="D91" s="249">
        <f>5+"11:30:00"</f>
        <v>5.479166666666667</v>
      </c>
      <c r="E91" s="250"/>
      <c r="F91" s="237">
        <f t="shared" si="30"/>
        <v>2.0833333333333925E-2</v>
      </c>
      <c r="G91" s="237">
        <f t="shared" si="31"/>
        <v>6.2500000000001776E-2</v>
      </c>
      <c r="H91" s="237">
        <f t="shared" si="32"/>
        <v>0</v>
      </c>
      <c r="I91" s="238">
        <f t="shared" si="26"/>
        <v>-3</v>
      </c>
      <c r="J91" s="239">
        <f t="shared" si="33"/>
        <v>3</v>
      </c>
      <c r="K91" s="272"/>
      <c r="L91" s="165"/>
      <c r="M91" s="165"/>
      <c r="N91" s="165">
        <v>2</v>
      </c>
      <c r="O91" s="165">
        <v>1</v>
      </c>
      <c r="P91" s="165"/>
      <c r="Q91" s="165"/>
      <c r="R91" s="165"/>
      <c r="S91" s="165"/>
      <c r="T91" s="165"/>
      <c r="U91" s="165"/>
      <c r="V91" s="273"/>
      <c r="Y91" s="3"/>
      <c r="Z91" s="3"/>
      <c r="AA91" s="3"/>
      <c r="AB91" s="3"/>
    </row>
    <row r="92" spans="2:31" ht="30" customHeight="1" x14ac:dyDescent="0.25">
      <c r="B92" s="302"/>
      <c r="C92" s="243">
        <f>5+"11:30:00"</f>
        <v>5.479166666666667</v>
      </c>
      <c r="D92" s="244">
        <f>5+"12:00:00"</f>
        <v>5.5</v>
      </c>
      <c r="E92" s="250"/>
      <c r="F92" s="237">
        <f t="shared" si="30"/>
        <v>2.0833333333333037E-2</v>
      </c>
      <c r="G92" s="237">
        <f t="shared" si="31"/>
        <v>0</v>
      </c>
      <c r="H92" s="237">
        <f t="shared" si="32"/>
        <v>0</v>
      </c>
      <c r="I92" s="238">
        <f t="shared" si="26"/>
        <v>0</v>
      </c>
      <c r="J92" s="239">
        <f t="shared" si="33"/>
        <v>0</v>
      </c>
      <c r="K92" s="272">
        <f>E92</f>
        <v>0</v>
      </c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273"/>
      <c r="Y92" s="3"/>
      <c r="Z92" s="3"/>
      <c r="AA92" s="3"/>
      <c r="AB92" s="3"/>
    </row>
    <row r="93" spans="2:31" ht="30" customHeight="1" thickBot="1" x14ac:dyDescent="0.3">
      <c r="B93" s="302"/>
      <c r="C93" s="254">
        <f>5+"12:00:00"</f>
        <v>5.5</v>
      </c>
      <c r="D93" s="255">
        <f>5+"12:30:00"</f>
        <v>5.520833333333333</v>
      </c>
      <c r="E93" s="256"/>
      <c r="F93" s="257">
        <f t="shared" si="30"/>
        <v>2.0833333333333037E-2</v>
      </c>
      <c r="G93" s="257">
        <f t="shared" si="31"/>
        <v>0</v>
      </c>
      <c r="H93" s="257">
        <f t="shared" si="32"/>
        <v>0</v>
      </c>
      <c r="I93" s="258">
        <f t="shared" si="26"/>
        <v>0</v>
      </c>
      <c r="J93" s="259">
        <f t="shared" si="33"/>
        <v>0</v>
      </c>
      <c r="K93" s="260">
        <f>E93</f>
        <v>0</v>
      </c>
      <c r="L93" s="261"/>
      <c r="M93" s="261"/>
      <c r="N93" s="261"/>
      <c r="O93" s="261"/>
      <c r="P93" s="261"/>
      <c r="Q93" s="261"/>
      <c r="R93" s="261"/>
      <c r="S93" s="261"/>
      <c r="T93" s="261"/>
      <c r="U93" s="261"/>
      <c r="V93" s="262"/>
      <c r="Y93" s="3"/>
      <c r="Z93" s="3"/>
      <c r="AA93" s="3"/>
      <c r="AB93" s="3"/>
    </row>
    <row r="94" spans="2:31" ht="30" customHeight="1" x14ac:dyDescent="0.25">
      <c r="B94" s="302"/>
      <c r="C94" s="263">
        <f>5+"13:30:00"</f>
        <v>5.5625</v>
      </c>
      <c r="D94" s="264">
        <f>5+"14:00:00"</f>
        <v>5.583333333333333</v>
      </c>
      <c r="E94" s="265"/>
      <c r="F94" s="266">
        <f>D94-C94</f>
        <v>2.0833333333333037E-2</v>
      </c>
      <c r="G94" s="266">
        <f>J94*F94</f>
        <v>0</v>
      </c>
      <c r="H94" s="266">
        <f t="shared" si="32"/>
        <v>0</v>
      </c>
      <c r="I94" s="267">
        <f t="shared" si="26"/>
        <v>0</v>
      </c>
      <c r="J94" s="268">
        <f>SUM(K94:V94)</f>
        <v>0</v>
      </c>
      <c r="K94" s="269"/>
      <c r="L94" s="270"/>
      <c r="M94" s="270"/>
      <c r="N94" s="270"/>
      <c r="O94" s="270"/>
      <c r="P94" s="270"/>
      <c r="Q94" s="270"/>
      <c r="R94" s="270"/>
      <c r="S94" s="270"/>
      <c r="T94" s="270"/>
      <c r="U94" s="270"/>
      <c r="V94" s="271"/>
      <c r="X94" s="194"/>
      <c r="Y94" s="195"/>
      <c r="Z94" s="195"/>
      <c r="AA94" s="195"/>
      <c r="AB94" s="195"/>
      <c r="AC94" s="196"/>
      <c r="AD94" s="196"/>
      <c r="AE94" s="197"/>
    </row>
    <row r="95" spans="2:31" ht="30" customHeight="1" x14ac:dyDescent="0.25">
      <c r="B95" s="302"/>
      <c r="C95" s="243">
        <f>5+"14:00:00"</f>
        <v>5.583333333333333</v>
      </c>
      <c r="D95" s="244">
        <f>5+"14:30:00"</f>
        <v>5.604166666666667</v>
      </c>
      <c r="E95" s="250"/>
      <c r="F95" s="237">
        <f t="shared" ref="F95:F102" si="34">D95-C95</f>
        <v>2.0833333333333925E-2</v>
      </c>
      <c r="G95" s="237">
        <f t="shared" ref="G95:G102" si="35">J95*F95</f>
        <v>0</v>
      </c>
      <c r="H95" s="237">
        <f t="shared" si="32"/>
        <v>0</v>
      </c>
      <c r="I95" s="238">
        <f t="shared" si="26"/>
        <v>0</v>
      </c>
      <c r="J95" s="239">
        <f t="shared" ref="J95:J102" si="36">SUM(K95:V95)</f>
        <v>0</v>
      </c>
      <c r="K95" s="272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273"/>
      <c r="X95" s="206"/>
      <c r="Y95" s="172" t="s">
        <v>26</v>
      </c>
      <c r="Z95" s="170" t="s">
        <v>33</v>
      </c>
      <c r="AA95" s="168">
        <v>0.5625</v>
      </c>
      <c r="AB95" s="223"/>
      <c r="AC95" s="176" t="s">
        <v>35</v>
      </c>
      <c r="AD95" s="166">
        <v>160</v>
      </c>
      <c r="AE95" s="205"/>
    </row>
    <row r="96" spans="2:31" ht="30" customHeight="1" x14ac:dyDescent="0.25">
      <c r="B96" s="302"/>
      <c r="C96" s="243">
        <f>5+"14:30:00"</f>
        <v>5.604166666666667</v>
      </c>
      <c r="D96" s="244">
        <f>5+"15:00:00"</f>
        <v>5.625</v>
      </c>
      <c r="E96" s="250"/>
      <c r="F96" s="237">
        <f t="shared" si="34"/>
        <v>2.0833333333333037E-2</v>
      </c>
      <c r="G96" s="237">
        <f t="shared" si="35"/>
        <v>0</v>
      </c>
      <c r="H96" s="237">
        <f t="shared" si="32"/>
        <v>0</v>
      </c>
      <c r="I96" s="238">
        <f t="shared" si="26"/>
        <v>0</v>
      </c>
      <c r="J96" s="239">
        <f t="shared" si="36"/>
        <v>0</v>
      </c>
      <c r="K96" s="292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273"/>
      <c r="X96" s="206"/>
      <c r="Y96" s="173" t="s">
        <v>27</v>
      </c>
      <c r="Z96" s="170" t="s">
        <v>33</v>
      </c>
      <c r="AA96" s="169">
        <v>0.625</v>
      </c>
      <c r="AB96" s="203"/>
      <c r="AC96" s="177" t="s">
        <v>25</v>
      </c>
      <c r="AD96" s="171"/>
      <c r="AE96" s="205"/>
    </row>
    <row r="97" spans="2:31" ht="30" customHeight="1" x14ac:dyDescent="0.25">
      <c r="B97" s="302"/>
      <c r="C97" s="243">
        <f>5+"15:00:00"</f>
        <v>5.625</v>
      </c>
      <c r="D97" s="244">
        <f>5+"15:30:00"</f>
        <v>5.645833333333333</v>
      </c>
      <c r="E97" s="250"/>
      <c r="F97" s="237">
        <f t="shared" si="34"/>
        <v>2.0833333333333037E-2</v>
      </c>
      <c r="G97" s="237">
        <f t="shared" si="35"/>
        <v>4.1666666666666075E-2</v>
      </c>
      <c r="H97" s="237">
        <f t="shared" si="32"/>
        <v>0</v>
      </c>
      <c r="I97" s="238">
        <f t="shared" si="26"/>
        <v>-2</v>
      </c>
      <c r="J97" s="239">
        <f t="shared" si="36"/>
        <v>2</v>
      </c>
      <c r="K97" s="251">
        <v>1</v>
      </c>
      <c r="L97" s="252">
        <v>0.5</v>
      </c>
      <c r="M97" s="252">
        <v>0.5</v>
      </c>
      <c r="N97" s="165"/>
      <c r="O97" s="165"/>
      <c r="P97" s="165"/>
      <c r="Q97" s="165"/>
      <c r="R97" s="165"/>
      <c r="S97" s="165"/>
      <c r="T97" s="165"/>
      <c r="U97" s="165"/>
      <c r="V97" s="273"/>
      <c r="X97" s="206"/>
      <c r="Y97" s="207"/>
      <c r="Z97" s="207"/>
      <c r="AA97" s="207"/>
      <c r="AB97" s="203"/>
      <c r="AC97" s="204"/>
      <c r="AD97" s="204"/>
      <c r="AE97" s="205"/>
    </row>
    <row r="98" spans="2:31" ht="30" customHeight="1" x14ac:dyDescent="0.25">
      <c r="B98" s="302"/>
      <c r="C98" s="243">
        <f>5+"15:30:00"</f>
        <v>5.645833333333333</v>
      </c>
      <c r="D98" s="244">
        <f>5+"16:00:00"</f>
        <v>5.666666666666667</v>
      </c>
      <c r="E98" s="250"/>
      <c r="F98" s="237">
        <f t="shared" si="34"/>
        <v>2.0833333333333925E-2</v>
      </c>
      <c r="G98" s="237">
        <f t="shared" si="35"/>
        <v>0</v>
      </c>
      <c r="H98" s="237">
        <f t="shared" si="32"/>
        <v>0</v>
      </c>
      <c r="I98" s="238">
        <f t="shared" si="26"/>
        <v>0</v>
      </c>
      <c r="J98" s="239">
        <f t="shared" si="36"/>
        <v>0</v>
      </c>
      <c r="K98" s="272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273"/>
      <c r="X98" s="206"/>
      <c r="Y98" s="178" t="s">
        <v>23</v>
      </c>
      <c r="Z98" s="30" t="s">
        <v>28</v>
      </c>
      <c r="AA98" s="224" t="s">
        <v>36</v>
      </c>
      <c r="AB98" s="203"/>
      <c r="AC98" s="174" t="s">
        <v>24</v>
      </c>
      <c r="AD98" s="167">
        <f>AD95/Y99/24</f>
        <v>5.5555555555555552E-2</v>
      </c>
      <c r="AE98" s="205"/>
    </row>
    <row r="99" spans="2:31" ht="30" customHeight="1" x14ac:dyDescent="0.25">
      <c r="B99" s="302"/>
      <c r="C99" s="243">
        <f>5+"16:00:00"</f>
        <v>5.666666666666667</v>
      </c>
      <c r="D99" s="244">
        <f>5+"16:30:00"</f>
        <v>5.6875</v>
      </c>
      <c r="E99" s="250"/>
      <c r="F99" s="237">
        <f t="shared" si="34"/>
        <v>2.0833333333333037E-2</v>
      </c>
      <c r="G99" s="237">
        <f t="shared" si="35"/>
        <v>0</v>
      </c>
      <c r="H99" s="237">
        <f t="shared" si="32"/>
        <v>0</v>
      </c>
      <c r="I99" s="238">
        <f t="shared" si="26"/>
        <v>0</v>
      </c>
      <c r="J99" s="239">
        <f t="shared" si="36"/>
        <v>0</v>
      </c>
      <c r="K99" s="272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273"/>
      <c r="X99" s="206"/>
      <c r="Y99" s="1">
        <v>120</v>
      </c>
      <c r="Z99" s="31" t="e">
        <f>AD95/(AD98+AD99)/24</f>
        <v>#DIV/0!</v>
      </c>
      <c r="AA99" s="164"/>
      <c r="AB99" s="203"/>
      <c r="AC99" s="175" t="s">
        <v>22</v>
      </c>
      <c r="AD99" s="167">
        <f>SUMIFS(H:H,C:C,"&gt;="&amp; (MATCH(Z95,$AF$3:$AF$8,0)+AA95),D:D,"&lt;=" &amp; (MATCH(Z96,$AF$3:$AF$8,0)+AA96))-SUMIFS(G:G,C:C,"&gt;="&amp; (MATCH(Z95,$AF$3:$AF$8,0)+AA95),D:D,"&lt;=" &amp; (MATCH(Z96,$AF$3:$AF$8,0)+AA96))-AD98</f>
        <v>-5.5555555555555552E-2</v>
      </c>
      <c r="AE99" s="205"/>
    </row>
    <row r="100" spans="2:31" ht="30" customHeight="1" thickBot="1" x14ac:dyDescent="0.3">
      <c r="B100" s="302"/>
      <c r="C100" s="243">
        <f>5+"16:30:00"</f>
        <v>5.6875</v>
      </c>
      <c r="D100" s="244">
        <f>5+"17:00:00"</f>
        <v>5.708333333333333</v>
      </c>
      <c r="E100" s="250"/>
      <c r="F100" s="237">
        <f t="shared" si="34"/>
        <v>2.0833333333333037E-2</v>
      </c>
      <c r="G100" s="237">
        <f t="shared" si="35"/>
        <v>0</v>
      </c>
      <c r="H100" s="237">
        <f t="shared" si="32"/>
        <v>0</v>
      </c>
      <c r="I100" s="238">
        <f t="shared" si="26"/>
        <v>0</v>
      </c>
      <c r="J100" s="239">
        <f t="shared" si="36"/>
        <v>0</v>
      </c>
      <c r="K100" s="272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273"/>
      <c r="X100" s="198"/>
      <c r="Y100" s="199"/>
      <c r="Z100" s="200"/>
      <c r="AA100" s="200"/>
      <c r="AB100" s="200"/>
      <c r="AC100" s="201"/>
      <c r="AD100" s="201"/>
      <c r="AE100" s="202"/>
    </row>
    <row r="101" spans="2:31" ht="30" customHeight="1" x14ac:dyDescent="0.25">
      <c r="B101" s="302"/>
      <c r="C101" s="243">
        <f>5+"17:00:00"</f>
        <v>5.708333333333333</v>
      </c>
      <c r="D101" s="244">
        <f>5+"17:30:00"</f>
        <v>5.729166666666667</v>
      </c>
      <c r="E101" s="250"/>
      <c r="F101" s="237">
        <f t="shared" si="34"/>
        <v>2.0833333333333925E-2</v>
      </c>
      <c r="G101" s="237">
        <f t="shared" si="35"/>
        <v>0</v>
      </c>
      <c r="H101" s="237">
        <f t="shared" si="32"/>
        <v>0</v>
      </c>
      <c r="I101" s="238">
        <f t="shared" si="26"/>
        <v>0</v>
      </c>
      <c r="J101" s="239">
        <f t="shared" si="36"/>
        <v>0</v>
      </c>
      <c r="K101" s="272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273"/>
    </row>
    <row r="102" spans="2:31" ht="30" customHeight="1" thickBot="1" x14ac:dyDescent="0.3">
      <c r="B102" s="303"/>
      <c r="C102" s="274">
        <f>5+"17:30:00"</f>
        <v>5.729166666666667</v>
      </c>
      <c r="D102" s="275">
        <f>5+"18:00:00"</f>
        <v>5.75</v>
      </c>
      <c r="E102" s="276"/>
      <c r="F102" s="277">
        <f t="shared" si="34"/>
        <v>2.0833333333333037E-2</v>
      </c>
      <c r="G102" s="277">
        <f t="shared" si="35"/>
        <v>0</v>
      </c>
      <c r="H102" s="277">
        <f t="shared" si="32"/>
        <v>0</v>
      </c>
      <c r="I102" s="278">
        <f t="shared" si="26"/>
        <v>0</v>
      </c>
      <c r="J102" s="279">
        <f t="shared" si="36"/>
        <v>0</v>
      </c>
      <c r="K102" s="280"/>
      <c r="L102" s="281"/>
      <c r="M102" s="281"/>
      <c r="N102" s="281"/>
      <c r="O102" s="281"/>
      <c r="P102" s="281"/>
      <c r="Q102" s="281"/>
      <c r="R102" s="281"/>
      <c r="S102" s="281"/>
      <c r="T102" s="281"/>
      <c r="U102" s="281"/>
      <c r="V102" s="282"/>
      <c r="Y102" s="3"/>
      <c r="Z102" s="3"/>
      <c r="AA102" s="3"/>
      <c r="AB102" s="3"/>
    </row>
    <row r="103" spans="2:31" ht="30" customHeight="1" thickTop="1" x14ac:dyDescent="0.25">
      <c r="B103" s="304">
        <f>IF($AB$3="","",$AB$3+5)</f>
        <v>42442</v>
      </c>
      <c r="C103" s="283">
        <f>6+"07:45:00"</f>
        <v>6.322916666666667</v>
      </c>
      <c r="D103" s="284">
        <f>6+"08:00:00"</f>
        <v>6.333333333333333</v>
      </c>
      <c r="E103" s="285"/>
      <c r="F103" s="286">
        <f>D103-C103</f>
        <v>1.0416666666666075E-2</v>
      </c>
      <c r="G103" s="286">
        <f>J103*F103</f>
        <v>2.0833333333332149E-2</v>
      </c>
      <c r="H103" s="286">
        <f>F103*E103</f>
        <v>0</v>
      </c>
      <c r="I103" s="287">
        <f t="shared" si="26"/>
        <v>-2</v>
      </c>
      <c r="J103" s="288">
        <f>SUM(K103:V103)</f>
        <v>2</v>
      </c>
      <c r="K103" s="289">
        <v>1</v>
      </c>
      <c r="L103" s="290">
        <v>0.5</v>
      </c>
      <c r="M103" s="290">
        <v>0.5</v>
      </c>
      <c r="N103" s="290"/>
      <c r="O103" s="290"/>
      <c r="P103" s="290"/>
      <c r="Q103" s="290"/>
      <c r="R103" s="290"/>
      <c r="S103" s="290"/>
      <c r="T103" s="290"/>
      <c r="U103" s="290"/>
      <c r="V103" s="291"/>
      <c r="X103" s="208"/>
      <c r="Y103" s="209"/>
      <c r="Z103" s="209"/>
      <c r="AA103" s="209"/>
      <c r="AB103" s="209"/>
      <c r="AC103" s="210"/>
      <c r="AD103" s="210"/>
      <c r="AE103" s="211"/>
    </row>
    <row r="104" spans="2:31" ht="30" customHeight="1" x14ac:dyDescent="0.25">
      <c r="B104" s="305"/>
      <c r="C104" s="234">
        <f>6+"08:00:00"</f>
        <v>6.333333333333333</v>
      </c>
      <c r="D104" s="235">
        <f>6+"08:30:00"</f>
        <v>6.354166666666667</v>
      </c>
      <c r="E104" s="250"/>
      <c r="F104" s="237">
        <f t="shared" ref="F104:F111" si="37">D104-C104</f>
        <v>2.0833333333333925E-2</v>
      </c>
      <c r="G104" s="237">
        <f t="shared" ref="G104:G111" si="38">J104*F104</f>
        <v>0</v>
      </c>
      <c r="H104" s="237">
        <f t="shared" ref="H104:H111" si="39">F104*E104</f>
        <v>0</v>
      </c>
      <c r="I104" s="238">
        <f t="shared" si="26"/>
        <v>0</v>
      </c>
      <c r="J104" s="239">
        <f t="shared" ref="J104:J111" si="40">SUM(K104:V104)</f>
        <v>0</v>
      </c>
      <c r="K104" s="272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273"/>
      <c r="X104" s="220"/>
      <c r="Y104" s="172" t="s">
        <v>26</v>
      </c>
      <c r="Z104" s="170" t="s">
        <v>33</v>
      </c>
      <c r="AA104" s="168">
        <v>0.64583333333333337</v>
      </c>
      <c r="AB104" s="217"/>
      <c r="AC104" s="176" t="s">
        <v>35</v>
      </c>
      <c r="AD104" s="166">
        <v>4700</v>
      </c>
      <c r="AE104" s="219"/>
    </row>
    <row r="105" spans="2:31" ht="30" customHeight="1" x14ac:dyDescent="0.25">
      <c r="B105" s="305"/>
      <c r="C105" s="243">
        <f>6+"08:30:00"</f>
        <v>6.354166666666667</v>
      </c>
      <c r="D105" s="244">
        <f>6+"09:00:00"</f>
        <v>6.375</v>
      </c>
      <c r="E105" s="250"/>
      <c r="F105" s="237">
        <f t="shared" si="37"/>
        <v>2.0833333333333037E-2</v>
      </c>
      <c r="G105" s="237">
        <f t="shared" si="38"/>
        <v>0</v>
      </c>
      <c r="H105" s="237">
        <f t="shared" si="39"/>
        <v>0</v>
      </c>
      <c r="I105" s="238">
        <f t="shared" si="26"/>
        <v>0</v>
      </c>
      <c r="J105" s="239">
        <f t="shared" si="40"/>
        <v>0</v>
      </c>
      <c r="K105" s="272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273"/>
      <c r="X105" s="220"/>
      <c r="Y105" s="173" t="s">
        <v>27</v>
      </c>
      <c r="Z105" s="170" t="s">
        <v>34</v>
      </c>
      <c r="AA105" s="169">
        <v>0.47916666666666669</v>
      </c>
      <c r="AB105" s="218"/>
      <c r="AC105" s="177" t="s">
        <v>25</v>
      </c>
      <c r="AD105" s="171"/>
      <c r="AE105" s="219"/>
    </row>
    <row r="106" spans="2:31" ht="30" customHeight="1" x14ac:dyDescent="0.25">
      <c r="B106" s="305"/>
      <c r="C106" s="243">
        <f>6+"09:00:00"</f>
        <v>6.375</v>
      </c>
      <c r="D106" s="244">
        <f>6+"09:30:00"</f>
        <v>6.395833333333333</v>
      </c>
      <c r="E106" s="250"/>
      <c r="F106" s="237">
        <f t="shared" si="37"/>
        <v>2.0833333333333037E-2</v>
      </c>
      <c r="G106" s="237">
        <f t="shared" si="38"/>
        <v>0</v>
      </c>
      <c r="H106" s="237">
        <f t="shared" si="39"/>
        <v>0</v>
      </c>
      <c r="I106" s="238">
        <f t="shared" si="26"/>
        <v>0</v>
      </c>
      <c r="J106" s="239">
        <f t="shared" si="40"/>
        <v>0</v>
      </c>
      <c r="K106" s="272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273"/>
      <c r="X106" s="220"/>
      <c r="Y106" s="221"/>
      <c r="Z106" s="221"/>
      <c r="AA106" s="221"/>
      <c r="AB106" s="218"/>
      <c r="AC106" s="222"/>
      <c r="AD106" s="222"/>
      <c r="AE106" s="219"/>
    </row>
    <row r="107" spans="2:31" ht="30" customHeight="1" x14ac:dyDescent="0.25">
      <c r="B107" s="305"/>
      <c r="C107" s="243">
        <f>6+"09:30:00"</f>
        <v>6.395833333333333</v>
      </c>
      <c r="D107" s="244">
        <f>6+"10:00:00"</f>
        <v>6.416666666666667</v>
      </c>
      <c r="E107" s="250"/>
      <c r="F107" s="237">
        <f t="shared" si="37"/>
        <v>2.0833333333333925E-2</v>
      </c>
      <c r="G107" s="237">
        <f t="shared" si="38"/>
        <v>0</v>
      </c>
      <c r="H107" s="237">
        <f t="shared" si="39"/>
        <v>0</v>
      </c>
      <c r="I107" s="238">
        <f t="shared" si="26"/>
        <v>0</v>
      </c>
      <c r="J107" s="239">
        <f t="shared" si="40"/>
        <v>0</v>
      </c>
      <c r="K107" s="272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273"/>
      <c r="X107" s="220"/>
      <c r="Y107" s="178" t="s">
        <v>23</v>
      </c>
      <c r="Z107" s="30" t="s">
        <v>28</v>
      </c>
      <c r="AA107" s="224" t="s">
        <v>36</v>
      </c>
      <c r="AB107" s="218"/>
      <c r="AC107" s="174" t="s">
        <v>24</v>
      </c>
      <c r="AD107" s="167">
        <f>AD104/Y108/24</f>
        <v>1.3988095238095237</v>
      </c>
      <c r="AE107" s="219"/>
    </row>
    <row r="108" spans="2:31" ht="30" customHeight="1" x14ac:dyDescent="0.25">
      <c r="B108" s="305"/>
      <c r="C108" s="243">
        <f>6+"10:00:00"</f>
        <v>6.416666666666667</v>
      </c>
      <c r="D108" s="244">
        <f>6+"10:30:00"</f>
        <v>6.4375</v>
      </c>
      <c r="E108" s="250"/>
      <c r="F108" s="237">
        <f t="shared" si="37"/>
        <v>2.0833333333333037E-2</v>
      </c>
      <c r="G108" s="237">
        <f t="shared" si="38"/>
        <v>0</v>
      </c>
      <c r="H108" s="237">
        <f t="shared" si="39"/>
        <v>0</v>
      </c>
      <c r="I108" s="238">
        <f t="shared" si="26"/>
        <v>0</v>
      </c>
      <c r="J108" s="239">
        <f t="shared" si="40"/>
        <v>0</v>
      </c>
      <c r="K108" s="272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273"/>
      <c r="X108" s="220"/>
      <c r="Y108" s="1">
        <v>140</v>
      </c>
      <c r="Z108" s="31">
        <f>AD104/(AD107+AD108)/24</f>
        <v>-9400.0000000005348</v>
      </c>
      <c r="AA108" s="164"/>
      <c r="AB108" s="218"/>
      <c r="AC108" s="175" t="s">
        <v>22</v>
      </c>
      <c r="AD108" s="167">
        <f>SUMIFS(H:H,C:C,"&gt;="&amp; (MATCH(Z104,$AF$3:$AF$8,0)+AA104),D:D,"&lt;=" &amp; (MATCH(Z105,$AF$3:$AF$8,0)+AA105))-SUMIFS(G:G,C:C,"&gt;="&amp; (MATCH(Z104,$AF$3:$AF$8,0)+AA104),D:D,"&lt;=" &amp; (MATCH(Z105,$AF$3:$AF$8,0)+AA105))-AD107</f>
        <v>-1.4196428571428559</v>
      </c>
      <c r="AE108" s="219"/>
    </row>
    <row r="109" spans="2:31" ht="30" customHeight="1" thickBot="1" x14ac:dyDescent="0.3">
      <c r="B109" s="305"/>
      <c r="C109" s="243">
        <f>6+"10:30:00"</f>
        <v>6.4375</v>
      </c>
      <c r="D109" s="244">
        <f>6+"11:00:00"</f>
        <v>6.458333333333333</v>
      </c>
      <c r="E109" s="250"/>
      <c r="F109" s="237">
        <f t="shared" si="37"/>
        <v>2.0833333333333037E-2</v>
      </c>
      <c r="G109" s="237">
        <f t="shared" si="38"/>
        <v>0</v>
      </c>
      <c r="H109" s="237">
        <f t="shared" si="39"/>
        <v>0</v>
      </c>
      <c r="I109" s="238">
        <f t="shared" si="26"/>
        <v>0</v>
      </c>
      <c r="J109" s="239">
        <f t="shared" si="40"/>
        <v>0</v>
      </c>
      <c r="K109" s="272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273"/>
      <c r="X109" s="212"/>
      <c r="Y109" s="213"/>
      <c r="Z109" s="214"/>
      <c r="AA109" s="214"/>
      <c r="AB109" s="214"/>
      <c r="AC109" s="215"/>
      <c r="AD109" s="215"/>
      <c r="AE109" s="216"/>
    </row>
    <row r="110" spans="2:31" ht="30" customHeight="1" x14ac:dyDescent="0.25">
      <c r="B110" s="305"/>
      <c r="C110" s="248">
        <f>6+"11:00:00"</f>
        <v>6.458333333333333</v>
      </c>
      <c r="D110" s="249">
        <f>6+"11:30:00"</f>
        <v>6.479166666666667</v>
      </c>
      <c r="E110" s="250"/>
      <c r="F110" s="237">
        <f t="shared" si="37"/>
        <v>2.0833333333333925E-2</v>
      </c>
      <c r="G110" s="237">
        <f t="shared" si="38"/>
        <v>0</v>
      </c>
      <c r="H110" s="237">
        <f t="shared" si="39"/>
        <v>0</v>
      </c>
      <c r="I110" s="238">
        <f t="shared" si="26"/>
        <v>0</v>
      </c>
      <c r="J110" s="239">
        <f t="shared" si="40"/>
        <v>0</v>
      </c>
      <c r="K110" s="272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273"/>
    </row>
    <row r="111" spans="2:31" ht="30" customHeight="1" thickBot="1" x14ac:dyDescent="0.3">
      <c r="B111" s="306"/>
      <c r="C111" s="274">
        <f>6+"11:30:00"</f>
        <v>6.479166666666667</v>
      </c>
      <c r="D111" s="275">
        <f>6+"12:00:00"</f>
        <v>6.5</v>
      </c>
      <c r="E111" s="276"/>
      <c r="F111" s="277">
        <f t="shared" si="37"/>
        <v>2.0833333333333037E-2</v>
      </c>
      <c r="G111" s="277">
        <f t="shared" si="38"/>
        <v>0</v>
      </c>
      <c r="H111" s="277">
        <f t="shared" si="39"/>
        <v>0</v>
      </c>
      <c r="I111" s="278">
        <f t="shared" si="26"/>
        <v>0</v>
      </c>
      <c r="J111" s="279">
        <f t="shared" si="40"/>
        <v>0</v>
      </c>
      <c r="K111" s="280"/>
      <c r="L111" s="281"/>
      <c r="M111" s="281">
        <v>0</v>
      </c>
      <c r="N111" s="281"/>
      <c r="O111" s="281"/>
      <c r="P111" s="281"/>
      <c r="Q111" s="281"/>
      <c r="R111" s="281"/>
      <c r="S111" s="281"/>
      <c r="T111" s="281"/>
      <c r="U111" s="281"/>
      <c r="V111" s="282"/>
    </row>
    <row r="112" spans="2:31" ht="24.95" customHeight="1" thickTop="1" x14ac:dyDescent="0.25"/>
    <row r="113" ht="24.95" customHeight="1" x14ac:dyDescent="0.25"/>
  </sheetData>
  <sheetProtection sheet="1" objects="1" scenarios="1"/>
  <mergeCells count="21">
    <mergeCell ref="B1:AC1"/>
    <mergeCell ref="AD1:AE1"/>
    <mergeCell ref="B3:V4"/>
    <mergeCell ref="X3:Z4"/>
    <mergeCell ref="AA3:AA4"/>
    <mergeCell ref="AB3:AE3"/>
    <mergeCell ref="AB4:AE4"/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</mergeCells>
  <conditionalFormatting sqref="W59:W62">
    <cfRule type="cellIs" dxfId="185" priority="162" operator="greaterThan">
      <formula>0</formula>
    </cfRule>
    <cfRule type="cellIs" dxfId="184" priority="163" operator="lessThan">
      <formula>0</formula>
    </cfRule>
  </conditionalFormatting>
  <conditionalFormatting sqref="AD13">
    <cfRule type="cellIs" dxfId="183" priority="160" operator="greaterThanOrEqual">
      <formula>0</formula>
    </cfRule>
    <cfRule type="cellIs" dxfId="182" priority="161" operator="lessThan">
      <formula>0</formula>
    </cfRule>
  </conditionalFormatting>
  <conditionalFormatting sqref="Z9:AA10">
    <cfRule type="expression" dxfId="181" priority="145">
      <formula>$Z9=""</formula>
    </cfRule>
  </conditionalFormatting>
  <conditionalFormatting sqref="E46:E53">
    <cfRule type="cellIs" dxfId="180" priority="119" operator="lessThan">
      <formula>J46</formula>
    </cfRule>
  </conditionalFormatting>
  <conditionalFormatting sqref="E65:E72">
    <cfRule type="cellIs" dxfId="179" priority="116" operator="lessThan">
      <formula>J65</formula>
    </cfRule>
  </conditionalFormatting>
  <conditionalFormatting sqref="E84:E91">
    <cfRule type="cellIs" dxfId="178" priority="113" operator="lessThan">
      <formula>J84</formula>
    </cfRule>
  </conditionalFormatting>
  <conditionalFormatting sqref="E103:E110">
    <cfRule type="cellIs" dxfId="177" priority="110" operator="lessThan">
      <formula>J103</formula>
    </cfRule>
  </conditionalFormatting>
  <conditionalFormatting sqref="E27:E34">
    <cfRule type="cellIs" dxfId="176" priority="107" operator="lessThan">
      <formula>J27</formula>
    </cfRule>
  </conditionalFormatting>
  <conditionalFormatting sqref="E35:E36">
    <cfRule type="cellIs" dxfId="175" priority="106" operator="lessThan">
      <formula>J35</formula>
    </cfRule>
  </conditionalFormatting>
  <conditionalFormatting sqref="AA3">
    <cfRule type="expression" dxfId="174" priority="136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173" priority="164">
      <formula>$Z9=$AF$3</formula>
    </cfRule>
    <cfRule type="expression" dxfId="172" priority="165">
      <formula>$Z9=$AF$4</formula>
    </cfRule>
    <cfRule type="expression" dxfId="171" priority="166">
      <formula>$Z9=$AF$5</formula>
    </cfRule>
    <cfRule type="expression" dxfId="170" priority="167">
      <formula>$Z9=$AF$6</formula>
    </cfRule>
    <cfRule type="expression" dxfId="169" priority="168">
      <formula>$Z9=$AF$7</formula>
    </cfRule>
    <cfRule type="expression" dxfId="168" priority="169">
      <formula>$Z9=$AF$8</formula>
    </cfRule>
  </conditionalFormatting>
  <conditionalFormatting sqref="E18:E26">
    <cfRule type="cellIs" dxfId="167" priority="125" stopIfTrue="1" operator="lessThan">
      <formula>J18</formula>
    </cfRule>
  </conditionalFormatting>
  <conditionalFormatting sqref="E111">
    <cfRule type="cellIs" dxfId="166" priority="124" operator="lessThan">
      <formula>J111</formula>
    </cfRule>
  </conditionalFormatting>
  <conditionalFormatting sqref="E35:E36">
    <cfRule type="cellIs" dxfId="165" priority="121" operator="lessThan">
      <formula>J35</formula>
    </cfRule>
  </conditionalFormatting>
  <conditionalFormatting sqref="E27:E34">
    <cfRule type="cellIs" dxfId="164" priority="122" operator="lessThan">
      <formula>J27</formula>
    </cfRule>
  </conditionalFormatting>
  <conditionalFormatting sqref="E37:E45">
    <cfRule type="cellIs" dxfId="163" priority="120" stopIfTrue="1" operator="lessThan">
      <formula>J37</formula>
    </cfRule>
  </conditionalFormatting>
  <conditionalFormatting sqref="E54:E55">
    <cfRule type="cellIs" dxfId="162" priority="118" operator="lessThan">
      <formula>J54</formula>
    </cfRule>
  </conditionalFormatting>
  <conditionalFormatting sqref="E56:E64">
    <cfRule type="cellIs" dxfId="161" priority="117" stopIfTrue="1" operator="lessThan">
      <formula>J56</formula>
    </cfRule>
  </conditionalFormatting>
  <conditionalFormatting sqref="E73:E74">
    <cfRule type="cellIs" dxfId="160" priority="115" operator="lessThan">
      <formula>J73</formula>
    </cfRule>
  </conditionalFormatting>
  <conditionalFormatting sqref="E75:E83">
    <cfRule type="cellIs" dxfId="159" priority="114" stopIfTrue="1" operator="lessThan">
      <formula>J75</formula>
    </cfRule>
  </conditionalFormatting>
  <conditionalFormatting sqref="E92:E93">
    <cfRule type="cellIs" dxfId="158" priority="112" operator="lessThan">
      <formula>J92</formula>
    </cfRule>
  </conditionalFormatting>
  <conditionalFormatting sqref="E94:E102">
    <cfRule type="cellIs" dxfId="157" priority="111" stopIfTrue="1" operator="lessThan">
      <formula>J94</formula>
    </cfRule>
  </conditionalFormatting>
  <conditionalFormatting sqref="E18:E111">
    <cfRule type="expression" dxfId="156" priority="109" stopIfTrue="1">
      <formula>AND($C18&gt;=($Z$7+$AA$7),$D18&lt;=($Z$8+$AA$8))</formula>
    </cfRule>
    <cfRule type="expression" dxfId="155" priority="126" stopIfTrue="1">
      <formula>AND($C18&gt;=($Z$17+$AA$17),$D18&lt;=($Z$18+$AA$18))</formula>
    </cfRule>
    <cfRule type="expression" dxfId="154" priority="127" stopIfTrue="1">
      <formula>AND($C18&gt;=($Z$26+$AA$26),$D18&lt;=($Z$27+$AA$27))</formula>
    </cfRule>
    <cfRule type="expression" dxfId="153" priority="128" stopIfTrue="1">
      <formula>AND($C18&gt;=($Z$36+$AA$36),$D18&lt;=($Z$37+$AA$37))</formula>
    </cfRule>
    <cfRule type="expression" dxfId="152" priority="129" stopIfTrue="1">
      <formula>AND($C18&gt;=($Z$45+$AA$45),$D18&lt;=($Z$46+$AA$46))</formula>
    </cfRule>
    <cfRule type="expression" dxfId="151" priority="130" stopIfTrue="1">
      <formula>AND($C18&gt;=($Z$55+$AA$55),$D18&lt;=($Z$56+$AA$56))</formula>
    </cfRule>
    <cfRule type="expression" dxfId="150" priority="131" stopIfTrue="1">
      <formula>AND($C18&gt;=($Z$64+$AA$64),$D18&lt;=($Z$65+$AA$65))</formula>
    </cfRule>
    <cfRule type="expression" dxfId="149" priority="132" stopIfTrue="1">
      <formula>AND($C18&gt;=($Z$74+$AA$74),$D18&lt;=($Z$75+$AA$75))</formula>
    </cfRule>
    <cfRule type="expression" dxfId="148" priority="133" stopIfTrue="1">
      <formula>AND($C18&gt;=($Z$83+$AA$83),$D18&lt;=($Z$84+$AA$84))</formula>
    </cfRule>
    <cfRule type="expression" dxfId="147" priority="134" stopIfTrue="1">
      <formula>AND($C18&gt;=($Z$93+$AA$93),$D18&lt;=($Z$94+$AA$94))</formula>
    </cfRule>
    <cfRule type="expression" dxfId="146" priority="135" stopIfTrue="1">
      <formula>AND($C18&gt;=($Z$102+$AA$102),$D18&lt;=($Z$103+$AA$103))</formula>
    </cfRule>
  </conditionalFormatting>
  <conditionalFormatting sqref="E37:E45">
    <cfRule type="cellIs" dxfId="145" priority="108" stopIfTrue="1" operator="lessThan">
      <formula>J37</formula>
    </cfRule>
  </conditionalFormatting>
  <conditionalFormatting sqref="E56:E64">
    <cfRule type="cellIs" dxfId="144" priority="105" stopIfTrue="1" operator="lessThan">
      <formula>J56</formula>
    </cfRule>
  </conditionalFormatting>
  <conditionalFormatting sqref="E46:E53">
    <cfRule type="cellIs" dxfId="143" priority="104" operator="lessThan">
      <formula>J46</formula>
    </cfRule>
  </conditionalFormatting>
  <conditionalFormatting sqref="E54:E55">
    <cfRule type="cellIs" dxfId="142" priority="103" operator="lessThan">
      <formula>J54</formula>
    </cfRule>
  </conditionalFormatting>
  <conditionalFormatting sqref="E75:E83">
    <cfRule type="cellIs" dxfId="141" priority="102" stopIfTrue="1" operator="lessThan">
      <formula>J75</formula>
    </cfRule>
  </conditionalFormatting>
  <conditionalFormatting sqref="E65:E72">
    <cfRule type="cellIs" dxfId="140" priority="101" operator="lessThan">
      <formula>J65</formula>
    </cfRule>
  </conditionalFormatting>
  <conditionalFormatting sqref="E73:E74">
    <cfRule type="cellIs" dxfId="139" priority="100" operator="lessThan">
      <formula>J73</formula>
    </cfRule>
  </conditionalFormatting>
  <conditionalFormatting sqref="E94:E102">
    <cfRule type="cellIs" dxfId="138" priority="99" stopIfTrue="1" operator="lessThan">
      <formula>J94</formula>
    </cfRule>
  </conditionalFormatting>
  <conditionalFormatting sqref="E84:E91">
    <cfRule type="cellIs" dxfId="137" priority="98" operator="lessThan">
      <formula>J84</formula>
    </cfRule>
  </conditionalFormatting>
  <conditionalFormatting sqref="E92:E93">
    <cfRule type="cellIs" dxfId="136" priority="97" operator="lessThan">
      <formula>J92</formula>
    </cfRule>
  </conditionalFormatting>
  <conditionalFormatting sqref="F8:J15 C8:D111 F16:V111">
    <cfRule type="expression" dxfId="135" priority="170" stopIfTrue="1">
      <formula>AND($C8&gt;=(MATCH($Z$9,$AF$3:$AF$8,0)+$AA$9),$D8&lt;=(MATCH($Z$10,$AF$3:$AF$8,0)+$AA$10))</formula>
    </cfRule>
    <cfRule type="expression" dxfId="134" priority="171" stopIfTrue="1">
      <formula>AND($C8&gt;=(MATCH($Z$19,$AF$3:$AF$8,0)+$AA$19),$D8&lt;=(MATCH($Z$20,$AF$3:$AF$8,0)+$AA$20))</formula>
    </cfRule>
    <cfRule type="expression" dxfId="133" priority="172" stopIfTrue="1">
      <formula>AND($C8&gt;=(MATCH($Z$28,$AF$3:$AF$8,0)+$AA$28),$D8&lt;=(MATCH($Z$29,$AF$3:$AF$8,0)+$AA$29))</formula>
    </cfRule>
    <cfRule type="expression" dxfId="132" priority="173" stopIfTrue="1">
      <formula>AND($C8&gt;=(MATCH($Z$38,$AF$3:$AF$8,0)+$AA$38),$D8&lt;=(MATCH($Z$39,$AF$3:$AF$8,0)+$AA$39))</formula>
    </cfRule>
    <cfRule type="expression" dxfId="131" priority="174" stopIfTrue="1">
      <formula>AND($C8&gt;=(MATCH($Z$47,$AF$3:$AF$8,0)+$AA$47),$D8&lt;=(MATCH($Z$48,$AF$3:$AF$8,0)+$AA$48))</formula>
    </cfRule>
    <cfRule type="expression" dxfId="130" priority="175" stopIfTrue="1">
      <formula>AND($C8&gt;=(MATCH($Z$57,$AF$3:$AF$8,0)+$AA$57),$D8&lt;=(MATCH($Z$58,$AF$3:$AF$8,0)+$AA$58))</formula>
    </cfRule>
    <cfRule type="expression" dxfId="129" priority="176" stopIfTrue="1">
      <formula>AND($C8&gt;=(MATCH($Z$66,$AF$3:$AF$8,0)+$AA$66),$D8&lt;=(MATCH($Z$67,$AF$3:$AF$8,0)+$AA$67))</formula>
    </cfRule>
    <cfRule type="expression" dxfId="128" priority="177" stopIfTrue="1">
      <formula>AND($C8&gt;=(MATCH($Z$76,$AF$3:$AF$8,0)+$AA$76),$D8&lt;=(MATCH($Z$77,$AF$3:$AF$8,0)+$AA$77))</formula>
    </cfRule>
    <cfRule type="expression" dxfId="127" priority="178" stopIfTrue="1">
      <formula>AND($C8&gt;=(MATCH($Z$85,$AF$3:$AF$8,0)+$AA$85),$D8&lt;=(MATCH($Z$86,$AF$3:$AF$8,0)+$AA$86))</formula>
    </cfRule>
    <cfRule type="expression" dxfId="126" priority="179" stopIfTrue="1">
      <formula>AND($C8&gt;=(MATCH($Z$95,$AF$3:$AF$8,0)+$AA$95),$D8&lt;=(MATCH($Z$96,$AF$3:$AF$8,0)+$AA$96))</formula>
    </cfRule>
    <cfRule type="expression" dxfId="125" priority="180" stopIfTrue="1">
      <formula>AND($C8&gt;=(MATCH($Z$104,$AF$3:$AF$8,0)+$AA$104),$D8&lt;=(MATCH($Z$105,$AF$3:$AF$8,0)+$AA$105))</formula>
    </cfRule>
  </conditionalFormatting>
  <conditionalFormatting sqref="E8:E15">
    <cfRule type="cellIs" dxfId="124" priority="92" operator="lessThan">
      <formula>J8</formula>
    </cfRule>
  </conditionalFormatting>
  <conditionalFormatting sqref="E16:E17">
    <cfRule type="cellIs" dxfId="123" priority="91" operator="lessThan">
      <formula>J16</formula>
    </cfRule>
  </conditionalFormatting>
  <conditionalFormatting sqref="Z19:AA20">
    <cfRule type="expression" dxfId="122" priority="84">
      <formula>$Z19=""</formula>
    </cfRule>
  </conditionalFormatting>
  <conditionalFormatting sqref="Z28:AA29">
    <cfRule type="expression" dxfId="121" priority="77">
      <formula>$Z28=""</formula>
    </cfRule>
  </conditionalFormatting>
  <conditionalFormatting sqref="Z38:AA39">
    <cfRule type="expression" dxfId="120" priority="70">
      <formula>$Z38=""</formula>
    </cfRule>
  </conditionalFormatting>
  <conditionalFormatting sqref="Z47:AA48">
    <cfRule type="expression" dxfId="119" priority="63">
      <formula>$Z47=""</formula>
    </cfRule>
  </conditionalFormatting>
  <conditionalFormatting sqref="Z57:AA58">
    <cfRule type="expression" dxfId="118" priority="56">
      <formula>$Z57=""</formula>
    </cfRule>
  </conditionalFormatting>
  <conditionalFormatting sqref="Z66:AA67">
    <cfRule type="expression" dxfId="117" priority="49">
      <formula>$Z66=""</formula>
    </cfRule>
  </conditionalFormatting>
  <conditionalFormatting sqref="Z76:AA77">
    <cfRule type="expression" dxfId="116" priority="42">
      <formula>$Z76=""</formula>
    </cfRule>
  </conditionalFormatting>
  <conditionalFormatting sqref="Z85:AA86">
    <cfRule type="expression" dxfId="115" priority="35">
      <formula>$Z85=""</formula>
    </cfRule>
  </conditionalFormatting>
  <conditionalFormatting sqref="Z95:AA96">
    <cfRule type="expression" dxfId="114" priority="28">
      <formula>$Z95=""</formula>
    </cfRule>
  </conditionalFormatting>
  <conditionalFormatting sqref="Z104:AA105">
    <cfRule type="expression" dxfId="113" priority="21">
      <formula>$Z104=""</formula>
    </cfRule>
  </conditionalFormatting>
  <conditionalFormatting sqref="AD23">
    <cfRule type="cellIs" dxfId="112" priority="19" operator="greaterThanOrEqual">
      <formula>0</formula>
    </cfRule>
    <cfRule type="cellIs" dxfId="111" priority="20" operator="lessThan">
      <formula>0</formula>
    </cfRule>
  </conditionalFormatting>
  <conditionalFormatting sqref="AD32">
    <cfRule type="cellIs" dxfId="110" priority="17" operator="greaterThanOrEqual">
      <formula>0</formula>
    </cfRule>
    <cfRule type="cellIs" dxfId="109" priority="18" operator="lessThan">
      <formula>0</formula>
    </cfRule>
  </conditionalFormatting>
  <conditionalFormatting sqref="AD42">
    <cfRule type="cellIs" dxfId="108" priority="15" operator="greaterThanOrEqual">
      <formula>0</formula>
    </cfRule>
    <cfRule type="cellIs" dxfId="107" priority="16" operator="lessThan">
      <formula>0</formula>
    </cfRule>
  </conditionalFormatting>
  <conditionalFormatting sqref="AD108">
    <cfRule type="cellIs" dxfId="106" priority="1" operator="greaterThanOrEqual">
      <formula>0</formula>
    </cfRule>
    <cfRule type="cellIs" dxfId="105" priority="2" operator="lessThan">
      <formula>0</formula>
    </cfRule>
  </conditionalFormatting>
  <conditionalFormatting sqref="AD51">
    <cfRule type="cellIs" dxfId="104" priority="13" operator="greaterThanOrEqual">
      <formula>0</formula>
    </cfRule>
    <cfRule type="cellIs" dxfId="103" priority="14" operator="lessThan">
      <formula>0</formula>
    </cfRule>
  </conditionalFormatting>
  <conditionalFormatting sqref="AD61">
    <cfRule type="cellIs" dxfId="102" priority="11" operator="greaterThanOrEqual">
      <formula>0</formula>
    </cfRule>
    <cfRule type="cellIs" dxfId="101" priority="12" operator="lessThan">
      <formula>0</formula>
    </cfRule>
  </conditionalFormatting>
  <conditionalFormatting sqref="AD70">
    <cfRule type="cellIs" dxfId="100" priority="9" operator="greaterThanOrEqual">
      <formula>0</formula>
    </cfRule>
    <cfRule type="cellIs" dxfId="99" priority="10" operator="lessThan">
      <formula>0</formula>
    </cfRule>
  </conditionalFormatting>
  <conditionalFormatting sqref="AD80">
    <cfRule type="cellIs" dxfId="98" priority="7" operator="greaterThanOrEqual">
      <formula>0</formula>
    </cfRule>
    <cfRule type="cellIs" dxfId="97" priority="8" operator="lessThan">
      <formula>0</formula>
    </cfRule>
  </conditionalFormatting>
  <conditionalFormatting sqref="AD89">
    <cfRule type="cellIs" dxfId="96" priority="5" operator="greaterThanOrEqual">
      <formula>0</formula>
    </cfRule>
    <cfRule type="cellIs" dxfId="95" priority="6" operator="lessThan">
      <formula>0</formula>
    </cfRule>
  </conditionalFormatting>
  <conditionalFormatting sqref="AD99">
    <cfRule type="cellIs" dxfId="94" priority="3" operator="greaterThanOrEqual">
      <formula>0</formula>
    </cfRule>
    <cfRule type="cellIs" dxfId="93" priority="4" operator="lessThan">
      <formula>0</formula>
    </cfRule>
  </conditionalFormatting>
  <dataValidations count="1">
    <dataValidation type="list" allowBlank="1" showInputMessage="1" showErrorMessage="1" sqref="Z9:Z10 Z38:Z39 Z28:Z29 Z95:Z96 Z19:Z20 Z47:Z48 Z57:Z58 Z66:Z67 Z76:Z77 Z85:Z86 Z104:Z105" xr:uid="{00000000-0002-0000-0100-000000000000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40ECF-3FD2-4690-8FAD-E758FF072BD6}">
  <sheetPr codeName="Feuil4">
    <pageSetUpPr autoPageBreaks="0" fitToPage="1"/>
  </sheetPr>
  <dimension ref="A1:AO113"/>
  <sheetViews>
    <sheetView showGridLines="0" zoomScale="80" zoomScaleNormal="80" workbookViewId="0">
      <pane ySplit="7" topLeftCell="A8" activePane="bottomLeft" state="frozen"/>
      <selection pane="bottomLeft" activeCell="B3" sqref="B3:V4"/>
    </sheetView>
  </sheetViews>
  <sheetFormatPr baseColWidth="10" defaultRowHeight="15" x14ac:dyDescent="0.25"/>
  <cols>
    <col min="1" max="1" width="3.140625" style="39" customWidth="1"/>
    <col min="2" max="2" width="5.28515625" style="12" customWidth="1"/>
    <col min="3" max="4" width="18.42578125" style="12" customWidth="1"/>
    <col min="5" max="5" width="9.140625" style="39" customWidth="1"/>
    <col min="6" max="7" width="14" style="39" hidden="1" customWidth="1"/>
    <col min="8" max="8" width="20.7109375" style="39" hidden="1" customWidth="1"/>
    <col min="9" max="9" width="8.42578125" style="39" customWidth="1"/>
    <col min="10" max="10" width="7.7109375" style="39" hidden="1" customWidth="1"/>
    <col min="11" max="22" width="4.7109375" style="39" customWidth="1"/>
    <col min="23" max="23" width="1.28515625" style="39" customWidth="1"/>
    <col min="24" max="24" width="3.7109375" style="39" customWidth="1"/>
    <col min="25" max="25" width="5.7109375" style="39" customWidth="1"/>
    <col min="26" max="26" width="14.7109375" style="39" customWidth="1"/>
    <col min="27" max="27" width="10" style="39" customWidth="1"/>
    <col min="28" max="28" width="6.140625" style="39" customWidth="1"/>
    <col min="29" max="29" width="20.7109375" style="3" customWidth="1"/>
    <col min="30" max="30" width="12.7109375" style="3" customWidth="1"/>
    <col min="31" max="31" width="3.7109375" style="3" customWidth="1"/>
    <col min="32" max="32" width="12.42578125" style="3" hidden="1" customWidth="1"/>
    <col min="33" max="33" width="10.42578125" style="3" customWidth="1"/>
    <col min="34" max="16384" width="11.42578125" style="3"/>
  </cols>
  <sheetData>
    <row r="1" spans="1:41" ht="39.950000000000003" customHeight="1" x14ac:dyDescent="0.25">
      <c r="A1" s="2"/>
      <c r="B1" s="294" t="s">
        <v>0</v>
      </c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5"/>
      <c r="AE1" s="295"/>
    </row>
    <row r="2" spans="1:41" ht="9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41" customFormat="1" ht="24" customHeight="1" x14ac:dyDescent="0.25">
      <c r="A3" s="156"/>
      <c r="B3" s="296">
        <f ca="1">TODAY()</f>
        <v>42438</v>
      </c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  <c r="R3" s="296"/>
      <c r="S3" s="296"/>
      <c r="T3" s="296"/>
      <c r="U3" s="296"/>
      <c r="V3" s="296"/>
      <c r="W3" s="157"/>
      <c r="X3" s="297" t="s">
        <v>20</v>
      </c>
      <c r="Y3" s="297"/>
      <c r="Z3" s="297"/>
      <c r="AA3" s="298">
        <v>12</v>
      </c>
      <c r="AB3" s="299" t="str">
        <f>IFERROR(IF(AND(AD1&gt;1905,AA3&gt;0,INT(AA3)=AA3),DATE(AD1,1,4)-WEEKDAY(DATE(AD1,1,4),3)+7*AA3-7,""),"")</f>
        <v/>
      </c>
      <c r="AC3" s="299"/>
      <c r="AD3" s="299"/>
      <c r="AE3" s="299"/>
      <c r="AF3" s="160" t="s">
        <v>29</v>
      </c>
      <c r="AG3" s="158"/>
    </row>
    <row r="4" spans="1:41" customFormat="1" ht="24" customHeight="1" x14ac:dyDescent="0.25">
      <c r="A4" s="159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  <c r="R4" s="296"/>
      <c r="S4" s="296"/>
      <c r="T4" s="296"/>
      <c r="U4" s="296"/>
      <c r="V4" s="296"/>
      <c r="W4" s="157"/>
      <c r="X4" s="297"/>
      <c r="Y4" s="297"/>
      <c r="Z4" s="297"/>
      <c r="AA4" s="298"/>
      <c r="AB4" s="300" t="str">
        <f>IFERROR(IF(AB3="","",AB3+5),"")</f>
        <v/>
      </c>
      <c r="AC4" s="300"/>
      <c r="AD4" s="300"/>
      <c r="AE4" s="300"/>
      <c r="AF4" s="160" t="s">
        <v>30</v>
      </c>
      <c r="AG4" s="158"/>
    </row>
    <row r="5" spans="1:41" customFormat="1" ht="24" customHeight="1" thickBot="1" x14ac:dyDescent="0.3">
      <c r="A5" s="15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  <c r="Q5" s="10"/>
      <c r="R5" s="11"/>
      <c r="S5" s="11"/>
      <c r="T5" s="11"/>
      <c r="U5" s="11"/>
      <c r="V5" s="11"/>
      <c r="W5" s="6"/>
      <c r="X5" s="6"/>
      <c r="Y5" s="6"/>
      <c r="Z5" s="6"/>
      <c r="AA5" s="6"/>
      <c r="AB5" s="6"/>
      <c r="AC5" s="3"/>
      <c r="AD5" s="3"/>
      <c r="AE5" s="3"/>
      <c r="AF5" s="160" t="s">
        <v>31</v>
      </c>
    </row>
    <row r="6" spans="1:41" customFormat="1" ht="24" customHeight="1" thickTop="1" thickBot="1" x14ac:dyDescent="0.3">
      <c r="A6" s="159"/>
      <c r="B6" s="321" t="s">
        <v>1</v>
      </c>
      <c r="C6" s="322"/>
      <c r="D6" s="322"/>
      <c r="E6" s="325" t="s">
        <v>2</v>
      </c>
      <c r="F6" s="327" t="s">
        <v>3</v>
      </c>
      <c r="G6" s="327" t="s">
        <v>4</v>
      </c>
      <c r="H6" s="327" t="s">
        <v>5</v>
      </c>
      <c r="I6" s="329" t="s">
        <v>6</v>
      </c>
      <c r="J6" s="307" t="s">
        <v>7</v>
      </c>
      <c r="K6" s="309" t="s">
        <v>21</v>
      </c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1"/>
      <c r="W6" s="12"/>
      <c r="X6" s="12"/>
      <c r="Y6" s="12"/>
      <c r="Z6" s="13"/>
      <c r="AA6" s="14"/>
      <c r="AB6" s="13"/>
      <c r="AC6" s="3"/>
      <c r="AD6" s="3"/>
      <c r="AE6" s="3"/>
      <c r="AF6" s="160" t="s">
        <v>32</v>
      </c>
      <c r="AG6" s="161"/>
      <c r="AH6" s="161"/>
      <c r="AI6" s="161"/>
      <c r="AJ6" s="161"/>
      <c r="AK6" s="161"/>
      <c r="AL6" s="161"/>
      <c r="AM6" s="161"/>
      <c r="AN6" s="161"/>
      <c r="AO6" s="162"/>
    </row>
    <row r="7" spans="1:41" ht="44.1" customHeight="1" thickBot="1" x14ac:dyDescent="0.3">
      <c r="A7" s="8"/>
      <c r="B7" s="323"/>
      <c r="C7" s="324"/>
      <c r="D7" s="324"/>
      <c r="E7" s="326"/>
      <c r="F7" s="328"/>
      <c r="G7" s="328"/>
      <c r="H7" s="328"/>
      <c r="I7" s="330"/>
      <c r="J7" s="308"/>
      <c r="K7" s="15" t="s">
        <v>8</v>
      </c>
      <c r="L7" s="16" t="s">
        <v>9</v>
      </c>
      <c r="M7" s="17" t="s">
        <v>10</v>
      </c>
      <c r="N7" s="16" t="s">
        <v>11</v>
      </c>
      <c r="O7" s="17" t="s">
        <v>12</v>
      </c>
      <c r="P7" s="16" t="s">
        <v>13</v>
      </c>
      <c r="Q7" s="17" t="s">
        <v>14</v>
      </c>
      <c r="R7" s="16" t="s">
        <v>15</v>
      </c>
      <c r="S7" s="17" t="s">
        <v>16</v>
      </c>
      <c r="T7" s="16" t="s">
        <v>17</v>
      </c>
      <c r="U7" s="17" t="s">
        <v>18</v>
      </c>
      <c r="V7" s="18" t="s">
        <v>19</v>
      </c>
      <c r="W7" s="19"/>
      <c r="X7" s="19"/>
      <c r="Y7" s="19"/>
      <c r="Z7" s="13"/>
      <c r="AA7" s="13"/>
      <c r="AB7" s="13"/>
      <c r="AF7" s="160" t="s">
        <v>33</v>
      </c>
    </row>
    <row r="8" spans="1:41" ht="30" customHeight="1" thickTop="1" x14ac:dyDescent="0.25">
      <c r="A8" s="8"/>
      <c r="B8" s="312" t="str">
        <f>$AB$3</f>
        <v/>
      </c>
      <c r="C8" s="225">
        <f>1+"07:45:00"</f>
        <v>1.3229166666666667</v>
      </c>
      <c r="D8" s="226">
        <f>1+"08:00:00"</f>
        <v>1.3333333333333333</v>
      </c>
      <c r="E8" s="227">
        <v>3</v>
      </c>
      <c r="F8" s="228">
        <f>D8-C8</f>
        <v>1.0416666666666519E-2</v>
      </c>
      <c r="G8" s="228">
        <f>J8*F8</f>
        <v>2.0833333333333037E-2</v>
      </c>
      <c r="H8" s="228">
        <f>F8*E8</f>
        <v>3.1249999999999556E-2</v>
      </c>
      <c r="I8" s="229">
        <f t="shared" ref="I8:I71" si="0">E8-J8</f>
        <v>1</v>
      </c>
      <c r="J8" s="230">
        <f>SUM(K8:V8)</f>
        <v>2</v>
      </c>
      <c r="K8" s="231">
        <v>1</v>
      </c>
      <c r="L8" s="232">
        <v>0.5</v>
      </c>
      <c r="M8" s="232">
        <v>0.5</v>
      </c>
      <c r="N8" s="232"/>
      <c r="O8" s="232"/>
      <c r="P8" s="232"/>
      <c r="Q8" s="232"/>
      <c r="R8" s="232"/>
      <c r="S8" s="232"/>
      <c r="T8" s="232"/>
      <c r="U8" s="232"/>
      <c r="V8" s="233"/>
      <c r="W8" s="19"/>
      <c r="X8" s="20"/>
      <c r="Y8" s="21"/>
      <c r="Z8" s="21"/>
      <c r="AA8" s="21"/>
      <c r="AB8" s="21"/>
      <c r="AC8" s="22"/>
      <c r="AD8" s="22"/>
      <c r="AE8" s="23"/>
      <c r="AF8" s="160" t="s">
        <v>34</v>
      </c>
    </row>
    <row r="9" spans="1:41" ht="30" customHeight="1" x14ac:dyDescent="0.25">
      <c r="A9" s="8"/>
      <c r="B9" s="312"/>
      <c r="C9" s="234">
        <f>1+"08:00:00"</f>
        <v>1.3333333333333333</v>
      </c>
      <c r="D9" s="235">
        <f>1+"08:30:00"</f>
        <v>1.3541666666666667</v>
      </c>
      <c r="E9" s="236"/>
      <c r="F9" s="237">
        <f t="shared" ref="F9:F17" si="1">D9-C9</f>
        <v>2.0833333333333481E-2</v>
      </c>
      <c r="G9" s="237">
        <f t="shared" ref="G9:G17" si="2">J9*F9</f>
        <v>0</v>
      </c>
      <c r="H9" s="237">
        <f t="shared" ref="H9:H26" si="3">F9*E9</f>
        <v>0</v>
      </c>
      <c r="I9" s="238">
        <f t="shared" si="0"/>
        <v>0</v>
      </c>
      <c r="J9" s="239">
        <f t="shared" ref="J9:J17" si="4">SUM(K9:V9)</f>
        <v>0</v>
      </c>
      <c r="K9" s="240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2"/>
      <c r="W9" s="19"/>
      <c r="X9" s="24"/>
      <c r="Y9" s="172" t="s">
        <v>26</v>
      </c>
      <c r="Z9" s="170" t="s">
        <v>29</v>
      </c>
      <c r="AA9" s="168">
        <v>0.32291666666666669</v>
      </c>
      <c r="AB9" s="25"/>
      <c r="AC9" s="176" t="s">
        <v>35</v>
      </c>
      <c r="AD9" s="166">
        <v>4900</v>
      </c>
      <c r="AE9" s="26"/>
      <c r="AF9" s="7"/>
    </row>
    <row r="10" spans="1:41" ht="30" customHeight="1" x14ac:dyDescent="0.25">
      <c r="A10" s="12"/>
      <c r="B10" s="312"/>
      <c r="C10" s="243">
        <f>1+"08:30:00"</f>
        <v>1.3541666666666667</v>
      </c>
      <c r="D10" s="244">
        <f>1+"09:00:00"</f>
        <v>1.375</v>
      </c>
      <c r="E10" s="236"/>
      <c r="F10" s="237">
        <f t="shared" si="1"/>
        <v>2.0833333333333259E-2</v>
      </c>
      <c r="G10" s="237">
        <f t="shared" si="2"/>
        <v>0</v>
      </c>
      <c r="H10" s="237">
        <f t="shared" si="3"/>
        <v>0</v>
      </c>
      <c r="I10" s="238">
        <f t="shared" si="0"/>
        <v>0</v>
      </c>
      <c r="J10" s="239">
        <f t="shared" si="4"/>
        <v>0</v>
      </c>
      <c r="K10" s="240"/>
      <c r="L10" s="241"/>
      <c r="M10" s="241"/>
      <c r="N10" s="241"/>
      <c r="O10" s="241"/>
      <c r="P10" s="241"/>
      <c r="Q10" s="241"/>
      <c r="R10" s="241"/>
      <c r="S10" s="241"/>
      <c r="T10" s="241"/>
      <c r="U10" s="241"/>
      <c r="V10" s="242"/>
      <c r="W10" s="19"/>
      <c r="X10" s="24"/>
      <c r="Y10" s="173" t="s">
        <v>27</v>
      </c>
      <c r="Z10" s="170" t="s">
        <v>29</v>
      </c>
      <c r="AA10" s="169">
        <v>0.47916666666666669</v>
      </c>
      <c r="AB10" s="27"/>
      <c r="AC10" s="177" t="s">
        <v>25</v>
      </c>
      <c r="AD10" s="171"/>
      <c r="AE10" s="26"/>
    </row>
    <row r="11" spans="1:41" ht="30" customHeight="1" x14ac:dyDescent="0.25">
      <c r="A11" s="12"/>
      <c r="B11" s="312"/>
      <c r="C11" s="243">
        <f>1+"09:00:00"</f>
        <v>1.375</v>
      </c>
      <c r="D11" s="244">
        <f>1+"09:30:00"</f>
        <v>1.3958333333333333</v>
      </c>
      <c r="E11" s="236"/>
      <c r="F11" s="237">
        <f t="shared" si="1"/>
        <v>2.0833333333333259E-2</v>
      </c>
      <c r="G11" s="237">
        <f t="shared" si="2"/>
        <v>2.0833333333333259E-2</v>
      </c>
      <c r="H11" s="237">
        <f t="shared" si="3"/>
        <v>0</v>
      </c>
      <c r="I11" s="238">
        <f t="shared" si="0"/>
        <v>-1</v>
      </c>
      <c r="J11" s="239">
        <f t="shared" si="4"/>
        <v>1</v>
      </c>
      <c r="K11" s="240"/>
      <c r="L11" s="241"/>
      <c r="M11" s="241"/>
      <c r="N11" s="241"/>
      <c r="O11" s="241">
        <v>1</v>
      </c>
      <c r="P11" s="241"/>
      <c r="Q11" s="241"/>
      <c r="R11" s="241"/>
      <c r="S11" s="241"/>
      <c r="T11" s="241"/>
      <c r="U11" s="241"/>
      <c r="V11" s="242"/>
      <c r="W11" s="19"/>
      <c r="X11" s="24"/>
      <c r="Y11" s="28"/>
      <c r="Z11" s="28"/>
      <c r="AA11" s="28"/>
      <c r="AB11" s="27"/>
      <c r="AC11" s="29"/>
      <c r="AD11" s="29"/>
      <c r="AE11" s="26"/>
    </row>
    <row r="12" spans="1:41" ht="30" customHeight="1" x14ac:dyDescent="0.25">
      <c r="A12" s="12"/>
      <c r="B12" s="312"/>
      <c r="C12" s="243">
        <f>1+"09:30:00"</f>
        <v>1.3958333333333333</v>
      </c>
      <c r="D12" s="244">
        <f>1+"10:00:00"</f>
        <v>1.4166666666666667</v>
      </c>
      <c r="E12" s="236"/>
      <c r="F12" s="237">
        <f t="shared" si="1"/>
        <v>2.0833333333333481E-2</v>
      </c>
      <c r="G12" s="237">
        <f t="shared" si="2"/>
        <v>2.0833333333333481E-2</v>
      </c>
      <c r="H12" s="237">
        <f t="shared" si="3"/>
        <v>0</v>
      </c>
      <c r="I12" s="238">
        <f t="shared" si="0"/>
        <v>-1</v>
      </c>
      <c r="J12" s="239">
        <f t="shared" si="4"/>
        <v>1</v>
      </c>
      <c r="K12" s="240"/>
      <c r="L12" s="241"/>
      <c r="M12" s="241"/>
      <c r="N12" s="241"/>
      <c r="O12" s="241">
        <v>1</v>
      </c>
      <c r="P12" s="241"/>
      <c r="Q12" s="241"/>
      <c r="R12" s="241"/>
      <c r="S12" s="241"/>
      <c r="T12" s="241"/>
      <c r="U12" s="241"/>
      <c r="V12" s="242"/>
      <c r="W12" s="19"/>
      <c r="X12" s="24"/>
      <c r="Y12" s="178" t="s">
        <v>23</v>
      </c>
      <c r="Z12" s="30" t="s">
        <v>28</v>
      </c>
      <c r="AA12" s="224" t="s">
        <v>36</v>
      </c>
      <c r="AB12" s="27"/>
      <c r="AC12" s="174" t="s">
        <v>24</v>
      </c>
      <c r="AD12" s="167">
        <f>AD9/Y13/24</f>
        <v>1.4583333333333333</v>
      </c>
      <c r="AE12" s="26"/>
    </row>
    <row r="13" spans="1:41" ht="30" customHeight="1" x14ac:dyDescent="0.25">
      <c r="A13" s="12"/>
      <c r="B13" s="312"/>
      <c r="C13" s="243">
        <f>1+"10:00:00"</f>
        <v>1.4166666666666667</v>
      </c>
      <c r="D13" s="244">
        <f>1+"10:30:00"</f>
        <v>1.4375</v>
      </c>
      <c r="E13" s="236"/>
      <c r="F13" s="237">
        <f t="shared" si="1"/>
        <v>2.0833333333333259E-2</v>
      </c>
      <c r="G13" s="237">
        <f t="shared" si="2"/>
        <v>4.1666666666666519E-2</v>
      </c>
      <c r="H13" s="237">
        <f t="shared" si="3"/>
        <v>0</v>
      </c>
      <c r="I13" s="238">
        <f t="shared" si="0"/>
        <v>-2</v>
      </c>
      <c r="J13" s="239">
        <f t="shared" si="4"/>
        <v>2</v>
      </c>
      <c r="K13" s="240"/>
      <c r="L13" s="241"/>
      <c r="M13" s="241"/>
      <c r="N13" s="241">
        <v>1</v>
      </c>
      <c r="O13" s="241">
        <v>1</v>
      </c>
      <c r="P13" s="241"/>
      <c r="Q13" s="241"/>
      <c r="R13" s="241"/>
      <c r="S13" s="241"/>
      <c r="T13" s="241"/>
      <c r="U13" s="241"/>
      <c r="V13" s="242"/>
      <c r="W13" s="19"/>
      <c r="X13" s="24"/>
      <c r="Y13" s="163">
        <v>140</v>
      </c>
      <c r="Z13" s="293">
        <f>AD9/(AD12+AD13)/24</f>
        <v>-1031.5789473684194</v>
      </c>
      <c r="AA13" s="164"/>
      <c r="AB13" s="27"/>
      <c r="AC13" s="175" t="s">
        <v>22</v>
      </c>
      <c r="AD13" s="167">
        <f>SUMIFS(H:H,C:C,"&gt;="&amp; (MATCH(Z9,$AF$3:$AF$8,0)+AA9),D:D,"&lt;=" &amp; (MATCH(Z10,$AF$3:$AF$8,0)+AA10))-SUMIFS(G:G,C:C,"&gt;="&amp; (MATCH(Z9,$AF$3:$AF$8,0)+AA9),D:D,"&lt;=" &amp; (MATCH(Z10,$AF$3:$AF$8,0)+AA10))-AD12</f>
        <v>-1.6562500000000002</v>
      </c>
      <c r="AE13" s="26"/>
    </row>
    <row r="14" spans="1:41" ht="30" customHeight="1" thickBot="1" x14ac:dyDescent="0.3">
      <c r="A14" s="12"/>
      <c r="B14" s="312"/>
      <c r="C14" s="243">
        <f>1+"10:30:00"</f>
        <v>1.4375</v>
      </c>
      <c r="D14" s="244">
        <f>1+"11:00:00"</f>
        <v>1.4583333333333333</v>
      </c>
      <c r="E14" s="236"/>
      <c r="F14" s="237">
        <f t="shared" si="1"/>
        <v>2.0833333333333259E-2</v>
      </c>
      <c r="G14" s="237">
        <f t="shared" si="2"/>
        <v>6.2499999999999778E-2</v>
      </c>
      <c r="H14" s="237">
        <f t="shared" si="3"/>
        <v>0</v>
      </c>
      <c r="I14" s="238">
        <f t="shared" si="0"/>
        <v>-3</v>
      </c>
      <c r="J14" s="239">
        <f t="shared" si="4"/>
        <v>3</v>
      </c>
      <c r="K14" s="245"/>
      <c r="L14" s="246"/>
      <c r="M14" s="246"/>
      <c r="N14" s="246">
        <v>2</v>
      </c>
      <c r="O14" s="241">
        <v>1</v>
      </c>
      <c r="P14" s="241"/>
      <c r="Q14" s="241"/>
      <c r="R14" s="246"/>
      <c r="S14" s="246"/>
      <c r="T14" s="246"/>
      <c r="U14" s="246"/>
      <c r="V14" s="247"/>
      <c r="W14" s="19"/>
      <c r="X14" s="32"/>
      <c r="Y14" s="33"/>
      <c r="Z14" s="34"/>
      <c r="AA14" s="33"/>
      <c r="AB14" s="35"/>
      <c r="AC14" s="36"/>
      <c r="AD14" s="36"/>
      <c r="AE14" s="37"/>
    </row>
    <row r="15" spans="1:41" ht="30" customHeight="1" x14ac:dyDescent="0.25">
      <c r="A15" s="12"/>
      <c r="B15" s="312"/>
      <c r="C15" s="248">
        <f>1+"11:00:00"</f>
        <v>1.4583333333333333</v>
      </c>
      <c r="D15" s="249">
        <f>1+"11:30:00"</f>
        <v>1.4791666666666667</v>
      </c>
      <c r="E15" s="250"/>
      <c r="F15" s="237">
        <f t="shared" si="1"/>
        <v>2.0833333333333481E-2</v>
      </c>
      <c r="G15" s="237">
        <f t="shared" si="2"/>
        <v>6.2500000000000444E-2</v>
      </c>
      <c r="H15" s="237">
        <f t="shared" si="3"/>
        <v>0</v>
      </c>
      <c r="I15" s="238">
        <f t="shared" si="0"/>
        <v>-3</v>
      </c>
      <c r="J15" s="239">
        <f t="shared" si="4"/>
        <v>3</v>
      </c>
      <c r="K15" s="240"/>
      <c r="L15" s="241"/>
      <c r="M15" s="241"/>
      <c r="N15" s="241">
        <v>2</v>
      </c>
      <c r="O15" s="241">
        <v>1</v>
      </c>
      <c r="P15" s="241"/>
      <c r="Q15" s="241"/>
      <c r="R15" s="241"/>
      <c r="S15" s="241"/>
      <c r="T15" s="241"/>
      <c r="U15" s="241"/>
      <c r="V15" s="242"/>
      <c r="W15" s="19"/>
      <c r="X15" s="19"/>
      <c r="Y15" s="38"/>
      <c r="AA15" s="38"/>
      <c r="AB15" s="13"/>
    </row>
    <row r="16" spans="1:41" ht="30" customHeight="1" x14ac:dyDescent="0.25">
      <c r="A16" s="12"/>
      <c r="B16" s="312"/>
      <c r="C16" s="243">
        <f>1+"11:30:00"</f>
        <v>1.4791666666666667</v>
      </c>
      <c r="D16" s="244">
        <f>1+"12:00:00"</f>
        <v>1.5</v>
      </c>
      <c r="E16" s="236"/>
      <c r="F16" s="228">
        <f t="shared" si="1"/>
        <v>2.0833333333333259E-2</v>
      </c>
      <c r="G16" s="228">
        <f t="shared" si="2"/>
        <v>0</v>
      </c>
      <c r="H16" s="228">
        <f t="shared" si="3"/>
        <v>0</v>
      </c>
      <c r="I16" s="229">
        <f t="shared" si="0"/>
        <v>0</v>
      </c>
      <c r="J16" s="230">
        <f t="shared" si="4"/>
        <v>0</v>
      </c>
      <c r="K16" s="251">
        <f>E16</f>
        <v>0</v>
      </c>
      <c r="L16" s="252"/>
      <c r="M16" s="252"/>
      <c r="N16" s="252"/>
      <c r="O16" s="252"/>
      <c r="P16" s="252"/>
      <c r="Q16" s="252"/>
      <c r="R16" s="252"/>
      <c r="S16" s="252"/>
      <c r="T16" s="252"/>
      <c r="U16" s="252"/>
      <c r="V16" s="253"/>
      <c r="W16" s="19"/>
      <c r="X16" s="19"/>
      <c r="Y16" s="38"/>
      <c r="AA16" s="38"/>
      <c r="AB16" s="13"/>
    </row>
    <row r="17" spans="1:33" ht="30" customHeight="1" thickBot="1" x14ac:dyDescent="0.3">
      <c r="A17" s="12"/>
      <c r="B17" s="312"/>
      <c r="C17" s="254">
        <f>1+"12:00:00"</f>
        <v>1.5</v>
      </c>
      <c r="D17" s="255">
        <f>1+"12:30:00"</f>
        <v>1.5208333333333335</v>
      </c>
      <c r="E17" s="256"/>
      <c r="F17" s="257">
        <f t="shared" si="1"/>
        <v>2.0833333333333481E-2</v>
      </c>
      <c r="G17" s="257">
        <f t="shared" si="2"/>
        <v>0</v>
      </c>
      <c r="H17" s="257">
        <f t="shared" si="3"/>
        <v>0</v>
      </c>
      <c r="I17" s="258">
        <f t="shared" si="0"/>
        <v>0</v>
      </c>
      <c r="J17" s="259">
        <f t="shared" si="4"/>
        <v>0</v>
      </c>
      <c r="K17" s="260">
        <f>E17</f>
        <v>0</v>
      </c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2"/>
      <c r="W17" s="19"/>
      <c r="X17" s="19"/>
      <c r="Y17" s="38"/>
      <c r="AA17" s="38"/>
      <c r="AB17" s="13"/>
    </row>
    <row r="18" spans="1:33" ht="30" customHeight="1" x14ac:dyDescent="0.25">
      <c r="A18" s="40"/>
      <c r="B18" s="312"/>
      <c r="C18" s="263">
        <f>1+"13:30:00"</f>
        <v>1.5625</v>
      </c>
      <c r="D18" s="264">
        <f>1+"14:00:00"</f>
        <v>1.5833333333333335</v>
      </c>
      <c r="E18" s="265"/>
      <c r="F18" s="266">
        <f>D18-C18</f>
        <v>2.0833333333333481E-2</v>
      </c>
      <c r="G18" s="266">
        <f>J18*F18</f>
        <v>0</v>
      </c>
      <c r="H18" s="266">
        <f t="shared" si="3"/>
        <v>0</v>
      </c>
      <c r="I18" s="267">
        <f t="shared" si="0"/>
        <v>0</v>
      </c>
      <c r="J18" s="268">
        <f>SUM(K18:V18)</f>
        <v>0</v>
      </c>
      <c r="K18" s="269"/>
      <c r="L18" s="270"/>
      <c r="M18" s="270"/>
      <c r="N18" s="270"/>
      <c r="O18" s="270"/>
      <c r="P18" s="270"/>
      <c r="Q18" s="270"/>
      <c r="R18" s="270"/>
      <c r="S18" s="270"/>
      <c r="T18" s="270"/>
      <c r="U18" s="270"/>
      <c r="V18" s="271"/>
      <c r="W18" s="19"/>
      <c r="X18" s="41"/>
      <c r="Y18" s="42"/>
      <c r="Z18" s="42"/>
      <c r="AA18" s="42"/>
      <c r="AB18" s="42"/>
      <c r="AC18" s="43"/>
      <c r="AD18" s="43"/>
      <c r="AE18" s="44"/>
    </row>
    <row r="19" spans="1:33" ht="30" customHeight="1" x14ac:dyDescent="0.25">
      <c r="A19" s="12"/>
      <c r="B19" s="312"/>
      <c r="C19" s="243">
        <f>1+"14:00:00"</f>
        <v>1.5833333333333335</v>
      </c>
      <c r="D19" s="244">
        <f>1+"14:30:00"</f>
        <v>1.6041666666666665</v>
      </c>
      <c r="E19" s="250"/>
      <c r="F19" s="237">
        <f t="shared" ref="F19:F26" si="5">D19-C19</f>
        <v>2.0833333333333037E-2</v>
      </c>
      <c r="G19" s="237">
        <f t="shared" ref="G19:G26" si="6">J19*F19</f>
        <v>0</v>
      </c>
      <c r="H19" s="237">
        <f t="shared" si="3"/>
        <v>0</v>
      </c>
      <c r="I19" s="238">
        <f t="shared" si="0"/>
        <v>0</v>
      </c>
      <c r="J19" s="239">
        <f t="shared" ref="J19:J26" si="7">SUM(K19:V19)</f>
        <v>0</v>
      </c>
      <c r="K19" s="272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273"/>
      <c r="W19" s="19"/>
      <c r="X19" s="45"/>
      <c r="Y19" s="172" t="s">
        <v>26</v>
      </c>
      <c r="Z19" s="170" t="s">
        <v>29</v>
      </c>
      <c r="AA19" s="168">
        <v>0.5625</v>
      </c>
      <c r="AB19" s="46"/>
      <c r="AC19" s="176" t="s">
        <v>35</v>
      </c>
      <c r="AD19" s="166">
        <v>160</v>
      </c>
      <c r="AE19" s="47"/>
    </row>
    <row r="20" spans="1:33" ht="30" customHeight="1" x14ac:dyDescent="0.25">
      <c r="A20" s="12"/>
      <c r="B20" s="312"/>
      <c r="C20" s="243">
        <f>1+"14:30:00"</f>
        <v>1.6041666666666665</v>
      </c>
      <c r="D20" s="244">
        <f>1+"15:00:00"</f>
        <v>1.625</v>
      </c>
      <c r="E20" s="250"/>
      <c r="F20" s="237">
        <f t="shared" si="5"/>
        <v>2.0833333333333481E-2</v>
      </c>
      <c r="G20" s="237">
        <f t="shared" si="6"/>
        <v>0</v>
      </c>
      <c r="H20" s="237">
        <f t="shared" si="3"/>
        <v>0</v>
      </c>
      <c r="I20" s="238">
        <f t="shared" si="0"/>
        <v>0</v>
      </c>
      <c r="J20" s="239">
        <f t="shared" si="7"/>
        <v>0</v>
      </c>
      <c r="K20" s="272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273"/>
      <c r="W20" s="19"/>
      <c r="X20" s="45"/>
      <c r="Y20" s="173" t="s">
        <v>27</v>
      </c>
      <c r="Z20" s="170" t="s">
        <v>29</v>
      </c>
      <c r="AA20" s="169">
        <v>0.59375</v>
      </c>
      <c r="AB20" s="48"/>
      <c r="AC20" s="177" t="s">
        <v>25</v>
      </c>
      <c r="AD20" s="166"/>
      <c r="AE20" s="47"/>
    </row>
    <row r="21" spans="1:33" ht="30" customHeight="1" x14ac:dyDescent="0.25">
      <c r="A21" s="12"/>
      <c r="B21" s="312"/>
      <c r="C21" s="243">
        <f>1+"15:00:00"</f>
        <v>1.625</v>
      </c>
      <c r="D21" s="244">
        <f>1+"15:30:00"</f>
        <v>1.6458333333333335</v>
      </c>
      <c r="E21" s="250"/>
      <c r="F21" s="237">
        <f t="shared" si="5"/>
        <v>2.0833333333333481E-2</v>
      </c>
      <c r="G21" s="237">
        <f t="shared" si="6"/>
        <v>4.1666666666666963E-2</v>
      </c>
      <c r="H21" s="237">
        <f t="shared" si="3"/>
        <v>0</v>
      </c>
      <c r="I21" s="238">
        <f t="shared" si="0"/>
        <v>-2</v>
      </c>
      <c r="J21" s="239">
        <f t="shared" si="7"/>
        <v>2</v>
      </c>
      <c r="K21" s="272">
        <v>1</v>
      </c>
      <c r="L21" s="165">
        <v>0.5</v>
      </c>
      <c r="M21" s="165">
        <v>0.5</v>
      </c>
      <c r="N21" s="165"/>
      <c r="O21" s="165"/>
      <c r="P21" s="165"/>
      <c r="Q21" s="165"/>
      <c r="R21" s="165"/>
      <c r="S21" s="165"/>
      <c r="T21" s="165"/>
      <c r="U21" s="165"/>
      <c r="V21" s="273"/>
      <c r="W21" s="19"/>
      <c r="X21" s="45"/>
      <c r="Y21" s="49"/>
      <c r="Z21" s="49"/>
      <c r="AA21" s="49"/>
      <c r="AB21" s="48"/>
      <c r="AC21" s="50"/>
      <c r="AD21" s="50"/>
      <c r="AE21" s="47"/>
    </row>
    <row r="22" spans="1:33" ht="30" customHeight="1" x14ac:dyDescent="0.25">
      <c r="A22" s="12"/>
      <c r="B22" s="312"/>
      <c r="C22" s="243">
        <f>1+"15:30:00"</f>
        <v>1.6458333333333335</v>
      </c>
      <c r="D22" s="244">
        <f>1+"16:00:00"</f>
        <v>1.6666666666666665</v>
      </c>
      <c r="E22" s="250"/>
      <c r="F22" s="237">
        <f t="shared" si="5"/>
        <v>2.0833333333333037E-2</v>
      </c>
      <c r="G22" s="237">
        <f t="shared" si="6"/>
        <v>0</v>
      </c>
      <c r="H22" s="237">
        <f t="shared" si="3"/>
        <v>0</v>
      </c>
      <c r="I22" s="238">
        <f t="shared" si="0"/>
        <v>0</v>
      </c>
      <c r="J22" s="239">
        <f t="shared" si="7"/>
        <v>0</v>
      </c>
      <c r="K22" s="272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273"/>
      <c r="W22" s="19"/>
      <c r="X22" s="45"/>
      <c r="Y22" s="178" t="s">
        <v>23</v>
      </c>
      <c r="Z22" s="30" t="s">
        <v>28</v>
      </c>
      <c r="AA22" s="224" t="s">
        <v>36</v>
      </c>
      <c r="AB22" s="48"/>
      <c r="AC22" s="174" t="s">
        <v>24</v>
      </c>
      <c r="AD22" s="167">
        <f>AD19/Y23/24</f>
        <v>5.5555555555555552E-2</v>
      </c>
      <c r="AE22" s="47"/>
    </row>
    <row r="23" spans="1:33" ht="30" customHeight="1" x14ac:dyDescent="0.25">
      <c r="A23" s="12"/>
      <c r="B23" s="312"/>
      <c r="C23" s="243">
        <f>1+"16:00:00"</f>
        <v>1.6666666666666665</v>
      </c>
      <c r="D23" s="244">
        <f>1+"16:30:00"</f>
        <v>1.6875</v>
      </c>
      <c r="E23" s="250"/>
      <c r="F23" s="237">
        <f t="shared" si="5"/>
        <v>2.0833333333333481E-2</v>
      </c>
      <c r="G23" s="237">
        <f t="shared" si="6"/>
        <v>0</v>
      </c>
      <c r="H23" s="237">
        <f t="shared" si="3"/>
        <v>0</v>
      </c>
      <c r="I23" s="238">
        <f t="shared" si="0"/>
        <v>0</v>
      </c>
      <c r="J23" s="239">
        <f t="shared" si="7"/>
        <v>0</v>
      </c>
      <c r="K23" s="272"/>
      <c r="L23" s="165"/>
      <c r="M23" s="165"/>
      <c r="N23" s="165"/>
      <c r="O23" s="165"/>
      <c r="P23" s="165"/>
      <c r="Q23" s="165"/>
      <c r="R23" s="165"/>
      <c r="S23" s="165"/>
      <c r="T23" s="165"/>
      <c r="U23" s="165"/>
      <c r="V23" s="273"/>
      <c r="W23" s="19"/>
      <c r="X23" s="45"/>
      <c r="Y23" s="163">
        <v>120</v>
      </c>
      <c r="Z23" s="293" t="e">
        <f>AD19/(AD23+AD22)/24</f>
        <v>#DIV/0!</v>
      </c>
      <c r="AA23" s="164"/>
      <c r="AB23" s="48"/>
      <c r="AC23" s="175" t="s">
        <v>22</v>
      </c>
      <c r="AD23" s="167">
        <f>SUMIFS(H:H,C:C,"&gt;="&amp; (MATCH(Z19,$AF$3:$AF$8,0)+AA19),D:D,"&lt;=" &amp; (MATCH(Z20,$AF$3:$AF$8,0)+AA20))-SUMIFS(G:G,C:C,"&gt;="&amp; (MATCH(Z19,$AF$3:$AF$8,0)+AA19),D:D,"&lt;=" &amp; (MATCH(Z20,$AF$3:$AF$8,0)+AA20))-AD22</f>
        <v>-5.5555555555555552E-2</v>
      </c>
      <c r="AE23" s="47"/>
    </row>
    <row r="24" spans="1:33" ht="30" customHeight="1" thickBot="1" x14ac:dyDescent="0.3">
      <c r="A24" s="12"/>
      <c r="B24" s="312"/>
      <c r="C24" s="243">
        <f>1+"16:30:00"</f>
        <v>1.6875</v>
      </c>
      <c r="D24" s="244">
        <f>1+"17:00:00"</f>
        <v>1.7083333333333335</v>
      </c>
      <c r="E24" s="250"/>
      <c r="F24" s="237">
        <f t="shared" si="5"/>
        <v>2.0833333333333481E-2</v>
      </c>
      <c r="G24" s="237">
        <f t="shared" si="6"/>
        <v>0</v>
      </c>
      <c r="H24" s="237">
        <f t="shared" si="3"/>
        <v>0</v>
      </c>
      <c r="I24" s="238">
        <f t="shared" si="0"/>
        <v>0</v>
      </c>
      <c r="J24" s="239">
        <f t="shared" si="7"/>
        <v>0</v>
      </c>
      <c r="K24" s="272"/>
      <c r="L24" s="165"/>
      <c r="M24" s="165"/>
      <c r="N24" s="165"/>
      <c r="O24" s="165"/>
      <c r="P24" s="165"/>
      <c r="Q24" s="165"/>
      <c r="R24" s="165"/>
      <c r="S24" s="165"/>
      <c r="T24" s="165"/>
      <c r="U24" s="165"/>
      <c r="V24" s="273"/>
      <c r="W24" s="19"/>
      <c r="X24" s="52"/>
      <c r="Y24" s="53"/>
      <c r="Z24" s="54"/>
      <c r="AA24" s="54"/>
      <c r="AB24" s="54"/>
      <c r="AC24" s="54"/>
      <c r="AD24" s="54"/>
      <c r="AE24" s="55"/>
      <c r="AF24" s="51"/>
    </row>
    <row r="25" spans="1:33" ht="30" customHeight="1" x14ac:dyDescent="0.25">
      <c r="A25" s="12"/>
      <c r="B25" s="312"/>
      <c r="C25" s="243">
        <f>1+"17:00:00"</f>
        <v>1.7083333333333335</v>
      </c>
      <c r="D25" s="244">
        <f>1+"17:30:00"</f>
        <v>1.7291666666666665</v>
      </c>
      <c r="E25" s="250"/>
      <c r="F25" s="237">
        <f t="shared" si="5"/>
        <v>2.0833333333333037E-2</v>
      </c>
      <c r="G25" s="237">
        <f t="shared" si="6"/>
        <v>0</v>
      </c>
      <c r="H25" s="237">
        <f t="shared" si="3"/>
        <v>0</v>
      </c>
      <c r="I25" s="238">
        <f t="shared" si="0"/>
        <v>0</v>
      </c>
      <c r="J25" s="239">
        <f t="shared" si="7"/>
        <v>0</v>
      </c>
      <c r="K25" s="272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273"/>
      <c r="W25" s="19"/>
      <c r="X25" s="19"/>
      <c r="AG25" s="51"/>
    </row>
    <row r="26" spans="1:33" ht="30" customHeight="1" thickBot="1" x14ac:dyDescent="0.3">
      <c r="A26" s="12"/>
      <c r="B26" s="313"/>
      <c r="C26" s="274">
        <f>1+"17:30:00"</f>
        <v>1.7291666666666665</v>
      </c>
      <c r="D26" s="275">
        <f>1+"18:00:00"</f>
        <v>1.75</v>
      </c>
      <c r="E26" s="276"/>
      <c r="F26" s="277">
        <f t="shared" si="5"/>
        <v>2.0833333333333481E-2</v>
      </c>
      <c r="G26" s="277">
        <f t="shared" si="6"/>
        <v>0</v>
      </c>
      <c r="H26" s="277">
        <f t="shared" si="3"/>
        <v>0</v>
      </c>
      <c r="I26" s="278">
        <f t="shared" si="0"/>
        <v>0</v>
      </c>
      <c r="J26" s="279">
        <f t="shared" si="7"/>
        <v>0</v>
      </c>
      <c r="K26" s="280"/>
      <c r="L26" s="281"/>
      <c r="M26" s="281"/>
      <c r="N26" s="281"/>
      <c r="O26" s="281"/>
      <c r="P26" s="281"/>
      <c r="Q26" s="281"/>
      <c r="R26" s="281"/>
      <c r="S26" s="281"/>
      <c r="T26" s="281"/>
      <c r="U26" s="281"/>
      <c r="V26" s="282"/>
      <c r="W26" s="19"/>
      <c r="AG26" s="51"/>
    </row>
    <row r="27" spans="1:33" ht="30" customHeight="1" thickTop="1" x14ac:dyDescent="0.25">
      <c r="A27" s="12"/>
      <c r="B27" s="314" t="str">
        <f>IF($AB$3="","",$AB$3+1)</f>
        <v/>
      </c>
      <c r="C27" s="283">
        <f>2+"07:45:00"</f>
        <v>2.3229166666666665</v>
      </c>
      <c r="D27" s="284">
        <f>2+"08:00:00"</f>
        <v>2.3333333333333335</v>
      </c>
      <c r="E27" s="285">
        <v>3</v>
      </c>
      <c r="F27" s="286">
        <f>D27-C27</f>
        <v>1.0416666666666963E-2</v>
      </c>
      <c r="G27" s="286">
        <f>J27*F27</f>
        <v>2.0833333333333925E-2</v>
      </c>
      <c r="H27" s="286">
        <f>F27*E27</f>
        <v>3.1250000000000888E-2</v>
      </c>
      <c r="I27" s="287">
        <f t="shared" si="0"/>
        <v>1</v>
      </c>
      <c r="J27" s="288">
        <f>SUM(K27:V27)</f>
        <v>2</v>
      </c>
      <c r="K27" s="289">
        <v>1</v>
      </c>
      <c r="L27" s="290">
        <v>0.5</v>
      </c>
      <c r="M27" s="290">
        <v>0.5</v>
      </c>
      <c r="N27" s="290"/>
      <c r="O27" s="290"/>
      <c r="P27" s="290"/>
      <c r="Q27" s="290"/>
      <c r="R27" s="290"/>
      <c r="S27" s="290"/>
      <c r="T27" s="290"/>
      <c r="U27" s="290"/>
      <c r="V27" s="291"/>
      <c r="W27" s="19"/>
      <c r="X27" s="56"/>
      <c r="Y27" s="57"/>
      <c r="Z27" s="57"/>
      <c r="AA27" s="57"/>
      <c r="AB27" s="57"/>
      <c r="AC27" s="58"/>
      <c r="AD27" s="58"/>
      <c r="AE27" s="59"/>
    </row>
    <row r="28" spans="1:33" ht="30" customHeight="1" x14ac:dyDescent="0.25">
      <c r="A28" s="12"/>
      <c r="B28" s="314"/>
      <c r="C28" s="234">
        <f>2+"08:00:00"</f>
        <v>2.3333333333333335</v>
      </c>
      <c r="D28" s="235">
        <f>2+"08:30:00"</f>
        <v>2.3541666666666665</v>
      </c>
      <c r="E28" s="250"/>
      <c r="F28" s="237">
        <f t="shared" ref="F28:F36" si="8">D28-C28</f>
        <v>2.0833333333333037E-2</v>
      </c>
      <c r="G28" s="237">
        <f t="shared" ref="G28:G36" si="9">J28*F28</f>
        <v>0</v>
      </c>
      <c r="H28" s="237">
        <f t="shared" ref="H28:H45" si="10">F28*E28</f>
        <v>0</v>
      </c>
      <c r="I28" s="238">
        <f t="shared" si="0"/>
        <v>0</v>
      </c>
      <c r="J28" s="239">
        <f t="shared" ref="J28:J36" si="11">SUM(K28:V28)</f>
        <v>0</v>
      </c>
      <c r="K28" s="272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273"/>
      <c r="W28" s="19"/>
      <c r="X28" s="60"/>
      <c r="Y28" s="172" t="s">
        <v>26</v>
      </c>
      <c r="Z28" s="170" t="s">
        <v>29</v>
      </c>
      <c r="AA28" s="168">
        <v>0.60416666666666663</v>
      </c>
      <c r="AB28" s="61"/>
      <c r="AC28" s="176" t="s">
        <v>35</v>
      </c>
      <c r="AD28" s="166">
        <v>4700</v>
      </c>
      <c r="AE28" s="62"/>
    </row>
    <row r="29" spans="1:33" ht="30" customHeight="1" x14ac:dyDescent="0.25">
      <c r="A29" s="12"/>
      <c r="B29" s="314"/>
      <c r="C29" s="243">
        <f>2+"08:30:00"</f>
        <v>2.3541666666666665</v>
      </c>
      <c r="D29" s="244">
        <f>2+"09:00:00"</f>
        <v>2.375</v>
      </c>
      <c r="E29" s="250"/>
      <c r="F29" s="237">
        <f t="shared" si="8"/>
        <v>2.0833333333333481E-2</v>
      </c>
      <c r="G29" s="237">
        <f t="shared" si="9"/>
        <v>0</v>
      </c>
      <c r="H29" s="237">
        <f t="shared" si="10"/>
        <v>0</v>
      </c>
      <c r="I29" s="238">
        <f t="shared" si="0"/>
        <v>0</v>
      </c>
      <c r="J29" s="239">
        <f t="shared" si="11"/>
        <v>0</v>
      </c>
      <c r="K29" s="272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273"/>
      <c r="W29" s="19"/>
      <c r="X29" s="60"/>
      <c r="Y29" s="173" t="s">
        <v>27</v>
      </c>
      <c r="Z29" s="170" t="s">
        <v>30</v>
      </c>
      <c r="AA29" s="169">
        <v>0.47916666666666669</v>
      </c>
      <c r="AB29" s="63"/>
      <c r="AC29" s="177" t="s">
        <v>25</v>
      </c>
      <c r="AD29" s="166"/>
      <c r="AE29" s="62"/>
    </row>
    <row r="30" spans="1:33" ht="30" customHeight="1" x14ac:dyDescent="0.25">
      <c r="A30" s="12"/>
      <c r="B30" s="314"/>
      <c r="C30" s="243">
        <f>2+"09:00:00"</f>
        <v>2.375</v>
      </c>
      <c r="D30" s="244">
        <f>2+"09:30:00"</f>
        <v>2.3958333333333335</v>
      </c>
      <c r="E30" s="250"/>
      <c r="F30" s="237">
        <f t="shared" si="8"/>
        <v>2.0833333333333481E-2</v>
      </c>
      <c r="G30" s="237">
        <f t="shared" si="9"/>
        <v>2.0833333333333481E-2</v>
      </c>
      <c r="H30" s="237">
        <f t="shared" si="10"/>
        <v>0</v>
      </c>
      <c r="I30" s="238">
        <f t="shared" si="0"/>
        <v>-1</v>
      </c>
      <c r="J30" s="239">
        <f t="shared" si="11"/>
        <v>1</v>
      </c>
      <c r="K30" s="272"/>
      <c r="L30" s="165"/>
      <c r="M30" s="165"/>
      <c r="N30" s="165"/>
      <c r="O30" s="165">
        <v>1</v>
      </c>
      <c r="P30" s="165"/>
      <c r="Q30" s="165"/>
      <c r="R30" s="165"/>
      <c r="S30" s="165"/>
      <c r="T30" s="165"/>
      <c r="U30" s="165"/>
      <c r="V30" s="273"/>
      <c r="W30" s="19"/>
      <c r="X30" s="60"/>
      <c r="Y30" s="64"/>
      <c r="Z30" s="64"/>
      <c r="AA30" s="64"/>
      <c r="AB30" s="63"/>
      <c r="AC30" s="65"/>
      <c r="AD30" s="65"/>
      <c r="AE30" s="62"/>
    </row>
    <row r="31" spans="1:33" ht="30" customHeight="1" x14ac:dyDescent="0.25">
      <c r="A31" s="12"/>
      <c r="B31" s="314"/>
      <c r="C31" s="243">
        <f>2+"09:30:00"</f>
        <v>2.3958333333333335</v>
      </c>
      <c r="D31" s="244">
        <f>2+"10:00:00"</f>
        <v>2.4166666666666665</v>
      </c>
      <c r="E31" s="250"/>
      <c r="F31" s="237">
        <f t="shared" si="8"/>
        <v>2.0833333333333037E-2</v>
      </c>
      <c r="G31" s="237">
        <f t="shared" si="9"/>
        <v>2.0833333333333037E-2</v>
      </c>
      <c r="H31" s="237">
        <f t="shared" si="10"/>
        <v>0</v>
      </c>
      <c r="I31" s="238">
        <f t="shared" si="0"/>
        <v>-1</v>
      </c>
      <c r="J31" s="239">
        <f t="shared" si="11"/>
        <v>1</v>
      </c>
      <c r="K31" s="272"/>
      <c r="L31" s="165"/>
      <c r="M31" s="165"/>
      <c r="N31" s="165"/>
      <c r="O31" s="165">
        <v>1</v>
      </c>
      <c r="P31" s="165"/>
      <c r="Q31" s="165"/>
      <c r="R31" s="165"/>
      <c r="S31" s="165"/>
      <c r="T31" s="165"/>
      <c r="U31" s="165"/>
      <c r="V31" s="273"/>
      <c r="W31" s="19"/>
      <c r="X31" s="60"/>
      <c r="Y31" s="178" t="s">
        <v>23</v>
      </c>
      <c r="Z31" s="30" t="s">
        <v>28</v>
      </c>
      <c r="AA31" s="224" t="s">
        <v>36</v>
      </c>
      <c r="AB31" s="63"/>
      <c r="AC31" s="174" t="s">
        <v>24</v>
      </c>
      <c r="AD31" s="167">
        <f>AD28/Y32/24</f>
        <v>1.3988095238095237</v>
      </c>
      <c r="AE31" s="62"/>
    </row>
    <row r="32" spans="1:33" ht="30" customHeight="1" x14ac:dyDescent="0.25">
      <c r="A32" s="12"/>
      <c r="B32" s="314"/>
      <c r="C32" s="243">
        <f>2+"10:00:00"</f>
        <v>2.4166666666666665</v>
      </c>
      <c r="D32" s="244">
        <f>2+"10:30:00"</f>
        <v>2.4375</v>
      </c>
      <c r="E32" s="250"/>
      <c r="F32" s="237">
        <f t="shared" si="8"/>
        <v>2.0833333333333481E-2</v>
      </c>
      <c r="G32" s="237">
        <f t="shared" si="9"/>
        <v>4.1666666666666963E-2</v>
      </c>
      <c r="H32" s="237">
        <f t="shared" si="10"/>
        <v>0</v>
      </c>
      <c r="I32" s="238">
        <f t="shared" si="0"/>
        <v>-2</v>
      </c>
      <c r="J32" s="239">
        <f t="shared" si="11"/>
        <v>2</v>
      </c>
      <c r="K32" s="272"/>
      <c r="L32" s="165"/>
      <c r="M32" s="165"/>
      <c r="N32" s="165">
        <v>1</v>
      </c>
      <c r="O32" s="165">
        <v>1</v>
      </c>
      <c r="P32" s="165"/>
      <c r="Q32" s="165"/>
      <c r="R32" s="165"/>
      <c r="S32" s="165"/>
      <c r="T32" s="165"/>
      <c r="U32" s="165"/>
      <c r="V32" s="273"/>
      <c r="W32" s="19"/>
      <c r="X32" s="60"/>
      <c r="Y32" s="163">
        <v>140</v>
      </c>
      <c r="Z32" s="293">
        <f>AD28/(AD31+AD32)/24</f>
        <v>-817.39130434782703</v>
      </c>
      <c r="AA32" s="164"/>
      <c r="AB32" s="63"/>
      <c r="AC32" s="175" t="s">
        <v>22</v>
      </c>
      <c r="AD32" s="167">
        <f>SUMIFS(H:H,C:C,"&gt;="&amp; (MATCH(Z28,$AF$3:$AF$8,0)+AA28),D:D,"&lt;=" &amp; (MATCH(Z29,$AF$3:$AF$8,0)+AA29))-SUMIFS(G:G,C:C,"&gt;="&amp; (MATCH(Z28,$AF$3:$AF$8,0)+AA28),D:D,"&lt;=" &amp; (MATCH(Z29,$AF$3:$AF$8,0)+AA29))-AD31</f>
        <v>-1.6383928571428568</v>
      </c>
      <c r="AE32" s="62"/>
    </row>
    <row r="33" spans="1:31" ht="30" customHeight="1" thickBot="1" x14ac:dyDescent="0.3">
      <c r="A33" s="12"/>
      <c r="B33" s="314"/>
      <c r="C33" s="243">
        <f>2+"10:30:00"</f>
        <v>2.4375</v>
      </c>
      <c r="D33" s="244">
        <f>2+"11:00:00"</f>
        <v>2.4583333333333335</v>
      </c>
      <c r="E33" s="250"/>
      <c r="F33" s="237">
        <f t="shared" si="8"/>
        <v>2.0833333333333481E-2</v>
      </c>
      <c r="G33" s="237">
        <f t="shared" si="9"/>
        <v>6.2500000000000444E-2</v>
      </c>
      <c r="H33" s="237">
        <f t="shared" si="10"/>
        <v>0</v>
      </c>
      <c r="I33" s="238">
        <f t="shared" si="0"/>
        <v>-3</v>
      </c>
      <c r="J33" s="239">
        <f t="shared" si="11"/>
        <v>3</v>
      </c>
      <c r="K33" s="272"/>
      <c r="L33" s="165"/>
      <c r="M33" s="165"/>
      <c r="N33" s="165">
        <v>2</v>
      </c>
      <c r="O33" s="165">
        <v>1</v>
      </c>
      <c r="P33" s="165"/>
      <c r="Q33" s="165"/>
      <c r="R33" s="165"/>
      <c r="S33" s="165"/>
      <c r="T33" s="165"/>
      <c r="U33" s="165"/>
      <c r="V33" s="273"/>
      <c r="W33" s="19"/>
      <c r="X33" s="66"/>
      <c r="Y33" s="67"/>
      <c r="Z33" s="68"/>
      <c r="AA33" s="68"/>
      <c r="AB33" s="69"/>
      <c r="AC33" s="70"/>
      <c r="AD33" s="70"/>
      <c r="AE33" s="71"/>
    </row>
    <row r="34" spans="1:31" ht="30" customHeight="1" x14ac:dyDescent="0.25">
      <c r="A34" s="12"/>
      <c r="B34" s="314"/>
      <c r="C34" s="248">
        <f>2+"11:00:00"</f>
        <v>2.4583333333333335</v>
      </c>
      <c r="D34" s="249">
        <f>2+"11:30:00"</f>
        <v>2.4791666666666665</v>
      </c>
      <c r="E34" s="250"/>
      <c r="F34" s="237">
        <f t="shared" si="8"/>
        <v>2.0833333333333037E-2</v>
      </c>
      <c r="G34" s="237">
        <f t="shared" si="9"/>
        <v>6.2499999999999112E-2</v>
      </c>
      <c r="H34" s="237">
        <f t="shared" si="10"/>
        <v>0</v>
      </c>
      <c r="I34" s="238">
        <f t="shared" si="0"/>
        <v>-3</v>
      </c>
      <c r="J34" s="239">
        <f t="shared" si="11"/>
        <v>3</v>
      </c>
      <c r="K34" s="272"/>
      <c r="L34" s="165"/>
      <c r="M34" s="165"/>
      <c r="N34" s="165">
        <v>2</v>
      </c>
      <c r="O34" s="165">
        <v>1</v>
      </c>
      <c r="P34" s="165"/>
      <c r="Q34" s="165"/>
      <c r="R34" s="165"/>
      <c r="S34" s="165"/>
      <c r="T34" s="165"/>
      <c r="U34" s="165"/>
      <c r="V34" s="273"/>
      <c r="W34" s="19"/>
      <c r="X34" s="19"/>
      <c r="Y34" s="72"/>
      <c r="AB34" s="13"/>
    </row>
    <row r="35" spans="1:31" ht="30" customHeight="1" x14ac:dyDescent="0.25">
      <c r="A35" s="12"/>
      <c r="B35" s="314"/>
      <c r="C35" s="243">
        <f>2+"11:30:00"</f>
        <v>2.4791666666666665</v>
      </c>
      <c r="D35" s="244">
        <f>2+"12:00:00"</f>
        <v>2.5</v>
      </c>
      <c r="E35" s="250"/>
      <c r="F35" s="237">
        <f t="shared" si="8"/>
        <v>2.0833333333333481E-2</v>
      </c>
      <c r="G35" s="237">
        <f t="shared" si="9"/>
        <v>0</v>
      </c>
      <c r="H35" s="237">
        <f t="shared" si="10"/>
        <v>0</v>
      </c>
      <c r="I35" s="238">
        <f t="shared" si="0"/>
        <v>0</v>
      </c>
      <c r="J35" s="239">
        <f t="shared" si="11"/>
        <v>0</v>
      </c>
      <c r="K35" s="272">
        <f>E35</f>
        <v>0</v>
      </c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273"/>
      <c r="W35" s="19"/>
      <c r="X35" s="19"/>
      <c r="AB35" s="13"/>
    </row>
    <row r="36" spans="1:31" ht="30" customHeight="1" thickBot="1" x14ac:dyDescent="0.3">
      <c r="A36" s="12"/>
      <c r="B36" s="314"/>
      <c r="C36" s="254">
        <f>2+"12:00:00"</f>
        <v>2.5</v>
      </c>
      <c r="D36" s="255">
        <f>2+"12:30:00"</f>
        <v>2.5208333333333335</v>
      </c>
      <c r="E36" s="256"/>
      <c r="F36" s="257">
        <f t="shared" si="8"/>
        <v>2.0833333333333481E-2</v>
      </c>
      <c r="G36" s="257">
        <f t="shared" si="9"/>
        <v>0</v>
      </c>
      <c r="H36" s="257">
        <f t="shared" si="10"/>
        <v>0</v>
      </c>
      <c r="I36" s="258">
        <f t="shared" si="0"/>
        <v>0</v>
      </c>
      <c r="J36" s="259">
        <f t="shared" si="11"/>
        <v>0</v>
      </c>
      <c r="K36" s="260">
        <f>E36</f>
        <v>0</v>
      </c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2"/>
      <c r="W36" s="19"/>
    </row>
    <row r="37" spans="1:31" ht="30" customHeight="1" x14ac:dyDescent="0.25">
      <c r="A37" s="12"/>
      <c r="B37" s="314"/>
      <c r="C37" s="263">
        <f>2+"13:30:00"</f>
        <v>2.5625</v>
      </c>
      <c r="D37" s="264">
        <f>2+"14:00:00"</f>
        <v>2.5833333333333335</v>
      </c>
      <c r="E37" s="265"/>
      <c r="F37" s="266">
        <f>D37-C37</f>
        <v>2.0833333333333481E-2</v>
      </c>
      <c r="G37" s="266">
        <f>J37*F37</f>
        <v>0</v>
      </c>
      <c r="H37" s="266">
        <f t="shared" si="10"/>
        <v>0</v>
      </c>
      <c r="I37" s="267">
        <f t="shared" si="0"/>
        <v>0</v>
      </c>
      <c r="J37" s="268">
        <f>SUM(K37:V37)</f>
        <v>0</v>
      </c>
      <c r="K37" s="269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1"/>
      <c r="W37" s="19"/>
      <c r="X37" s="73"/>
      <c r="Y37" s="74"/>
      <c r="Z37" s="74"/>
      <c r="AA37" s="74"/>
      <c r="AB37" s="74"/>
      <c r="AC37" s="75"/>
      <c r="AD37" s="75"/>
      <c r="AE37" s="76"/>
    </row>
    <row r="38" spans="1:31" ht="30" customHeight="1" x14ac:dyDescent="0.25">
      <c r="A38" s="12"/>
      <c r="B38" s="314"/>
      <c r="C38" s="243">
        <f>2+"14:00:00"</f>
        <v>2.5833333333333335</v>
      </c>
      <c r="D38" s="244">
        <f>2+"14:30:00"</f>
        <v>2.6041666666666665</v>
      </c>
      <c r="E38" s="250"/>
      <c r="F38" s="237">
        <f t="shared" ref="F38:F45" si="12">D38-C38</f>
        <v>2.0833333333333037E-2</v>
      </c>
      <c r="G38" s="237">
        <f t="shared" ref="G38:G45" si="13">J38*F38</f>
        <v>0</v>
      </c>
      <c r="H38" s="237">
        <f t="shared" si="10"/>
        <v>0</v>
      </c>
      <c r="I38" s="238">
        <f t="shared" si="0"/>
        <v>0</v>
      </c>
      <c r="J38" s="239">
        <f t="shared" ref="J38:J45" si="14">SUM(K38:V38)</f>
        <v>0</v>
      </c>
      <c r="K38" s="272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273"/>
      <c r="W38" s="19"/>
      <c r="X38" s="77"/>
      <c r="Y38" s="172" t="s">
        <v>26</v>
      </c>
      <c r="Z38" s="170" t="s">
        <v>30</v>
      </c>
      <c r="AA38" s="168">
        <v>0.60416666666666663</v>
      </c>
      <c r="AB38" s="78"/>
      <c r="AC38" s="176" t="s">
        <v>35</v>
      </c>
      <c r="AD38" s="166">
        <v>160</v>
      </c>
      <c r="AE38" s="79"/>
    </row>
    <row r="39" spans="1:31" ht="30" customHeight="1" x14ac:dyDescent="0.25">
      <c r="A39" s="12"/>
      <c r="B39" s="314"/>
      <c r="C39" s="243">
        <f>2+"14:30:00"</f>
        <v>2.6041666666666665</v>
      </c>
      <c r="D39" s="244">
        <f>2+"15:00:00"</f>
        <v>2.625</v>
      </c>
      <c r="E39" s="250"/>
      <c r="F39" s="237">
        <f t="shared" si="12"/>
        <v>2.0833333333333481E-2</v>
      </c>
      <c r="G39" s="237">
        <f t="shared" si="13"/>
        <v>0</v>
      </c>
      <c r="H39" s="237">
        <f t="shared" si="10"/>
        <v>0</v>
      </c>
      <c r="I39" s="238">
        <f t="shared" si="0"/>
        <v>0</v>
      </c>
      <c r="J39" s="239">
        <f t="shared" si="14"/>
        <v>0</v>
      </c>
      <c r="K39" s="272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273"/>
      <c r="W39" s="19"/>
      <c r="X39" s="77"/>
      <c r="Y39" s="173" t="s">
        <v>27</v>
      </c>
      <c r="Z39" s="170" t="s">
        <v>30</v>
      </c>
      <c r="AA39" s="169">
        <v>0.625</v>
      </c>
      <c r="AB39" s="80"/>
      <c r="AC39" s="177" t="s">
        <v>25</v>
      </c>
      <c r="AD39" s="166"/>
      <c r="AE39" s="79"/>
    </row>
    <row r="40" spans="1:31" ht="30" customHeight="1" x14ac:dyDescent="0.25">
      <c r="A40" s="12"/>
      <c r="B40" s="314"/>
      <c r="C40" s="243">
        <f>2+"15:00:00"</f>
        <v>2.625</v>
      </c>
      <c r="D40" s="244">
        <f>2+"15:30:00"</f>
        <v>2.6458333333333335</v>
      </c>
      <c r="E40" s="250"/>
      <c r="F40" s="237">
        <f t="shared" si="12"/>
        <v>2.0833333333333481E-2</v>
      </c>
      <c r="G40" s="237">
        <f t="shared" si="13"/>
        <v>4.1666666666666963E-2</v>
      </c>
      <c r="H40" s="237">
        <f t="shared" si="10"/>
        <v>0</v>
      </c>
      <c r="I40" s="238">
        <f t="shared" si="0"/>
        <v>-2</v>
      </c>
      <c r="J40" s="239">
        <f t="shared" si="14"/>
        <v>2</v>
      </c>
      <c r="K40" s="272">
        <v>1</v>
      </c>
      <c r="L40" s="165">
        <v>0.5</v>
      </c>
      <c r="M40" s="165">
        <v>0.5</v>
      </c>
      <c r="N40" s="165"/>
      <c r="O40" s="165"/>
      <c r="P40" s="165"/>
      <c r="Q40" s="165"/>
      <c r="R40" s="165"/>
      <c r="S40" s="165"/>
      <c r="T40" s="165"/>
      <c r="U40" s="165"/>
      <c r="V40" s="273"/>
      <c r="W40" s="19"/>
      <c r="X40" s="77"/>
      <c r="Y40" s="81"/>
      <c r="Z40" s="81"/>
      <c r="AA40" s="81"/>
      <c r="AB40" s="80"/>
      <c r="AC40" s="82"/>
      <c r="AD40" s="82"/>
      <c r="AE40" s="79"/>
    </row>
    <row r="41" spans="1:31" ht="30" customHeight="1" x14ac:dyDescent="0.25">
      <c r="A41" s="12"/>
      <c r="B41" s="314"/>
      <c r="C41" s="243">
        <f>2+"15:30:00"</f>
        <v>2.6458333333333335</v>
      </c>
      <c r="D41" s="244">
        <f>2+"16:00:00"</f>
        <v>2.6666666666666665</v>
      </c>
      <c r="E41" s="250"/>
      <c r="F41" s="237">
        <f t="shared" si="12"/>
        <v>2.0833333333333037E-2</v>
      </c>
      <c r="G41" s="237">
        <f t="shared" si="13"/>
        <v>0</v>
      </c>
      <c r="H41" s="237">
        <f t="shared" si="10"/>
        <v>0</v>
      </c>
      <c r="I41" s="238">
        <f t="shared" si="0"/>
        <v>0</v>
      </c>
      <c r="J41" s="239">
        <f t="shared" si="14"/>
        <v>0</v>
      </c>
      <c r="K41" s="272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273"/>
      <c r="W41" s="19"/>
      <c r="X41" s="77"/>
      <c r="Y41" s="178" t="s">
        <v>23</v>
      </c>
      <c r="Z41" s="30" t="s">
        <v>28</v>
      </c>
      <c r="AA41" s="224" t="s">
        <v>36</v>
      </c>
      <c r="AB41" s="80"/>
      <c r="AC41" s="174" t="s">
        <v>24</v>
      </c>
      <c r="AD41" s="167">
        <f>AD38/Y42/24</f>
        <v>5.5555555555555552E-2</v>
      </c>
      <c r="AE41" s="79"/>
    </row>
    <row r="42" spans="1:31" ht="30" customHeight="1" x14ac:dyDescent="0.25">
      <c r="A42" s="12"/>
      <c r="B42" s="314"/>
      <c r="C42" s="243">
        <f>2+"16:00:00"</f>
        <v>2.6666666666666665</v>
      </c>
      <c r="D42" s="244">
        <f>2+"16:30:00"</f>
        <v>2.6875</v>
      </c>
      <c r="E42" s="250"/>
      <c r="F42" s="237">
        <f t="shared" si="12"/>
        <v>2.0833333333333481E-2</v>
      </c>
      <c r="G42" s="237">
        <f t="shared" si="13"/>
        <v>0</v>
      </c>
      <c r="H42" s="237">
        <f t="shared" si="10"/>
        <v>0</v>
      </c>
      <c r="I42" s="238">
        <f t="shared" si="0"/>
        <v>0</v>
      </c>
      <c r="J42" s="239">
        <f t="shared" si="14"/>
        <v>0</v>
      </c>
      <c r="K42" s="272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273"/>
      <c r="W42" s="19"/>
      <c r="X42" s="77"/>
      <c r="Y42" s="163">
        <v>120</v>
      </c>
      <c r="Z42" s="293" t="e">
        <f>AD38/(AD41+AD42)/24</f>
        <v>#DIV/0!</v>
      </c>
      <c r="AA42" s="164"/>
      <c r="AB42" s="80"/>
      <c r="AC42" s="175" t="s">
        <v>22</v>
      </c>
      <c r="AD42" s="167">
        <f>SUMIFS(H:H,C:C,"&gt;="&amp; (MATCH(Z38,$AF$3:$AF$8,0)+AA38),D:D,"&lt;=" &amp; (MATCH(Z39,$AF$3:$AF$8,0)+AA39))-SUMIFS(G:G,C:C,"&gt;="&amp; (MATCH(Z38,$AF$3:$AF$8,0)+AA38),D:D,"&lt;=" &amp; (MATCH(Z39,$AF$3:$AF$8,0)+AA39))-AD41</f>
        <v>-5.5555555555555552E-2</v>
      </c>
      <c r="AE42" s="79"/>
    </row>
    <row r="43" spans="1:31" ht="30" customHeight="1" thickBot="1" x14ac:dyDescent="0.3">
      <c r="A43" s="12"/>
      <c r="B43" s="314"/>
      <c r="C43" s="243">
        <f>2+"16:30:00"</f>
        <v>2.6875</v>
      </c>
      <c r="D43" s="244">
        <f>2+"17:00:00"</f>
        <v>2.7083333333333335</v>
      </c>
      <c r="E43" s="250"/>
      <c r="F43" s="237">
        <f t="shared" si="12"/>
        <v>2.0833333333333481E-2</v>
      </c>
      <c r="G43" s="237">
        <f t="shared" si="13"/>
        <v>0</v>
      </c>
      <c r="H43" s="237">
        <f t="shared" si="10"/>
        <v>0</v>
      </c>
      <c r="I43" s="238">
        <f t="shared" si="0"/>
        <v>0</v>
      </c>
      <c r="J43" s="239">
        <f t="shared" si="14"/>
        <v>0</v>
      </c>
      <c r="K43" s="272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273"/>
      <c r="W43" s="19"/>
      <c r="X43" s="83"/>
      <c r="Y43" s="84"/>
      <c r="Z43" s="85"/>
      <c r="AA43" s="85"/>
      <c r="AB43" s="85"/>
      <c r="AC43" s="85"/>
      <c r="AD43" s="85"/>
      <c r="AE43" s="86"/>
    </row>
    <row r="44" spans="1:31" ht="30" customHeight="1" x14ac:dyDescent="0.25">
      <c r="A44" s="12"/>
      <c r="B44" s="314"/>
      <c r="C44" s="243">
        <f>2+"17:00:00"</f>
        <v>2.7083333333333335</v>
      </c>
      <c r="D44" s="244">
        <f>2+"17:30:00"</f>
        <v>2.7291666666666665</v>
      </c>
      <c r="E44" s="250"/>
      <c r="F44" s="237">
        <f t="shared" si="12"/>
        <v>2.0833333333333037E-2</v>
      </c>
      <c r="G44" s="237">
        <f t="shared" si="13"/>
        <v>0</v>
      </c>
      <c r="H44" s="237">
        <f t="shared" si="10"/>
        <v>0</v>
      </c>
      <c r="I44" s="238">
        <f t="shared" si="0"/>
        <v>0</v>
      </c>
      <c r="J44" s="239">
        <f t="shared" si="14"/>
        <v>0</v>
      </c>
      <c r="K44" s="272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273"/>
      <c r="W44" s="19"/>
      <c r="X44" s="19"/>
      <c r="Y44" s="87"/>
      <c r="Z44" s="51"/>
      <c r="AA44" s="87"/>
      <c r="AB44" s="87"/>
      <c r="AC44" s="51"/>
      <c r="AD44" s="51"/>
    </row>
    <row r="45" spans="1:31" ht="30" customHeight="1" thickBot="1" x14ac:dyDescent="0.3">
      <c r="A45" s="12"/>
      <c r="B45" s="315"/>
      <c r="C45" s="274">
        <f>2+"17:30:00"</f>
        <v>2.7291666666666665</v>
      </c>
      <c r="D45" s="275">
        <f>2+"18:00:00"</f>
        <v>2.75</v>
      </c>
      <c r="E45" s="276"/>
      <c r="F45" s="277">
        <f t="shared" si="12"/>
        <v>2.0833333333333481E-2</v>
      </c>
      <c r="G45" s="277">
        <f t="shared" si="13"/>
        <v>0</v>
      </c>
      <c r="H45" s="277">
        <f t="shared" si="10"/>
        <v>0</v>
      </c>
      <c r="I45" s="278">
        <f t="shared" si="0"/>
        <v>0</v>
      </c>
      <c r="J45" s="279">
        <f t="shared" si="14"/>
        <v>0</v>
      </c>
      <c r="K45" s="280"/>
      <c r="L45" s="281"/>
      <c r="M45" s="281"/>
      <c r="N45" s="281"/>
      <c r="O45" s="281"/>
      <c r="P45" s="281"/>
      <c r="Q45" s="281"/>
      <c r="R45" s="281"/>
      <c r="S45" s="281"/>
      <c r="T45" s="281"/>
      <c r="U45" s="281"/>
      <c r="V45" s="282"/>
      <c r="W45" s="19"/>
      <c r="X45" s="19"/>
    </row>
    <row r="46" spans="1:31" ht="30" customHeight="1" thickTop="1" x14ac:dyDescent="0.25">
      <c r="A46" s="12"/>
      <c r="B46" s="316" t="str">
        <f>IF($AB$3="","",$AB$3+2)</f>
        <v/>
      </c>
      <c r="C46" s="283">
        <f>3+"07:45:00"</f>
        <v>3.3229166666666665</v>
      </c>
      <c r="D46" s="284">
        <f>3+"08:00:00"</f>
        <v>3.3333333333333335</v>
      </c>
      <c r="E46" s="285">
        <v>3</v>
      </c>
      <c r="F46" s="286">
        <f>D46-C46</f>
        <v>1.0416666666666963E-2</v>
      </c>
      <c r="G46" s="286">
        <f>J46*F46</f>
        <v>2.0833333333333925E-2</v>
      </c>
      <c r="H46" s="286">
        <f>F46*E46</f>
        <v>3.1250000000000888E-2</v>
      </c>
      <c r="I46" s="287">
        <f t="shared" si="0"/>
        <v>1</v>
      </c>
      <c r="J46" s="288">
        <f>SUM(K46:V46)</f>
        <v>2</v>
      </c>
      <c r="K46" s="251">
        <v>1</v>
      </c>
      <c r="L46" s="252">
        <v>0.5</v>
      </c>
      <c r="M46" s="252">
        <v>0.5</v>
      </c>
      <c r="N46" s="252"/>
      <c r="O46" s="252"/>
      <c r="P46" s="252"/>
      <c r="Q46" s="252"/>
      <c r="R46" s="252"/>
      <c r="S46" s="252"/>
      <c r="T46" s="252"/>
      <c r="U46" s="252"/>
      <c r="V46" s="253"/>
      <c r="W46" s="88"/>
      <c r="X46" s="89"/>
      <c r="Y46" s="90"/>
      <c r="Z46" s="90"/>
      <c r="AA46" s="90"/>
      <c r="AB46" s="90"/>
      <c r="AC46" s="91"/>
      <c r="AD46" s="91"/>
      <c r="AE46" s="92"/>
    </row>
    <row r="47" spans="1:31" ht="30" customHeight="1" x14ac:dyDescent="0.25">
      <c r="A47" s="12"/>
      <c r="B47" s="316"/>
      <c r="C47" s="234">
        <f>3+"08:00:00"</f>
        <v>3.3333333333333335</v>
      </c>
      <c r="D47" s="235">
        <f>3+"08:30:00"</f>
        <v>3.3541666666666665</v>
      </c>
      <c r="E47" s="250"/>
      <c r="F47" s="237">
        <f t="shared" ref="F47:F55" si="15">D47-C47</f>
        <v>2.0833333333333037E-2</v>
      </c>
      <c r="G47" s="237">
        <f t="shared" ref="G47:G55" si="16">J47*F47</f>
        <v>0</v>
      </c>
      <c r="H47" s="237">
        <f t="shared" ref="H47:H64" si="17">F47*E47</f>
        <v>0</v>
      </c>
      <c r="I47" s="238">
        <f t="shared" si="0"/>
        <v>0</v>
      </c>
      <c r="J47" s="239">
        <f t="shared" ref="J47:J55" si="18">SUM(K47:V47)</f>
        <v>0</v>
      </c>
      <c r="K47" s="272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273"/>
      <c r="W47" s="88"/>
      <c r="X47" s="93"/>
      <c r="Y47" s="172" t="s">
        <v>26</v>
      </c>
      <c r="Z47" s="170" t="s">
        <v>30</v>
      </c>
      <c r="AA47" s="168">
        <v>0.625</v>
      </c>
      <c r="AB47" s="94"/>
      <c r="AC47" s="176" t="s">
        <v>35</v>
      </c>
      <c r="AD47" s="166">
        <v>4700</v>
      </c>
      <c r="AE47" s="95"/>
    </row>
    <row r="48" spans="1:31" ht="30" customHeight="1" x14ac:dyDescent="0.25">
      <c r="A48" s="12"/>
      <c r="B48" s="316"/>
      <c r="C48" s="243">
        <f>3+"08:30:00"</f>
        <v>3.3541666666666665</v>
      </c>
      <c r="D48" s="244">
        <f>3+"09:00:00"</f>
        <v>3.375</v>
      </c>
      <c r="E48" s="250"/>
      <c r="F48" s="237">
        <f t="shared" si="15"/>
        <v>2.0833333333333481E-2</v>
      </c>
      <c r="G48" s="237">
        <f t="shared" si="16"/>
        <v>0</v>
      </c>
      <c r="H48" s="237">
        <f t="shared" si="17"/>
        <v>0</v>
      </c>
      <c r="I48" s="238">
        <f t="shared" si="0"/>
        <v>0</v>
      </c>
      <c r="J48" s="239">
        <f t="shared" si="18"/>
        <v>0</v>
      </c>
      <c r="K48" s="272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273"/>
      <c r="W48" s="88"/>
      <c r="X48" s="93"/>
      <c r="Y48" s="173" t="s">
        <v>27</v>
      </c>
      <c r="Z48" s="170" t="s">
        <v>31</v>
      </c>
      <c r="AA48" s="169">
        <v>0.47916666666666669</v>
      </c>
      <c r="AB48" s="96"/>
      <c r="AC48" s="177" t="s">
        <v>25</v>
      </c>
      <c r="AD48" s="171"/>
      <c r="AE48" s="95"/>
    </row>
    <row r="49" spans="1:32" ht="30" customHeight="1" x14ac:dyDescent="0.25">
      <c r="A49" s="12"/>
      <c r="B49" s="316"/>
      <c r="C49" s="243">
        <f>3+"09:00:00"</f>
        <v>3.375</v>
      </c>
      <c r="D49" s="244">
        <f>3+"09:30:00"</f>
        <v>3.3958333333333335</v>
      </c>
      <c r="E49" s="250"/>
      <c r="F49" s="237">
        <f t="shared" si="15"/>
        <v>2.0833333333333481E-2</v>
      </c>
      <c r="G49" s="237">
        <f t="shared" si="16"/>
        <v>2.0833333333333481E-2</v>
      </c>
      <c r="H49" s="237">
        <f t="shared" si="17"/>
        <v>0</v>
      </c>
      <c r="I49" s="238">
        <f t="shared" si="0"/>
        <v>-1</v>
      </c>
      <c r="J49" s="239">
        <f t="shared" si="18"/>
        <v>1</v>
      </c>
      <c r="K49" s="272"/>
      <c r="L49" s="165"/>
      <c r="M49" s="165"/>
      <c r="N49" s="165"/>
      <c r="O49" s="165">
        <v>1</v>
      </c>
      <c r="P49" s="165"/>
      <c r="Q49" s="165"/>
      <c r="R49" s="165"/>
      <c r="S49" s="165"/>
      <c r="T49" s="165"/>
      <c r="U49" s="165"/>
      <c r="V49" s="273"/>
      <c r="W49" s="88"/>
      <c r="X49" s="93"/>
      <c r="Y49" s="97"/>
      <c r="Z49" s="97"/>
      <c r="AA49" s="97"/>
      <c r="AB49" s="96"/>
      <c r="AC49" s="98"/>
      <c r="AD49" s="98"/>
      <c r="AE49" s="95"/>
    </row>
    <row r="50" spans="1:32" ht="30" customHeight="1" x14ac:dyDescent="0.25">
      <c r="A50" s="12"/>
      <c r="B50" s="316"/>
      <c r="C50" s="243">
        <f>3+"09:30:00"</f>
        <v>3.3958333333333335</v>
      </c>
      <c r="D50" s="244">
        <f>3+"10:00:00"</f>
        <v>3.4166666666666665</v>
      </c>
      <c r="E50" s="250"/>
      <c r="F50" s="237">
        <f t="shared" si="15"/>
        <v>2.0833333333333037E-2</v>
      </c>
      <c r="G50" s="237">
        <f t="shared" si="16"/>
        <v>2.0833333333333037E-2</v>
      </c>
      <c r="H50" s="237">
        <f t="shared" si="17"/>
        <v>0</v>
      </c>
      <c r="I50" s="238">
        <f t="shared" si="0"/>
        <v>-1</v>
      </c>
      <c r="J50" s="239">
        <f t="shared" si="18"/>
        <v>1</v>
      </c>
      <c r="K50" s="272"/>
      <c r="L50" s="165"/>
      <c r="M50" s="165"/>
      <c r="N50" s="165"/>
      <c r="O50" s="165">
        <v>1</v>
      </c>
      <c r="P50" s="165"/>
      <c r="Q50" s="165"/>
      <c r="R50" s="165"/>
      <c r="S50" s="165"/>
      <c r="T50" s="165"/>
      <c r="U50" s="165"/>
      <c r="V50" s="273"/>
      <c r="W50" s="88"/>
      <c r="X50" s="93"/>
      <c r="Y50" s="178" t="s">
        <v>23</v>
      </c>
      <c r="Z50" s="30" t="s">
        <v>28</v>
      </c>
      <c r="AA50" s="224" t="s">
        <v>36</v>
      </c>
      <c r="AB50" s="96"/>
      <c r="AC50" s="174" t="s">
        <v>24</v>
      </c>
      <c r="AD50" s="167">
        <f>AD47/Y51/24</f>
        <v>1.3988095238095237</v>
      </c>
      <c r="AE50" s="95"/>
    </row>
    <row r="51" spans="1:32" ht="30" customHeight="1" x14ac:dyDescent="0.25">
      <c r="A51" s="12"/>
      <c r="B51" s="316"/>
      <c r="C51" s="243">
        <f>3+"10:00:00"</f>
        <v>3.4166666666666665</v>
      </c>
      <c r="D51" s="244">
        <f>3+"10:30:00"</f>
        <v>3.4375</v>
      </c>
      <c r="E51" s="250"/>
      <c r="F51" s="237">
        <f t="shared" si="15"/>
        <v>2.0833333333333481E-2</v>
      </c>
      <c r="G51" s="237">
        <f t="shared" si="16"/>
        <v>4.1666666666666963E-2</v>
      </c>
      <c r="H51" s="237">
        <f t="shared" si="17"/>
        <v>0</v>
      </c>
      <c r="I51" s="238">
        <f t="shared" si="0"/>
        <v>-2</v>
      </c>
      <c r="J51" s="239">
        <f t="shared" si="18"/>
        <v>2</v>
      </c>
      <c r="K51" s="272"/>
      <c r="L51" s="165"/>
      <c r="M51" s="165"/>
      <c r="N51" s="165">
        <v>1</v>
      </c>
      <c r="O51" s="165">
        <v>1</v>
      </c>
      <c r="P51" s="165"/>
      <c r="Q51" s="165"/>
      <c r="R51" s="165"/>
      <c r="S51" s="165"/>
      <c r="T51" s="165"/>
      <c r="U51" s="165"/>
      <c r="V51" s="273"/>
      <c r="W51" s="19"/>
      <c r="X51" s="99"/>
      <c r="Y51" s="163">
        <v>140</v>
      </c>
      <c r="Z51" s="293">
        <f>AD47/(AD50+AD51)/24</f>
        <v>-817.39130434782703</v>
      </c>
      <c r="AA51" s="164"/>
      <c r="AB51" s="96"/>
      <c r="AC51" s="175" t="s">
        <v>22</v>
      </c>
      <c r="AD51" s="167">
        <f>SUMIFS(H:H,C:C,"&gt;="&amp; (MATCH(Z47,$AF$3:$AF$8,0)+AA47),D:D,"&lt;=" &amp; (MATCH(Z48,$AF$3:$AF$8,0)+AA48))-SUMIFS(G:G,C:C,"&gt;="&amp; (MATCH(Z47,$AF$3:$AF$8,0)+AA47),D:D,"&lt;=" &amp; (MATCH(Z48,$AF$3:$AF$8,0)+AA48))-AD50</f>
        <v>-1.6383928571428568</v>
      </c>
      <c r="AE51" s="95"/>
    </row>
    <row r="52" spans="1:32" ht="30" customHeight="1" thickBot="1" x14ac:dyDescent="0.3">
      <c r="A52" s="12"/>
      <c r="B52" s="316"/>
      <c r="C52" s="243">
        <f>3+"10:30:00"</f>
        <v>3.4375</v>
      </c>
      <c r="D52" s="244">
        <f>3+"11:00:00"</f>
        <v>3.4583333333333335</v>
      </c>
      <c r="E52" s="250"/>
      <c r="F52" s="237">
        <f t="shared" si="15"/>
        <v>2.0833333333333481E-2</v>
      </c>
      <c r="G52" s="237">
        <f t="shared" si="16"/>
        <v>6.2500000000000444E-2</v>
      </c>
      <c r="H52" s="237">
        <f t="shared" si="17"/>
        <v>0</v>
      </c>
      <c r="I52" s="238">
        <f t="shared" si="0"/>
        <v>-3</v>
      </c>
      <c r="J52" s="239">
        <f t="shared" si="18"/>
        <v>3</v>
      </c>
      <c r="K52" s="272"/>
      <c r="L52" s="165"/>
      <c r="M52" s="165"/>
      <c r="N52" s="165">
        <v>2</v>
      </c>
      <c r="O52" s="165">
        <v>1</v>
      </c>
      <c r="P52" s="165"/>
      <c r="Q52" s="165"/>
      <c r="R52" s="165"/>
      <c r="S52" s="165"/>
      <c r="T52" s="165"/>
      <c r="U52" s="165"/>
      <c r="V52" s="273"/>
      <c r="W52" s="19"/>
      <c r="X52" s="100"/>
      <c r="Y52" s="101"/>
      <c r="Z52" s="102"/>
      <c r="AA52" s="102"/>
      <c r="AB52" s="102"/>
      <c r="AC52" s="103"/>
      <c r="AD52" s="103"/>
      <c r="AE52" s="104"/>
    </row>
    <row r="53" spans="1:32" ht="30" customHeight="1" x14ac:dyDescent="0.25">
      <c r="A53" s="12"/>
      <c r="B53" s="316"/>
      <c r="C53" s="248">
        <f>3+"11:00:00"</f>
        <v>3.4583333333333335</v>
      </c>
      <c r="D53" s="249">
        <f>3+"11:30:00"</f>
        <v>3.4791666666666665</v>
      </c>
      <c r="E53" s="250"/>
      <c r="F53" s="237">
        <f t="shared" si="15"/>
        <v>2.0833333333333037E-2</v>
      </c>
      <c r="G53" s="237">
        <f t="shared" si="16"/>
        <v>6.2499999999999112E-2</v>
      </c>
      <c r="H53" s="237">
        <f t="shared" si="17"/>
        <v>0</v>
      </c>
      <c r="I53" s="238">
        <f t="shared" si="0"/>
        <v>-3</v>
      </c>
      <c r="J53" s="239">
        <f t="shared" si="18"/>
        <v>3</v>
      </c>
      <c r="K53" s="272"/>
      <c r="L53" s="165"/>
      <c r="M53" s="165"/>
      <c r="N53" s="165">
        <v>2</v>
      </c>
      <c r="O53" s="165">
        <v>1</v>
      </c>
      <c r="P53" s="165"/>
      <c r="Q53" s="165"/>
      <c r="R53" s="165"/>
      <c r="S53" s="165"/>
      <c r="T53" s="165"/>
      <c r="U53" s="165"/>
      <c r="V53" s="273"/>
      <c r="W53" s="19"/>
      <c r="X53" s="19"/>
      <c r="Y53" s="19"/>
    </row>
    <row r="54" spans="1:32" ht="30" customHeight="1" x14ac:dyDescent="0.25">
      <c r="A54" s="12"/>
      <c r="B54" s="316"/>
      <c r="C54" s="243">
        <f>3+"11:30:00"</f>
        <v>3.4791666666666665</v>
      </c>
      <c r="D54" s="244">
        <f>3+"12:00:00"</f>
        <v>3.5</v>
      </c>
      <c r="E54" s="250"/>
      <c r="F54" s="237">
        <f t="shared" si="15"/>
        <v>2.0833333333333481E-2</v>
      </c>
      <c r="G54" s="237">
        <f t="shared" si="16"/>
        <v>0</v>
      </c>
      <c r="H54" s="237">
        <f t="shared" si="17"/>
        <v>0</v>
      </c>
      <c r="I54" s="238">
        <f t="shared" si="0"/>
        <v>0</v>
      </c>
      <c r="J54" s="239">
        <f t="shared" si="18"/>
        <v>0</v>
      </c>
      <c r="K54" s="272">
        <f>E54</f>
        <v>0</v>
      </c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273"/>
      <c r="W54" s="19"/>
      <c r="X54" s="19"/>
      <c r="Y54" s="3"/>
      <c r="Z54" s="3"/>
      <c r="AA54" s="3"/>
      <c r="AB54" s="3"/>
    </row>
    <row r="55" spans="1:32" ht="30" customHeight="1" thickBot="1" x14ac:dyDescent="0.3">
      <c r="A55" s="12"/>
      <c r="B55" s="316"/>
      <c r="C55" s="254">
        <f>3+"12:00:00"</f>
        <v>3.5</v>
      </c>
      <c r="D55" s="255">
        <f>3+"12:30:00"</f>
        <v>3.5208333333333335</v>
      </c>
      <c r="E55" s="256"/>
      <c r="F55" s="257">
        <f t="shared" si="15"/>
        <v>2.0833333333333481E-2</v>
      </c>
      <c r="G55" s="257">
        <f t="shared" si="16"/>
        <v>0</v>
      </c>
      <c r="H55" s="257">
        <f t="shared" si="17"/>
        <v>0</v>
      </c>
      <c r="I55" s="258">
        <f t="shared" si="0"/>
        <v>0</v>
      </c>
      <c r="J55" s="259">
        <f t="shared" si="18"/>
        <v>0</v>
      </c>
      <c r="K55" s="260">
        <f>E55</f>
        <v>0</v>
      </c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2"/>
      <c r="W55" s="19"/>
      <c r="X55" s="19"/>
      <c r="Y55" s="3"/>
      <c r="Z55" s="3"/>
      <c r="AA55" s="3"/>
      <c r="AB55" s="3"/>
    </row>
    <row r="56" spans="1:32" ht="30" customHeight="1" x14ac:dyDescent="0.25">
      <c r="A56" s="12"/>
      <c r="B56" s="316"/>
      <c r="C56" s="263">
        <f>3+"13:30:00"</f>
        <v>3.5625</v>
      </c>
      <c r="D56" s="264">
        <f>3+"14:00:00"</f>
        <v>3.5833333333333335</v>
      </c>
      <c r="E56" s="265"/>
      <c r="F56" s="266">
        <f>D56-C56</f>
        <v>2.0833333333333481E-2</v>
      </c>
      <c r="G56" s="266">
        <f>J56*F56</f>
        <v>0</v>
      </c>
      <c r="H56" s="266">
        <f t="shared" si="17"/>
        <v>0</v>
      </c>
      <c r="I56" s="267">
        <f t="shared" si="0"/>
        <v>0</v>
      </c>
      <c r="J56" s="268">
        <f>SUM(K56:V56)</f>
        <v>0</v>
      </c>
      <c r="K56" s="269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1"/>
      <c r="W56" s="19"/>
      <c r="X56" s="105"/>
      <c r="Y56" s="106"/>
      <c r="Z56" s="106"/>
      <c r="AA56" s="106"/>
      <c r="AB56" s="106"/>
      <c r="AC56" s="107"/>
      <c r="AD56" s="107"/>
      <c r="AE56" s="108"/>
    </row>
    <row r="57" spans="1:32" ht="30" customHeight="1" x14ac:dyDescent="0.25">
      <c r="A57" s="12"/>
      <c r="B57" s="316"/>
      <c r="C57" s="243">
        <f>3+"14:00:00"</f>
        <v>3.5833333333333335</v>
      </c>
      <c r="D57" s="244">
        <f>3+"14:30:00"</f>
        <v>3.6041666666666665</v>
      </c>
      <c r="E57" s="250"/>
      <c r="F57" s="237">
        <f t="shared" ref="F57:F64" si="19">D57-C57</f>
        <v>2.0833333333333037E-2</v>
      </c>
      <c r="G57" s="237">
        <f t="shared" ref="G57:G64" si="20">J57*F57</f>
        <v>0</v>
      </c>
      <c r="H57" s="237">
        <f t="shared" si="17"/>
        <v>0</v>
      </c>
      <c r="I57" s="238">
        <f t="shared" si="0"/>
        <v>0</v>
      </c>
      <c r="J57" s="239">
        <f t="shared" ref="J57:J64" si="21">SUM(K57:V57)</f>
        <v>0</v>
      </c>
      <c r="K57" s="272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273"/>
      <c r="W57" s="19"/>
      <c r="X57" s="109"/>
      <c r="Y57" s="172" t="s">
        <v>26</v>
      </c>
      <c r="Z57" s="170" t="s">
        <v>31</v>
      </c>
      <c r="AA57" s="168">
        <v>0.5625</v>
      </c>
      <c r="AB57" s="110"/>
      <c r="AC57" s="176" t="s">
        <v>35</v>
      </c>
      <c r="AD57" s="166">
        <v>160</v>
      </c>
      <c r="AE57" s="111"/>
    </row>
    <row r="58" spans="1:32" ht="30" customHeight="1" x14ac:dyDescent="0.25">
      <c r="A58" s="12"/>
      <c r="B58" s="316"/>
      <c r="C58" s="243">
        <f>3+"14:30:00"</f>
        <v>3.6041666666666665</v>
      </c>
      <c r="D58" s="244">
        <f>3+"15:00:00"</f>
        <v>3.625</v>
      </c>
      <c r="E58" s="250"/>
      <c r="F58" s="237">
        <f t="shared" si="19"/>
        <v>2.0833333333333481E-2</v>
      </c>
      <c r="G58" s="237">
        <f t="shared" si="20"/>
        <v>0</v>
      </c>
      <c r="H58" s="237">
        <f t="shared" si="17"/>
        <v>0</v>
      </c>
      <c r="I58" s="238">
        <f t="shared" si="0"/>
        <v>0</v>
      </c>
      <c r="J58" s="239">
        <f t="shared" si="21"/>
        <v>0</v>
      </c>
      <c r="K58" s="272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273"/>
      <c r="W58" s="19"/>
      <c r="X58" s="109"/>
      <c r="Y58" s="173" t="s">
        <v>27</v>
      </c>
      <c r="Z58" s="170" t="s">
        <v>31</v>
      </c>
      <c r="AA58" s="169">
        <v>0.625</v>
      </c>
      <c r="AB58" s="112"/>
      <c r="AC58" s="177" t="s">
        <v>25</v>
      </c>
      <c r="AD58" s="171"/>
      <c r="AE58" s="111"/>
    </row>
    <row r="59" spans="1:32" ht="30" customHeight="1" x14ac:dyDescent="0.25">
      <c r="A59" s="12"/>
      <c r="B59" s="316"/>
      <c r="C59" s="243">
        <f>3+"15:00:00"</f>
        <v>3.625</v>
      </c>
      <c r="D59" s="244">
        <f>3+"15:30:00"</f>
        <v>3.6458333333333335</v>
      </c>
      <c r="E59" s="250"/>
      <c r="F59" s="237">
        <f t="shared" si="19"/>
        <v>2.0833333333333481E-2</v>
      </c>
      <c r="G59" s="237">
        <f t="shared" si="20"/>
        <v>4.1666666666666963E-2</v>
      </c>
      <c r="H59" s="237">
        <f t="shared" si="17"/>
        <v>0</v>
      </c>
      <c r="I59" s="238">
        <f t="shared" si="0"/>
        <v>-2</v>
      </c>
      <c r="J59" s="239">
        <f t="shared" si="21"/>
        <v>2</v>
      </c>
      <c r="K59" s="272">
        <v>1</v>
      </c>
      <c r="L59" s="165">
        <v>0.5</v>
      </c>
      <c r="M59" s="165">
        <v>0.5</v>
      </c>
      <c r="N59" s="165"/>
      <c r="O59" s="165"/>
      <c r="P59" s="165"/>
      <c r="Q59" s="165"/>
      <c r="R59" s="165"/>
      <c r="S59" s="165"/>
      <c r="T59" s="165"/>
      <c r="U59" s="165"/>
      <c r="V59" s="273"/>
      <c r="W59" s="113"/>
      <c r="X59" s="109"/>
      <c r="Y59" s="114"/>
      <c r="Z59" s="114"/>
      <c r="AA59" s="114"/>
      <c r="AB59" s="112"/>
      <c r="AC59" s="115"/>
      <c r="AD59" s="115"/>
      <c r="AE59" s="111"/>
    </row>
    <row r="60" spans="1:32" ht="30" customHeight="1" x14ac:dyDescent="0.25">
      <c r="A60" s="12"/>
      <c r="B60" s="316"/>
      <c r="C60" s="243">
        <f>3+"15:30:00"</f>
        <v>3.6458333333333335</v>
      </c>
      <c r="D60" s="244">
        <f>3+"16:00:00"</f>
        <v>3.6666666666666665</v>
      </c>
      <c r="E60" s="250"/>
      <c r="F60" s="237">
        <f t="shared" si="19"/>
        <v>2.0833333333333037E-2</v>
      </c>
      <c r="G60" s="237">
        <f t="shared" si="20"/>
        <v>0</v>
      </c>
      <c r="H60" s="237">
        <f t="shared" si="17"/>
        <v>0</v>
      </c>
      <c r="I60" s="238">
        <f t="shared" si="0"/>
        <v>0</v>
      </c>
      <c r="J60" s="239">
        <f t="shared" si="21"/>
        <v>0</v>
      </c>
      <c r="K60" s="272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273"/>
      <c r="W60" s="113"/>
      <c r="X60" s="109"/>
      <c r="Y60" s="178" t="s">
        <v>23</v>
      </c>
      <c r="Z60" s="30" t="s">
        <v>28</v>
      </c>
      <c r="AA60" s="224" t="s">
        <v>36</v>
      </c>
      <c r="AB60" s="112"/>
      <c r="AC60" s="174" t="s">
        <v>24</v>
      </c>
      <c r="AD60" s="167">
        <f>AD57/Y61/24</f>
        <v>5.5555555555555552E-2</v>
      </c>
      <c r="AE60" s="111"/>
    </row>
    <row r="61" spans="1:32" ht="30" customHeight="1" x14ac:dyDescent="0.25">
      <c r="A61" s="88"/>
      <c r="B61" s="316"/>
      <c r="C61" s="243">
        <f>3+"16:00:00"</f>
        <v>3.6666666666666665</v>
      </c>
      <c r="D61" s="244">
        <f>3+"16:30:00"</f>
        <v>3.6875</v>
      </c>
      <c r="E61" s="250"/>
      <c r="F61" s="237">
        <f t="shared" si="19"/>
        <v>2.0833333333333481E-2</v>
      </c>
      <c r="G61" s="237">
        <f t="shared" si="20"/>
        <v>0</v>
      </c>
      <c r="H61" s="237">
        <f t="shared" si="17"/>
        <v>0</v>
      </c>
      <c r="I61" s="238">
        <f t="shared" si="0"/>
        <v>0</v>
      </c>
      <c r="J61" s="239">
        <f t="shared" si="21"/>
        <v>0</v>
      </c>
      <c r="K61" s="272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273"/>
      <c r="W61" s="113"/>
      <c r="X61" s="117"/>
      <c r="Y61" s="163">
        <v>120</v>
      </c>
      <c r="Z61" s="293" t="e">
        <f>AD57/(AD60+AD61)/24</f>
        <v>#DIV/0!</v>
      </c>
      <c r="AA61" s="164"/>
      <c r="AB61" s="112"/>
      <c r="AC61" s="175" t="s">
        <v>22</v>
      </c>
      <c r="AD61" s="167">
        <f>SUMIFS(H:H,C:C,"&gt;="&amp; (MATCH(Z57,$AF$3:$AF$8,0)+AA57),D:D,"&lt;=" &amp; (MATCH(Z58,$AF$3:$AF$8,0)+AA58))-SUMIFS(G:G,C:C,"&gt;="&amp; (MATCH(Z57,$AF$3:$AF$8,0)+AA57),D:D,"&lt;=" &amp; (MATCH(Z58,$AF$3:$AF$8,0)+AA58))-AD60</f>
        <v>-5.5555555555555552E-2</v>
      </c>
      <c r="AE61" s="111"/>
    </row>
    <row r="62" spans="1:32" ht="30" customHeight="1" thickBot="1" x14ac:dyDescent="0.3">
      <c r="A62" s="88"/>
      <c r="B62" s="316"/>
      <c r="C62" s="243">
        <f>3+"16:30:00"</f>
        <v>3.6875</v>
      </c>
      <c r="D62" s="244">
        <f>3+"17:00:00"</f>
        <v>3.7083333333333335</v>
      </c>
      <c r="E62" s="250"/>
      <c r="F62" s="237">
        <f t="shared" si="19"/>
        <v>2.0833333333333481E-2</v>
      </c>
      <c r="G62" s="237">
        <f t="shared" si="20"/>
        <v>0</v>
      </c>
      <c r="H62" s="237">
        <f t="shared" si="17"/>
        <v>0</v>
      </c>
      <c r="I62" s="238">
        <f t="shared" si="0"/>
        <v>0</v>
      </c>
      <c r="J62" s="239">
        <f t="shared" si="21"/>
        <v>0</v>
      </c>
      <c r="K62" s="272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273"/>
      <c r="W62" s="113"/>
      <c r="X62" s="118"/>
      <c r="Y62" s="119"/>
      <c r="Z62" s="120"/>
      <c r="AA62" s="120"/>
      <c r="AB62" s="120"/>
      <c r="AC62" s="121"/>
      <c r="AD62" s="121"/>
      <c r="AE62" s="122"/>
      <c r="AF62" s="123"/>
    </row>
    <row r="63" spans="1:32" ht="30" customHeight="1" x14ac:dyDescent="0.25">
      <c r="A63" s="116"/>
      <c r="B63" s="316"/>
      <c r="C63" s="243">
        <f>3+"17:00:00"</f>
        <v>3.7083333333333335</v>
      </c>
      <c r="D63" s="244">
        <f>3+"17:30:00"</f>
        <v>3.7291666666666665</v>
      </c>
      <c r="E63" s="250"/>
      <c r="F63" s="237">
        <f t="shared" si="19"/>
        <v>2.0833333333333037E-2</v>
      </c>
      <c r="G63" s="237">
        <f t="shared" si="20"/>
        <v>0</v>
      </c>
      <c r="H63" s="237">
        <f t="shared" si="17"/>
        <v>0</v>
      </c>
      <c r="I63" s="238">
        <f t="shared" si="0"/>
        <v>0</v>
      </c>
      <c r="J63" s="239">
        <f t="shared" si="21"/>
        <v>0</v>
      </c>
      <c r="K63" s="272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273"/>
      <c r="Y63" s="3"/>
      <c r="Z63" s="3"/>
      <c r="AA63" s="3"/>
      <c r="AB63" s="3"/>
    </row>
    <row r="64" spans="1:32" s="123" customFormat="1" ht="30" customHeight="1" thickBot="1" x14ac:dyDescent="0.3">
      <c r="A64" s="116"/>
      <c r="B64" s="317"/>
      <c r="C64" s="274">
        <f>3+"17:30:00"</f>
        <v>3.7291666666666665</v>
      </c>
      <c r="D64" s="275">
        <f>3+"18:00:00"</f>
        <v>3.75</v>
      </c>
      <c r="E64" s="276"/>
      <c r="F64" s="277">
        <f t="shared" si="19"/>
        <v>2.0833333333333481E-2</v>
      </c>
      <c r="G64" s="277">
        <f t="shared" si="20"/>
        <v>0</v>
      </c>
      <c r="H64" s="277">
        <f t="shared" si="17"/>
        <v>0</v>
      </c>
      <c r="I64" s="278">
        <f t="shared" si="0"/>
        <v>0</v>
      </c>
      <c r="J64" s="279">
        <f t="shared" si="21"/>
        <v>0</v>
      </c>
      <c r="K64" s="280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2"/>
      <c r="W64" s="39"/>
      <c r="X64" s="39"/>
      <c r="Y64" s="3"/>
      <c r="Z64" s="3"/>
      <c r="AA64" s="3"/>
      <c r="AB64" s="3"/>
      <c r="AC64" s="3"/>
      <c r="AD64" s="3"/>
      <c r="AE64" s="3"/>
      <c r="AF64" s="3"/>
    </row>
    <row r="65" spans="2:31" ht="30" customHeight="1" thickTop="1" x14ac:dyDescent="0.25">
      <c r="B65" s="318" t="str">
        <f>IF($AB$3="","",$AB$3+3)</f>
        <v/>
      </c>
      <c r="C65" s="283">
        <f>4+"07:45:00"</f>
        <v>4.322916666666667</v>
      </c>
      <c r="D65" s="284">
        <f>4+"08:00:00"</f>
        <v>4.333333333333333</v>
      </c>
      <c r="E65" s="285">
        <v>3</v>
      </c>
      <c r="F65" s="286">
        <f>D65-C65</f>
        <v>1.0416666666666075E-2</v>
      </c>
      <c r="G65" s="286">
        <f>J65*F65</f>
        <v>2.0833333333332149E-2</v>
      </c>
      <c r="H65" s="286">
        <f>F65*E65</f>
        <v>3.1249999999998224E-2</v>
      </c>
      <c r="I65" s="287">
        <f t="shared" si="0"/>
        <v>1</v>
      </c>
      <c r="J65" s="288">
        <f>SUM(K65:V65)</f>
        <v>2</v>
      </c>
      <c r="K65" s="289">
        <v>1</v>
      </c>
      <c r="L65" s="290">
        <v>0.5</v>
      </c>
      <c r="M65" s="290">
        <v>0.5</v>
      </c>
      <c r="N65" s="290"/>
      <c r="O65" s="290"/>
      <c r="P65" s="290"/>
      <c r="Q65" s="290"/>
      <c r="R65" s="290"/>
      <c r="S65" s="290"/>
      <c r="T65" s="290"/>
      <c r="U65" s="290"/>
      <c r="V65" s="291"/>
      <c r="X65" s="124"/>
      <c r="Y65" s="125"/>
      <c r="Z65" s="125"/>
      <c r="AA65" s="125"/>
      <c r="AB65" s="125"/>
      <c r="AC65" s="126"/>
      <c r="AD65" s="126"/>
      <c r="AE65" s="127"/>
    </row>
    <row r="66" spans="2:31" ht="30" customHeight="1" x14ac:dyDescent="0.25">
      <c r="B66" s="319"/>
      <c r="C66" s="234">
        <f>4+"08:00:00"</f>
        <v>4.333333333333333</v>
      </c>
      <c r="D66" s="235">
        <f>4+"08:30:00"</f>
        <v>4.354166666666667</v>
      </c>
      <c r="E66" s="250"/>
      <c r="F66" s="237">
        <f t="shared" ref="F66:F74" si="22">D66-C66</f>
        <v>2.0833333333333925E-2</v>
      </c>
      <c r="G66" s="237">
        <f t="shared" ref="G66:G74" si="23">J66*F66</f>
        <v>0</v>
      </c>
      <c r="H66" s="237">
        <f t="shared" ref="H66:H83" si="24">F66*E66</f>
        <v>0</v>
      </c>
      <c r="I66" s="238">
        <f t="shared" si="0"/>
        <v>0</v>
      </c>
      <c r="J66" s="239">
        <f t="shared" ref="J66:J74" si="25">SUM(K66:V66)</f>
        <v>0</v>
      </c>
      <c r="K66" s="272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273"/>
      <c r="X66" s="128"/>
      <c r="Y66" s="172" t="s">
        <v>26</v>
      </c>
      <c r="Z66" s="170" t="s">
        <v>31</v>
      </c>
      <c r="AA66" s="168">
        <v>0.64583333333333337</v>
      </c>
      <c r="AB66" s="129"/>
      <c r="AC66" s="176" t="s">
        <v>35</v>
      </c>
      <c r="AD66" s="166">
        <v>4700</v>
      </c>
      <c r="AE66" s="130"/>
    </row>
    <row r="67" spans="2:31" ht="30" customHeight="1" x14ac:dyDescent="0.25">
      <c r="B67" s="319"/>
      <c r="C67" s="243">
        <f>4+"08:30:00"</f>
        <v>4.354166666666667</v>
      </c>
      <c r="D67" s="244">
        <f>4+"09:00:00"</f>
        <v>4.375</v>
      </c>
      <c r="E67" s="250"/>
      <c r="F67" s="237">
        <f t="shared" si="22"/>
        <v>2.0833333333333037E-2</v>
      </c>
      <c r="G67" s="237">
        <f t="shared" si="23"/>
        <v>0</v>
      </c>
      <c r="H67" s="237">
        <f t="shared" si="24"/>
        <v>0</v>
      </c>
      <c r="I67" s="238">
        <f t="shared" si="0"/>
        <v>0</v>
      </c>
      <c r="J67" s="239">
        <f t="shared" si="25"/>
        <v>0</v>
      </c>
      <c r="K67" s="272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273"/>
      <c r="X67" s="128"/>
      <c r="Y67" s="173" t="s">
        <v>27</v>
      </c>
      <c r="Z67" s="170" t="s">
        <v>32</v>
      </c>
      <c r="AA67" s="169">
        <v>0.47916666666666669</v>
      </c>
      <c r="AB67" s="131"/>
      <c r="AC67" s="177" t="s">
        <v>25</v>
      </c>
      <c r="AD67" s="171"/>
      <c r="AE67" s="130"/>
    </row>
    <row r="68" spans="2:31" ht="30" customHeight="1" x14ac:dyDescent="0.25">
      <c r="B68" s="319"/>
      <c r="C68" s="243">
        <f>4+"09:00:00"</f>
        <v>4.375</v>
      </c>
      <c r="D68" s="244">
        <f>4+"09:30:00"</f>
        <v>4.395833333333333</v>
      </c>
      <c r="E68" s="250"/>
      <c r="F68" s="237">
        <f t="shared" si="22"/>
        <v>2.0833333333333037E-2</v>
      </c>
      <c r="G68" s="237">
        <f t="shared" si="23"/>
        <v>2.0833333333333037E-2</v>
      </c>
      <c r="H68" s="237">
        <f t="shared" si="24"/>
        <v>0</v>
      </c>
      <c r="I68" s="238">
        <f t="shared" si="0"/>
        <v>-1</v>
      </c>
      <c r="J68" s="239">
        <f t="shared" si="25"/>
        <v>1</v>
      </c>
      <c r="K68" s="272"/>
      <c r="L68" s="165"/>
      <c r="M68" s="165"/>
      <c r="N68" s="165"/>
      <c r="O68" s="165">
        <v>1</v>
      </c>
      <c r="P68" s="165"/>
      <c r="Q68" s="165"/>
      <c r="R68" s="165"/>
      <c r="S68" s="165"/>
      <c r="T68" s="165"/>
      <c r="U68" s="165"/>
      <c r="V68" s="273"/>
      <c r="X68" s="128"/>
      <c r="Y68" s="132"/>
      <c r="Z68" s="132"/>
      <c r="AA68" s="132"/>
      <c r="AB68" s="131"/>
      <c r="AC68" s="133"/>
      <c r="AD68" s="133"/>
      <c r="AE68" s="130"/>
    </row>
    <row r="69" spans="2:31" ht="30" customHeight="1" x14ac:dyDescent="0.25">
      <c r="B69" s="319"/>
      <c r="C69" s="243">
        <f>4+"09:30:00"</f>
        <v>4.395833333333333</v>
      </c>
      <c r="D69" s="244">
        <f>4+"10:00:00"</f>
        <v>4.416666666666667</v>
      </c>
      <c r="E69" s="250"/>
      <c r="F69" s="237">
        <f t="shared" si="22"/>
        <v>2.0833333333333925E-2</v>
      </c>
      <c r="G69" s="237">
        <f t="shared" si="23"/>
        <v>2.0833333333333925E-2</v>
      </c>
      <c r="H69" s="237">
        <f t="shared" si="24"/>
        <v>0</v>
      </c>
      <c r="I69" s="238">
        <f t="shared" si="0"/>
        <v>-1</v>
      </c>
      <c r="J69" s="239">
        <f t="shared" si="25"/>
        <v>1</v>
      </c>
      <c r="K69" s="272"/>
      <c r="L69" s="165"/>
      <c r="M69" s="165"/>
      <c r="N69" s="165"/>
      <c r="O69" s="165">
        <v>1</v>
      </c>
      <c r="P69" s="165"/>
      <c r="Q69" s="165"/>
      <c r="R69" s="165"/>
      <c r="S69" s="165"/>
      <c r="T69" s="165"/>
      <c r="U69" s="165"/>
      <c r="V69" s="273"/>
      <c r="X69" s="128"/>
      <c r="Y69" s="178" t="s">
        <v>23</v>
      </c>
      <c r="Z69" s="30" t="s">
        <v>28</v>
      </c>
      <c r="AA69" s="224" t="s">
        <v>36</v>
      </c>
      <c r="AB69" s="131"/>
      <c r="AC69" s="174" t="s">
        <v>24</v>
      </c>
      <c r="AD69" s="167">
        <f>AD66/Y70/24</f>
        <v>1.3988095238095237</v>
      </c>
      <c r="AE69" s="130"/>
    </row>
    <row r="70" spans="2:31" ht="30" customHeight="1" x14ac:dyDescent="0.25">
      <c r="B70" s="319"/>
      <c r="C70" s="243">
        <f>4+"10:00:00"</f>
        <v>4.416666666666667</v>
      </c>
      <c r="D70" s="244">
        <f>4+"10:30:00"</f>
        <v>4.4375</v>
      </c>
      <c r="E70" s="250"/>
      <c r="F70" s="237">
        <f t="shared" si="22"/>
        <v>2.0833333333333037E-2</v>
      </c>
      <c r="G70" s="237">
        <f t="shared" si="23"/>
        <v>4.1666666666666075E-2</v>
      </c>
      <c r="H70" s="237">
        <f t="shared" si="24"/>
        <v>0</v>
      </c>
      <c r="I70" s="238">
        <f t="shared" si="0"/>
        <v>-2</v>
      </c>
      <c r="J70" s="239">
        <f t="shared" si="25"/>
        <v>2</v>
      </c>
      <c r="K70" s="272"/>
      <c r="L70" s="165"/>
      <c r="M70" s="165"/>
      <c r="N70" s="165">
        <v>1</v>
      </c>
      <c r="O70" s="165">
        <v>1</v>
      </c>
      <c r="P70" s="165"/>
      <c r="Q70" s="165"/>
      <c r="R70" s="165"/>
      <c r="S70" s="165"/>
      <c r="T70" s="165"/>
      <c r="U70" s="165"/>
      <c r="V70" s="273"/>
      <c r="X70" s="134"/>
      <c r="Y70" s="1">
        <v>140</v>
      </c>
      <c r="Z70" s="31">
        <f>AD66/(AD69+AD70)/24</f>
        <v>-989.47368421052033</v>
      </c>
      <c r="AA70" s="164"/>
      <c r="AB70" s="131"/>
      <c r="AC70" s="175" t="s">
        <v>22</v>
      </c>
      <c r="AD70" s="167">
        <f>SUMIFS(H:H,C:C,"&gt;="&amp; (MATCH(Z66,$AF$3:$AF$8,0)+AA66),D:D,"&lt;=" &amp; (MATCH(Z67,$AF$3:$AF$8,0)+AA67))-SUMIFS(G:G,C:C,"&gt;="&amp; (MATCH(Z66,$AF$3:$AF$8,0)+AA66),D:D,"&lt;=" &amp; (MATCH(Z67,$AF$3:$AF$8,0)+AA67))-AD69</f>
        <v>-1.5967261904761916</v>
      </c>
      <c r="AE70" s="130"/>
    </row>
    <row r="71" spans="2:31" ht="30" customHeight="1" thickBot="1" x14ac:dyDescent="0.3">
      <c r="B71" s="319"/>
      <c r="C71" s="243">
        <f>4+"10:30:00"</f>
        <v>4.4375</v>
      </c>
      <c r="D71" s="244">
        <f>4+"11:00:00"</f>
        <v>4.458333333333333</v>
      </c>
      <c r="E71" s="250"/>
      <c r="F71" s="237">
        <f t="shared" si="22"/>
        <v>2.0833333333333037E-2</v>
      </c>
      <c r="G71" s="237">
        <f t="shared" si="23"/>
        <v>6.2499999999999112E-2</v>
      </c>
      <c r="H71" s="237">
        <f t="shared" si="24"/>
        <v>0</v>
      </c>
      <c r="I71" s="238">
        <f t="shared" si="0"/>
        <v>-3</v>
      </c>
      <c r="J71" s="239">
        <f t="shared" si="25"/>
        <v>3</v>
      </c>
      <c r="K71" s="272"/>
      <c r="L71" s="165"/>
      <c r="M71" s="165"/>
      <c r="N71" s="165">
        <v>2</v>
      </c>
      <c r="O71" s="165">
        <v>1</v>
      </c>
      <c r="P71" s="165"/>
      <c r="Q71" s="165"/>
      <c r="R71" s="165"/>
      <c r="S71" s="165"/>
      <c r="T71" s="165"/>
      <c r="U71" s="165"/>
      <c r="V71" s="273"/>
      <c r="X71" s="135"/>
      <c r="Y71" s="136"/>
      <c r="Z71" s="137"/>
      <c r="AA71" s="137"/>
      <c r="AB71" s="137"/>
      <c r="AC71" s="138"/>
      <c r="AD71" s="138"/>
      <c r="AE71" s="139"/>
    </row>
    <row r="72" spans="2:31" ht="30" customHeight="1" x14ac:dyDescent="0.25">
      <c r="B72" s="319"/>
      <c r="C72" s="248">
        <f>4+"11:00:00"</f>
        <v>4.458333333333333</v>
      </c>
      <c r="D72" s="249">
        <f>4+"11:30:00"</f>
        <v>4.479166666666667</v>
      </c>
      <c r="E72" s="250"/>
      <c r="F72" s="237">
        <f t="shared" si="22"/>
        <v>2.0833333333333925E-2</v>
      </c>
      <c r="G72" s="237">
        <f t="shared" si="23"/>
        <v>6.2500000000001776E-2</v>
      </c>
      <c r="H72" s="237">
        <f t="shared" si="24"/>
        <v>0</v>
      </c>
      <c r="I72" s="238">
        <f t="shared" ref="I72:I111" si="26">E72-J72</f>
        <v>-3</v>
      </c>
      <c r="J72" s="239">
        <f t="shared" si="25"/>
        <v>3</v>
      </c>
      <c r="K72" s="272"/>
      <c r="L72" s="165"/>
      <c r="M72" s="165"/>
      <c r="N72" s="165">
        <v>2</v>
      </c>
      <c r="O72" s="165">
        <v>1</v>
      </c>
      <c r="P72" s="165"/>
      <c r="Q72" s="165"/>
      <c r="R72" s="165"/>
      <c r="S72" s="165"/>
      <c r="T72" s="165"/>
      <c r="U72" s="165"/>
      <c r="V72" s="273"/>
      <c r="Y72" s="3"/>
      <c r="Z72" s="3"/>
      <c r="AA72" s="3"/>
      <c r="AB72" s="3"/>
    </row>
    <row r="73" spans="2:31" ht="30" customHeight="1" x14ac:dyDescent="0.25">
      <c r="B73" s="319"/>
      <c r="C73" s="243">
        <f>4+"11:30:00"</f>
        <v>4.479166666666667</v>
      </c>
      <c r="D73" s="244">
        <f>4+"12:00:00"</f>
        <v>4.5</v>
      </c>
      <c r="E73" s="250"/>
      <c r="F73" s="237">
        <f t="shared" si="22"/>
        <v>2.0833333333333037E-2</v>
      </c>
      <c r="G73" s="237">
        <f t="shared" si="23"/>
        <v>0</v>
      </c>
      <c r="H73" s="237">
        <f t="shared" si="24"/>
        <v>0</v>
      </c>
      <c r="I73" s="238">
        <f t="shared" si="26"/>
        <v>0</v>
      </c>
      <c r="J73" s="239">
        <f t="shared" si="25"/>
        <v>0</v>
      </c>
      <c r="K73" s="272">
        <f>E73</f>
        <v>0</v>
      </c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273"/>
      <c r="Y73" s="3"/>
      <c r="Z73" s="3"/>
      <c r="AA73" s="3"/>
      <c r="AB73" s="3"/>
    </row>
    <row r="74" spans="2:31" ht="30" customHeight="1" thickBot="1" x14ac:dyDescent="0.3">
      <c r="B74" s="319"/>
      <c r="C74" s="254">
        <f>4+"12:00:00"</f>
        <v>4.5</v>
      </c>
      <c r="D74" s="255">
        <f>4+"12:30:00"</f>
        <v>4.520833333333333</v>
      </c>
      <c r="E74" s="256"/>
      <c r="F74" s="257">
        <f t="shared" si="22"/>
        <v>2.0833333333333037E-2</v>
      </c>
      <c r="G74" s="257">
        <f t="shared" si="23"/>
        <v>0</v>
      </c>
      <c r="H74" s="257">
        <f t="shared" si="24"/>
        <v>0</v>
      </c>
      <c r="I74" s="258">
        <f t="shared" si="26"/>
        <v>0</v>
      </c>
      <c r="J74" s="259">
        <f t="shared" si="25"/>
        <v>0</v>
      </c>
      <c r="K74" s="260">
        <f>E74</f>
        <v>0</v>
      </c>
      <c r="L74" s="261"/>
      <c r="M74" s="261"/>
      <c r="N74" s="261"/>
      <c r="O74" s="261"/>
      <c r="P74" s="261"/>
      <c r="Q74" s="261"/>
      <c r="R74" s="261"/>
      <c r="S74" s="261"/>
      <c r="T74" s="261"/>
      <c r="U74" s="261"/>
      <c r="V74" s="262"/>
    </row>
    <row r="75" spans="2:31" ht="30" customHeight="1" x14ac:dyDescent="0.25">
      <c r="B75" s="319"/>
      <c r="C75" s="263">
        <f>4+"13:30:00"</f>
        <v>4.5625</v>
      </c>
      <c r="D75" s="264">
        <f>4+"14:00:00"</f>
        <v>4.583333333333333</v>
      </c>
      <c r="E75" s="265"/>
      <c r="F75" s="266">
        <f>D75-C75</f>
        <v>2.0833333333333037E-2</v>
      </c>
      <c r="G75" s="266">
        <f>J75*F75</f>
        <v>0</v>
      </c>
      <c r="H75" s="266">
        <f t="shared" si="24"/>
        <v>0</v>
      </c>
      <c r="I75" s="267">
        <f t="shared" si="26"/>
        <v>0</v>
      </c>
      <c r="J75" s="268">
        <f>SUM(K75:V75)</f>
        <v>0</v>
      </c>
      <c r="K75" s="269"/>
      <c r="L75" s="270"/>
      <c r="M75" s="270"/>
      <c r="N75" s="270"/>
      <c r="O75" s="270"/>
      <c r="P75" s="270"/>
      <c r="Q75" s="270"/>
      <c r="R75" s="270"/>
      <c r="S75" s="270"/>
      <c r="T75" s="270"/>
      <c r="U75" s="270"/>
      <c r="V75" s="271"/>
      <c r="X75" s="140"/>
      <c r="Y75" s="141"/>
      <c r="Z75" s="141"/>
      <c r="AA75" s="141"/>
      <c r="AB75" s="141"/>
      <c r="AC75" s="142"/>
      <c r="AD75" s="142"/>
      <c r="AE75" s="143"/>
    </row>
    <row r="76" spans="2:31" ht="30" customHeight="1" x14ac:dyDescent="0.25">
      <c r="B76" s="319"/>
      <c r="C76" s="243">
        <f>4+"14:00:00"</f>
        <v>4.583333333333333</v>
      </c>
      <c r="D76" s="244">
        <f>4+"14:30:00"</f>
        <v>4.604166666666667</v>
      </c>
      <c r="E76" s="250"/>
      <c r="F76" s="237">
        <f t="shared" ref="F76:F83" si="27">D76-C76</f>
        <v>2.0833333333333925E-2</v>
      </c>
      <c r="G76" s="237">
        <f t="shared" ref="G76:G83" si="28">J76*F76</f>
        <v>0</v>
      </c>
      <c r="H76" s="237">
        <f t="shared" si="24"/>
        <v>0</v>
      </c>
      <c r="I76" s="238">
        <f t="shared" si="26"/>
        <v>0</v>
      </c>
      <c r="J76" s="239">
        <f t="shared" ref="J76:J83" si="29">SUM(K76:V76)</f>
        <v>0</v>
      </c>
      <c r="K76" s="272"/>
      <c r="L76" s="165"/>
      <c r="M76" s="165"/>
      <c r="N76" s="165"/>
      <c r="O76" s="165"/>
      <c r="P76" s="165"/>
      <c r="Q76" s="165"/>
      <c r="R76" s="165"/>
      <c r="S76" s="165"/>
      <c r="T76" s="165"/>
      <c r="U76" s="165"/>
      <c r="V76" s="273"/>
      <c r="X76" s="144"/>
      <c r="Y76" s="172" t="s">
        <v>26</v>
      </c>
      <c r="Z76" s="170" t="s">
        <v>32</v>
      </c>
      <c r="AA76" s="168">
        <v>0.5625</v>
      </c>
      <c r="AB76" s="145"/>
      <c r="AC76" s="176" t="s">
        <v>35</v>
      </c>
      <c r="AD76" s="166">
        <v>160</v>
      </c>
      <c r="AE76" s="146"/>
    </row>
    <row r="77" spans="2:31" ht="30" customHeight="1" x14ac:dyDescent="0.25">
      <c r="B77" s="319"/>
      <c r="C77" s="243">
        <f>4+"14:30:00"</f>
        <v>4.604166666666667</v>
      </c>
      <c r="D77" s="244">
        <f>4+"15:00:00"</f>
        <v>4.625</v>
      </c>
      <c r="E77" s="250"/>
      <c r="F77" s="237">
        <f t="shared" si="27"/>
        <v>2.0833333333333037E-2</v>
      </c>
      <c r="G77" s="237">
        <f t="shared" si="28"/>
        <v>0</v>
      </c>
      <c r="H77" s="237">
        <f t="shared" si="24"/>
        <v>0</v>
      </c>
      <c r="I77" s="238">
        <f t="shared" si="26"/>
        <v>0</v>
      </c>
      <c r="J77" s="239">
        <f t="shared" si="29"/>
        <v>0</v>
      </c>
      <c r="K77" s="292"/>
      <c r="L77" s="165"/>
      <c r="M77" s="165"/>
      <c r="N77" s="165"/>
      <c r="O77" s="165"/>
      <c r="P77" s="165"/>
      <c r="Q77" s="165"/>
      <c r="R77" s="165"/>
      <c r="S77" s="165"/>
      <c r="T77" s="165"/>
      <c r="U77" s="165"/>
      <c r="V77" s="273"/>
      <c r="X77" s="144"/>
      <c r="Y77" s="173" t="s">
        <v>27</v>
      </c>
      <c r="Z77" s="170" t="s">
        <v>32</v>
      </c>
      <c r="AA77" s="169">
        <v>0.625</v>
      </c>
      <c r="AB77" s="147"/>
      <c r="AC77" s="177" t="s">
        <v>25</v>
      </c>
      <c r="AD77" s="171"/>
      <c r="AE77" s="146"/>
    </row>
    <row r="78" spans="2:31" ht="30" customHeight="1" x14ac:dyDescent="0.25">
      <c r="B78" s="319"/>
      <c r="C78" s="243">
        <f>4+"15:00:00"</f>
        <v>4.625</v>
      </c>
      <c r="D78" s="244">
        <f>4+"15:30:00"</f>
        <v>4.645833333333333</v>
      </c>
      <c r="E78" s="250"/>
      <c r="F78" s="237">
        <f t="shared" si="27"/>
        <v>2.0833333333333037E-2</v>
      </c>
      <c r="G78" s="237">
        <f t="shared" si="28"/>
        <v>4.1666666666666075E-2</v>
      </c>
      <c r="H78" s="237">
        <f t="shared" si="24"/>
        <v>0</v>
      </c>
      <c r="I78" s="238">
        <f t="shared" si="26"/>
        <v>-2</v>
      </c>
      <c r="J78" s="239">
        <f t="shared" si="29"/>
        <v>2</v>
      </c>
      <c r="K78" s="251">
        <v>1</v>
      </c>
      <c r="L78" s="252">
        <v>0.5</v>
      </c>
      <c r="M78" s="252">
        <v>0.5</v>
      </c>
      <c r="N78" s="165"/>
      <c r="O78" s="165"/>
      <c r="P78" s="165"/>
      <c r="Q78" s="165"/>
      <c r="R78" s="165"/>
      <c r="S78" s="165"/>
      <c r="T78" s="165"/>
      <c r="U78" s="165"/>
      <c r="V78" s="273"/>
      <c r="X78" s="144"/>
      <c r="Y78" s="148"/>
      <c r="Z78" s="148"/>
      <c r="AA78" s="148"/>
      <c r="AB78" s="147"/>
      <c r="AC78" s="149"/>
      <c r="AD78" s="149"/>
      <c r="AE78" s="146"/>
    </row>
    <row r="79" spans="2:31" ht="30" customHeight="1" x14ac:dyDescent="0.25">
      <c r="B79" s="319"/>
      <c r="C79" s="243">
        <f>4+"15:30:00"</f>
        <v>4.645833333333333</v>
      </c>
      <c r="D79" s="244">
        <f>4+"16:00:00"</f>
        <v>4.666666666666667</v>
      </c>
      <c r="E79" s="250"/>
      <c r="F79" s="237">
        <f t="shared" si="27"/>
        <v>2.0833333333333925E-2</v>
      </c>
      <c r="G79" s="237">
        <f t="shared" si="28"/>
        <v>0</v>
      </c>
      <c r="H79" s="237">
        <f t="shared" si="24"/>
        <v>0</v>
      </c>
      <c r="I79" s="238">
        <f t="shared" si="26"/>
        <v>0</v>
      </c>
      <c r="J79" s="239">
        <f t="shared" si="29"/>
        <v>0</v>
      </c>
      <c r="K79" s="272"/>
      <c r="L79" s="165"/>
      <c r="M79" s="165"/>
      <c r="N79" s="165"/>
      <c r="O79" s="165"/>
      <c r="P79" s="165"/>
      <c r="Q79" s="165"/>
      <c r="R79" s="165"/>
      <c r="S79" s="165"/>
      <c r="T79" s="165"/>
      <c r="U79" s="165"/>
      <c r="V79" s="273"/>
      <c r="X79" s="144"/>
      <c r="Y79" s="178" t="s">
        <v>23</v>
      </c>
      <c r="Z79" s="30" t="s">
        <v>28</v>
      </c>
      <c r="AA79" s="224" t="s">
        <v>36</v>
      </c>
      <c r="AB79" s="147"/>
      <c r="AC79" s="174" t="s">
        <v>24</v>
      </c>
      <c r="AD79" s="167">
        <f>AD76/Y80/24</f>
        <v>5.5555555555555552E-2</v>
      </c>
      <c r="AE79" s="146"/>
    </row>
    <row r="80" spans="2:31" ht="30" customHeight="1" x14ac:dyDescent="0.25">
      <c r="B80" s="319"/>
      <c r="C80" s="243">
        <f>4+"16:00:00"</f>
        <v>4.666666666666667</v>
      </c>
      <c r="D80" s="244">
        <f>4+"16:30:00"</f>
        <v>4.6875</v>
      </c>
      <c r="E80" s="250"/>
      <c r="F80" s="237">
        <f t="shared" si="27"/>
        <v>2.0833333333333037E-2</v>
      </c>
      <c r="G80" s="237">
        <f t="shared" si="28"/>
        <v>0</v>
      </c>
      <c r="H80" s="237">
        <f t="shared" si="24"/>
        <v>0</v>
      </c>
      <c r="I80" s="238">
        <f t="shared" si="26"/>
        <v>0</v>
      </c>
      <c r="J80" s="239">
        <f t="shared" si="29"/>
        <v>0</v>
      </c>
      <c r="K80" s="272"/>
      <c r="L80" s="165"/>
      <c r="M80" s="165"/>
      <c r="N80" s="165"/>
      <c r="O80" s="165"/>
      <c r="P80" s="165"/>
      <c r="Q80" s="165"/>
      <c r="R80" s="165"/>
      <c r="S80" s="165"/>
      <c r="T80" s="165"/>
      <c r="U80" s="165"/>
      <c r="V80" s="273"/>
      <c r="X80" s="150"/>
      <c r="Y80" s="1">
        <v>120</v>
      </c>
      <c r="Z80" s="31" t="e">
        <f>AD76/(AD79+AD80)/24</f>
        <v>#DIV/0!</v>
      </c>
      <c r="AA80" s="164"/>
      <c r="AB80" s="147"/>
      <c r="AC80" s="175" t="s">
        <v>22</v>
      </c>
      <c r="AD80" s="167">
        <f>SUMIFS(H:H,C:C,"&gt;="&amp; (MATCH(Z76,$AF$3:$AF$8,0)+AA76),D:D,"&lt;=" &amp; (MATCH(Z77,$AF$3:$AF$8,0)+AA77))-SUMIFS(G:G,C:C,"&gt;="&amp; (MATCH(Z76,$AF$3:$AF$8,0)+AA76),D:D,"&lt;=" &amp; (MATCH(Z77,$AF$3:$AF$8,0)+AA77))-AD79</f>
        <v>-5.5555555555555552E-2</v>
      </c>
      <c r="AE80" s="146"/>
    </row>
    <row r="81" spans="2:31" ht="30" customHeight="1" thickBot="1" x14ac:dyDescent="0.3">
      <c r="B81" s="319"/>
      <c r="C81" s="243">
        <f>4+"16:30:00"</f>
        <v>4.6875</v>
      </c>
      <c r="D81" s="244">
        <f>4+"17:00:00"</f>
        <v>4.708333333333333</v>
      </c>
      <c r="E81" s="250"/>
      <c r="F81" s="237">
        <f t="shared" si="27"/>
        <v>2.0833333333333037E-2</v>
      </c>
      <c r="G81" s="237">
        <f t="shared" si="28"/>
        <v>0</v>
      </c>
      <c r="H81" s="237">
        <f t="shared" si="24"/>
        <v>0</v>
      </c>
      <c r="I81" s="238">
        <f t="shared" si="26"/>
        <v>0</v>
      </c>
      <c r="J81" s="239">
        <f t="shared" si="29"/>
        <v>0</v>
      </c>
      <c r="K81" s="272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273"/>
      <c r="X81" s="151"/>
      <c r="Y81" s="152"/>
      <c r="Z81" s="153"/>
      <c r="AA81" s="153"/>
      <c r="AB81" s="153"/>
      <c r="AC81" s="154"/>
      <c r="AD81" s="154"/>
      <c r="AE81" s="155"/>
    </row>
    <row r="82" spans="2:31" ht="30" customHeight="1" x14ac:dyDescent="0.25">
      <c r="B82" s="319"/>
      <c r="C82" s="243">
        <f>4+"17:00:00"</f>
        <v>4.708333333333333</v>
      </c>
      <c r="D82" s="244">
        <f>4+"17:30:00"</f>
        <v>4.729166666666667</v>
      </c>
      <c r="E82" s="250"/>
      <c r="F82" s="237">
        <f t="shared" si="27"/>
        <v>2.0833333333333925E-2</v>
      </c>
      <c r="G82" s="237">
        <f t="shared" si="28"/>
        <v>0</v>
      </c>
      <c r="H82" s="237">
        <f t="shared" si="24"/>
        <v>0</v>
      </c>
      <c r="I82" s="238">
        <f t="shared" si="26"/>
        <v>0</v>
      </c>
      <c r="J82" s="239">
        <f t="shared" si="29"/>
        <v>0</v>
      </c>
      <c r="K82" s="272"/>
      <c r="L82" s="165"/>
      <c r="M82" s="165"/>
      <c r="N82" s="165"/>
      <c r="O82" s="165"/>
      <c r="P82" s="165"/>
      <c r="Q82" s="165"/>
      <c r="R82" s="165"/>
      <c r="S82" s="165"/>
      <c r="T82" s="165"/>
      <c r="U82" s="165"/>
      <c r="V82" s="273"/>
      <c r="Y82" s="3"/>
      <c r="Z82" s="3"/>
      <c r="AA82" s="3"/>
      <c r="AB82" s="3"/>
    </row>
    <row r="83" spans="2:31" ht="30" customHeight="1" thickBot="1" x14ac:dyDescent="0.3">
      <c r="B83" s="320"/>
      <c r="C83" s="274">
        <f>4+"17:30:00"</f>
        <v>4.729166666666667</v>
      </c>
      <c r="D83" s="275">
        <f>4+"18:00:00"</f>
        <v>4.75</v>
      </c>
      <c r="E83" s="276"/>
      <c r="F83" s="277">
        <f t="shared" si="27"/>
        <v>2.0833333333333037E-2</v>
      </c>
      <c r="G83" s="277">
        <f t="shared" si="28"/>
        <v>0</v>
      </c>
      <c r="H83" s="277">
        <f t="shared" si="24"/>
        <v>0</v>
      </c>
      <c r="I83" s="278">
        <f t="shared" si="26"/>
        <v>0</v>
      </c>
      <c r="J83" s="279">
        <f t="shared" si="29"/>
        <v>0</v>
      </c>
      <c r="K83" s="280"/>
      <c r="L83" s="281"/>
      <c r="M83" s="281"/>
      <c r="N83" s="281"/>
      <c r="O83" s="281"/>
      <c r="P83" s="281"/>
      <c r="Q83" s="281"/>
      <c r="R83" s="281"/>
      <c r="S83" s="281"/>
      <c r="T83" s="281"/>
      <c r="U83" s="281"/>
      <c r="V83" s="282"/>
      <c r="Y83" s="3"/>
      <c r="Z83" s="3"/>
      <c r="AA83" s="3"/>
      <c r="AB83" s="3"/>
    </row>
    <row r="84" spans="2:31" ht="30" customHeight="1" thickTop="1" x14ac:dyDescent="0.25">
      <c r="B84" s="301" t="str">
        <f>IF($AB$3="","",$AB$3+4)</f>
        <v/>
      </c>
      <c r="C84" s="283">
        <f>5+"07:45:00"</f>
        <v>5.322916666666667</v>
      </c>
      <c r="D84" s="284">
        <f>5+"08:00:00"</f>
        <v>5.333333333333333</v>
      </c>
      <c r="E84" s="285">
        <v>3</v>
      </c>
      <c r="F84" s="286">
        <f>D84-C84</f>
        <v>1.0416666666666075E-2</v>
      </c>
      <c r="G84" s="286">
        <f>J84*F84</f>
        <v>2.0833333333332149E-2</v>
      </c>
      <c r="H84" s="286">
        <f>F84*E84</f>
        <v>3.1249999999998224E-2</v>
      </c>
      <c r="I84" s="287">
        <f t="shared" si="26"/>
        <v>1</v>
      </c>
      <c r="J84" s="288">
        <f>SUM(K84:V84)</f>
        <v>2</v>
      </c>
      <c r="K84" s="289">
        <v>1</v>
      </c>
      <c r="L84" s="290">
        <v>0.5</v>
      </c>
      <c r="M84" s="290">
        <v>0.5</v>
      </c>
      <c r="N84" s="290"/>
      <c r="O84" s="290"/>
      <c r="P84" s="290"/>
      <c r="Q84" s="290"/>
      <c r="R84" s="290"/>
      <c r="S84" s="290"/>
      <c r="T84" s="290"/>
      <c r="U84" s="290"/>
      <c r="V84" s="291"/>
      <c r="X84" s="179"/>
      <c r="Y84" s="180"/>
      <c r="Z84" s="180"/>
      <c r="AA84" s="180"/>
      <c r="AB84" s="180"/>
      <c r="AC84" s="181"/>
      <c r="AD84" s="181"/>
      <c r="AE84" s="182"/>
    </row>
    <row r="85" spans="2:31" ht="30" customHeight="1" x14ac:dyDescent="0.25">
      <c r="B85" s="302"/>
      <c r="C85" s="234">
        <f>5+"08:00:00"</f>
        <v>5.333333333333333</v>
      </c>
      <c r="D85" s="235">
        <f>5+"08:30:00"</f>
        <v>5.354166666666667</v>
      </c>
      <c r="E85" s="250"/>
      <c r="F85" s="237">
        <f t="shared" ref="F85:F93" si="30">D85-C85</f>
        <v>2.0833333333333925E-2</v>
      </c>
      <c r="G85" s="237">
        <f t="shared" ref="G85:G93" si="31">J85*F85</f>
        <v>0</v>
      </c>
      <c r="H85" s="237">
        <f t="shared" ref="H85:H102" si="32">F85*E85</f>
        <v>0</v>
      </c>
      <c r="I85" s="238">
        <f t="shared" si="26"/>
        <v>0</v>
      </c>
      <c r="J85" s="239">
        <f t="shared" ref="J85:J93" si="33">SUM(K85:V85)</f>
        <v>0</v>
      </c>
      <c r="K85" s="272"/>
      <c r="L85" s="165"/>
      <c r="M85" s="165"/>
      <c r="N85" s="165"/>
      <c r="O85" s="165"/>
      <c r="P85" s="165"/>
      <c r="Q85" s="165"/>
      <c r="R85" s="165"/>
      <c r="S85" s="165"/>
      <c r="T85" s="165"/>
      <c r="U85" s="165"/>
      <c r="V85" s="273"/>
      <c r="X85" s="183"/>
      <c r="Y85" s="172" t="s">
        <v>26</v>
      </c>
      <c r="Z85" s="170" t="s">
        <v>32</v>
      </c>
      <c r="AA85" s="168">
        <v>0.64583333333333337</v>
      </c>
      <c r="AB85" s="190"/>
      <c r="AC85" s="176" t="s">
        <v>35</v>
      </c>
      <c r="AD85" s="166">
        <v>4700</v>
      </c>
      <c r="AE85" s="189"/>
    </row>
    <row r="86" spans="2:31" ht="30" customHeight="1" x14ac:dyDescent="0.25">
      <c r="B86" s="302"/>
      <c r="C86" s="243">
        <f>5+"08:30:00"</f>
        <v>5.354166666666667</v>
      </c>
      <c r="D86" s="244">
        <f>5+"09:00:00"</f>
        <v>5.375</v>
      </c>
      <c r="E86" s="250"/>
      <c r="F86" s="237">
        <f t="shared" si="30"/>
        <v>2.0833333333333037E-2</v>
      </c>
      <c r="G86" s="237">
        <f t="shared" si="31"/>
        <v>0</v>
      </c>
      <c r="H86" s="237">
        <f t="shared" si="32"/>
        <v>0</v>
      </c>
      <c r="I86" s="238">
        <f t="shared" si="26"/>
        <v>0</v>
      </c>
      <c r="J86" s="239">
        <f t="shared" si="33"/>
        <v>0</v>
      </c>
      <c r="K86" s="272"/>
      <c r="L86" s="165"/>
      <c r="M86" s="165"/>
      <c r="N86" s="165"/>
      <c r="O86" s="165"/>
      <c r="P86" s="165"/>
      <c r="Q86" s="165"/>
      <c r="R86" s="165"/>
      <c r="S86" s="165"/>
      <c r="T86" s="165"/>
      <c r="U86" s="165"/>
      <c r="V86" s="273"/>
      <c r="X86" s="183"/>
      <c r="Y86" s="173" t="s">
        <v>27</v>
      </c>
      <c r="Z86" s="170" t="s">
        <v>33</v>
      </c>
      <c r="AA86" s="169">
        <v>0.47916666666666669</v>
      </c>
      <c r="AB86" s="191"/>
      <c r="AC86" s="177" t="s">
        <v>25</v>
      </c>
      <c r="AD86" s="171"/>
      <c r="AE86" s="189"/>
    </row>
    <row r="87" spans="2:31" ht="30" customHeight="1" x14ac:dyDescent="0.25">
      <c r="B87" s="302"/>
      <c r="C87" s="243">
        <f>5+"09:00:00"</f>
        <v>5.375</v>
      </c>
      <c r="D87" s="244">
        <f>5+"09:30:00"</f>
        <v>5.395833333333333</v>
      </c>
      <c r="E87" s="250"/>
      <c r="F87" s="237">
        <f t="shared" si="30"/>
        <v>2.0833333333333037E-2</v>
      </c>
      <c r="G87" s="237">
        <f t="shared" si="31"/>
        <v>2.0833333333333037E-2</v>
      </c>
      <c r="H87" s="237">
        <f t="shared" si="32"/>
        <v>0</v>
      </c>
      <c r="I87" s="238">
        <f t="shared" si="26"/>
        <v>-1</v>
      </c>
      <c r="J87" s="239">
        <f t="shared" si="33"/>
        <v>1</v>
      </c>
      <c r="K87" s="272"/>
      <c r="L87" s="165"/>
      <c r="M87" s="165"/>
      <c r="N87" s="165"/>
      <c r="O87" s="165">
        <v>1</v>
      </c>
      <c r="P87" s="165"/>
      <c r="Q87" s="165"/>
      <c r="R87" s="165"/>
      <c r="S87" s="165"/>
      <c r="T87" s="165"/>
      <c r="U87" s="165"/>
      <c r="V87" s="273"/>
      <c r="X87" s="183"/>
      <c r="Y87" s="192"/>
      <c r="Z87" s="192"/>
      <c r="AA87" s="192"/>
      <c r="AB87" s="191"/>
      <c r="AC87" s="193"/>
      <c r="AD87" s="193"/>
      <c r="AE87" s="189"/>
    </row>
    <row r="88" spans="2:31" ht="30" customHeight="1" x14ac:dyDescent="0.25">
      <c r="B88" s="302"/>
      <c r="C88" s="243">
        <f>5+"09:30:00"</f>
        <v>5.395833333333333</v>
      </c>
      <c r="D88" s="244">
        <f>5+"10:00:00"</f>
        <v>5.416666666666667</v>
      </c>
      <c r="E88" s="250"/>
      <c r="F88" s="237">
        <f t="shared" si="30"/>
        <v>2.0833333333333925E-2</v>
      </c>
      <c r="G88" s="237">
        <f t="shared" si="31"/>
        <v>2.0833333333333925E-2</v>
      </c>
      <c r="H88" s="237">
        <f t="shared" si="32"/>
        <v>0</v>
      </c>
      <c r="I88" s="238">
        <f t="shared" si="26"/>
        <v>-1</v>
      </c>
      <c r="J88" s="239">
        <f t="shared" si="33"/>
        <v>1</v>
      </c>
      <c r="K88" s="272"/>
      <c r="L88" s="165"/>
      <c r="M88" s="165"/>
      <c r="N88" s="165"/>
      <c r="O88" s="165">
        <v>1</v>
      </c>
      <c r="P88" s="165"/>
      <c r="Q88" s="165"/>
      <c r="R88" s="165"/>
      <c r="S88" s="165"/>
      <c r="T88" s="165"/>
      <c r="U88" s="165"/>
      <c r="V88" s="273"/>
      <c r="X88" s="183"/>
      <c r="Y88" s="178" t="s">
        <v>23</v>
      </c>
      <c r="Z88" s="30" t="s">
        <v>28</v>
      </c>
      <c r="AA88" s="224" t="s">
        <v>36</v>
      </c>
      <c r="AB88" s="191"/>
      <c r="AC88" s="174" t="s">
        <v>24</v>
      </c>
      <c r="AD88" s="167">
        <f>AD85/Y89/24</f>
        <v>1.3988095238095237</v>
      </c>
      <c r="AE88" s="189"/>
    </row>
    <row r="89" spans="2:31" ht="30" customHeight="1" x14ac:dyDescent="0.25">
      <c r="B89" s="302"/>
      <c r="C89" s="243">
        <f>5+"10:00:00"</f>
        <v>5.416666666666667</v>
      </c>
      <c r="D89" s="244">
        <f>5+"10:30:00"</f>
        <v>5.4375</v>
      </c>
      <c r="E89" s="250"/>
      <c r="F89" s="237">
        <f t="shared" si="30"/>
        <v>2.0833333333333037E-2</v>
      </c>
      <c r="G89" s="237">
        <f t="shared" si="31"/>
        <v>4.1666666666666075E-2</v>
      </c>
      <c r="H89" s="237">
        <f t="shared" si="32"/>
        <v>0</v>
      </c>
      <c r="I89" s="238">
        <f t="shared" si="26"/>
        <v>-2</v>
      </c>
      <c r="J89" s="239">
        <f t="shared" si="33"/>
        <v>2</v>
      </c>
      <c r="K89" s="272"/>
      <c r="L89" s="165"/>
      <c r="M89" s="165"/>
      <c r="N89" s="165">
        <v>1</v>
      </c>
      <c r="O89" s="165">
        <v>1</v>
      </c>
      <c r="P89" s="165"/>
      <c r="Q89" s="165"/>
      <c r="R89" s="165"/>
      <c r="S89" s="165"/>
      <c r="T89" s="165"/>
      <c r="U89" s="165"/>
      <c r="V89" s="273"/>
      <c r="X89" s="183"/>
      <c r="Y89" s="1">
        <v>140</v>
      </c>
      <c r="Z89" s="31">
        <f>AD85/(AD88+AD89)/24</f>
        <v>-989.47368421052033</v>
      </c>
      <c r="AA89" s="164"/>
      <c r="AB89" s="191"/>
      <c r="AC89" s="175" t="s">
        <v>22</v>
      </c>
      <c r="AD89" s="167">
        <f>SUMIFS(H:H,C:C,"&gt;="&amp; (MATCH(Z85,$AF$3:$AF$8,0)+AA85),D:D,"&lt;=" &amp; (MATCH(Z86,$AF$3:$AF$8,0)+AA86))-SUMIFS(G:G,C:C,"&gt;="&amp; (MATCH(Z85,$AF$3:$AF$8,0)+AA85),D:D,"&lt;=" &amp; (MATCH(Z86,$AF$3:$AF$8,0)+AA86))-AD88</f>
        <v>-1.5967261904761916</v>
      </c>
      <c r="AE89" s="189"/>
    </row>
    <row r="90" spans="2:31" ht="30" customHeight="1" thickBot="1" x14ac:dyDescent="0.3">
      <c r="B90" s="302"/>
      <c r="C90" s="243">
        <f>5+"10:30:00"</f>
        <v>5.4375</v>
      </c>
      <c r="D90" s="244">
        <f>5+"11:00:00"</f>
        <v>5.458333333333333</v>
      </c>
      <c r="E90" s="250"/>
      <c r="F90" s="237">
        <f t="shared" si="30"/>
        <v>2.0833333333333037E-2</v>
      </c>
      <c r="G90" s="237">
        <f t="shared" si="31"/>
        <v>6.2499999999999112E-2</v>
      </c>
      <c r="H90" s="237">
        <f t="shared" si="32"/>
        <v>0</v>
      </c>
      <c r="I90" s="238">
        <f t="shared" si="26"/>
        <v>-3</v>
      </c>
      <c r="J90" s="239">
        <f t="shared" si="33"/>
        <v>3</v>
      </c>
      <c r="K90" s="272"/>
      <c r="L90" s="165"/>
      <c r="M90" s="165"/>
      <c r="N90" s="165">
        <v>2</v>
      </c>
      <c r="O90" s="165">
        <v>1</v>
      </c>
      <c r="P90" s="165"/>
      <c r="Q90" s="165"/>
      <c r="R90" s="165"/>
      <c r="S90" s="165"/>
      <c r="T90" s="165"/>
      <c r="U90" s="165"/>
      <c r="V90" s="273"/>
      <c r="X90" s="184"/>
      <c r="Y90" s="185"/>
      <c r="Z90" s="186"/>
      <c r="AA90" s="186"/>
      <c r="AB90" s="186"/>
      <c r="AC90" s="187"/>
      <c r="AD90" s="187"/>
      <c r="AE90" s="188"/>
    </row>
    <row r="91" spans="2:31" ht="30" customHeight="1" x14ac:dyDescent="0.25">
      <c r="B91" s="302"/>
      <c r="C91" s="248">
        <f>5+"11:00:00"</f>
        <v>5.458333333333333</v>
      </c>
      <c r="D91" s="249">
        <f>5+"11:30:00"</f>
        <v>5.479166666666667</v>
      </c>
      <c r="E91" s="250"/>
      <c r="F91" s="237">
        <f t="shared" si="30"/>
        <v>2.0833333333333925E-2</v>
      </c>
      <c r="G91" s="237">
        <f t="shared" si="31"/>
        <v>6.2500000000001776E-2</v>
      </c>
      <c r="H91" s="237">
        <f t="shared" si="32"/>
        <v>0</v>
      </c>
      <c r="I91" s="238">
        <f t="shared" si="26"/>
        <v>-3</v>
      </c>
      <c r="J91" s="239">
        <f t="shared" si="33"/>
        <v>3</v>
      </c>
      <c r="K91" s="272"/>
      <c r="L91" s="165"/>
      <c r="M91" s="165"/>
      <c r="N91" s="165">
        <v>2</v>
      </c>
      <c r="O91" s="165">
        <v>1</v>
      </c>
      <c r="P91" s="165"/>
      <c r="Q91" s="165"/>
      <c r="R91" s="165"/>
      <c r="S91" s="165"/>
      <c r="T91" s="165"/>
      <c r="U91" s="165"/>
      <c r="V91" s="273"/>
      <c r="Y91" s="3"/>
      <c r="Z91" s="3"/>
      <c r="AA91" s="3"/>
      <c r="AB91" s="3"/>
    </row>
    <row r="92" spans="2:31" ht="30" customHeight="1" x14ac:dyDescent="0.25">
      <c r="B92" s="302"/>
      <c r="C92" s="243">
        <f>5+"11:30:00"</f>
        <v>5.479166666666667</v>
      </c>
      <c r="D92" s="244">
        <f>5+"12:00:00"</f>
        <v>5.5</v>
      </c>
      <c r="E92" s="250"/>
      <c r="F92" s="237">
        <f t="shared" si="30"/>
        <v>2.0833333333333037E-2</v>
      </c>
      <c r="G92" s="237">
        <f t="shared" si="31"/>
        <v>0</v>
      </c>
      <c r="H92" s="237">
        <f t="shared" si="32"/>
        <v>0</v>
      </c>
      <c r="I92" s="238">
        <f t="shared" si="26"/>
        <v>0</v>
      </c>
      <c r="J92" s="239">
        <f t="shared" si="33"/>
        <v>0</v>
      </c>
      <c r="K92" s="272">
        <f>E92</f>
        <v>0</v>
      </c>
      <c r="L92" s="165"/>
      <c r="M92" s="165"/>
      <c r="N92" s="165"/>
      <c r="O92" s="165"/>
      <c r="P92" s="165"/>
      <c r="Q92" s="165"/>
      <c r="R92" s="165"/>
      <c r="S92" s="165"/>
      <c r="T92" s="165"/>
      <c r="U92" s="165"/>
      <c r="V92" s="273"/>
      <c r="Y92" s="3"/>
      <c r="Z92" s="3"/>
      <c r="AA92" s="3"/>
      <c r="AB92" s="3"/>
    </row>
    <row r="93" spans="2:31" ht="30" customHeight="1" thickBot="1" x14ac:dyDescent="0.3">
      <c r="B93" s="302"/>
      <c r="C93" s="254">
        <f>5+"12:00:00"</f>
        <v>5.5</v>
      </c>
      <c r="D93" s="255">
        <f>5+"12:30:00"</f>
        <v>5.520833333333333</v>
      </c>
      <c r="E93" s="256"/>
      <c r="F93" s="257">
        <f t="shared" si="30"/>
        <v>2.0833333333333037E-2</v>
      </c>
      <c r="G93" s="257">
        <f t="shared" si="31"/>
        <v>0</v>
      </c>
      <c r="H93" s="257">
        <f t="shared" si="32"/>
        <v>0</v>
      </c>
      <c r="I93" s="258">
        <f t="shared" si="26"/>
        <v>0</v>
      </c>
      <c r="J93" s="259">
        <f t="shared" si="33"/>
        <v>0</v>
      </c>
      <c r="K93" s="260">
        <f>E93</f>
        <v>0</v>
      </c>
      <c r="L93" s="261"/>
      <c r="M93" s="261"/>
      <c r="N93" s="261"/>
      <c r="O93" s="261"/>
      <c r="P93" s="261"/>
      <c r="Q93" s="261"/>
      <c r="R93" s="261"/>
      <c r="S93" s="261"/>
      <c r="T93" s="261"/>
      <c r="U93" s="261"/>
      <c r="V93" s="262"/>
      <c r="Y93" s="3"/>
      <c r="Z93" s="3"/>
      <c r="AA93" s="3"/>
      <c r="AB93" s="3"/>
    </row>
    <row r="94" spans="2:31" ht="30" customHeight="1" x14ac:dyDescent="0.25">
      <c r="B94" s="302"/>
      <c r="C94" s="263">
        <f>5+"13:30:00"</f>
        <v>5.5625</v>
      </c>
      <c r="D94" s="264">
        <f>5+"14:00:00"</f>
        <v>5.583333333333333</v>
      </c>
      <c r="E94" s="265"/>
      <c r="F94" s="266">
        <f>D94-C94</f>
        <v>2.0833333333333037E-2</v>
      </c>
      <c r="G94" s="266">
        <f>J94*F94</f>
        <v>0</v>
      </c>
      <c r="H94" s="266">
        <f t="shared" si="32"/>
        <v>0</v>
      </c>
      <c r="I94" s="267">
        <f t="shared" si="26"/>
        <v>0</v>
      </c>
      <c r="J94" s="268">
        <f>SUM(K94:V94)</f>
        <v>0</v>
      </c>
      <c r="K94" s="269"/>
      <c r="L94" s="270"/>
      <c r="M94" s="270"/>
      <c r="N94" s="270"/>
      <c r="O94" s="270"/>
      <c r="P94" s="270"/>
      <c r="Q94" s="270"/>
      <c r="R94" s="270"/>
      <c r="S94" s="270"/>
      <c r="T94" s="270"/>
      <c r="U94" s="270"/>
      <c r="V94" s="271"/>
      <c r="X94" s="194"/>
      <c r="Y94" s="195"/>
      <c r="Z94" s="195"/>
      <c r="AA94" s="195"/>
      <c r="AB94" s="195"/>
      <c r="AC94" s="196"/>
      <c r="AD94" s="196"/>
      <c r="AE94" s="197"/>
    </row>
    <row r="95" spans="2:31" ht="30" customHeight="1" x14ac:dyDescent="0.25">
      <c r="B95" s="302"/>
      <c r="C95" s="243">
        <f>5+"14:00:00"</f>
        <v>5.583333333333333</v>
      </c>
      <c r="D95" s="244">
        <f>5+"14:30:00"</f>
        <v>5.604166666666667</v>
      </c>
      <c r="E95" s="250"/>
      <c r="F95" s="237">
        <f t="shared" ref="F95:F102" si="34">D95-C95</f>
        <v>2.0833333333333925E-2</v>
      </c>
      <c r="G95" s="237">
        <f t="shared" ref="G95:G102" si="35">J95*F95</f>
        <v>0</v>
      </c>
      <c r="H95" s="237">
        <f t="shared" si="32"/>
        <v>0</v>
      </c>
      <c r="I95" s="238">
        <f t="shared" si="26"/>
        <v>0</v>
      </c>
      <c r="J95" s="239">
        <f t="shared" ref="J95:J102" si="36">SUM(K95:V95)</f>
        <v>0</v>
      </c>
      <c r="K95" s="272"/>
      <c r="L95" s="165"/>
      <c r="M95" s="165"/>
      <c r="N95" s="165"/>
      <c r="O95" s="165"/>
      <c r="P95" s="165"/>
      <c r="Q95" s="165"/>
      <c r="R95" s="165"/>
      <c r="S95" s="165"/>
      <c r="T95" s="165"/>
      <c r="U95" s="165"/>
      <c r="V95" s="273"/>
      <c r="X95" s="206"/>
      <c r="Y95" s="172" t="s">
        <v>26</v>
      </c>
      <c r="Z95" s="170" t="s">
        <v>33</v>
      </c>
      <c r="AA95" s="168">
        <v>0.5625</v>
      </c>
      <c r="AB95" s="223"/>
      <c r="AC95" s="176" t="s">
        <v>35</v>
      </c>
      <c r="AD95" s="166">
        <v>160</v>
      </c>
      <c r="AE95" s="205"/>
    </row>
    <row r="96" spans="2:31" ht="30" customHeight="1" x14ac:dyDescent="0.25">
      <c r="B96" s="302"/>
      <c r="C96" s="243">
        <f>5+"14:30:00"</f>
        <v>5.604166666666667</v>
      </c>
      <c r="D96" s="244">
        <f>5+"15:00:00"</f>
        <v>5.625</v>
      </c>
      <c r="E96" s="250"/>
      <c r="F96" s="237">
        <f t="shared" si="34"/>
        <v>2.0833333333333037E-2</v>
      </c>
      <c r="G96" s="237">
        <f t="shared" si="35"/>
        <v>0</v>
      </c>
      <c r="H96" s="237">
        <f t="shared" si="32"/>
        <v>0</v>
      </c>
      <c r="I96" s="238">
        <f t="shared" si="26"/>
        <v>0</v>
      </c>
      <c r="J96" s="239">
        <f t="shared" si="36"/>
        <v>0</v>
      </c>
      <c r="K96" s="292"/>
      <c r="L96" s="165"/>
      <c r="M96" s="165"/>
      <c r="N96" s="165"/>
      <c r="O96" s="165"/>
      <c r="P96" s="165"/>
      <c r="Q96" s="165"/>
      <c r="R96" s="165"/>
      <c r="S96" s="165"/>
      <c r="T96" s="165"/>
      <c r="U96" s="165"/>
      <c r="V96" s="273"/>
      <c r="X96" s="206"/>
      <c r="Y96" s="173" t="s">
        <v>27</v>
      </c>
      <c r="Z96" s="170" t="s">
        <v>33</v>
      </c>
      <c r="AA96" s="169">
        <v>0.625</v>
      </c>
      <c r="AB96" s="203"/>
      <c r="AC96" s="177" t="s">
        <v>25</v>
      </c>
      <c r="AD96" s="171"/>
      <c r="AE96" s="205"/>
    </row>
    <row r="97" spans="2:31" ht="30" customHeight="1" x14ac:dyDescent="0.25">
      <c r="B97" s="302"/>
      <c r="C97" s="243">
        <f>5+"15:00:00"</f>
        <v>5.625</v>
      </c>
      <c r="D97" s="244">
        <f>5+"15:30:00"</f>
        <v>5.645833333333333</v>
      </c>
      <c r="E97" s="250"/>
      <c r="F97" s="237">
        <f t="shared" si="34"/>
        <v>2.0833333333333037E-2</v>
      </c>
      <c r="G97" s="237">
        <f t="shared" si="35"/>
        <v>4.1666666666666075E-2</v>
      </c>
      <c r="H97" s="237">
        <f t="shared" si="32"/>
        <v>0</v>
      </c>
      <c r="I97" s="238">
        <f t="shared" si="26"/>
        <v>-2</v>
      </c>
      <c r="J97" s="239">
        <f t="shared" si="36"/>
        <v>2</v>
      </c>
      <c r="K97" s="251">
        <v>1</v>
      </c>
      <c r="L97" s="252">
        <v>0.5</v>
      </c>
      <c r="M97" s="252">
        <v>0.5</v>
      </c>
      <c r="N97" s="165"/>
      <c r="O97" s="165"/>
      <c r="P97" s="165"/>
      <c r="Q97" s="165"/>
      <c r="R97" s="165"/>
      <c r="S97" s="165"/>
      <c r="T97" s="165"/>
      <c r="U97" s="165"/>
      <c r="V97" s="273"/>
      <c r="X97" s="206"/>
      <c r="Y97" s="207"/>
      <c r="Z97" s="207"/>
      <c r="AA97" s="207"/>
      <c r="AB97" s="203"/>
      <c r="AC97" s="204"/>
      <c r="AD97" s="204"/>
      <c r="AE97" s="205"/>
    </row>
    <row r="98" spans="2:31" ht="30" customHeight="1" x14ac:dyDescent="0.25">
      <c r="B98" s="302"/>
      <c r="C98" s="243">
        <f>5+"15:30:00"</f>
        <v>5.645833333333333</v>
      </c>
      <c r="D98" s="244">
        <f>5+"16:00:00"</f>
        <v>5.666666666666667</v>
      </c>
      <c r="E98" s="250"/>
      <c r="F98" s="237">
        <f t="shared" si="34"/>
        <v>2.0833333333333925E-2</v>
      </c>
      <c r="G98" s="237">
        <f t="shared" si="35"/>
        <v>0</v>
      </c>
      <c r="H98" s="237">
        <f t="shared" si="32"/>
        <v>0</v>
      </c>
      <c r="I98" s="238">
        <f t="shared" si="26"/>
        <v>0</v>
      </c>
      <c r="J98" s="239">
        <f t="shared" si="36"/>
        <v>0</v>
      </c>
      <c r="K98" s="272"/>
      <c r="L98" s="165"/>
      <c r="M98" s="165"/>
      <c r="N98" s="165"/>
      <c r="O98" s="165"/>
      <c r="P98" s="165"/>
      <c r="Q98" s="165"/>
      <c r="R98" s="165"/>
      <c r="S98" s="165"/>
      <c r="T98" s="165"/>
      <c r="U98" s="165"/>
      <c r="V98" s="273"/>
      <c r="X98" s="206"/>
      <c r="Y98" s="178" t="s">
        <v>23</v>
      </c>
      <c r="Z98" s="30" t="s">
        <v>28</v>
      </c>
      <c r="AA98" s="224" t="s">
        <v>36</v>
      </c>
      <c r="AB98" s="203"/>
      <c r="AC98" s="174" t="s">
        <v>24</v>
      </c>
      <c r="AD98" s="167">
        <f>AD95/Y99/24</f>
        <v>5.5555555555555552E-2</v>
      </c>
      <c r="AE98" s="205"/>
    </row>
    <row r="99" spans="2:31" ht="30" customHeight="1" x14ac:dyDescent="0.25">
      <c r="B99" s="302"/>
      <c r="C99" s="243">
        <f>5+"16:00:00"</f>
        <v>5.666666666666667</v>
      </c>
      <c r="D99" s="244">
        <f>5+"16:30:00"</f>
        <v>5.6875</v>
      </c>
      <c r="E99" s="250"/>
      <c r="F99" s="237">
        <f t="shared" si="34"/>
        <v>2.0833333333333037E-2</v>
      </c>
      <c r="G99" s="237">
        <f t="shared" si="35"/>
        <v>0</v>
      </c>
      <c r="H99" s="237">
        <f t="shared" si="32"/>
        <v>0</v>
      </c>
      <c r="I99" s="238">
        <f t="shared" si="26"/>
        <v>0</v>
      </c>
      <c r="J99" s="239">
        <f t="shared" si="36"/>
        <v>0</v>
      </c>
      <c r="K99" s="272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273"/>
      <c r="X99" s="206"/>
      <c r="Y99" s="1">
        <v>120</v>
      </c>
      <c r="Z99" s="31" t="e">
        <f>AD95/(AD98+AD99)/24</f>
        <v>#DIV/0!</v>
      </c>
      <c r="AA99" s="164"/>
      <c r="AB99" s="203"/>
      <c r="AC99" s="175" t="s">
        <v>22</v>
      </c>
      <c r="AD99" s="167">
        <f>SUMIFS(H:H,C:C,"&gt;="&amp; (MATCH(Z95,$AF$3:$AF$8,0)+AA95),D:D,"&lt;=" &amp; (MATCH(Z96,$AF$3:$AF$8,0)+AA96))-SUMIFS(G:G,C:C,"&gt;="&amp; (MATCH(Z95,$AF$3:$AF$8,0)+AA95),D:D,"&lt;=" &amp; (MATCH(Z96,$AF$3:$AF$8,0)+AA96))-AD98</f>
        <v>-5.5555555555555552E-2</v>
      </c>
      <c r="AE99" s="205"/>
    </row>
    <row r="100" spans="2:31" ht="30" customHeight="1" thickBot="1" x14ac:dyDescent="0.3">
      <c r="B100" s="302"/>
      <c r="C100" s="243">
        <f>5+"16:30:00"</f>
        <v>5.6875</v>
      </c>
      <c r="D100" s="244">
        <f>5+"17:00:00"</f>
        <v>5.708333333333333</v>
      </c>
      <c r="E100" s="250"/>
      <c r="F100" s="237">
        <f t="shared" si="34"/>
        <v>2.0833333333333037E-2</v>
      </c>
      <c r="G100" s="237">
        <f t="shared" si="35"/>
        <v>0</v>
      </c>
      <c r="H100" s="237">
        <f t="shared" si="32"/>
        <v>0</v>
      </c>
      <c r="I100" s="238">
        <f t="shared" si="26"/>
        <v>0</v>
      </c>
      <c r="J100" s="239">
        <f t="shared" si="36"/>
        <v>0</v>
      </c>
      <c r="K100" s="272"/>
      <c r="L100" s="165"/>
      <c r="M100" s="165"/>
      <c r="N100" s="165"/>
      <c r="O100" s="165"/>
      <c r="P100" s="165"/>
      <c r="Q100" s="165"/>
      <c r="R100" s="165"/>
      <c r="S100" s="165"/>
      <c r="T100" s="165"/>
      <c r="U100" s="165"/>
      <c r="V100" s="273"/>
      <c r="X100" s="198"/>
      <c r="Y100" s="199"/>
      <c r="Z100" s="200"/>
      <c r="AA100" s="200"/>
      <c r="AB100" s="200"/>
      <c r="AC100" s="201"/>
      <c r="AD100" s="201"/>
      <c r="AE100" s="202"/>
    </row>
    <row r="101" spans="2:31" ht="30" customHeight="1" x14ac:dyDescent="0.25">
      <c r="B101" s="302"/>
      <c r="C101" s="243">
        <f>5+"17:00:00"</f>
        <v>5.708333333333333</v>
      </c>
      <c r="D101" s="244">
        <f>5+"17:30:00"</f>
        <v>5.729166666666667</v>
      </c>
      <c r="E101" s="250"/>
      <c r="F101" s="237">
        <f t="shared" si="34"/>
        <v>2.0833333333333925E-2</v>
      </c>
      <c r="G101" s="237">
        <f t="shared" si="35"/>
        <v>0</v>
      </c>
      <c r="H101" s="237">
        <f t="shared" si="32"/>
        <v>0</v>
      </c>
      <c r="I101" s="238">
        <f t="shared" si="26"/>
        <v>0</v>
      </c>
      <c r="J101" s="239">
        <f t="shared" si="36"/>
        <v>0</v>
      </c>
      <c r="K101" s="272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273"/>
    </row>
    <row r="102" spans="2:31" ht="30" customHeight="1" thickBot="1" x14ac:dyDescent="0.3">
      <c r="B102" s="303"/>
      <c r="C102" s="274">
        <f>5+"17:30:00"</f>
        <v>5.729166666666667</v>
      </c>
      <c r="D102" s="275">
        <f>5+"18:00:00"</f>
        <v>5.75</v>
      </c>
      <c r="E102" s="276"/>
      <c r="F102" s="277">
        <f t="shared" si="34"/>
        <v>2.0833333333333037E-2</v>
      </c>
      <c r="G102" s="277">
        <f t="shared" si="35"/>
        <v>0</v>
      </c>
      <c r="H102" s="277">
        <f t="shared" si="32"/>
        <v>0</v>
      </c>
      <c r="I102" s="278">
        <f t="shared" si="26"/>
        <v>0</v>
      </c>
      <c r="J102" s="279">
        <f t="shared" si="36"/>
        <v>0</v>
      </c>
      <c r="K102" s="280"/>
      <c r="L102" s="281"/>
      <c r="M102" s="281"/>
      <c r="N102" s="281"/>
      <c r="O102" s="281"/>
      <c r="P102" s="281"/>
      <c r="Q102" s="281"/>
      <c r="R102" s="281"/>
      <c r="S102" s="281"/>
      <c r="T102" s="281"/>
      <c r="U102" s="281"/>
      <c r="V102" s="282"/>
      <c r="Y102" s="3"/>
      <c r="Z102" s="3"/>
      <c r="AA102" s="3"/>
      <c r="AB102" s="3"/>
    </row>
    <row r="103" spans="2:31" ht="30" customHeight="1" thickTop="1" x14ac:dyDescent="0.25">
      <c r="B103" s="304" t="str">
        <f>IF($AB$3="","",$AB$3+5)</f>
        <v/>
      </c>
      <c r="C103" s="283">
        <f>6+"07:45:00"</f>
        <v>6.322916666666667</v>
      </c>
      <c r="D103" s="284">
        <f>6+"08:00:00"</f>
        <v>6.333333333333333</v>
      </c>
      <c r="E103" s="285"/>
      <c r="F103" s="286">
        <f>D103-C103</f>
        <v>1.0416666666666075E-2</v>
      </c>
      <c r="G103" s="286">
        <f>J103*F103</f>
        <v>2.0833333333332149E-2</v>
      </c>
      <c r="H103" s="286">
        <f>F103*E103</f>
        <v>0</v>
      </c>
      <c r="I103" s="287">
        <f t="shared" si="26"/>
        <v>-2</v>
      </c>
      <c r="J103" s="288">
        <f>SUM(K103:V103)</f>
        <v>2</v>
      </c>
      <c r="K103" s="289">
        <v>1</v>
      </c>
      <c r="L103" s="290">
        <v>0.5</v>
      </c>
      <c r="M103" s="290">
        <v>0.5</v>
      </c>
      <c r="N103" s="290"/>
      <c r="O103" s="290"/>
      <c r="P103" s="290"/>
      <c r="Q103" s="290"/>
      <c r="R103" s="290"/>
      <c r="S103" s="290"/>
      <c r="T103" s="290"/>
      <c r="U103" s="290"/>
      <c r="V103" s="291"/>
      <c r="X103" s="208"/>
      <c r="Y103" s="209"/>
      <c r="Z103" s="209"/>
      <c r="AA103" s="209"/>
      <c r="AB103" s="209"/>
      <c r="AC103" s="210"/>
      <c r="AD103" s="210"/>
      <c r="AE103" s="211"/>
    </row>
    <row r="104" spans="2:31" ht="30" customHeight="1" x14ac:dyDescent="0.25">
      <c r="B104" s="305"/>
      <c r="C104" s="234">
        <f>6+"08:00:00"</f>
        <v>6.333333333333333</v>
      </c>
      <c r="D104" s="235">
        <f>6+"08:30:00"</f>
        <v>6.354166666666667</v>
      </c>
      <c r="E104" s="250"/>
      <c r="F104" s="237">
        <f t="shared" ref="F104:F111" si="37">D104-C104</f>
        <v>2.0833333333333925E-2</v>
      </c>
      <c r="G104" s="237">
        <f t="shared" ref="G104:G111" si="38">J104*F104</f>
        <v>0</v>
      </c>
      <c r="H104" s="237">
        <f t="shared" ref="H104:H111" si="39">F104*E104</f>
        <v>0</v>
      </c>
      <c r="I104" s="238">
        <f t="shared" si="26"/>
        <v>0</v>
      </c>
      <c r="J104" s="239">
        <f t="shared" ref="J104:J111" si="40">SUM(K104:V104)</f>
        <v>0</v>
      </c>
      <c r="K104" s="272"/>
      <c r="L104" s="165"/>
      <c r="M104" s="165"/>
      <c r="N104" s="165"/>
      <c r="O104" s="165"/>
      <c r="P104" s="165"/>
      <c r="Q104" s="165"/>
      <c r="R104" s="165"/>
      <c r="S104" s="165"/>
      <c r="T104" s="165"/>
      <c r="U104" s="165"/>
      <c r="V104" s="273"/>
      <c r="X104" s="220"/>
      <c r="Y104" s="172" t="s">
        <v>26</v>
      </c>
      <c r="Z104" s="170" t="s">
        <v>33</v>
      </c>
      <c r="AA104" s="168">
        <v>0.64583333333333337</v>
      </c>
      <c r="AB104" s="217"/>
      <c r="AC104" s="176" t="s">
        <v>35</v>
      </c>
      <c r="AD104" s="166">
        <v>4700</v>
      </c>
      <c r="AE104" s="219"/>
    </row>
    <row r="105" spans="2:31" ht="30" customHeight="1" x14ac:dyDescent="0.25">
      <c r="B105" s="305"/>
      <c r="C105" s="243">
        <f>6+"08:30:00"</f>
        <v>6.354166666666667</v>
      </c>
      <c r="D105" s="244">
        <f>6+"09:00:00"</f>
        <v>6.375</v>
      </c>
      <c r="E105" s="250"/>
      <c r="F105" s="237">
        <f t="shared" si="37"/>
        <v>2.0833333333333037E-2</v>
      </c>
      <c r="G105" s="237">
        <f t="shared" si="38"/>
        <v>0</v>
      </c>
      <c r="H105" s="237">
        <f t="shared" si="39"/>
        <v>0</v>
      </c>
      <c r="I105" s="238">
        <f t="shared" si="26"/>
        <v>0</v>
      </c>
      <c r="J105" s="239">
        <f t="shared" si="40"/>
        <v>0</v>
      </c>
      <c r="K105" s="272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273"/>
      <c r="X105" s="220"/>
      <c r="Y105" s="173" t="s">
        <v>27</v>
      </c>
      <c r="Z105" s="170" t="s">
        <v>34</v>
      </c>
      <c r="AA105" s="169">
        <v>0.47916666666666669</v>
      </c>
      <c r="AB105" s="218"/>
      <c r="AC105" s="177" t="s">
        <v>25</v>
      </c>
      <c r="AD105" s="171"/>
      <c r="AE105" s="219"/>
    </row>
    <row r="106" spans="2:31" ht="30" customHeight="1" x14ac:dyDescent="0.25">
      <c r="B106" s="305"/>
      <c r="C106" s="243">
        <f>6+"09:00:00"</f>
        <v>6.375</v>
      </c>
      <c r="D106" s="244">
        <f>6+"09:30:00"</f>
        <v>6.395833333333333</v>
      </c>
      <c r="E106" s="250"/>
      <c r="F106" s="237">
        <f t="shared" si="37"/>
        <v>2.0833333333333037E-2</v>
      </c>
      <c r="G106" s="237">
        <f t="shared" si="38"/>
        <v>0</v>
      </c>
      <c r="H106" s="237">
        <f t="shared" si="39"/>
        <v>0</v>
      </c>
      <c r="I106" s="238">
        <f t="shared" si="26"/>
        <v>0</v>
      </c>
      <c r="J106" s="239">
        <f t="shared" si="40"/>
        <v>0</v>
      </c>
      <c r="K106" s="272"/>
      <c r="L106" s="165"/>
      <c r="M106" s="165"/>
      <c r="N106" s="165"/>
      <c r="O106" s="165"/>
      <c r="P106" s="165"/>
      <c r="Q106" s="165"/>
      <c r="R106" s="165"/>
      <c r="S106" s="165"/>
      <c r="T106" s="165"/>
      <c r="U106" s="165"/>
      <c r="V106" s="273"/>
      <c r="X106" s="220"/>
      <c r="Y106" s="221"/>
      <c r="Z106" s="221"/>
      <c r="AA106" s="221"/>
      <c r="AB106" s="218"/>
      <c r="AC106" s="222"/>
      <c r="AD106" s="222"/>
      <c r="AE106" s="219"/>
    </row>
    <row r="107" spans="2:31" ht="30" customHeight="1" x14ac:dyDescent="0.25">
      <c r="B107" s="305"/>
      <c r="C107" s="243">
        <f>6+"09:30:00"</f>
        <v>6.395833333333333</v>
      </c>
      <c r="D107" s="244">
        <f>6+"10:00:00"</f>
        <v>6.416666666666667</v>
      </c>
      <c r="E107" s="250"/>
      <c r="F107" s="237">
        <f t="shared" si="37"/>
        <v>2.0833333333333925E-2</v>
      </c>
      <c r="G107" s="237">
        <f t="shared" si="38"/>
        <v>0</v>
      </c>
      <c r="H107" s="237">
        <f t="shared" si="39"/>
        <v>0</v>
      </c>
      <c r="I107" s="238">
        <f t="shared" si="26"/>
        <v>0</v>
      </c>
      <c r="J107" s="239">
        <f t="shared" si="40"/>
        <v>0</v>
      </c>
      <c r="K107" s="272"/>
      <c r="L107" s="165"/>
      <c r="M107" s="165"/>
      <c r="N107" s="165"/>
      <c r="O107" s="165"/>
      <c r="P107" s="165"/>
      <c r="Q107" s="165"/>
      <c r="R107" s="165"/>
      <c r="S107" s="165"/>
      <c r="T107" s="165"/>
      <c r="U107" s="165"/>
      <c r="V107" s="273"/>
      <c r="X107" s="220"/>
      <c r="Y107" s="178" t="s">
        <v>23</v>
      </c>
      <c r="Z107" s="30" t="s">
        <v>28</v>
      </c>
      <c r="AA107" s="224" t="s">
        <v>36</v>
      </c>
      <c r="AB107" s="218"/>
      <c r="AC107" s="174" t="s">
        <v>24</v>
      </c>
      <c r="AD107" s="167">
        <f>AD104/Y108/24</f>
        <v>1.3988095238095237</v>
      </c>
      <c r="AE107" s="219"/>
    </row>
    <row r="108" spans="2:31" ht="30" customHeight="1" x14ac:dyDescent="0.25">
      <c r="B108" s="305"/>
      <c r="C108" s="243">
        <f>6+"10:00:00"</f>
        <v>6.416666666666667</v>
      </c>
      <c r="D108" s="244">
        <f>6+"10:30:00"</f>
        <v>6.4375</v>
      </c>
      <c r="E108" s="250"/>
      <c r="F108" s="237">
        <f t="shared" si="37"/>
        <v>2.0833333333333037E-2</v>
      </c>
      <c r="G108" s="237">
        <f t="shared" si="38"/>
        <v>0</v>
      </c>
      <c r="H108" s="237">
        <f t="shared" si="39"/>
        <v>0</v>
      </c>
      <c r="I108" s="238">
        <f t="shared" si="26"/>
        <v>0</v>
      </c>
      <c r="J108" s="239">
        <f t="shared" si="40"/>
        <v>0</v>
      </c>
      <c r="K108" s="272"/>
      <c r="L108" s="165"/>
      <c r="M108" s="165"/>
      <c r="N108" s="165"/>
      <c r="O108" s="165"/>
      <c r="P108" s="165"/>
      <c r="Q108" s="165"/>
      <c r="R108" s="165"/>
      <c r="S108" s="165"/>
      <c r="T108" s="165"/>
      <c r="U108" s="165"/>
      <c r="V108" s="273"/>
      <c r="X108" s="220"/>
      <c r="Y108" s="1">
        <v>140</v>
      </c>
      <c r="Z108" s="31">
        <f>AD104/(AD107+AD108)/24</f>
        <v>-9400.0000000005348</v>
      </c>
      <c r="AA108" s="164"/>
      <c r="AB108" s="218"/>
      <c r="AC108" s="175" t="s">
        <v>22</v>
      </c>
      <c r="AD108" s="167">
        <f>SUMIFS(H:H,C:C,"&gt;="&amp; (MATCH(Z104,$AF$3:$AF$8,0)+AA104),D:D,"&lt;=" &amp; (MATCH(Z105,$AF$3:$AF$8,0)+AA105))-SUMIFS(G:G,C:C,"&gt;="&amp; (MATCH(Z104,$AF$3:$AF$8,0)+AA104),D:D,"&lt;=" &amp; (MATCH(Z105,$AF$3:$AF$8,0)+AA105))-AD107</f>
        <v>-1.4196428571428559</v>
      </c>
      <c r="AE108" s="219"/>
    </row>
    <row r="109" spans="2:31" ht="30" customHeight="1" thickBot="1" x14ac:dyDescent="0.3">
      <c r="B109" s="305"/>
      <c r="C109" s="243">
        <f>6+"10:30:00"</f>
        <v>6.4375</v>
      </c>
      <c r="D109" s="244">
        <f>6+"11:00:00"</f>
        <v>6.458333333333333</v>
      </c>
      <c r="E109" s="250"/>
      <c r="F109" s="237">
        <f t="shared" si="37"/>
        <v>2.0833333333333037E-2</v>
      </c>
      <c r="G109" s="237">
        <f t="shared" si="38"/>
        <v>0</v>
      </c>
      <c r="H109" s="237">
        <f t="shared" si="39"/>
        <v>0</v>
      </c>
      <c r="I109" s="238">
        <f t="shared" si="26"/>
        <v>0</v>
      </c>
      <c r="J109" s="239">
        <f t="shared" si="40"/>
        <v>0</v>
      </c>
      <c r="K109" s="272"/>
      <c r="L109" s="165"/>
      <c r="M109" s="165"/>
      <c r="N109" s="165"/>
      <c r="O109" s="165"/>
      <c r="P109" s="165"/>
      <c r="Q109" s="165"/>
      <c r="R109" s="165"/>
      <c r="S109" s="165"/>
      <c r="T109" s="165"/>
      <c r="U109" s="165"/>
      <c r="V109" s="273"/>
      <c r="X109" s="212"/>
      <c r="Y109" s="213"/>
      <c r="Z109" s="214"/>
      <c r="AA109" s="214"/>
      <c r="AB109" s="214"/>
      <c r="AC109" s="215"/>
      <c r="AD109" s="215"/>
      <c r="AE109" s="216"/>
    </row>
    <row r="110" spans="2:31" ht="30" customHeight="1" x14ac:dyDescent="0.25">
      <c r="B110" s="305"/>
      <c r="C110" s="248">
        <f>6+"11:00:00"</f>
        <v>6.458333333333333</v>
      </c>
      <c r="D110" s="249">
        <f>6+"11:30:00"</f>
        <v>6.479166666666667</v>
      </c>
      <c r="E110" s="250"/>
      <c r="F110" s="237">
        <f t="shared" si="37"/>
        <v>2.0833333333333925E-2</v>
      </c>
      <c r="G110" s="237">
        <f t="shared" si="38"/>
        <v>0</v>
      </c>
      <c r="H110" s="237">
        <f t="shared" si="39"/>
        <v>0</v>
      </c>
      <c r="I110" s="238">
        <f t="shared" si="26"/>
        <v>0</v>
      </c>
      <c r="J110" s="239">
        <f t="shared" si="40"/>
        <v>0</v>
      </c>
      <c r="K110" s="272"/>
      <c r="L110" s="165"/>
      <c r="M110" s="165"/>
      <c r="N110" s="165"/>
      <c r="O110" s="165"/>
      <c r="P110" s="165"/>
      <c r="Q110" s="165"/>
      <c r="R110" s="165"/>
      <c r="S110" s="165"/>
      <c r="T110" s="165"/>
      <c r="U110" s="165"/>
      <c r="V110" s="273"/>
    </row>
    <row r="111" spans="2:31" ht="30" customHeight="1" thickBot="1" x14ac:dyDescent="0.3">
      <c r="B111" s="306"/>
      <c r="C111" s="274">
        <f>6+"11:30:00"</f>
        <v>6.479166666666667</v>
      </c>
      <c r="D111" s="275">
        <f>6+"12:00:00"</f>
        <v>6.5</v>
      </c>
      <c r="E111" s="276"/>
      <c r="F111" s="277">
        <f t="shared" si="37"/>
        <v>2.0833333333333037E-2</v>
      </c>
      <c r="G111" s="277">
        <f t="shared" si="38"/>
        <v>0</v>
      </c>
      <c r="H111" s="277">
        <f t="shared" si="39"/>
        <v>0</v>
      </c>
      <c r="I111" s="278">
        <f t="shared" si="26"/>
        <v>0</v>
      </c>
      <c r="J111" s="279">
        <f t="shared" si="40"/>
        <v>0</v>
      </c>
      <c r="K111" s="280"/>
      <c r="L111" s="281"/>
      <c r="M111" s="281">
        <v>0</v>
      </c>
      <c r="N111" s="281"/>
      <c r="O111" s="281"/>
      <c r="P111" s="281"/>
      <c r="Q111" s="281"/>
      <c r="R111" s="281"/>
      <c r="S111" s="281"/>
      <c r="T111" s="281"/>
      <c r="U111" s="281"/>
      <c r="V111" s="282"/>
    </row>
    <row r="112" spans="2:31" ht="24.95" customHeight="1" thickTop="1" x14ac:dyDescent="0.25"/>
    <row r="113" ht="24.95" customHeight="1" x14ac:dyDescent="0.25"/>
  </sheetData>
  <sheetProtection sheet="1" objects="1" scenarios="1"/>
  <mergeCells count="21">
    <mergeCell ref="B84:B102"/>
    <mergeCell ref="B103:B111"/>
    <mergeCell ref="J6:J7"/>
    <mergeCell ref="K6:V6"/>
    <mergeCell ref="B8:B26"/>
    <mergeCell ref="B27:B45"/>
    <mergeCell ref="B46:B64"/>
    <mergeCell ref="B65:B83"/>
    <mergeCell ref="B6:D7"/>
    <mergeCell ref="E6:E7"/>
    <mergeCell ref="F6:F7"/>
    <mergeCell ref="G6:G7"/>
    <mergeCell ref="H6:H7"/>
    <mergeCell ref="I6:I7"/>
    <mergeCell ref="B1:AC1"/>
    <mergeCell ref="AD1:AE1"/>
    <mergeCell ref="B3:V4"/>
    <mergeCell ref="X3:Z4"/>
    <mergeCell ref="AA3:AA4"/>
    <mergeCell ref="AB3:AE3"/>
    <mergeCell ref="AB4:AE4"/>
  </mergeCells>
  <conditionalFormatting sqref="W59:W62">
    <cfRule type="cellIs" dxfId="92" priority="75" operator="greaterThan">
      <formula>0</formula>
    </cfRule>
    <cfRule type="cellIs" dxfId="91" priority="76" operator="lessThan">
      <formula>0</formula>
    </cfRule>
  </conditionalFormatting>
  <conditionalFormatting sqref="AD13">
    <cfRule type="cellIs" dxfId="90" priority="73" operator="greaterThanOrEqual">
      <formula>0</formula>
    </cfRule>
    <cfRule type="cellIs" dxfId="89" priority="74" operator="lessThan">
      <formula>0</formula>
    </cfRule>
  </conditionalFormatting>
  <conditionalFormatting sqref="Z9:AA10">
    <cfRule type="expression" dxfId="88" priority="72">
      <formula>$Z9=""</formula>
    </cfRule>
  </conditionalFormatting>
  <conditionalFormatting sqref="E46:E53">
    <cfRule type="cellIs" dxfId="87" priority="55" operator="lessThan">
      <formula>J46</formula>
    </cfRule>
  </conditionalFormatting>
  <conditionalFormatting sqref="E65:E72">
    <cfRule type="cellIs" dxfId="86" priority="52" operator="lessThan">
      <formula>J65</formula>
    </cfRule>
  </conditionalFormatting>
  <conditionalFormatting sqref="E84:E91">
    <cfRule type="cellIs" dxfId="85" priority="49" operator="lessThan">
      <formula>J84</formula>
    </cfRule>
  </conditionalFormatting>
  <conditionalFormatting sqref="E103:E110">
    <cfRule type="cellIs" dxfId="84" priority="46" operator="lessThan">
      <formula>J103</formula>
    </cfRule>
  </conditionalFormatting>
  <conditionalFormatting sqref="E27:E34">
    <cfRule type="cellIs" dxfId="83" priority="43" operator="lessThan">
      <formula>J27</formula>
    </cfRule>
  </conditionalFormatting>
  <conditionalFormatting sqref="E35:E36">
    <cfRule type="cellIs" dxfId="82" priority="42" operator="lessThan">
      <formula>J35</formula>
    </cfRule>
  </conditionalFormatting>
  <conditionalFormatting sqref="AA3">
    <cfRule type="expression" dxfId="81" priority="71">
      <formula>IF(ISNUMBER($AA$3)=FALSE,TRUE,OR($AA$3="",$AA$3&lt;1,$AA$3&lt;&gt;INT($AA$3)))</formula>
    </cfRule>
  </conditionalFormatting>
  <conditionalFormatting sqref="Z9:AA10 Z19:AA20 Z28:AA29 Z38:AA39 Z47:AA48 Z57:AA58 Z66:AA67 Z76:AA77 Z85:AA86 Z95:AA96 Z104:AA105">
    <cfRule type="expression" dxfId="80" priority="77">
      <formula>$Z9=$AF$3</formula>
    </cfRule>
    <cfRule type="expression" dxfId="79" priority="78">
      <formula>$Z9=$AF$4</formula>
    </cfRule>
    <cfRule type="expression" dxfId="78" priority="79">
      <formula>$Z9=$AF$5</formula>
    </cfRule>
    <cfRule type="expression" dxfId="77" priority="80">
      <formula>$Z9=$AF$6</formula>
    </cfRule>
    <cfRule type="expression" dxfId="76" priority="81">
      <formula>$Z9=$AF$7</formula>
    </cfRule>
    <cfRule type="expression" dxfId="75" priority="82">
      <formula>$Z9=$AF$8</formula>
    </cfRule>
  </conditionalFormatting>
  <conditionalFormatting sqref="E18:E26">
    <cfRule type="cellIs" dxfId="74" priority="60" stopIfTrue="1" operator="lessThan">
      <formula>J18</formula>
    </cfRule>
  </conditionalFormatting>
  <conditionalFormatting sqref="E111">
    <cfRule type="cellIs" dxfId="73" priority="59" operator="lessThan">
      <formula>J111</formula>
    </cfRule>
  </conditionalFormatting>
  <conditionalFormatting sqref="E35:E36">
    <cfRule type="cellIs" dxfId="72" priority="57" operator="lessThan">
      <formula>J35</formula>
    </cfRule>
  </conditionalFormatting>
  <conditionalFormatting sqref="E27:E34">
    <cfRule type="cellIs" dxfId="71" priority="58" operator="lessThan">
      <formula>J27</formula>
    </cfRule>
  </conditionalFormatting>
  <conditionalFormatting sqref="E37:E45">
    <cfRule type="cellIs" dxfId="70" priority="56" stopIfTrue="1" operator="lessThan">
      <formula>J37</formula>
    </cfRule>
  </conditionalFormatting>
  <conditionalFormatting sqref="E54:E55">
    <cfRule type="cellIs" dxfId="69" priority="54" operator="lessThan">
      <formula>J54</formula>
    </cfRule>
  </conditionalFormatting>
  <conditionalFormatting sqref="E56:E64">
    <cfRule type="cellIs" dxfId="68" priority="53" stopIfTrue="1" operator="lessThan">
      <formula>J56</formula>
    </cfRule>
  </conditionalFormatting>
  <conditionalFormatting sqref="E73:E74">
    <cfRule type="cellIs" dxfId="67" priority="51" operator="lessThan">
      <formula>J73</formula>
    </cfRule>
  </conditionalFormatting>
  <conditionalFormatting sqref="E75:E83">
    <cfRule type="cellIs" dxfId="66" priority="50" stopIfTrue="1" operator="lessThan">
      <formula>J75</formula>
    </cfRule>
  </conditionalFormatting>
  <conditionalFormatting sqref="E92:E93">
    <cfRule type="cellIs" dxfId="65" priority="48" operator="lessThan">
      <formula>J92</formula>
    </cfRule>
  </conditionalFormatting>
  <conditionalFormatting sqref="E94:E102">
    <cfRule type="cellIs" dxfId="64" priority="47" stopIfTrue="1" operator="lessThan">
      <formula>J94</formula>
    </cfRule>
  </conditionalFormatting>
  <conditionalFormatting sqref="E18:E111">
    <cfRule type="expression" dxfId="63" priority="45" stopIfTrue="1">
      <formula>AND($C18&gt;=($Z$7+$AA$7),$D18&lt;=($Z$8+$AA$8))</formula>
    </cfRule>
    <cfRule type="expression" dxfId="62" priority="61" stopIfTrue="1">
      <formula>AND($C18&gt;=($Z$17+$AA$17),$D18&lt;=($Z$18+$AA$18))</formula>
    </cfRule>
    <cfRule type="expression" dxfId="61" priority="62" stopIfTrue="1">
      <formula>AND($C18&gt;=($Z$26+$AA$26),$D18&lt;=($Z$27+$AA$27))</formula>
    </cfRule>
    <cfRule type="expression" dxfId="60" priority="63" stopIfTrue="1">
      <formula>AND($C18&gt;=($Z$36+$AA$36),$D18&lt;=($Z$37+$AA$37))</formula>
    </cfRule>
    <cfRule type="expression" dxfId="59" priority="64" stopIfTrue="1">
      <formula>AND($C18&gt;=($Z$45+$AA$45),$D18&lt;=($Z$46+$AA$46))</formula>
    </cfRule>
    <cfRule type="expression" dxfId="58" priority="65" stopIfTrue="1">
      <formula>AND($C18&gt;=($Z$55+$AA$55),$D18&lt;=($Z$56+$AA$56))</formula>
    </cfRule>
    <cfRule type="expression" dxfId="57" priority="66" stopIfTrue="1">
      <formula>AND($C18&gt;=($Z$64+$AA$64),$D18&lt;=($Z$65+$AA$65))</formula>
    </cfRule>
    <cfRule type="expression" dxfId="56" priority="67" stopIfTrue="1">
      <formula>AND($C18&gt;=($Z$74+$AA$74),$D18&lt;=($Z$75+$AA$75))</formula>
    </cfRule>
    <cfRule type="expression" dxfId="55" priority="68" stopIfTrue="1">
      <formula>AND($C18&gt;=($Z$83+$AA$83),$D18&lt;=($Z$84+$AA$84))</formula>
    </cfRule>
    <cfRule type="expression" dxfId="54" priority="69" stopIfTrue="1">
      <formula>AND($C18&gt;=($Z$93+$AA$93),$D18&lt;=($Z$94+$AA$94))</formula>
    </cfRule>
    <cfRule type="expression" dxfId="53" priority="70" stopIfTrue="1">
      <formula>AND($C18&gt;=($Z$102+$AA$102),$D18&lt;=($Z$103+$AA$103))</formula>
    </cfRule>
  </conditionalFormatting>
  <conditionalFormatting sqref="E37:E45">
    <cfRule type="cellIs" dxfId="52" priority="44" stopIfTrue="1" operator="lessThan">
      <formula>J37</formula>
    </cfRule>
  </conditionalFormatting>
  <conditionalFormatting sqref="E56:E64">
    <cfRule type="cellIs" dxfId="51" priority="41" stopIfTrue="1" operator="lessThan">
      <formula>J56</formula>
    </cfRule>
  </conditionalFormatting>
  <conditionalFormatting sqref="E46:E53">
    <cfRule type="cellIs" dxfId="50" priority="40" operator="lessThan">
      <formula>J46</formula>
    </cfRule>
  </conditionalFormatting>
  <conditionalFormatting sqref="E54:E55">
    <cfRule type="cellIs" dxfId="49" priority="39" operator="lessThan">
      <formula>J54</formula>
    </cfRule>
  </conditionalFormatting>
  <conditionalFormatting sqref="E75:E83">
    <cfRule type="cellIs" dxfId="48" priority="38" stopIfTrue="1" operator="lessThan">
      <formula>J75</formula>
    </cfRule>
  </conditionalFormatting>
  <conditionalFormatting sqref="E65:E72">
    <cfRule type="cellIs" dxfId="47" priority="37" operator="lessThan">
      <formula>J65</formula>
    </cfRule>
  </conditionalFormatting>
  <conditionalFormatting sqref="E73:E74">
    <cfRule type="cellIs" dxfId="46" priority="36" operator="lessThan">
      <formula>J73</formula>
    </cfRule>
  </conditionalFormatting>
  <conditionalFormatting sqref="E94:E102">
    <cfRule type="cellIs" dxfId="45" priority="35" stopIfTrue="1" operator="lessThan">
      <formula>J94</formula>
    </cfRule>
  </conditionalFormatting>
  <conditionalFormatting sqref="E84:E91">
    <cfRule type="cellIs" dxfId="44" priority="34" operator="lessThan">
      <formula>J84</formula>
    </cfRule>
  </conditionalFormatting>
  <conditionalFormatting sqref="E92:E93">
    <cfRule type="cellIs" dxfId="43" priority="33" operator="lessThan">
      <formula>J92</formula>
    </cfRule>
  </conditionalFormatting>
  <conditionalFormatting sqref="F8:J15 C8:D111 F16:V111">
    <cfRule type="expression" dxfId="42" priority="83" stopIfTrue="1">
      <formula>AND($C8&gt;=(MATCH($Z$9,$AF$3:$AF$8,0)+$AA$9),$D8&lt;=(MATCH($Z$10,$AF$3:$AF$8,0)+$AA$10))</formula>
    </cfRule>
    <cfRule type="expression" dxfId="41" priority="84" stopIfTrue="1">
      <formula>AND($C8&gt;=(MATCH($Z$19,$AF$3:$AF$8,0)+$AA$19),$D8&lt;=(MATCH($Z$20,$AF$3:$AF$8,0)+$AA$20))</formula>
    </cfRule>
    <cfRule type="expression" dxfId="40" priority="85" stopIfTrue="1">
      <formula>AND($C8&gt;=(MATCH($Z$28,$AF$3:$AF$8,0)+$AA$28),$D8&lt;=(MATCH($Z$29,$AF$3:$AF$8,0)+$AA$29))</formula>
    </cfRule>
    <cfRule type="expression" dxfId="39" priority="86" stopIfTrue="1">
      <formula>AND($C8&gt;=(MATCH($Z$38,$AF$3:$AF$8,0)+$AA$38),$D8&lt;=(MATCH($Z$39,$AF$3:$AF$8,0)+$AA$39))</formula>
    </cfRule>
    <cfRule type="expression" dxfId="38" priority="87" stopIfTrue="1">
      <formula>AND($C8&gt;=(MATCH($Z$47,$AF$3:$AF$8,0)+$AA$47),$D8&lt;=(MATCH($Z$48,$AF$3:$AF$8,0)+$AA$48))</formula>
    </cfRule>
    <cfRule type="expression" dxfId="37" priority="88" stopIfTrue="1">
      <formula>AND($C8&gt;=(MATCH($Z$57,$AF$3:$AF$8,0)+$AA$57),$D8&lt;=(MATCH($Z$58,$AF$3:$AF$8,0)+$AA$58))</formula>
    </cfRule>
    <cfRule type="expression" dxfId="36" priority="89" stopIfTrue="1">
      <formula>AND($C8&gt;=(MATCH($Z$66,$AF$3:$AF$8,0)+$AA$66),$D8&lt;=(MATCH($Z$67,$AF$3:$AF$8,0)+$AA$67))</formula>
    </cfRule>
    <cfRule type="expression" dxfId="35" priority="90" stopIfTrue="1">
      <formula>AND($C8&gt;=(MATCH($Z$76,$AF$3:$AF$8,0)+$AA$76),$D8&lt;=(MATCH($Z$77,$AF$3:$AF$8,0)+$AA$77))</formula>
    </cfRule>
    <cfRule type="expression" dxfId="34" priority="91" stopIfTrue="1">
      <formula>AND($C8&gt;=(MATCH($Z$85,$AF$3:$AF$8,0)+$AA$85),$D8&lt;=(MATCH($Z$86,$AF$3:$AF$8,0)+$AA$86))</formula>
    </cfRule>
    <cfRule type="expression" dxfId="33" priority="92" stopIfTrue="1">
      <formula>AND($C8&gt;=(MATCH($Z$95,$AF$3:$AF$8,0)+$AA$95),$D8&lt;=(MATCH($Z$96,$AF$3:$AF$8,0)+$AA$96))</formula>
    </cfRule>
    <cfRule type="expression" dxfId="32" priority="93" stopIfTrue="1">
      <formula>AND($C8&gt;=(MATCH($Z$104,$AF$3:$AF$8,0)+$AA$104),$D8&lt;=(MATCH($Z$105,$AF$3:$AF$8,0)+$AA$105))</formula>
    </cfRule>
  </conditionalFormatting>
  <conditionalFormatting sqref="E8:E15">
    <cfRule type="cellIs" dxfId="31" priority="32" operator="lessThan">
      <formula>J8</formula>
    </cfRule>
  </conditionalFormatting>
  <conditionalFormatting sqref="E16:E17">
    <cfRule type="cellIs" dxfId="30" priority="31" operator="lessThan">
      <formula>J16</formula>
    </cfRule>
  </conditionalFormatting>
  <conditionalFormatting sqref="Z19:AA20">
    <cfRule type="expression" dxfId="29" priority="30">
      <formula>$Z19=""</formula>
    </cfRule>
  </conditionalFormatting>
  <conditionalFormatting sqref="Z28:AA29">
    <cfRule type="expression" dxfId="28" priority="29">
      <formula>$Z28=""</formula>
    </cfRule>
  </conditionalFormatting>
  <conditionalFormatting sqref="Z38:AA39">
    <cfRule type="expression" dxfId="27" priority="28">
      <formula>$Z38=""</formula>
    </cfRule>
  </conditionalFormatting>
  <conditionalFormatting sqref="Z47:AA48">
    <cfRule type="expression" dxfId="26" priority="27">
      <formula>$Z47=""</formula>
    </cfRule>
  </conditionalFormatting>
  <conditionalFormatting sqref="Z57:AA58">
    <cfRule type="expression" dxfId="25" priority="26">
      <formula>$Z57=""</formula>
    </cfRule>
  </conditionalFormatting>
  <conditionalFormatting sqref="Z66:AA67">
    <cfRule type="expression" dxfId="24" priority="25">
      <formula>$Z66=""</formula>
    </cfRule>
  </conditionalFormatting>
  <conditionalFormatting sqref="Z76:AA77">
    <cfRule type="expression" dxfId="23" priority="24">
      <formula>$Z76=""</formula>
    </cfRule>
  </conditionalFormatting>
  <conditionalFormatting sqref="Z85:AA86">
    <cfRule type="expression" dxfId="22" priority="23">
      <formula>$Z85=""</formula>
    </cfRule>
  </conditionalFormatting>
  <conditionalFormatting sqref="Z95:AA96">
    <cfRule type="expression" dxfId="21" priority="22">
      <formula>$Z95=""</formula>
    </cfRule>
  </conditionalFormatting>
  <conditionalFormatting sqref="Z104:AA105">
    <cfRule type="expression" dxfId="20" priority="21">
      <formula>$Z104=""</formula>
    </cfRule>
  </conditionalFormatting>
  <conditionalFormatting sqref="AD23">
    <cfRule type="cellIs" dxfId="19" priority="19" operator="greaterThanOrEqual">
      <formula>0</formula>
    </cfRule>
    <cfRule type="cellIs" dxfId="18" priority="20" operator="lessThan">
      <formula>0</formula>
    </cfRule>
  </conditionalFormatting>
  <conditionalFormatting sqref="AD32">
    <cfRule type="cellIs" dxfId="17" priority="17" operator="greaterThanOrEqual">
      <formula>0</formula>
    </cfRule>
    <cfRule type="cellIs" dxfId="16" priority="18" operator="lessThan">
      <formula>0</formula>
    </cfRule>
  </conditionalFormatting>
  <conditionalFormatting sqref="AD42">
    <cfRule type="cellIs" dxfId="15" priority="15" operator="greaterThanOrEqual">
      <formula>0</formula>
    </cfRule>
    <cfRule type="cellIs" dxfId="14" priority="16" operator="lessThan">
      <formula>0</formula>
    </cfRule>
  </conditionalFormatting>
  <conditionalFormatting sqref="AD108">
    <cfRule type="cellIs" dxfId="13" priority="1" operator="greaterThanOrEqual">
      <formula>0</formula>
    </cfRule>
    <cfRule type="cellIs" dxfId="12" priority="2" operator="lessThan">
      <formula>0</formula>
    </cfRule>
  </conditionalFormatting>
  <conditionalFormatting sqref="AD51">
    <cfRule type="cellIs" dxfId="11" priority="13" operator="greaterThanOrEqual">
      <formula>0</formula>
    </cfRule>
    <cfRule type="cellIs" dxfId="10" priority="14" operator="lessThan">
      <formula>0</formula>
    </cfRule>
  </conditionalFormatting>
  <conditionalFormatting sqref="AD61">
    <cfRule type="cellIs" dxfId="9" priority="11" operator="greaterThanOrEqual">
      <formula>0</formula>
    </cfRule>
    <cfRule type="cellIs" dxfId="8" priority="12" operator="lessThan">
      <formula>0</formula>
    </cfRule>
  </conditionalFormatting>
  <conditionalFormatting sqref="AD70">
    <cfRule type="cellIs" dxfId="7" priority="9" operator="greaterThanOrEqual">
      <formula>0</formula>
    </cfRule>
    <cfRule type="cellIs" dxfId="6" priority="10" operator="lessThan">
      <formula>0</formula>
    </cfRule>
  </conditionalFormatting>
  <conditionalFormatting sqref="AD80">
    <cfRule type="cellIs" dxfId="5" priority="7" operator="greaterThanOrEqual">
      <formula>0</formula>
    </cfRule>
    <cfRule type="cellIs" dxfId="4" priority="8" operator="lessThan">
      <formula>0</formula>
    </cfRule>
  </conditionalFormatting>
  <conditionalFormatting sqref="AD89">
    <cfRule type="cellIs" dxfId="3" priority="5" operator="greaterThanOrEqual">
      <formula>0</formula>
    </cfRule>
    <cfRule type="cellIs" dxfId="2" priority="6" operator="lessThan">
      <formula>0</formula>
    </cfRule>
  </conditionalFormatting>
  <conditionalFormatting sqref="AD99">
    <cfRule type="cellIs" dxfId="1" priority="3" operator="greaterThanOrEqual">
      <formula>0</formula>
    </cfRule>
    <cfRule type="cellIs" dxfId="0" priority="4" operator="lessThan">
      <formula>0</formula>
    </cfRule>
  </conditionalFormatting>
  <dataValidations count="1">
    <dataValidation type="list" allowBlank="1" showInputMessage="1" showErrorMessage="1" sqref="Z9:Z10 Z38:Z39 Z28:Z29 Z95:Z96 Z19:Z20 Z47:Z48 Z57:Z58 Z66:Z67 Z76:Z77 Z85:Z86 Z104:Z105" xr:uid="{80BCBC48-FEBB-4151-B22E-BD05DCBC10EA}">
      <formula1>$AF$3:$AF$8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Matrice</vt:lpstr>
      <vt:lpstr>S11</vt:lpstr>
      <vt:lpstr>S12</vt:lpstr>
      <vt:lpstr>Matrice!Impression_des_titres</vt:lpstr>
      <vt:lpstr>'S11'!Impression_des_titres</vt:lpstr>
      <vt:lpstr>'S12'!Impression_des_titres</vt:lpstr>
      <vt:lpstr>Matrice!Zone_d_impression</vt:lpstr>
      <vt:lpstr>'S11'!Zone_d_impression</vt:lpstr>
      <vt:lpstr>'S12'!Zone_d_impression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cp:lastPrinted>2020-03-10T17:48:10Z</cp:lastPrinted>
  <dcterms:created xsi:type="dcterms:W3CDTF">2020-02-29T13:03:42Z</dcterms:created>
  <dcterms:modified xsi:type="dcterms:W3CDTF">2020-03-10T17:55:28Z</dcterms:modified>
</cp:coreProperties>
</file>