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30" windowWidth="10335" windowHeight="7875" activeTab="1"/>
  </bookViews>
  <sheets>
    <sheet name="mes donnees" sheetId="5" r:id="rId1"/>
    <sheet name="achat" sheetId="1" r:id="rId2"/>
    <sheet name="vente" sheetId="2" r:id="rId3"/>
    <sheet name="AAA" sheetId="8" r:id="rId4"/>
    <sheet name="BBB" sheetId="9" r:id="rId5"/>
    <sheet name="CCC" sheetId="10" r:id="rId6"/>
  </sheets>
  <definedNames>
    <definedName name="COLA">'mes donnees'!$A:$A</definedName>
    <definedName name="FAMILLES">OFFSET('mes donnees'!$A$2,,,COUNTA(COLA)-1)</definedName>
    <definedName name="LIGNE1">'mes donnees'!$1:$1</definedName>
  </definedNames>
  <calcPr calcId="124519"/>
</workbook>
</file>

<file path=xl/calcChain.xml><?xml version="1.0" encoding="utf-8"?>
<calcChain xmlns="http://schemas.openxmlformats.org/spreadsheetml/2006/main">
  <c r="B98" i="1"/>
  <c r="H98"/>
  <c r="H58" i="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B9" i="2"/>
  <c r="H9"/>
  <c r="B97" i="1"/>
  <c r="H97"/>
  <c r="H65" l="1"/>
  <c r="A4" i="10" l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"/>
  <c r="A4" i="9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3"/>
  <c r="A53" i="8"/>
  <c r="A54"/>
  <c r="A55"/>
  <c r="A56"/>
  <c r="A57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3"/>
  <c r="B2" i="2"/>
  <c r="B3"/>
  <c r="B4"/>
  <c r="B5"/>
  <c r="B6"/>
  <c r="B7"/>
  <c r="B8"/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H8" i="2"/>
  <c r="H2"/>
  <c r="H3"/>
  <c r="H4"/>
  <c r="H5"/>
  <c r="H6"/>
  <c r="H7"/>
  <c r="H2" i="1"/>
  <c r="H3"/>
  <c r="H4"/>
  <c r="H5"/>
  <c r="H6"/>
  <c r="H7"/>
  <c r="H8"/>
  <c r="H9"/>
  <c r="H10"/>
  <c r="H11"/>
  <c r="H12"/>
  <c r="H13"/>
  <c r="H14"/>
  <c r="H16"/>
  <c r="H17"/>
  <c r="H20"/>
  <c r="H21"/>
  <c r="H22"/>
  <c r="H23"/>
  <c r="H24"/>
  <c r="H25"/>
  <c r="H26"/>
  <c r="H27"/>
  <c r="H28"/>
  <c r="H29"/>
  <c r="H31"/>
  <c r="H32"/>
  <c r="H33"/>
  <c r="H34"/>
  <c r="H38"/>
  <c r="H41"/>
  <c r="H43"/>
  <c r="H44"/>
  <c r="H45"/>
  <c r="H46"/>
  <c r="H47"/>
  <c r="H49"/>
  <c r="H50"/>
  <c r="H51"/>
  <c r="H52"/>
  <c r="H53"/>
  <c r="H54"/>
  <c r="H55"/>
  <c r="H56"/>
  <c r="H57"/>
  <c r="H58"/>
  <c r="H59"/>
  <c r="H60"/>
  <c r="H61"/>
  <c r="H62"/>
  <c r="H63"/>
  <c r="H64"/>
  <c r="H66"/>
  <c r="H67"/>
  <c r="H70"/>
  <c r="H71"/>
  <c r="H73"/>
  <c r="H74"/>
  <c r="H75"/>
  <c r="H77"/>
  <c r="H78"/>
  <c r="H79"/>
  <c r="H80"/>
  <c r="H81"/>
  <c r="H82"/>
  <c r="H83"/>
  <c r="H84"/>
  <c r="H85"/>
  <c r="H86"/>
  <c r="H87"/>
  <c r="H88"/>
  <c r="H89"/>
  <c r="H91"/>
  <c r="H92"/>
  <c r="H93"/>
  <c r="H94"/>
  <c r="H95"/>
  <c r="H96"/>
  <c r="G90"/>
  <c r="H90" s="1"/>
  <c r="G83"/>
  <c r="G82"/>
  <c r="G77"/>
  <c r="G76"/>
  <c r="H76" s="1"/>
  <c r="G75"/>
  <c r="G74"/>
  <c r="G72"/>
  <c r="H72" s="1"/>
  <c r="G70"/>
  <c r="G69"/>
  <c r="H69" s="1"/>
  <c r="G68"/>
  <c r="H68" s="1"/>
  <c r="G67"/>
  <c r="G17"/>
  <c r="G16"/>
  <c r="G15"/>
  <c r="H15" s="1"/>
  <c r="G36"/>
  <c r="H36" s="1"/>
  <c r="G35"/>
  <c r="H35" s="1"/>
  <c r="G30"/>
  <c r="H30" s="1"/>
  <c r="G21"/>
  <c r="G22"/>
  <c r="G19"/>
  <c r="H19" s="1"/>
  <c r="G18"/>
  <c r="H18" s="1"/>
  <c r="G48"/>
  <c r="H48" s="1"/>
  <c r="G47"/>
  <c r="G46"/>
  <c r="G42"/>
  <c r="H42" s="1"/>
  <c r="G41"/>
  <c r="G40"/>
  <c r="H40" s="1"/>
  <c r="G39"/>
  <c r="H39" s="1"/>
  <c r="G38"/>
  <c r="G37"/>
  <c r="H37" s="1"/>
  <c r="D58" i="8" l="1"/>
  <c r="D60"/>
  <c r="D62"/>
  <c r="D64"/>
  <c r="D66"/>
  <c r="D68"/>
  <c r="D70"/>
  <c r="D72"/>
  <c r="D74"/>
  <c r="D76"/>
  <c r="D78"/>
  <c r="D80"/>
  <c r="D82"/>
  <c r="D84"/>
  <c r="D86"/>
  <c r="D88"/>
  <c r="D90"/>
  <c r="D92"/>
  <c r="D94"/>
  <c r="D96"/>
  <c r="D98"/>
  <c r="D100"/>
  <c r="D102"/>
  <c r="D104"/>
  <c r="D59"/>
  <c r="D61"/>
  <c r="D63"/>
  <c r="D65"/>
  <c r="D67"/>
  <c r="D69"/>
  <c r="D71"/>
  <c r="D73"/>
  <c r="D75"/>
  <c r="D77"/>
  <c r="D79"/>
  <c r="D81"/>
  <c r="D83"/>
  <c r="D85"/>
  <c r="D87"/>
  <c r="D89"/>
  <c r="D91"/>
  <c r="D93"/>
  <c r="D95"/>
  <c r="D97"/>
  <c r="D99"/>
  <c r="D101"/>
  <c r="D103"/>
  <c r="D3"/>
  <c r="B3"/>
  <c r="E3"/>
  <c r="D51"/>
  <c r="E51"/>
  <c r="B51"/>
  <c r="D49"/>
  <c r="E49"/>
  <c r="B49"/>
  <c r="D47"/>
  <c r="E47"/>
  <c r="B47"/>
  <c r="D45"/>
  <c r="E45"/>
  <c r="B45"/>
  <c r="D43"/>
  <c r="E43"/>
  <c r="B43"/>
  <c r="D41"/>
  <c r="E41"/>
  <c r="B41"/>
  <c r="D39"/>
  <c r="E39"/>
  <c r="B39"/>
  <c r="D37"/>
  <c r="E37"/>
  <c r="B37"/>
  <c r="D35"/>
  <c r="E35"/>
  <c r="B35"/>
  <c r="D33"/>
  <c r="E33"/>
  <c r="B33"/>
  <c r="D31"/>
  <c r="E31"/>
  <c r="B31"/>
  <c r="D29"/>
  <c r="E29"/>
  <c r="B29"/>
  <c r="D27"/>
  <c r="E27"/>
  <c r="B27"/>
  <c r="D25"/>
  <c r="E25"/>
  <c r="B25"/>
  <c r="D23"/>
  <c r="E23"/>
  <c r="B23"/>
  <c r="D21"/>
  <c r="E21"/>
  <c r="B21"/>
  <c r="D19"/>
  <c r="E19"/>
  <c r="B19"/>
  <c r="D17"/>
  <c r="E17"/>
  <c r="B17"/>
  <c r="D15"/>
  <c r="E15"/>
  <c r="B15"/>
  <c r="D13"/>
  <c r="E13"/>
  <c r="B13"/>
  <c r="D11"/>
  <c r="E11"/>
  <c r="B11"/>
  <c r="D9"/>
  <c r="E9"/>
  <c r="B9"/>
  <c r="D7"/>
  <c r="E7"/>
  <c r="B7"/>
  <c r="D5"/>
  <c r="E5"/>
  <c r="B5"/>
  <c r="D57"/>
  <c r="E57"/>
  <c r="B57"/>
  <c r="D55"/>
  <c r="E55"/>
  <c r="B55"/>
  <c r="D53"/>
  <c r="E53"/>
  <c r="B53"/>
  <c r="D52"/>
  <c r="B52"/>
  <c r="E52"/>
  <c r="D50"/>
  <c r="B50"/>
  <c r="E50"/>
  <c r="D48"/>
  <c r="B48"/>
  <c r="E48"/>
  <c r="D46"/>
  <c r="B46"/>
  <c r="E46"/>
  <c r="D44"/>
  <c r="B44"/>
  <c r="E44"/>
  <c r="D42"/>
  <c r="B42"/>
  <c r="E42"/>
  <c r="D40"/>
  <c r="B40"/>
  <c r="E40"/>
  <c r="D38"/>
  <c r="B38"/>
  <c r="E38"/>
  <c r="D36"/>
  <c r="B36"/>
  <c r="E36"/>
  <c r="D34"/>
  <c r="B34"/>
  <c r="E34"/>
  <c r="D32"/>
  <c r="B32"/>
  <c r="E32"/>
  <c r="D30"/>
  <c r="B30"/>
  <c r="E30"/>
  <c r="D28"/>
  <c r="B28"/>
  <c r="E28"/>
  <c r="D26"/>
  <c r="B26"/>
  <c r="E26"/>
  <c r="D24"/>
  <c r="B24"/>
  <c r="E24"/>
  <c r="D22"/>
  <c r="B22"/>
  <c r="E22"/>
  <c r="D20"/>
  <c r="B20"/>
  <c r="E20"/>
  <c r="D18"/>
  <c r="B18"/>
  <c r="E18"/>
  <c r="D16"/>
  <c r="B16"/>
  <c r="E16"/>
  <c r="D14"/>
  <c r="B14"/>
  <c r="E14"/>
  <c r="D12"/>
  <c r="B12"/>
  <c r="E12"/>
  <c r="D10"/>
  <c r="B10"/>
  <c r="E10"/>
  <c r="D8"/>
  <c r="B8"/>
  <c r="E8"/>
  <c r="D6"/>
  <c r="B6"/>
  <c r="E6"/>
  <c r="D4"/>
  <c r="B4"/>
  <c r="E4"/>
  <c r="D56"/>
  <c r="B56"/>
  <c r="E56"/>
  <c r="D54"/>
  <c r="B54"/>
  <c r="E54"/>
  <c r="F5"/>
  <c r="F7"/>
  <c r="F9"/>
  <c r="F11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4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3"/>
  <c r="G54" l="1"/>
  <c r="H54" s="1"/>
  <c r="G4"/>
  <c r="H4" s="1"/>
  <c r="G8"/>
  <c r="H8" s="1"/>
  <c r="G12"/>
  <c r="H12" s="1"/>
  <c r="G16"/>
  <c r="H16" s="1"/>
  <c r="G20"/>
  <c r="H20" s="1"/>
  <c r="G24"/>
  <c r="H24" s="1"/>
  <c r="G28"/>
  <c r="H28" s="1"/>
  <c r="G32"/>
  <c r="H32" s="1"/>
  <c r="G36"/>
  <c r="H36" s="1"/>
  <c r="G40"/>
  <c r="H40" s="1"/>
  <c r="G44"/>
  <c r="H44" s="1"/>
  <c r="G48"/>
  <c r="H48" s="1"/>
  <c r="G52"/>
  <c r="H52" s="1"/>
  <c r="G53"/>
  <c r="H53" s="1"/>
  <c r="G57"/>
  <c r="H57" s="1"/>
  <c r="G7"/>
  <c r="H7" s="1"/>
  <c r="G11"/>
  <c r="H11" s="1"/>
  <c r="G15"/>
  <c r="H15" s="1"/>
  <c r="G19"/>
  <c r="H19" s="1"/>
  <c r="G23"/>
  <c r="H23" s="1"/>
  <c r="G27"/>
  <c r="H27" s="1"/>
  <c r="G31"/>
  <c r="H31" s="1"/>
  <c r="G35"/>
  <c r="H35" s="1"/>
  <c r="G39"/>
  <c r="H39" s="1"/>
  <c r="G43"/>
  <c r="H43" s="1"/>
  <c r="G47"/>
  <c r="H47" s="1"/>
  <c r="G51"/>
  <c r="H51" s="1"/>
  <c r="G49"/>
  <c r="H49" s="1"/>
  <c r="G55"/>
  <c r="H55" s="1"/>
  <c r="G5"/>
  <c r="H5" s="1"/>
  <c r="G9"/>
  <c r="H9" s="1"/>
  <c r="G13"/>
  <c r="H13" s="1"/>
  <c r="G17"/>
  <c r="H17" s="1"/>
  <c r="G21"/>
  <c r="H21" s="1"/>
  <c r="G25"/>
  <c r="H25" s="1"/>
  <c r="G29"/>
  <c r="H29" s="1"/>
  <c r="G33"/>
  <c r="H33" s="1"/>
  <c r="G37"/>
  <c r="H37" s="1"/>
  <c r="G41"/>
  <c r="H41" s="1"/>
  <c r="G45"/>
  <c r="H45" s="1"/>
  <c r="G56"/>
  <c r="H56" s="1"/>
  <c r="G6"/>
  <c r="H6" s="1"/>
  <c r="G10"/>
  <c r="H10" s="1"/>
  <c r="G14"/>
  <c r="H14" s="1"/>
  <c r="G18"/>
  <c r="H18" s="1"/>
  <c r="G22"/>
  <c r="H22" s="1"/>
  <c r="G26"/>
  <c r="H26" s="1"/>
  <c r="G30"/>
  <c r="H30" s="1"/>
  <c r="G34"/>
  <c r="H34" s="1"/>
  <c r="G38"/>
  <c r="H38" s="1"/>
  <c r="G42"/>
  <c r="H42" s="1"/>
  <c r="G46"/>
  <c r="H46" s="1"/>
  <c r="G50"/>
  <c r="H50" s="1"/>
  <c r="G3"/>
  <c r="H3" s="1"/>
</calcChain>
</file>

<file path=xl/sharedStrings.xml><?xml version="1.0" encoding="utf-8"?>
<sst xmlns="http://schemas.openxmlformats.org/spreadsheetml/2006/main" count="346" uniqueCount="102">
  <si>
    <t>DATE</t>
  </si>
  <si>
    <t>N° BE</t>
  </si>
  <si>
    <t>FAMILLES</t>
  </si>
  <si>
    <t>ARTICLES</t>
  </si>
  <si>
    <t>Qte</t>
  </si>
  <si>
    <t>PU</t>
  </si>
  <si>
    <t>TOTAL</t>
  </si>
  <si>
    <t>PLB-11E</t>
  </si>
  <si>
    <t>KDL-32BX350AF1</t>
  </si>
  <si>
    <t>DV-2022</t>
  </si>
  <si>
    <t>DV-3022V</t>
  </si>
  <si>
    <t>X-HM10-K</t>
  </si>
  <si>
    <t>X-HM20-S</t>
  </si>
  <si>
    <t>X-SMC1-K</t>
  </si>
  <si>
    <t>DCS-222K</t>
  </si>
  <si>
    <t>X-DS301-K</t>
  </si>
  <si>
    <t>BCS-FS525</t>
  </si>
  <si>
    <t>X-EM11</t>
  </si>
  <si>
    <t>X-CM31-K</t>
  </si>
  <si>
    <t>BCS-323</t>
  </si>
  <si>
    <t>DVA-TZ715</t>
  </si>
  <si>
    <t>DVA-DZ840K</t>
  </si>
  <si>
    <t>DVA-SZ1000W</t>
  </si>
  <si>
    <t>DVP-SR320/BCEA5</t>
  </si>
  <si>
    <t>DCR-SR21E/BCE37</t>
  </si>
  <si>
    <t>LCS-BDE//CWW</t>
  </si>
  <si>
    <t>DSC-W610/BCE32</t>
  </si>
  <si>
    <t>DCR-SR21E/SCE37</t>
  </si>
  <si>
    <t>LCS-BDM/BC SYH</t>
  </si>
  <si>
    <t>MDR-E10LP/HC3E</t>
  </si>
  <si>
    <t>MDR-E10LP/PC3E</t>
  </si>
  <si>
    <t>MDR-E11LP/LC</t>
  </si>
  <si>
    <t>MDR-E11LP/WC</t>
  </si>
  <si>
    <t>HCD-SH2000/MEA3</t>
  </si>
  <si>
    <t>SS-SH2000P/MEA</t>
  </si>
  <si>
    <t>DAV-TZ140//CE3</t>
  </si>
  <si>
    <t>SF-4N4//TET4</t>
  </si>
  <si>
    <t>ICF-F10//CE</t>
  </si>
  <si>
    <t>ICF-C318/BCSP5</t>
  </si>
  <si>
    <t>ICF-C205/SCSP5</t>
  </si>
  <si>
    <t>DCR-SX22/BCE37</t>
  </si>
  <si>
    <t>DCR-SX22/SCE37</t>
  </si>
  <si>
    <t>DVPSR760HPBCEA5</t>
  </si>
  <si>
    <t>DSC-W710/BCE37</t>
  </si>
  <si>
    <t>DSC-W710/SCE37</t>
  </si>
  <si>
    <t>DSC-W610/SCE32</t>
  </si>
  <si>
    <t>DSC-W730/SCE37</t>
  </si>
  <si>
    <t>DSC-W730/BCE37</t>
  </si>
  <si>
    <t>MDREX42LP/NQE</t>
  </si>
  <si>
    <t>MDREX42LPVIQE</t>
  </si>
  <si>
    <t>SF-8N4/T1ET4</t>
  </si>
  <si>
    <t>DSC-W710/PCE37</t>
  </si>
  <si>
    <t>DSC-WX80/BCE32</t>
  </si>
  <si>
    <t>DSC-WX80/WCE32</t>
  </si>
  <si>
    <t>KDL55W804A/ZME6</t>
  </si>
  <si>
    <t>KDL-46W700AME6</t>
  </si>
  <si>
    <t>KDL-47W804A/ZME6</t>
  </si>
  <si>
    <t>KDL-42W804A/ZME6</t>
  </si>
  <si>
    <t>AN-3DG20-B</t>
  </si>
  <si>
    <t>LC-32LD135E</t>
  </si>
  <si>
    <t>LC-32LE350E-BK</t>
  </si>
  <si>
    <t>LC-50LE750E</t>
  </si>
  <si>
    <t>LC-39LE750E</t>
  </si>
  <si>
    <t>LC-39LE650</t>
  </si>
  <si>
    <t>LC-50LE650E</t>
  </si>
  <si>
    <t>KDL-55W804A/ZME6</t>
  </si>
  <si>
    <t>DVP-SR760HPBCEA5</t>
  </si>
  <si>
    <t>MDR-EX42LP/NQE</t>
  </si>
  <si>
    <t>MDR-EX42LPVIQE</t>
  </si>
  <si>
    <t>BDV-E690//ME3</t>
  </si>
  <si>
    <t>BDV-N890W//ME3</t>
  </si>
  <si>
    <t>PLB-21</t>
  </si>
  <si>
    <t>KDL-50R550AAF1</t>
  </si>
  <si>
    <t>KDL-60R550AAF1</t>
  </si>
  <si>
    <t>KDL-47R500AAF1</t>
  </si>
  <si>
    <t>KDL-55W904AME6</t>
  </si>
  <si>
    <t>KDL-70R550AAF1</t>
  </si>
  <si>
    <t>KDL-46W904AME6</t>
  </si>
  <si>
    <t>KL14-44F</t>
  </si>
  <si>
    <t>KDL-42W670AME6</t>
  </si>
  <si>
    <t>KDL-46R450AME6</t>
  </si>
  <si>
    <t>KDL-40R450AME6</t>
  </si>
  <si>
    <t>KDL-32W670AME6</t>
  </si>
  <si>
    <t>LC-70LE835E</t>
  </si>
  <si>
    <t>LC-60LE635E</t>
  </si>
  <si>
    <t>LC-39LE350E-BK</t>
  </si>
  <si>
    <t>LC-80LE657</t>
  </si>
  <si>
    <t>CARTE AJS VIACCESS</t>
  </si>
  <si>
    <t>LC-90LE740X</t>
  </si>
  <si>
    <t>KI-OUA004WJN3</t>
  </si>
  <si>
    <t>KDL-32R400AME6</t>
  </si>
  <si>
    <t>ARTICLE</t>
  </si>
  <si>
    <t>MOIS</t>
  </si>
  <si>
    <t>AAA</t>
  </si>
  <si>
    <t>BBB</t>
  </si>
  <si>
    <t>CCC</t>
  </si>
  <si>
    <t>CUMUL / ACHAT</t>
  </si>
  <si>
    <t>CUMUL / VENTE</t>
  </si>
  <si>
    <t>valeure</t>
  </si>
  <si>
    <t>stock actuel</t>
  </si>
  <si>
    <t xml:space="preserve">prix unitaire moyen = (3152,6+3200)/2 </t>
  </si>
  <si>
    <t>NON</t>
  </si>
</sst>
</file>

<file path=xl/styles.xml><?xml version="1.0" encoding="utf-8"?>
<styleSheet xmlns="http://schemas.openxmlformats.org/spreadsheetml/2006/main">
  <numFmts count="1">
    <numFmt numFmtId="164" formatCode="dd\-mmmm"/>
  </numFmts>
  <fonts count="2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4" fontId="0" fillId="0" borderId="0" xfId="0" applyNumberFormat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4" fontId="0" fillId="0" borderId="0" xfId="0" applyNumberFormat="1" applyBorder="1"/>
    <xf numFmtId="164" fontId="0" fillId="0" borderId="0" xfId="0" applyNumberFormat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3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4" fontId="0" fillId="3" borderId="0" xfId="0" applyNumberForma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8">
    <dxf>
      <numFmt numFmtId="4" formatCode="#,##0.00"/>
    </dxf>
    <dxf>
      <numFmt numFmtId="4" formatCode="#,##0.0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4" formatCode="dd\-mmmm"/>
      <alignment horizontal="left" vertical="bottom" textRotation="0" wrapText="0" indent="0" relativeIndent="0" justifyLastLine="0" shrinkToFit="0" readingOrder="0"/>
    </dxf>
    <dxf>
      <numFmt numFmtId="164" formatCode="dd\-mmmm"/>
      <alignment horizontal="left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4" formatCode="#,##0.00"/>
      <alignment horizontal="center" vertical="bottom" textRotation="0" wrapText="0" indent="0" relativeIndent="255" justifyLastLine="0" shrinkToFit="0" readingOrder="0"/>
    </dxf>
    <dxf>
      <numFmt numFmtId="4" formatCode="#,##0.0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4" formatCode="dd\-mmmm"/>
      <alignment horizontal="left" vertical="bottom" textRotation="0" wrapText="0" indent="0" relativeIndent="255" justifyLastLine="0" shrinkToFit="0" readingOrder="0"/>
    </dxf>
    <dxf>
      <numFmt numFmtId="164" formatCode="dd\-mmmm"/>
      <alignment horizontal="left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97</xdr:row>
      <xdr:rowOff>123825</xdr:rowOff>
    </xdr:from>
    <xdr:to>
      <xdr:col>6</xdr:col>
      <xdr:colOff>104775</xdr:colOff>
      <xdr:row>101</xdr:row>
      <xdr:rowOff>171450</xdr:rowOff>
    </xdr:to>
    <xdr:cxnSp macro="">
      <xdr:nvCxnSpPr>
        <xdr:cNvPr id="3" name="Connecteur droit avec flèche 2"/>
        <xdr:cNvCxnSpPr/>
      </xdr:nvCxnSpPr>
      <xdr:spPr>
        <a:xfrm flipV="1">
          <a:off x="4238625" y="2790825"/>
          <a:ext cx="1381125" cy="8096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13</xdr:row>
      <xdr:rowOff>133350</xdr:rowOff>
    </xdr:from>
    <xdr:to>
      <xdr:col>6</xdr:col>
      <xdr:colOff>114300</xdr:colOff>
      <xdr:row>102</xdr:row>
      <xdr:rowOff>9525</xdr:rowOff>
    </xdr:to>
    <xdr:cxnSp macro="">
      <xdr:nvCxnSpPr>
        <xdr:cNvPr id="5" name="Connecteur droit avec flèche 4"/>
        <xdr:cNvCxnSpPr/>
      </xdr:nvCxnSpPr>
      <xdr:spPr>
        <a:xfrm flipV="1">
          <a:off x="4210050" y="2228850"/>
          <a:ext cx="1419225" cy="14001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80</xdr:row>
      <xdr:rowOff>171452</xdr:rowOff>
    </xdr:from>
    <xdr:to>
      <xdr:col>6</xdr:col>
      <xdr:colOff>276226</xdr:colOff>
      <xdr:row>102</xdr:row>
      <xdr:rowOff>95254</xdr:rowOff>
    </xdr:to>
    <xdr:cxnSp macro="">
      <xdr:nvCxnSpPr>
        <xdr:cNvPr id="8" name="Connecteur droit avec flèche 7"/>
        <xdr:cNvCxnSpPr/>
      </xdr:nvCxnSpPr>
      <xdr:spPr>
        <a:xfrm rot="5400000">
          <a:off x="5000625" y="2924177"/>
          <a:ext cx="1066802" cy="51435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4" displayName="Tableau4" ref="A1:H98" totalsRowShown="0" headerRowDxfId="16" dataDxfId="15">
  <autoFilter ref="A1:H98">
    <filterColumn colId="3">
      <filters>
        <filter val="CCC"/>
      </filters>
    </filterColumn>
  </autoFilter>
  <tableColumns count="8">
    <tableColumn id="1" name="DATE" dataDxfId="14"/>
    <tableColumn id="4" name="MOIS" dataDxfId="13">
      <calculatedColumnFormula>UPPER(TEXT(A2,"mmmm"))</calculatedColumnFormula>
    </tableColumn>
    <tableColumn id="2" name="N° BE" dataDxfId="12"/>
    <tableColumn id="3" name="FAMILLES" dataDxfId="11"/>
    <tableColumn id="5" name="ARTICLES" dataDxfId="10"/>
    <tableColumn id="6" name="Qte" dataDxfId="9"/>
    <tableColumn id="7" name="PU" dataDxfId="8"/>
    <tableColumn id="8" name="TOTAL" dataDxfId="7">
      <calculatedColumnFormula>Tableau4[[#This Row],[PU]]*Tableau4[[#This Row],[Qte]]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H9" totalsRowShown="0" headerRowDxfId="6">
  <autoFilter ref="A1:H9"/>
  <tableColumns count="8">
    <tableColumn id="1" name="DATE" dataDxfId="5"/>
    <tableColumn id="4" name="MOIS" dataDxfId="4">
      <calculatedColumnFormula>UPPER(TEXT(A2,"mmmm"))</calculatedColumnFormula>
    </tableColumn>
    <tableColumn id="2" name="N° BE" dataDxfId="3"/>
    <tableColumn id="3" name="FAMILLES"/>
    <tableColumn id="5" name="ARTICLES"/>
    <tableColumn id="6" name="Qte" dataDxfId="2"/>
    <tableColumn id="7" name="PU" dataDxfId="1"/>
    <tableColumn id="8" name="TOTAL" dataDxfId="0">
      <calculatedColumnFormula>Tableau3[[#This Row],[PU]]*Tableau3[[#This Row],[Qte]]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6"/>
  <sheetViews>
    <sheetView topLeftCell="A22" workbookViewId="0">
      <selection activeCell="F14" sqref="F14"/>
    </sheetView>
  </sheetViews>
  <sheetFormatPr baseColWidth="10" defaultRowHeight="15"/>
  <cols>
    <col min="1" max="1" width="11.42578125" style="1"/>
    <col min="2" max="2" width="18.85546875" style="6" bestFit="1" customWidth="1"/>
    <col min="3" max="3" width="19" style="6" bestFit="1" customWidth="1"/>
    <col min="4" max="4" width="12" style="6" bestFit="1" customWidth="1"/>
  </cols>
  <sheetData>
    <row r="1" spans="1:4" s="1" customFormat="1" ht="18.75">
      <c r="A1" s="3" t="s">
        <v>2</v>
      </c>
      <c r="B1" s="3" t="s">
        <v>93</v>
      </c>
      <c r="C1" s="3" t="s">
        <v>94</v>
      </c>
      <c r="D1" s="3" t="s">
        <v>95</v>
      </c>
    </row>
    <row r="2" spans="1:4">
      <c r="A2" s="2" t="s">
        <v>93</v>
      </c>
      <c r="B2" s="5" t="s">
        <v>69</v>
      </c>
      <c r="C2" s="4" t="s">
        <v>58</v>
      </c>
      <c r="D2" s="4" t="s">
        <v>19</v>
      </c>
    </row>
    <row r="3" spans="1:4">
      <c r="A3" s="2" t="s">
        <v>94</v>
      </c>
      <c r="B3" s="5" t="s">
        <v>70</v>
      </c>
      <c r="C3" s="7" t="s">
        <v>87</v>
      </c>
      <c r="D3" s="4" t="s">
        <v>16</v>
      </c>
    </row>
    <row r="4" spans="1:4">
      <c r="A4" s="2" t="s">
        <v>95</v>
      </c>
      <c r="B4" s="4" t="s">
        <v>35</v>
      </c>
      <c r="C4" s="7" t="s">
        <v>89</v>
      </c>
      <c r="D4" s="4" t="s">
        <v>14</v>
      </c>
    </row>
    <row r="5" spans="1:4">
      <c r="A5" s="2"/>
      <c r="B5" s="4" t="s">
        <v>24</v>
      </c>
      <c r="C5" s="4" t="s">
        <v>59</v>
      </c>
      <c r="D5" s="4" t="s">
        <v>9</v>
      </c>
    </row>
    <row r="6" spans="1:4">
      <c r="A6" s="2"/>
      <c r="B6" s="4" t="s">
        <v>27</v>
      </c>
      <c r="C6" s="4" t="s">
        <v>60</v>
      </c>
      <c r="D6" s="4" t="s">
        <v>10</v>
      </c>
    </row>
    <row r="7" spans="1:4">
      <c r="A7" s="2"/>
      <c r="B7" s="4" t="s">
        <v>40</v>
      </c>
      <c r="C7" s="7" t="s">
        <v>85</v>
      </c>
      <c r="D7" s="4" t="s">
        <v>18</v>
      </c>
    </row>
    <row r="8" spans="1:4">
      <c r="A8" s="2"/>
      <c r="B8" s="4" t="s">
        <v>41</v>
      </c>
      <c r="C8" s="4" t="s">
        <v>63</v>
      </c>
      <c r="D8" s="4" t="s">
        <v>15</v>
      </c>
    </row>
    <row r="9" spans="1:4">
      <c r="A9" s="2"/>
      <c r="B9" s="4" t="s">
        <v>26</v>
      </c>
      <c r="C9" s="4" t="s">
        <v>62</v>
      </c>
      <c r="D9" s="4" t="s">
        <v>17</v>
      </c>
    </row>
    <row r="10" spans="1:4">
      <c r="A10" s="2"/>
      <c r="B10" s="4" t="s">
        <v>45</v>
      </c>
      <c r="C10" s="4" t="s">
        <v>64</v>
      </c>
      <c r="D10" s="4" t="s">
        <v>11</v>
      </c>
    </row>
    <row r="11" spans="1:4">
      <c r="A11" s="2"/>
      <c r="B11" s="4" t="s">
        <v>43</v>
      </c>
      <c r="C11" s="4" t="s">
        <v>61</v>
      </c>
      <c r="D11" s="4" t="s">
        <v>12</v>
      </c>
    </row>
    <row r="12" spans="1:4">
      <c r="A12" s="2"/>
      <c r="B12" s="4" t="s">
        <v>51</v>
      </c>
      <c r="C12" s="7" t="s">
        <v>84</v>
      </c>
      <c r="D12" s="4" t="s">
        <v>13</v>
      </c>
    </row>
    <row r="13" spans="1:4">
      <c r="A13" s="2"/>
      <c r="B13" s="4" t="s">
        <v>44</v>
      </c>
      <c r="C13" s="6" t="s">
        <v>83</v>
      </c>
      <c r="D13" s="4"/>
    </row>
    <row r="14" spans="1:4">
      <c r="A14" s="2"/>
      <c r="B14" s="4" t="s">
        <v>47</v>
      </c>
      <c r="C14" s="7" t="s">
        <v>86</v>
      </c>
      <c r="D14" s="7"/>
    </row>
    <row r="15" spans="1:4">
      <c r="A15" s="2"/>
      <c r="B15" s="4" t="s">
        <v>46</v>
      </c>
      <c r="C15" s="7" t="s">
        <v>88</v>
      </c>
      <c r="D15" s="7"/>
    </row>
    <row r="16" spans="1:4">
      <c r="A16" s="2"/>
      <c r="B16" s="4" t="s">
        <v>52</v>
      </c>
      <c r="C16" s="7"/>
      <c r="D16" s="7"/>
    </row>
    <row r="17" spans="1:4">
      <c r="A17" s="2"/>
      <c r="B17" s="4" t="s">
        <v>53</v>
      </c>
      <c r="C17" s="7"/>
      <c r="D17" s="7"/>
    </row>
    <row r="18" spans="1:4">
      <c r="A18" s="2"/>
      <c r="B18" s="4" t="s">
        <v>21</v>
      </c>
      <c r="C18" s="7"/>
      <c r="D18" s="7"/>
    </row>
    <row r="19" spans="1:4">
      <c r="A19" s="2"/>
      <c r="B19" s="4" t="s">
        <v>22</v>
      </c>
      <c r="C19" s="7"/>
      <c r="D19" s="7"/>
    </row>
    <row r="20" spans="1:4">
      <c r="A20" s="2"/>
      <c r="B20" s="4" t="s">
        <v>20</v>
      </c>
      <c r="C20" s="7"/>
      <c r="D20" s="7"/>
    </row>
    <row r="21" spans="1:4">
      <c r="A21" s="2"/>
      <c r="B21" s="4" t="s">
        <v>23</v>
      </c>
      <c r="C21" s="7"/>
      <c r="D21" s="7"/>
    </row>
    <row r="22" spans="1:4">
      <c r="A22" s="2"/>
      <c r="B22" s="7" t="s">
        <v>66</v>
      </c>
      <c r="C22" s="7"/>
      <c r="D22" s="7"/>
    </row>
    <row r="23" spans="1:4">
      <c r="A23" s="2"/>
      <c r="B23" s="4" t="s">
        <v>33</v>
      </c>
      <c r="C23" s="7"/>
      <c r="D23" s="7"/>
    </row>
    <row r="24" spans="1:4">
      <c r="A24" s="2"/>
      <c r="B24" s="4" t="s">
        <v>39</v>
      </c>
      <c r="C24" s="7"/>
      <c r="D24" s="7"/>
    </row>
    <row r="25" spans="1:4">
      <c r="A25" s="2"/>
      <c r="B25" s="4" t="s">
        <v>38</v>
      </c>
      <c r="C25" s="7"/>
      <c r="D25" s="7"/>
    </row>
    <row r="26" spans="1:4">
      <c r="A26" s="2"/>
      <c r="B26" s="4" t="s">
        <v>37</v>
      </c>
      <c r="C26" s="7"/>
      <c r="D26" s="7"/>
    </row>
    <row r="27" spans="1:4">
      <c r="A27" s="2"/>
      <c r="B27" s="4" t="s">
        <v>8</v>
      </c>
      <c r="C27" s="7"/>
      <c r="D27" s="7"/>
    </row>
    <row r="28" spans="1:4">
      <c r="A28" s="2"/>
      <c r="B28" s="5" t="s">
        <v>90</v>
      </c>
      <c r="C28" s="7"/>
      <c r="D28" s="7"/>
    </row>
    <row r="29" spans="1:4">
      <c r="A29" s="2"/>
      <c r="B29" s="5" t="s">
        <v>82</v>
      </c>
      <c r="C29" s="7"/>
      <c r="D29" s="7"/>
    </row>
    <row r="30" spans="1:4">
      <c r="A30" s="2"/>
      <c r="B30" s="5" t="s">
        <v>81</v>
      </c>
      <c r="C30" s="7"/>
      <c r="D30" s="7"/>
    </row>
    <row r="31" spans="1:4">
      <c r="A31" s="2"/>
      <c r="B31" s="5" t="s">
        <v>79</v>
      </c>
      <c r="C31" s="7"/>
      <c r="D31" s="7"/>
    </row>
    <row r="32" spans="1:4">
      <c r="A32" s="2"/>
      <c r="B32" s="4" t="s">
        <v>57</v>
      </c>
      <c r="C32" s="7"/>
      <c r="D32" s="7"/>
    </row>
    <row r="33" spans="1:4">
      <c r="A33" s="2"/>
      <c r="B33" s="5" t="s">
        <v>80</v>
      </c>
      <c r="C33" s="7"/>
      <c r="D33" s="7"/>
    </row>
    <row r="34" spans="1:4">
      <c r="A34" s="2"/>
      <c r="B34" s="4" t="s">
        <v>55</v>
      </c>
      <c r="C34" s="7"/>
      <c r="D34" s="7"/>
    </row>
    <row r="35" spans="1:4">
      <c r="A35" s="2"/>
      <c r="B35" s="5" t="s">
        <v>77</v>
      </c>
      <c r="C35" s="7"/>
      <c r="D35" s="7"/>
    </row>
    <row r="36" spans="1:4">
      <c r="A36" s="2"/>
      <c r="B36" s="5" t="s">
        <v>74</v>
      </c>
      <c r="C36" s="7"/>
      <c r="D36" s="7"/>
    </row>
    <row r="37" spans="1:4">
      <c r="A37" s="2"/>
      <c r="B37" s="4" t="s">
        <v>56</v>
      </c>
      <c r="C37" s="7"/>
      <c r="D37" s="7"/>
    </row>
    <row r="38" spans="1:4">
      <c r="A38" s="2"/>
      <c r="B38" s="5" t="s">
        <v>72</v>
      </c>
      <c r="C38" s="7"/>
      <c r="D38" s="7"/>
    </row>
    <row r="39" spans="1:4">
      <c r="A39" s="2"/>
      <c r="B39" s="7" t="s">
        <v>65</v>
      </c>
      <c r="C39" s="7"/>
      <c r="D39" s="7"/>
    </row>
    <row r="40" spans="1:4">
      <c r="A40" s="2"/>
      <c r="B40" s="5" t="s">
        <v>75</v>
      </c>
      <c r="C40" s="7"/>
      <c r="D40" s="7"/>
    </row>
    <row r="41" spans="1:4">
      <c r="A41" s="2"/>
      <c r="B41" s="5" t="s">
        <v>73</v>
      </c>
      <c r="C41" s="7"/>
      <c r="D41" s="7"/>
    </row>
    <row r="42" spans="1:4">
      <c r="A42" s="2"/>
      <c r="B42" s="5" t="s">
        <v>76</v>
      </c>
      <c r="C42" s="7"/>
      <c r="D42" s="7"/>
    </row>
    <row r="43" spans="1:4">
      <c r="A43" s="2"/>
      <c r="B43" s="5" t="s">
        <v>78</v>
      </c>
      <c r="C43" s="7"/>
      <c r="D43" s="7"/>
    </row>
    <row r="44" spans="1:4">
      <c r="A44" s="2"/>
      <c r="B44" s="4" t="s">
        <v>25</v>
      </c>
      <c r="C44" s="7"/>
      <c r="D44" s="7"/>
    </row>
    <row r="45" spans="1:4">
      <c r="B45" s="4" t="s">
        <v>28</v>
      </c>
      <c r="C45" s="5"/>
      <c r="D45" s="5"/>
    </row>
    <row r="46" spans="1:4">
      <c r="B46" s="4" t="s">
        <v>29</v>
      </c>
      <c r="C46" s="5"/>
      <c r="D46" s="5"/>
    </row>
    <row r="47" spans="1:4">
      <c r="B47" s="4" t="s">
        <v>30</v>
      </c>
      <c r="C47" s="5"/>
      <c r="D47" s="5"/>
    </row>
    <row r="48" spans="1:4">
      <c r="B48" s="4" t="s">
        <v>31</v>
      </c>
      <c r="C48" s="5"/>
      <c r="D48" s="5"/>
    </row>
    <row r="49" spans="2:4">
      <c r="B49" s="4" t="s">
        <v>32</v>
      </c>
      <c r="C49" s="5"/>
      <c r="D49" s="5"/>
    </row>
    <row r="50" spans="2:4">
      <c r="B50" s="7" t="s">
        <v>67</v>
      </c>
      <c r="C50" s="5"/>
      <c r="D50" s="5"/>
    </row>
    <row r="51" spans="2:4">
      <c r="B51" s="7" t="s">
        <v>68</v>
      </c>
      <c r="C51" s="5"/>
      <c r="D51" s="5"/>
    </row>
    <row r="52" spans="2:4">
      <c r="B52" s="4" t="s">
        <v>7</v>
      </c>
      <c r="C52" s="5"/>
      <c r="D52" s="5"/>
    </row>
    <row r="53" spans="2:4">
      <c r="B53" s="5" t="s">
        <v>71</v>
      </c>
      <c r="C53" s="5"/>
      <c r="D53" s="5"/>
    </row>
    <row r="54" spans="2:4">
      <c r="B54" s="4" t="s">
        <v>36</v>
      </c>
      <c r="C54" s="5"/>
      <c r="D54" s="5"/>
    </row>
    <row r="55" spans="2:4">
      <c r="B55" s="4" t="s">
        <v>50</v>
      </c>
      <c r="C55" s="5"/>
      <c r="D55" s="5"/>
    </row>
    <row r="56" spans="2:4">
      <c r="B56" s="4" t="s">
        <v>34</v>
      </c>
      <c r="C56" s="5"/>
      <c r="D56" s="5"/>
    </row>
    <row r="57" spans="2:4">
      <c r="B57" s="5"/>
      <c r="C57" s="5"/>
      <c r="D57" s="5"/>
    </row>
    <row r="58" spans="2:4">
      <c r="B58" s="5"/>
      <c r="C58" s="5"/>
      <c r="D58" s="5"/>
    </row>
    <row r="59" spans="2:4">
      <c r="B59" s="5"/>
      <c r="C59" s="5"/>
      <c r="D59" s="5"/>
    </row>
    <row r="60" spans="2:4">
      <c r="B60" s="5"/>
      <c r="C60" s="5"/>
      <c r="D60" s="5"/>
    </row>
    <row r="61" spans="2:4">
      <c r="B61" s="5"/>
      <c r="C61" s="5"/>
      <c r="D61" s="5"/>
    </row>
    <row r="62" spans="2:4">
      <c r="B62" s="5"/>
      <c r="C62" s="5"/>
      <c r="D62" s="5"/>
    </row>
    <row r="63" spans="2:4">
      <c r="B63" s="5"/>
      <c r="C63" s="5"/>
      <c r="D63" s="5"/>
    </row>
    <row r="64" spans="2:4">
      <c r="C64" s="5"/>
      <c r="D64" s="5"/>
    </row>
    <row r="65" spans="3:4">
      <c r="C65" s="5"/>
      <c r="D65" s="5"/>
    </row>
    <row r="66" spans="3:4">
      <c r="C66" s="5"/>
      <c r="D66" s="5"/>
    </row>
  </sheetData>
  <sortState ref="D2:D12">
    <sortCondition ref="D2"/>
  </sortState>
  <conditionalFormatting sqref="B1:D1048576">
    <cfRule type="duplicateValues" dxfId="17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04"/>
  <sheetViews>
    <sheetView tabSelected="1" workbookViewId="0">
      <selection activeCell="B102" sqref="B102:E103"/>
    </sheetView>
  </sheetViews>
  <sheetFormatPr baseColWidth="10" defaultRowHeight="15"/>
  <cols>
    <col min="1" max="1" width="13.42578125" style="13" bestFit="1" customWidth="1"/>
    <col min="2" max="2" width="13.42578125" style="13" customWidth="1"/>
    <col min="3" max="3" width="11.42578125" style="1"/>
    <col min="4" max="4" width="14" style="1" bestFit="1" customWidth="1"/>
    <col min="5" max="5" width="19" style="1" bestFit="1" customWidth="1"/>
    <col min="6" max="6" width="11.42578125" style="1"/>
    <col min="7" max="7" width="11.42578125" style="8"/>
    <col min="8" max="8" width="11.140625" style="8" bestFit="1" customWidth="1"/>
  </cols>
  <sheetData>
    <row r="1" spans="1:8" s="1" customFormat="1">
      <c r="A1" s="13" t="s">
        <v>0</v>
      </c>
      <c r="B1" s="13" t="s">
        <v>92</v>
      </c>
      <c r="C1" s="1" t="s">
        <v>1</v>
      </c>
      <c r="D1" s="1" t="s">
        <v>2</v>
      </c>
      <c r="E1" s="1" t="s">
        <v>3</v>
      </c>
      <c r="F1" s="1" t="s">
        <v>4</v>
      </c>
      <c r="G1" s="8" t="s">
        <v>5</v>
      </c>
      <c r="H1" s="8" t="s">
        <v>6</v>
      </c>
    </row>
    <row r="2" spans="1:8" hidden="1">
      <c r="A2" s="13">
        <v>41416</v>
      </c>
      <c r="B2" s="13" t="str">
        <f t="shared" ref="B2:B33" si="0">UPPER(TEXT(A2,"mmmm"))</f>
        <v>MAI</v>
      </c>
      <c r="C2" s="1">
        <v>18758</v>
      </c>
      <c r="D2" s="1" t="s">
        <v>93</v>
      </c>
      <c r="E2" s="1" t="s">
        <v>7</v>
      </c>
      <c r="F2" s="1">
        <v>104</v>
      </c>
      <c r="G2" s="8">
        <v>0</v>
      </c>
      <c r="H2" s="8">
        <f>Tableau4[[#This Row],[PU]]*Tableau4[[#This Row],[Qte]]</f>
        <v>0</v>
      </c>
    </row>
    <row r="3" spans="1:8" hidden="1">
      <c r="A3" s="14">
        <v>41416</v>
      </c>
      <c r="B3" s="14" t="str">
        <f t="shared" si="0"/>
        <v>MAI</v>
      </c>
      <c r="C3" s="2">
        <v>18758</v>
      </c>
      <c r="D3" s="1" t="s">
        <v>93</v>
      </c>
      <c r="E3" s="2" t="s">
        <v>8</v>
      </c>
      <c r="F3" s="2">
        <v>104</v>
      </c>
      <c r="G3" s="9">
        <v>2500</v>
      </c>
      <c r="H3" s="9">
        <f>Tableau4[[#This Row],[PU]]*Tableau4[[#This Row],[Qte]]</f>
        <v>260000</v>
      </c>
    </row>
    <row r="4" spans="1:8">
      <c r="A4" s="14">
        <v>41425</v>
      </c>
      <c r="B4" s="14" t="str">
        <f t="shared" si="0"/>
        <v>MAI</v>
      </c>
      <c r="C4" s="2">
        <v>19019</v>
      </c>
      <c r="D4" s="1" t="s">
        <v>95</v>
      </c>
      <c r="E4" s="2" t="s">
        <v>9</v>
      </c>
      <c r="F4" s="2">
        <v>10</v>
      </c>
      <c r="G4" s="9">
        <v>292.60000000000002</v>
      </c>
      <c r="H4" s="9">
        <f>Tableau4[[#This Row],[PU]]*Tableau4[[#This Row],[Qte]]</f>
        <v>2926</v>
      </c>
    </row>
    <row r="5" spans="1:8">
      <c r="A5" s="14">
        <v>41426</v>
      </c>
      <c r="B5" s="14" t="str">
        <f t="shared" si="0"/>
        <v>JUIN</v>
      </c>
      <c r="C5" s="2">
        <v>19019</v>
      </c>
      <c r="D5" s="1" t="s">
        <v>95</v>
      </c>
      <c r="E5" s="2" t="s">
        <v>10</v>
      </c>
      <c r="F5" s="2">
        <v>5</v>
      </c>
      <c r="G5" s="9">
        <v>365.93</v>
      </c>
      <c r="H5" s="9">
        <f>Tableau4[[#This Row],[PU]]*Tableau4[[#This Row],[Qte]]</f>
        <v>1829.65</v>
      </c>
    </row>
    <row r="6" spans="1:8">
      <c r="A6" s="14">
        <v>41427</v>
      </c>
      <c r="B6" s="14" t="str">
        <f t="shared" si="0"/>
        <v>JUIN</v>
      </c>
      <c r="C6" s="2">
        <v>19019</v>
      </c>
      <c r="D6" s="1" t="s">
        <v>95</v>
      </c>
      <c r="E6" s="2" t="s">
        <v>11</v>
      </c>
      <c r="F6" s="2">
        <v>3</v>
      </c>
      <c r="G6" s="9">
        <v>879.27</v>
      </c>
      <c r="H6" s="9">
        <f>Tableau4[[#This Row],[PU]]*Tableau4[[#This Row],[Qte]]</f>
        <v>2637.81</v>
      </c>
    </row>
    <row r="7" spans="1:8">
      <c r="A7" s="14">
        <v>41428</v>
      </c>
      <c r="B7" s="14" t="str">
        <f t="shared" si="0"/>
        <v>JUIN</v>
      </c>
      <c r="C7" s="2">
        <v>19019</v>
      </c>
      <c r="D7" s="1" t="s">
        <v>95</v>
      </c>
      <c r="E7" s="2" t="s">
        <v>12</v>
      </c>
      <c r="F7" s="2">
        <v>2</v>
      </c>
      <c r="G7" s="9">
        <v>1392.6</v>
      </c>
      <c r="H7" s="9">
        <f>Tableau4[[#This Row],[PU]]*Tableau4[[#This Row],[Qte]]</f>
        <v>2785.2</v>
      </c>
    </row>
    <row r="8" spans="1:8">
      <c r="A8" s="14">
        <v>41429</v>
      </c>
      <c r="B8" s="14" t="str">
        <f t="shared" si="0"/>
        <v>JUIN</v>
      </c>
      <c r="C8" s="2">
        <v>19019</v>
      </c>
      <c r="D8" s="1" t="s">
        <v>95</v>
      </c>
      <c r="E8" s="2" t="s">
        <v>13</v>
      </c>
      <c r="F8" s="2">
        <v>3</v>
      </c>
      <c r="G8" s="9">
        <v>1685.93</v>
      </c>
      <c r="H8" s="9">
        <f>Tableau4[[#This Row],[PU]]*Tableau4[[#This Row],[Qte]]</f>
        <v>5057.79</v>
      </c>
    </row>
    <row r="9" spans="1:8">
      <c r="A9" s="14">
        <v>41430</v>
      </c>
      <c r="B9" s="14" t="str">
        <f t="shared" si="0"/>
        <v>JUIN</v>
      </c>
      <c r="C9" s="2">
        <v>19019</v>
      </c>
      <c r="D9" s="1" t="s">
        <v>95</v>
      </c>
      <c r="E9" s="2" t="s">
        <v>14</v>
      </c>
      <c r="F9" s="2">
        <v>3</v>
      </c>
      <c r="G9" s="9">
        <v>1465.93</v>
      </c>
      <c r="H9" s="9">
        <f>Tableau4[[#This Row],[PU]]*Tableau4[[#This Row],[Qte]]</f>
        <v>4397.79</v>
      </c>
    </row>
    <row r="10" spans="1:8">
      <c r="A10" s="14">
        <v>41431</v>
      </c>
      <c r="B10" s="14" t="str">
        <f t="shared" si="0"/>
        <v>JUIN</v>
      </c>
      <c r="C10" s="2">
        <v>19019</v>
      </c>
      <c r="D10" s="1" t="s">
        <v>95</v>
      </c>
      <c r="E10" s="2" t="s">
        <v>15</v>
      </c>
      <c r="F10" s="2">
        <v>5</v>
      </c>
      <c r="G10" s="9">
        <v>622.6</v>
      </c>
      <c r="H10" s="9">
        <f>Tableau4[[#This Row],[PU]]*Tableau4[[#This Row],[Qte]]</f>
        <v>3113</v>
      </c>
    </row>
    <row r="11" spans="1:8">
      <c r="A11" s="14">
        <v>41432</v>
      </c>
      <c r="B11" s="14" t="str">
        <f t="shared" si="0"/>
        <v>JUIN</v>
      </c>
      <c r="C11" s="2">
        <v>19019</v>
      </c>
      <c r="D11" s="1" t="s">
        <v>95</v>
      </c>
      <c r="E11" s="2" t="s">
        <v>16</v>
      </c>
      <c r="F11" s="2">
        <v>2</v>
      </c>
      <c r="G11" s="9">
        <v>3152.6</v>
      </c>
      <c r="H11" s="9">
        <f>Tableau4[[#This Row],[PU]]*Tableau4[[#This Row],[Qte]]</f>
        <v>6305.2</v>
      </c>
    </row>
    <row r="12" spans="1:8">
      <c r="A12" s="14">
        <v>41433</v>
      </c>
      <c r="B12" s="14" t="str">
        <f t="shared" si="0"/>
        <v>JUIN</v>
      </c>
      <c r="C12" s="2">
        <v>19019</v>
      </c>
      <c r="D12" s="1" t="s">
        <v>95</v>
      </c>
      <c r="E12" s="2" t="s">
        <v>17</v>
      </c>
      <c r="F12" s="2">
        <v>5</v>
      </c>
      <c r="G12" s="9">
        <v>732.6</v>
      </c>
      <c r="H12" s="9">
        <f>Tableau4[[#This Row],[PU]]*Tableau4[[#This Row],[Qte]]</f>
        <v>3663</v>
      </c>
    </row>
    <row r="13" spans="1:8">
      <c r="A13" s="14">
        <v>41434</v>
      </c>
      <c r="B13" s="14" t="str">
        <f t="shared" si="0"/>
        <v>JUIN</v>
      </c>
      <c r="C13" s="2">
        <v>19019</v>
      </c>
      <c r="D13" s="1" t="s">
        <v>95</v>
      </c>
      <c r="E13" s="2" t="s">
        <v>18</v>
      </c>
      <c r="F13" s="2">
        <v>3</v>
      </c>
      <c r="G13" s="9">
        <v>1465.93</v>
      </c>
      <c r="H13" s="9">
        <f>Tableau4[[#This Row],[PU]]*Tableau4[[#This Row],[Qte]]</f>
        <v>4397.79</v>
      </c>
    </row>
    <row r="14" spans="1:8" s="24" customFormat="1">
      <c r="A14" s="21">
        <v>41435</v>
      </c>
      <c r="B14" s="21" t="str">
        <f t="shared" si="0"/>
        <v>JUIN</v>
      </c>
      <c r="C14" s="22">
        <v>19019</v>
      </c>
      <c r="D14" s="25" t="s">
        <v>95</v>
      </c>
      <c r="E14" s="22" t="s">
        <v>19</v>
      </c>
      <c r="F14" s="22">
        <v>2</v>
      </c>
      <c r="G14" s="23">
        <v>3152.6</v>
      </c>
      <c r="H14" s="23">
        <f>Tableau4[[#This Row],[PU]]*Tableau4[[#This Row],[Qte]]</f>
        <v>6305.2</v>
      </c>
    </row>
    <row r="15" spans="1:8" hidden="1">
      <c r="A15" s="14">
        <v>41451</v>
      </c>
      <c r="B15" s="14" t="str">
        <f t="shared" si="0"/>
        <v>JUIN</v>
      </c>
      <c r="C15" s="2">
        <v>19400</v>
      </c>
      <c r="D15" s="2" t="s">
        <v>93</v>
      </c>
      <c r="E15" s="2" t="s">
        <v>20</v>
      </c>
      <c r="F15" s="2">
        <v>2</v>
      </c>
      <c r="G15" s="9">
        <f>(2267.42+1868.75)/2</f>
        <v>2068.085</v>
      </c>
      <c r="H15" s="9">
        <f>Tableau4[[#This Row],[PU]]*Tableau4[[#This Row],[Qte]]</f>
        <v>4136.17</v>
      </c>
    </row>
    <row r="16" spans="1:8" hidden="1">
      <c r="A16" s="14">
        <v>41451</v>
      </c>
      <c r="B16" s="14" t="str">
        <f t="shared" si="0"/>
        <v>JUIN</v>
      </c>
      <c r="C16" s="2">
        <v>19400</v>
      </c>
      <c r="D16" s="2" t="s">
        <v>93</v>
      </c>
      <c r="E16" s="2" t="s">
        <v>21</v>
      </c>
      <c r="F16" s="2">
        <v>2</v>
      </c>
      <c r="G16" s="9">
        <f>(3517.5+2931.25)/2</f>
        <v>3224.375</v>
      </c>
      <c r="H16" s="9">
        <f>Tableau4[[#This Row],[PU]]*Tableau4[[#This Row],[Qte]]</f>
        <v>6448.75</v>
      </c>
    </row>
    <row r="17" spans="1:8" hidden="1">
      <c r="A17" s="14">
        <v>41451</v>
      </c>
      <c r="B17" s="14" t="str">
        <f t="shared" si="0"/>
        <v>JUIN</v>
      </c>
      <c r="C17" s="2">
        <v>19400</v>
      </c>
      <c r="D17" s="2" t="s">
        <v>93</v>
      </c>
      <c r="E17" s="2" t="s">
        <v>22</v>
      </c>
      <c r="F17" s="2">
        <v>2</v>
      </c>
      <c r="G17" s="9">
        <f>(4145.91+3493.75)/2</f>
        <v>3819.83</v>
      </c>
      <c r="H17" s="9">
        <f>Tableau4[[#This Row],[PU]]*Tableau4[[#This Row],[Qte]]</f>
        <v>7639.66</v>
      </c>
    </row>
    <row r="18" spans="1:8" hidden="1">
      <c r="A18" s="14">
        <v>41451</v>
      </c>
      <c r="B18" s="14" t="str">
        <f t="shared" si="0"/>
        <v>JUIN</v>
      </c>
      <c r="C18" s="2">
        <v>19400</v>
      </c>
      <c r="D18" s="2" t="s">
        <v>93</v>
      </c>
      <c r="E18" s="2" t="s">
        <v>23</v>
      </c>
      <c r="F18" s="2">
        <v>5</v>
      </c>
      <c r="G18" s="9">
        <f>(264.66+218.12)/2</f>
        <v>241.39000000000001</v>
      </c>
      <c r="H18" s="9">
        <f>Tableau4[[#This Row],[PU]]*Tableau4[[#This Row],[Qte]]</f>
        <v>1206.95</v>
      </c>
    </row>
    <row r="19" spans="1:8" hidden="1">
      <c r="A19" s="14">
        <v>41451</v>
      </c>
      <c r="B19" s="14" t="str">
        <f t="shared" si="0"/>
        <v>JUIN</v>
      </c>
      <c r="C19" s="2">
        <v>19400</v>
      </c>
      <c r="D19" s="2" t="s">
        <v>93</v>
      </c>
      <c r="E19" s="2" t="s">
        <v>24</v>
      </c>
      <c r="F19" s="2">
        <v>2</v>
      </c>
      <c r="G19" s="9">
        <f>(2425.91+1999.37)/2</f>
        <v>2212.64</v>
      </c>
      <c r="H19" s="9">
        <f>Tableau4[[#This Row],[PU]]*Tableau4[[#This Row],[Qte]]</f>
        <v>4425.28</v>
      </c>
    </row>
    <row r="20" spans="1:8" hidden="1">
      <c r="A20" s="14">
        <v>41451</v>
      </c>
      <c r="B20" s="14" t="str">
        <f t="shared" si="0"/>
        <v>JUIN</v>
      </c>
      <c r="C20" s="2">
        <v>19400</v>
      </c>
      <c r="D20" s="2" t="s">
        <v>93</v>
      </c>
      <c r="E20" s="2" t="s">
        <v>25</v>
      </c>
      <c r="F20" s="2">
        <v>18</v>
      </c>
      <c r="G20" s="9">
        <v>0</v>
      </c>
      <c r="H20" s="9">
        <f>Tableau4[[#This Row],[PU]]*Tableau4[[#This Row],[Qte]]</f>
        <v>0</v>
      </c>
    </row>
    <row r="21" spans="1:8" hidden="1">
      <c r="A21" s="14">
        <v>41451</v>
      </c>
      <c r="B21" s="14" t="str">
        <f t="shared" si="0"/>
        <v>JUIN</v>
      </c>
      <c r="C21" s="2">
        <v>19400</v>
      </c>
      <c r="D21" s="2" t="s">
        <v>93</v>
      </c>
      <c r="E21" s="2" t="s">
        <v>26</v>
      </c>
      <c r="F21" s="2">
        <v>2</v>
      </c>
      <c r="G21" s="9">
        <f>(618.75+750.75)/2</f>
        <v>684.75</v>
      </c>
      <c r="H21" s="9">
        <f>Tableau4[[#This Row],[PU]]*Tableau4[[#This Row],[Qte]]</f>
        <v>1369.5</v>
      </c>
    </row>
    <row r="22" spans="1:8" hidden="1">
      <c r="A22" s="14">
        <v>41451</v>
      </c>
      <c r="B22" s="14" t="str">
        <f t="shared" si="0"/>
        <v>JUIN</v>
      </c>
      <c r="C22" s="2">
        <v>19400</v>
      </c>
      <c r="D22" s="2" t="s">
        <v>93</v>
      </c>
      <c r="E22" s="2" t="s">
        <v>27</v>
      </c>
      <c r="F22" s="2">
        <v>2</v>
      </c>
      <c r="G22" s="9">
        <f>(2425.91+1999.37)/2</f>
        <v>2212.64</v>
      </c>
      <c r="H22" s="9">
        <f>Tableau4[[#This Row],[PU]]*Tableau4[[#This Row],[Qte]]</f>
        <v>4425.28</v>
      </c>
    </row>
    <row r="23" spans="1:8" hidden="1">
      <c r="A23" s="14">
        <v>41451</v>
      </c>
      <c r="B23" s="14" t="str">
        <f t="shared" si="0"/>
        <v>JUIN</v>
      </c>
      <c r="C23" s="2">
        <v>19400</v>
      </c>
      <c r="D23" s="2" t="s">
        <v>93</v>
      </c>
      <c r="E23" s="2" t="s">
        <v>28</v>
      </c>
      <c r="F23" s="2">
        <v>8</v>
      </c>
      <c r="G23" s="9">
        <v>0</v>
      </c>
      <c r="H23" s="9">
        <f>Tableau4[[#This Row],[PU]]*Tableau4[[#This Row],[Qte]]</f>
        <v>0</v>
      </c>
    </row>
    <row r="24" spans="1:8" hidden="1">
      <c r="A24" s="14">
        <v>41451</v>
      </c>
      <c r="B24" s="14" t="str">
        <f t="shared" si="0"/>
        <v>JUIN</v>
      </c>
      <c r="C24" s="2">
        <v>19400</v>
      </c>
      <c r="D24" s="2" t="s">
        <v>93</v>
      </c>
      <c r="E24" s="2" t="s">
        <v>29</v>
      </c>
      <c r="F24" s="2">
        <v>2</v>
      </c>
      <c r="G24" s="9">
        <v>86.28</v>
      </c>
      <c r="H24" s="9">
        <f>Tableau4[[#This Row],[PU]]*Tableau4[[#This Row],[Qte]]</f>
        <v>172.56</v>
      </c>
    </row>
    <row r="25" spans="1:8" hidden="1">
      <c r="A25" s="14">
        <v>41451</v>
      </c>
      <c r="B25" s="14" t="str">
        <f t="shared" si="0"/>
        <v>JUIN</v>
      </c>
      <c r="C25" s="2">
        <v>19400</v>
      </c>
      <c r="D25" s="2" t="s">
        <v>93</v>
      </c>
      <c r="E25" s="2" t="s">
        <v>30</v>
      </c>
      <c r="F25" s="2">
        <v>2</v>
      </c>
      <c r="G25" s="9">
        <v>86.28</v>
      </c>
      <c r="H25" s="9">
        <f>Tableau4[[#This Row],[PU]]*Tableau4[[#This Row],[Qte]]</f>
        <v>172.56</v>
      </c>
    </row>
    <row r="26" spans="1:8" hidden="1">
      <c r="A26" s="14">
        <v>41451</v>
      </c>
      <c r="B26" s="14" t="str">
        <f t="shared" si="0"/>
        <v>JUIN</v>
      </c>
      <c r="C26" s="2">
        <v>19400</v>
      </c>
      <c r="D26" s="2" t="s">
        <v>93</v>
      </c>
      <c r="E26" s="2" t="s">
        <v>31</v>
      </c>
      <c r="F26" s="2">
        <v>2</v>
      </c>
      <c r="G26" s="9">
        <v>86.28</v>
      </c>
      <c r="H26" s="9">
        <f>Tableau4[[#This Row],[PU]]*Tableau4[[#This Row],[Qte]]</f>
        <v>172.56</v>
      </c>
    </row>
    <row r="27" spans="1:8" hidden="1">
      <c r="A27" s="14">
        <v>41451</v>
      </c>
      <c r="B27" s="14" t="str">
        <f t="shared" si="0"/>
        <v>JUIN</v>
      </c>
      <c r="C27" s="2">
        <v>19400</v>
      </c>
      <c r="D27" s="2" t="s">
        <v>93</v>
      </c>
      <c r="E27" s="2" t="s">
        <v>32</v>
      </c>
      <c r="F27" s="2">
        <v>2</v>
      </c>
      <c r="G27" s="9">
        <v>86.28</v>
      </c>
      <c r="H27" s="9">
        <f>Tableau4[[#This Row],[PU]]*Tableau4[[#This Row],[Qte]]</f>
        <v>172.56</v>
      </c>
    </row>
    <row r="28" spans="1:8" hidden="1">
      <c r="A28" s="14">
        <v>41451</v>
      </c>
      <c r="B28" s="14" t="str">
        <f t="shared" si="0"/>
        <v>JUIN</v>
      </c>
      <c r="C28" s="2">
        <v>19400</v>
      </c>
      <c r="D28" s="2" t="s">
        <v>93</v>
      </c>
      <c r="E28" s="2" t="s">
        <v>33</v>
      </c>
      <c r="F28" s="2">
        <v>2</v>
      </c>
      <c r="G28" s="9">
        <v>4887.59</v>
      </c>
      <c r="H28" s="9">
        <f>Tableau4[[#This Row],[PU]]*Tableau4[[#This Row],[Qte]]</f>
        <v>9775.18</v>
      </c>
    </row>
    <row r="29" spans="1:8" hidden="1">
      <c r="A29" s="14">
        <v>41451</v>
      </c>
      <c r="B29" s="14" t="str">
        <f t="shared" si="0"/>
        <v>JUIN</v>
      </c>
      <c r="C29" s="2">
        <v>19400</v>
      </c>
      <c r="D29" s="2" t="s">
        <v>93</v>
      </c>
      <c r="E29" s="2" t="s">
        <v>34</v>
      </c>
      <c r="F29" s="2">
        <v>2</v>
      </c>
      <c r="G29" s="9">
        <v>0</v>
      </c>
      <c r="H29" s="9">
        <f>Tableau4[[#This Row],[PU]]*Tableau4[[#This Row],[Qte]]</f>
        <v>0</v>
      </c>
    </row>
    <row r="30" spans="1:8" hidden="1">
      <c r="A30" s="14">
        <v>41451</v>
      </c>
      <c r="B30" s="14" t="str">
        <f t="shared" si="0"/>
        <v>JUIN</v>
      </c>
      <c r="C30" s="2">
        <v>19400</v>
      </c>
      <c r="D30" s="2" t="s">
        <v>93</v>
      </c>
      <c r="E30" s="2" t="s">
        <v>35</v>
      </c>
      <c r="F30" s="2">
        <v>2</v>
      </c>
      <c r="G30" s="9">
        <f>(1054.08+868.75)/2</f>
        <v>961.41499999999996</v>
      </c>
      <c r="H30" s="9">
        <f>Tableau4[[#This Row],[PU]]*Tableau4[[#This Row],[Qte]]</f>
        <v>1922.83</v>
      </c>
    </row>
    <row r="31" spans="1:8" hidden="1">
      <c r="A31" s="14">
        <v>41451</v>
      </c>
      <c r="B31" s="14" t="str">
        <f t="shared" si="0"/>
        <v>JUIN</v>
      </c>
      <c r="C31" s="2">
        <v>19400</v>
      </c>
      <c r="D31" s="2" t="s">
        <v>93</v>
      </c>
      <c r="E31" s="2" t="s">
        <v>36</v>
      </c>
      <c r="F31" s="2">
        <v>4</v>
      </c>
      <c r="G31" s="9">
        <v>0</v>
      </c>
      <c r="H31" s="9">
        <f>Tableau4[[#This Row],[PU]]*Tableau4[[#This Row],[Qte]]</f>
        <v>0</v>
      </c>
    </row>
    <row r="32" spans="1:8" hidden="1">
      <c r="A32" s="14">
        <v>41451</v>
      </c>
      <c r="B32" s="14" t="str">
        <f t="shared" si="0"/>
        <v>JUIN</v>
      </c>
      <c r="C32" s="2">
        <v>19400</v>
      </c>
      <c r="D32" s="2" t="s">
        <v>93</v>
      </c>
      <c r="E32" s="2" t="s">
        <v>37</v>
      </c>
      <c r="F32" s="2">
        <v>2</v>
      </c>
      <c r="G32" s="9">
        <v>110.51</v>
      </c>
      <c r="H32" s="9">
        <f>Tableau4[[#This Row],[PU]]*Tableau4[[#This Row],[Qte]]</f>
        <v>221.02</v>
      </c>
    </row>
    <row r="33" spans="1:8" hidden="1">
      <c r="A33" s="14">
        <v>41451</v>
      </c>
      <c r="B33" s="14" t="str">
        <f t="shared" si="0"/>
        <v>JUIN</v>
      </c>
      <c r="C33" s="2">
        <v>19400</v>
      </c>
      <c r="D33" s="2" t="s">
        <v>93</v>
      </c>
      <c r="E33" s="2" t="s">
        <v>38</v>
      </c>
      <c r="F33" s="2">
        <v>2</v>
      </c>
      <c r="G33" s="9">
        <v>215.09</v>
      </c>
      <c r="H33" s="9">
        <f>Tableau4[[#This Row],[PU]]*Tableau4[[#This Row],[Qte]]</f>
        <v>430.18</v>
      </c>
    </row>
    <row r="34" spans="1:8" hidden="1">
      <c r="A34" s="14">
        <v>41451</v>
      </c>
      <c r="B34" s="14" t="str">
        <f t="shared" ref="B34:B65" si="1">UPPER(TEXT(A34,"mmmm"))</f>
        <v>JUIN</v>
      </c>
      <c r="C34" s="2">
        <v>19400</v>
      </c>
      <c r="D34" s="2" t="s">
        <v>93</v>
      </c>
      <c r="E34" s="2" t="s">
        <v>39</v>
      </c>
      <c r="F34" s="2">
        <v>2</v>
      </c>
      <c r="G34" s="9">
        <v>125.34</v>
      </c>
      <c r="H34" s="9">
        <f>Tableau4[[#This Row],[PU]]*Tableau4[[#This Row],[Qte]]</f>
        <v>250.68</v>
      </c>
    </row>
    <row r="35" spans="1:8" hidden="1">
      <c r="A35" s="14">
        <v>41451</v>
      </c>
      <c r="B35" s="14" t="str">
        <f t="shared" si="1"/>
        <v>JUIN</v>
      </c>
      <c r="C35" s="2">
        <v>19400</v>
      </c>
      <c r="D35" s="2" t="s">
        <v>93</v>
      </c>
      <c r="E35" s="2" t="s">
        <v>40</v>
      </c>
      <c r="F35" s="2">
        <v>2</v>
      </c>
      <c r="G35" s="9">
        <f>(1819.24+1499.38)/2</f>
        <v>1659.31</v>
      </c>
      <c r="H35" s="9">
        <f>Tableau4[[#This Row],[PU]]*Tableau4[[#This Row],[Qte]]</f>
        <v>3318.62</v>
      </c>
    </row>
    <row r="36" spans="1:8" hidden="1">
      <c r="A36" s="14">
        <v>41451</v>
      </c>
      <c r="B36" s="14" t="str">
        <f t="shared" si="1"/>
        <v>JUIN</v>
      </c>
      <c r="C36" s="2">
        <v>19400</v>
      </c>
      <c r="D36" s="2" t="s">
        <v>93</v>
      </c>
      <c r="E36" s="2" t="s">
        <v>41</v>
      </c>
      <c r="F36" s="2">
        <v>2</v>
      </c>
      <c r="G36" s="9">
        <f>(1819.24+1499.38)/2</f>
        <v>1659.31</v>
      </c>
      <c r="H36" s="9">
        <f>Tableau4[[#This Row],[PU]]*Tableau4[[#This Row],[Qte]]</f>
        <v>3318.62</v>
      </c>
    </row>
    <row r="37" spans="1:8" hidden="1">
      <c r="A37" s="14">
        <v>41451</v>
      </c>
      <c r="B37" s="14" t="str">
        <f t="shared" si="1"/>
        <v>JUIN</v>
      </c>
      <c r="C37" s="2">
        <v>19400</v>
      </c>
      <c r="D37" s="2" t="s">
        <v>93</v>
      </c>
      <c r="E37" s="2" t="s">
        <v>42</v>
      </c>
      <c r="F37" s="2">
        <v>2</v>
      </c>
      <c r="G37" s="9">
        <f>(454.24+374.38)/2</f>
        <v>414.31</v>
      </c>
      <c r="H37" s="9">
        <f>Tableau4[[#This Row],[PU]]*Tableau4[[#This Row],[Qte]]</f>
        <v>828.62</v>
      </c>
    </row>
    <row r="38" spans="1:8" hidden="1">
      <c r="A38" s="14">
        <v>41451</v>
      </c>
      <c r="B38" s="14" t="str">
        <f t="shared" si="1"/>
        <v>JUIN</v>
      </c>
      <c r="C38" s="2">
        <v>19400</v>
      </c>
      <c r="D38" s="2" t="s">
        <v>93</v>
      </c>
      <c r="E38" s="2" t="s">
        <v>43</v>
      </c>
      <c r="F38" s="2">
        <v>2</v>
      </c>
      <c r="G38" s="9">
        <f>(985.08+811.88)/2</f>
        <v>898.48</v>
      </c>
      <c r="H38" s="9">
        <f>Tableau4[[#This Row],[PU]]*Tableau4[[#This Row],[Qte]]</f>
        <v>1796.96</v>
      </c>
    </row>
    <row r="39" spans="1:8" hidden="1">
      <c r="A39" s="14">
        <v>41451</v>
      </c>
      <c r="B39" s="14" t="str">
        <f t="shared" si="1"/>
        <v>JUIN</v>
      </c>
      <c r="C39" s="2">
        <v>19400</v>
      </c>
      <c r="D39" s="2" t="s">
        <v>93</v>
      </c>
      <c r="E39" s="2" t="s">
        <v>44</v>
      </c>
      <c r="F39" s="2">
        <v>2</v>
      </c>
      <c r="G39" s="9">
        <f>(985.08+811.88)/2</f>
        <v>898.48</v>
      </c>
      <c r="H39" s="9">
        <f>Tableau4[[#This Row],[PU]]*Tableau4[[#This Row],[Qte]]</f>
        <v>1796.96</v>
      </c>
    </row>
    <row r="40" spans="1:8" hidden="1">
      <c r="A40" s="14">
        <v>41451</v>
      </c>
      <c r="B40" s="14" t="str">
        <f t="shared" si="1"/>
        <v>JUIN</v>
      </c>
      <c r="C40" s="2">
        <v>19400</v>
      </c>
      <c r="D40" s="2" t="s">
        <v>93</v>
      </c>
      <c r="E40" s="2" t="s">
        <v>45</v>
      </c>
      <c r="F40" s="2">
        <v>2</v>
      </c>
      <c r="G40" s="9">
        <f>(750.75+618.75)/2</f>
        <v>684.75</v>
      </c>
      <c r="H40" s="9">
        <f>Tableau4[[#This Row],[PU]]*Tableau4[[#This Row],[Qte]]</f>
        <v>1369.5</v>
      </c>
    </row>
    <row r="41" spans="1:8" hidden="1">
      <c r="A41" s="14">
        <v>41451</v>
      </c>
      <c r="B41" s="14" t="str">
        <f t="shared" si="1"/>
        <v>JUIN</v>
      </c>
      <c r="C41" s="2">
        <v>19400</v>
      </c>
      <c r="D41" s="2" t="s">
        <v>93</v>
      </c>
      <c r="E41" s="2" t="s">
        <v>46</v>
      </c>
      <c r="F41" s="2">
        <v>2</v>
      </c>
      <c r="G41" s="9">
        <f>(1236.75+1030.63)/2</f>
        <v>1133.69</v>
      </c>
      <c r="H41" s="9">
        <f>Tableau4[[#This Row],[PU]]*Tableau4[[#This Row],[Qte]]</f>
        <v>2267.38</v>
      </c>
    </row>
    <row r="42" spans="1:8" hidden="1">
      <c r="A42" s="14">
        <v>41451</v>
      </c>
      <c r="B42" s="14" t="str">
        <f t="shared" si="1"/>
        <v>JUIN</v>
      </c>
      <c r="C42" s="2">
        <v>19400</v>
      </c>
      <c r="D42" s="2" t="s">
        <v>93</v>
      </c>
      <c r="E42" s="2" t="s">
        <v>47</v>
      </c>
      <c r="F42" s="2">
        <v>2</v>
      </c>
      <c r="G42" s="9">
        <f>(1236.75+1030.63)/2</f>
        <v>1133.69</v>
      </c>
      <c r="H42" s="9">
        <f>Tableau4[[#This Row],[PU]]*Tableau4[[#This Row],[Qte]]</f>
        <v>2267.38</v>
      </c>
    </row>
    <row r="43" spans="1:8" hidden="1">
      <c r="A43" s="14">
        <v>41451</v>
      </c>
      <c r="B43" s="14" t="str">
        <f t="shared" si="1"/>
        <v>JUIN</v>
      </c>
      <c r="C43" s="2">
        <v>19400</v>
      </c>
      <c r="D43" s="2" t="s">
        <v>93</v>
      </c>
      <c r="E43" s="2" t="s">
        <v>48</v>
      </c>
      <c r="F43" s="2">
        <v>1</v>
      </c>
      <c r="G43" s="9">
        <v>129.78</v>
      </c>
      <c r="H43" s="9">
        <f>Tableau4[[#This Row],[PU]]*Tableau4[[#This Row],[Qte]]</f>
        <v>129.78</v>
      </c>
    </row>
    <row r="44" spans="1:8" hidden="1">
      <c r="A44" s="14">
        <v>41451</v>
      </c>
      <c r="B44" s="14" t="str">
        <f t="shared" si="1"/>
        <v>JUIN</v>
      </c>
      <c r="C44" s="2">
        <v>19400</v>
      </c>
      <c r="D44" s="2" t="s">
        <v>93</v>
      </c>
      <c r="E44" s="2" t="s">
        <v>49</v>
      </c>
      <c r="F44" s="2">
        <v>2</v>
      </c>
      <c r="G44" s="9">
        <v>129.78</v>
      </c>
      <c r="H44" s="9">
        <f>Tableau4[[#This Row],[PU]]*Tableau4[[#This Row],[Qte]]</f>
        <v>259.56</v>
      </c>
    </row>
    <row r="45" spans="1:8" hidden="1">
      <c r="A45" s="14">
        <v>41451</v>
      </c>
      <c r="B45" s="14" t="str">
        <f t="shared" si="1"/>
        <v>JUIN</v>
      </c>
      <c r="C45" s="2">
        <v>19400</v>
      </c>
      <c r="D45" s="2" t="s">
        <v>93</v>
      </c>
      <c r="E45" s="2" t="s">
        <v>50</v>
      </c>
      <c r="F45" s="2">
        <v>18</v>
      </c>
      <c r="G45" s="9">
        <v>0</v>
      </c>
      <c r="H45" s="9">
        <f>Tableau4[[#This Row],[PU]]*Tableau4[[#This Row],[Qte]]</f>
        <v>0</v>
      </c>
    </row>
    <row r="46" spans="1:8" hidden="1">
      <c r="A46" s="14">
        <v>41451</v>
      </c>
      <c r="B46" s="14" t="str">
        <f t="shared" si="1"/>
        <v>JUIN</v>
      </c>
      <c r="C46" s="2">
        <v>19400</v>
      </c>
      <c r="D46" s="2" t="s">
        <v>93</v>
      </c>
      <c r="E46" s="2" t="s">
        <v>51</v>
      </c>
      <c r="F46" s="2">
        <v>2</v>
      </c>
      <c r="G46" s="9">
        <f>(985.08+811.88)/2</f>
        <v>898.48</v>
      </c>
      <c r="H46" s="9">
        <f>Tableau4[[#This Row],[PU]]*Tableau4[[#This Row],[Qte]]</f>
        <v>1796.96</v>
      </c>
    </row>
    <row r="47" spans="1:8" hidden="1">
      <c r="A47" s="14">
        <v>41451</v>
      </c>
      <c r="B47" s="14" t="str">
        <f t="shared" si="1"/>
        <v>JUIN</v>
      </c>
      <c r="C47" s="2">
        <v>19400</v>
      </c>
      <c r="D47" s="2" t="s">
        <v>93</v>
      </c>
      <c r="E47" s="2" t="s">
        <v>52</v>
      </c>
      <c r="F47" s="2">
        <v>2</v>
      </c>
      <c r="G47" s="9">
        <f>(1698.41+1431.25)/2</f>
        <v>1564.83</v>
      </c>
      <c r="H47" s="9">
        <f>Tableau4[[#This Row],[PU]]*Tableau4[[#This Row],[Qte]]</f>
        <v>3129.66</v>
      </c>
    </row>
    <row r="48" spans="1:8" hidden="1">
      <c r="A48" s="14">
        <v>41451</v>
      </c>
      <c r="B48" s="14" t="str">
        <f t="shared" si="1"/>
        <v>JUIN</v>
      </c>
      <c r="C48" s="2">
        <v>19400</v>
      </c>
      <c r="D48" s="2" t="s">
        <v>93</v>
      </c>
      <c r="E48" s="2" t="s">
        <v>53</v>
      </c>
      <c r="F48" s="2">
        <v>2</v>
      </c>
      <c r="G48" s="9">
        <f>(1698.41+1431.25)/2</f>
        <v>1564.83</v>
      </c>
      <c r="H48" s="9">
        <f>Tableau4[[#This Row],[PU]]*Tableau4[[#This Row],[Qte]]</f>
        <v>3129.66</v>
      </c>
    </row>
    <row r="49" spans="1:8" hidden="1">
      <c r="A49" s="14">
        <v>41452</v>
      </c>
      <c r="B49" s="14" t="str">
        <f t="shared" si="1"/>
        <v>JUIN</v>
      </c>
      <c r="C49" s="2">
        <v>19359</v>
      </c>
      <c r="D49" s="2" t="s">
        <v>93</v>
      </c>
      <c r="E49" s="2" t="s">
        <v>7</v>
      </c>
      <c r="F49" s="2">
        <v>10</v>
      </c>
      <c r="G49" s="9">
        <v>0</v>
      </c>
      <c r="H49" s="9">
        <f>Tableau4[[#This Row],[PU]]*Tableau4[[#This Row],[Qte]]</f>
        <v>0</v>
      </c>
    </row>
    <row r="50" spans="1:8" hidden="1">
      <c r="A50" s="14">
        <v>41452</v>
      </c>
      <c r="B50" s="14" t="str">
        <f t="shared" si="1"/>
        <v>JUIN</v>
      </c>
      <c r="C50" s="2">
        <v>19359</v>
      </c>
      <c r="D50" s="2" t="s">
        <v>93</v>
      </c>
      <c r="E50" s="2" t="s">
        <v>54</v>
      </c>
      <c r="F50" s="2">
        <v>2</v>
      </c>
      <c r="G50" s="9">
        <v>8373.41</v>
      </c>
      <c r="H50" s="9">
        <f>Tableau4[[#This Row],[PU]]*Tableau4[[#This Row],[Qte]]</f>
        <v>16746.82</v>
      </c>
    </row>
    <row r="51" spans="1:8" hidden="1">
      <c r="A51" s="14">
        <v>41452</v>
      </c>
      <c r="B51" s="14" t="str">
        <f t="shared" si="1"/>
        <v>JUIN</v>
      </c>
      <c r="C51" s="2">
        <v>19359</v>
      </c>
      <c r="D51" s="2" t="s">
        <v>93</v>
      </c>
      <c r="E51" s="2" t="s">
        <v>55</v>
      </c>
      <c r="F51" s="2">
        <v>3</v>
      </c>
      <c r="G51" s="9">
        <v>9640.93</v>
      </c>
      <c r="H51" s="9">
        <f>Tableau4[[#This Row],[PU]]*Tableau4[[#This Row],[Qte]]</f>
        <v>28922.79</v>
      </c>
    </row>
    <row r="52" spans="1:8" hidden="1">
      <c r="A52" s="14">
        <v>41452</v>
      </c>
      <c r="B52" s="14" t="str">
        <f t="shared" si="1"/>
        <v>JUIN</v>
      </c>
      <c r="C52" s="2">
        <v>19359</v>
      </c>
      <c r="D52" s="2" t="s">
        <v>93</v>
      </c>
      <c r="E52" s="2" t="s">
        <v>56</v>
      </c>
      <c r="F52" s="2">
        <v>2</v>
      </c>
      <c r="G52" s="9">
        <v>11488.41</v>
      </c>
      <c r="H52" s="9">
        <f>Tableau4[[#This Row],[PU]]*Tableau4[[#This Row],[Qte]]</f>
        <v>22976.82</v>
      </c>
    </row>
    <row r="53" spans="1:8" hidden="1">
      <c r="A53" s="14">
        <v>41452</v>
      </c>
      <c r="B53" s="14" t="str">
        <f t="shared" si="1"/>
        <v>JUIN</v>
      </c>
      <c r="C53" s="2">
        <v>19359</v>
      </c>
      <c r="D53" s="2" t="s">
        <v>93</v>
      </c>
      <c r="E53" s="2" t="s">
        <v>57</v>
      </c>
      <c r="F53" s="2">
        <v>3</v>
      </c>
      <c r="G53" s="9">
        <v>7056.25</v>
      </c>
      <c r="H53" s="9">
        <f>Tableau4[[#This Row],[PU]]*Tableau4[[#This Row],[Qte]]</f>
        <v>21168.75</v>
      </c>
    </row>
    <row r="54" spans="1:8" hidden="1">
      <c r="A54" s="14">
        <v>41454</v>
      </c>
      <c r="B54" s="14" t="str">
        <f t="shared" si="1"/>
        <v>JUIN</v>
      </c>
      <c r="C54" s="2">
        <v>19636</v>
      </c>
      <c r="D54" s="2" t="s">
        <v>93</v>
      </c>
      <c r="E54" s="2" t="s">
        <v>7</v>
      </c>
      <c r="F54" s="2">
        <v>16</v>
      </c>
      <c r="G54" s="9">
        <v>0</v>
      </c>
      <c r="H54" s="9">
        <f>Tableau4[[#This Row],[PU]]*Tableau4[[#This Row],[Qte]]</f>
        <v>0</v>
      </c>
    </row>
    <row r="55" spans="1:8" hidden="1">
      <c r="A55" s="14">
        <v>41454</v>
      </c>
      <c r="B55" s="14" t="str">
        <f t="shared" si="1"/>
        <v>JUIN</v>
      </c>
      <c r="C55" s="2">
        <v>19636</v>
      </c>
      <c r="D55" s="2" t="s">
        <v>94</v>
      </c>
      <c r="E55" s="2" t="s">
        <v>58</v>
      </c>
      <c r="F55" s="2">
        <v>14</v>
      </c>
      <c r="G55" s="9">
        <v>0</v>
      </c>
      <c r="H55" s="9">
        <f>Tableau4[[#This Row],[PU]]*Tableau4[[#This Row],[Qte]]</f>
        <v>0</v>
      </c>
    </row>
    <row r="56" spans="1:8" hidden="1">
      <c r="A56" s="14">
        <v>41454</v>
      </c>
      <c r="B56" s="14" t="str">
        <f t="shared" si="1"/>
        <v>JUIN</v>
      </c>
      <c r="C56" s="2">
        <v>19636</v>
      </c>
      <c r="D56" s="2" t="s">
        <v>94</v>
      </c>
      <c r="E56" s="2" t="s">
        <v>59</v>
      </c>
      <c r="F56" s="2">
        <v>88</v>
      </c>
      <c r="G56" s="9">
        <v>2653.41</v>
      </c>
      <c r="H56" s="9">
        <f>Tableau4[[#This Row],[PU]]*Tableau4[[#This Row],[Qte]]</f>
        <v>233500.08</v>
      </c>
    </row>
    <row r="57" spans="1:8" hidden="1">
      <c r="A57" s="14">
        <v>41454</v>
      </c>
      <c r="B57" s="14" t="str">
        <f t="shared" si="1"/>
        <v>JUIN</v>
      </c>
      <c r="C57" s="2">
        <v>19636</v>
      </c>
      <c r="D57" s="2" t="s">
        <v>94</v>
      </c>
      <c r="E57" s="2" t="s">
        <v>60</v>
      </c>
      <c r="F57" s="2">
        <v>9</v>
      </c>
      <c r="G57" s="9">
        <v>0</v>
      </c>
      <c r="H57" s="9">
        <f>Tableau4[[#This Row],[PU]]*Tableau4[[#This Row],[Qte]]</f>
        <v>0</v>
      </c>
    </row>
    <row r="58" spans="1:8" hidden="1">
      <c r="A58" s="14">
        <v>41454</v>
      </c>
      <c r="B58" s="14" t="str">
        <f t="shared" si="1"/>
        <v>JUIN</v>
      </c>
      <c r="C58" s="2">
        <v>19636</v>
      </c>
      <c r="D58" s="2" t="s">
        <v>94</v>
      </c>
      <c r="E58" s="2" t="s">
        <v>61</v>
      </c>
      <c r="F58" s="2">
        <v>3</v>
      </c>
      <c r="G58" s="9">
        <v>10026.16</v>
      </c>
      <c r="H58" s="9">
        <f>Tableau4[[#This Row],[PU]]*Tableau4[[#This Row],[Qte]]</f>
        <v>30078.48</v>
      </c>
    </row>
    <row r="59" spans="1:8" hidden="1">
      <c r="A59" s="14">
        <v>41454</v>
      </c>
      <c r="B59" s="14" t="str">
        <f t="shared" si="1"/>
        <v>JUIN</v>
      </c>
      <c r="C59" s="2">
        <v>19636</v>
      </c>
      <c r="D59" s="2" t="s">
        <v>94</v>
      </c>
      <c r="E59" s="2" t="s">
        <v>62</v>
      </c>
      <c r="F59" s="2">
        <v>4</v>
      </c>
      <c r="G59" s="9">
        <v>6524.28</v>
      </c>
      <c r="H59" s="9">
        <f>Tableau4[[#This Row],[PU]]*Tableau4[[#This Row],[Qte]]</f>
        <v>26097.119999999999</v>
      </c>
    </row>
    <row r="60" spans="1:8" hidden="1">
      <c r="A60" s="14">
        <v>41471</v>
      </c>
      <c r="B60" s="14" t="str">
        <f t="shared" si="1"/>
        <v>JUILLET</v>
      </c>
      <c r="C60" s="2">
        <v>19871</v>
      </c>
      <c r="D60" s="2" t="s">
        <v>93</v>
      </c>
      <c r="E60" s="2" t="s">
        <v>7</v>
      </c>
      <c r="F60" s="2">
        <v>4</v>
      </c>
      <c r="G60" s="9">
        <v>0</v>
      </c>
      <c r="H60" s="9">
        <f>Tableau4[[#This Row],[PU]]*Tableau4[[#This Row],[Qte]]</f>
        <v>0</v>
      </c>
    </row>
    <row r="61" spans="1:8" hidden="1">
      <c r="A61" s="14">
        <v>41471</v>
      </c>
      <c r="B61" s="14" t="str">
        <f t="shared" si="1"/>
        <v>JUILLET</v>
      </c>
      <c r="C61" s="2">
        <v>19871</v>
      </c>
      <c r="D61" s="2" t="s">
        <v>94</v>
      </c>
      <c r="E61" s="2" t="s">
        <v>58</v>
      </c>
      <c r="F61" s="2">
        <v>8</v>
      </c>
      <c r="G61" s="9">
        <v>0</v>
      </c>
      <c r="H61" s="9">
        <f>Tableau4[[#This Row],[PU]]*Tableau4[[#This Row],[Qte]]</f>
        <v>0</v>
      </c>
    </row>
    <row r="62" spans="1:8" hidden="1">
      <c r="A62" s="14">
        <v>41471</v>
      </c>
      <c r="B62" s="14" t="str">
        <f t="shared" si="1"/>
        <v>JUILLET</v>
      </c>
      <c r="C62" s="2">
        <v>19871</v>
      </c>
      <c r="D62" s="2" t="s">
        <v>94</v>
      </c>
      <c r="E62" s="2" t="s">
        <v>63</v>
      </c>
      <c r="F62" s="2">
        <v>2</v>
      </c>
      <c r="G62" s="9">
        <v>5799.27</v>
      </c>
      <c r="H62" s="9">
        <f>Tableau4[[#This Row],[PU]]*Tableau4[[#This Row],[Qte]]</f>
        <v>11598.54</v>
      </c>
    </row>
    <row r="63" spans="1:8" hidden="1">
      <c r="A63" s="14">
        <v>41471</v>
      </c>
      <c r="B63" s="14" t="str">
        <f t="shared" si="1"/>
        <v>JUILLET</v>
      </c>
      <c r="C63" s="2">
        <v>19871</v>
      </c>
      <c r="D63" s="2" t="s">
        <v>94</v>
      </c>
      <c r="E63" s="2" t="s">
        <v>64</v>
      </c>
      <c r="F63" s="2">
        <v>2</v>
      </c>
      <c r="G63" s="9">
        <v>9309.5</v>
      </c>
      <c r="H63" s="9">
        <f>Tableau4[[#This Row],[PU]]*Tableau4[[#This Row],[Qte]]</f>
        <v>18619</v>
      </c>
    </row>
    <row r="64" spans="1:8" hidden="1">
      <c r="A64" s="14">
        <v>41472</v>
      </c>
      <c r="B64" s="14" t="str">
        <f t="shared" si="1"/>
        <v>JUILLET</v>
      </c>
      <c r="C64" s="2">
        <v>19882</v>
      </c>
      <c r="D64" s="2" t="s">
        <v>93</v>
      </c>
      <c r="E64" s="2" t="s">
        <v>69</v>
      </c>
      <c r="F64" s="2">
        <v>1</v>
      </c>
      <c r="G64" s="9">
        <v>0</v>
      </c>
      <c r="H64" s="9">
        <f>Tableau4[[#This Row],[PU]]*Tableau4[[#This Row],[Qte]]</f>
        <v>0</v>
      </c>
    </row>
    <row r="65" spans="1:8" hidden="1">
      <c r="A65" s="14">
        <v>41472</v>
      </c>
      <c r="B65" s="14" t="str">
        <f t="shared" si="1"/>
        <v>JUILLET</v>
      </c>
      <c r="C65" s="2">
        <v>19882</v>
      </c>
      <c r="D65" s="2" t="s">
        <v>93</v>
      </c>
      <c r="E65" s="2" t="s">
        <v>70</v>
      </c>
      <c r="F65" s="2">
        <v>2</v>
      </c>
      <c r="G65" s="9">
        <v>0</v>
      </c>
      <c r="H65" s="9">
        <f>Tableau4[[#This Row],[PU]]*Tableau4[[#This Row],[Qte]]</f>
        <v>0</v>
      </c>
    </row>
    <row r="66" spans="1:8" hidden="1">
      <c r="A66" s="14">
        <v>41472</v>
      </c>
      <c r="B66" s="14" t="str">
        <f t="shared" ref="B66:B96" si="2">UPPER(TEXT(A66,"mmmm"))</f>
        <v>JUILLET</v>
      </c>
      <c r="C66" s="2">
        <v>19882</v>
      </c>
      <c r="D66" s="2" t="s">
        <v>93</v>
      </c>
      <c r="E66" s="2" t="s">
        <v>71</v>
      </c>
      <c r="F66" s="2">
        <v>1</v>
      </c>
      <c r="G66" s="9">
        <v>0</v>
      </c>
      <c r="H66" s="9">
        <f>Tableau4[[#This Row],[PU]]*Tableau4[[#This Row],[Qte]]</f>
        <v>0</v>
      </c>
    </row>
    <row r="67" spans="1:8" hidden="1">
      <c r="A67" s="14">
        <v>41472</v>
      </c>
      <c r="B67" s="14" t="str">
        <f t="shared" si="2"/>
        <v>JUILLET</v>
      </c>
      <c r="C67" s="2">
        <v>19882</v>
      </c>
      <c r="D67" s="2" t="s">
        <v>93</v>
      </c>
      <c r="E67" s="2" t="s">
        <v>72</v>
      </c>
      <c r="F67" s="2">
        <v>2</v>
      </c>
      <c r="G67" s="9">
        <f>(11117.59+9368.75)/2</f>
        <v>10243.17</v>
      </c>
      <c r="H67" s="9">
        <f>Tableau4[[#This Row],[PU]]*Tableau4[[#This Row],[Qte]]</f>
        <v>20486.34</v>
      </c>
    </row>
    <row r="68" spans="1:8" hidden="1">
      <c r="A68" s="14">
        <v>41472</v>
      </c>
      <c r="B68" s="14" t="str">
        <f t="shared" si="2"/>
        <v>JUILLET</v>
      </c>
      <c r="C68" s="2">
        <v>19882</v>
      </c>
      <c r="D68" s="2" t="s">
        <v>93</v>
      </c>
      <c r="E68" s="2" t="s">
        <v>73</v>
      </c>
      <c r="F68" s="2">
        <v>2</v>
      </c>
      <c r="G68" s="9">
        <f>(21742.75+18743.75)/2</f>
        <v>20243.25</v>
      </c>
      <c r="H68" s="9">
        <f>Tableau4[[#This Row],[PU]]*Tableau4[[#This Row],[Qte]]</f>
        <v>40486.5</v>
      </c>
    </row>
    <row r="69" spans="1:8" hidden="1">
      <c r="A69" s="14">
        <v>41472</v>
      </c>
      <c r="B69" s="14" t="str">
        <f t="shared" si="2"/>
        <v>JUILLET</v>
      </c>
      <c r="C69" s="2">
        <v>19882</v>
      </c>
      <c r="D69" s="2" t="s">
        <v>93</v>
      </c>
      <c r="E69" s="2" t="s">
        <v>74</v>
      </c>
      <c r="F69" s="2">
        <v>2</v>
      </c>
      <c r="G69" s="9">
        <f>(8150.91+6868.75)/2</f>
        <v>7509.83</v>
      </c>
      <c r="H69" s="9">
        <f>Tableau4[[#This Row],[PU]]*Tableau4[[#This Row],[Qte]]</f>
        <v>15019.66</v>
      </c>
    </row>
    <row r="70" spans="1:8" hidden="1">
      <c r="A70" s="14">
        <v>41472</v>
      </c>
      <c r="B70" s="14" t="str">
        <f t="shared" si="2"/>
        <v>JUILLET</v>
      </c>
      <c r="C70" s="2">
        <v>19882</v>
      </c>
      <c r="D70" s="2" t="s">
        <v>93</v>
      </c>
      <c r="E70" s="2" t="s">
        <v>75</v>
      </c>
      <c r="F70" s="2">
        <v>2</v>
      </c>
      <c r="G70" s="9">
        <f>(23192.75+19993.75)/2</f>
        <v>21593.25</v>
      </c>
      <c r="H70" s="9">
        <f>Tableau4[[#This Row],[PU]]*Tableau4[[#This Row],[Qte]]</f>
        <v>43186.5</v>
      </c>
    </row>
    <row r="71" spans="1:8" hidden="1">
      <c r="A71" s="14">
        <v>41472</v>
      </c>
      <c r="B71" s="14" t="str">
        <f t="shared" si="2"/>
        <v>JUILLET</v>
      </c>
      <c r="C71" s="2">
        <v>19882</v>
      </c>
      <c r="D71" s="2" t="s">
        <v>93</v>
      </c>
      <c r="E71" s="2" t="s">
        <v>76</v>
      </c>
      <c r="F71" s="2">
        <v>1</v>
      </c>
      <c r="G71" s="9">
        <v>34368.75</v>
      </c>
      <c r="H71" s="9">
        <f>Tableau4[[#This Row],[PU]]*Tableau4[[#This Row],[Qte]]</f>
        <v>34368.75</v>
      </c>
    </row>
    <row r="72" spans="1:8" hidden="1">
      <c r="A72" s="14">
        <v>41472</v>
      </c>
      <c r="B72" s="14" t="str">
        <f t="shared" si="2"/>
        <v>JUILLET</v>
      </c>
      <c r="C72" s="2">
        <v>19882</v>
      </c>
      <c r="D72" s="2" t="s">
        <v>93</v>
      </c>
      <c r="E72" s="2" t="s">
        <v>77</v>
      </c>
      <c r="F72" s="2">
        <v>2</v>
      </c>
      <c r="G72" s="9">
        <f>(13743.75+15942.75)/2</f>
        <v>14843.25</v>
      </c>
      <c r="H72" s="9">
        <f>Tableau4[[#This Row],[PU]]*Tableau4[[#This Row],[Qte]]</f>
        <v>29686.5</v>
      </c>
    </row>
    <row r="73" spans="1:8" hidden="1">
      <c r="A73" s="14">
        <v>41472</v>
      </c>
      <c r="B73" s="14" t="str">
        <f t="shared" si="2"/>
        <v>JUILLET</v>
      </c>
      <c r="C73" s="2">
        <v>19882</v>
      </c>
      <c r="D73" s="2" t="s">
        <v>93</v>
      </c>
      <c r="E73" s="2" t="s">
        <v>78</v>
      </c>
      <c r="F73" s="2">
        <v>10</v>
      </c>
      <c r="G73" s="9">
        <v>0</v>
      </c>
      <c r="H73" s="9">
        <f>Tableau4[[#This Row],[PU]]*Tableau4[[#This Row],[Qte]]</f>
        <v>0</v>
      </c>
    </row>
    <row r="74" spans="1:8" hidden="1">
      <c r="A74" s="14">
        <v>41488</v>
      </c>
      <c r="B74" s="14" t="str">
        <f t="shared" si="2"/>
        <v>AOÛT</v>
      </c>
      <c r="C74" s="2">
        <v>20227</v>
      </c>
      <c r="D74" s="2" t="s">
        <v>93</v>
      </c>
      <c r="E74" s="2" t="s">
        <v>79</v>
      </c>
      <c r="F74" s="2">
        <v>2</v>
      </c>
      <c r="G74" s="9">
        <f>(5181.25+6217.5)/2</f>
        <v>5699.375</v>
      </c>
      <c r="H74" s="9">
        <f>Tableau4[[#This Row],[PU]]*Tableau4[[#This Row],[Qte]]</f>
        <v>11398.75</v>
      </c>
    </row>
    <row r="75" spans="1:8" hidden="1">
      <c r="A75" s="14">
        <v>41488</v>
      </c>
      <c r="B75" s="14" t="str">
        <f t="shared" si="2"/>
        <v>AOÛT</v>
      </c>
      <c r="C75" s="2">
        <v>20227</v>
      </c>
      <c r="D75" s="2" t="s">
        <v>93</v>
      </c>
      <c r="E75" s="2" t="s">
        <v>80</v>
      </c>
      <c r="F75" s="2">
        <v>2</v>
      </c>
      <c r="G75" s="9">
        <f>(5743.75+6815.91)/2</f>
        <v>6279.83</v>
      </c>
      <c r="H75" s="9">
        <f>Tableau4[[#This Row],[PU]]*Tableau4[[#This Row],[Qte]]</f>
        <v>12559.66</v>
      </c>
    </row>
    <row r="76" spans="1:8" hidden="1">
      <c r="A76" s="14">
        <v>41488</v>
      </c>
      <c r="B76" s="14" t="str">
        <f t="shared" si="2"/>
        <v>AOÛT</v>
      </c>
      <c r="C76" s="2">
        <v>20227</v>
      </c>
      <c r="D76" s="2" t="s">
        <v>93</v>
      </c>
      <c r="E76" s="2" t="s">
        <v>81</v>
      </c>
      <c r="F76" s="2">
        <v>2</v>
      </c>
      <c r="G76" s="9">
        <f>(4642.5+3868.75)/2</f>
        <v>4255.625</v>
      </c>
      <c r="H76" s="9">
        <f>Tableau4[[#This Row],[PU]]*Tableau4[[#This Row],[Qte]]</f>
        <v>8511.25</v>
      </c>
    </row>
    <row r="77" spans="1:8" hidden="1">
      <c r="A77" s="14">
        <v>41488</v>
      </c>
      <c r="B77" s="14" t="str">
        <f t="shared" si="2"/>
        <v>AOÛT</v>
      </c>
      <c r="C77" s="2">
        <v>20227</v>
      </c>
      <c r="D77" s="2" t="s">
        <v>93</v>
      </c>
      <c r="E77" s="2" t="s">
        <v>82</v>
      </c>
      <c r="F77" s="2">
        <v>2</v>
      </c>
      <c r="G77" s="9">
        <f>(3493.75+4239.08)/2</f>
        <v>3866.415</v>
      </c>
      <c r="H77" s="9">
        <f>Tableau4[[#This Row],[PU]]*Tableau4[[#This Row],[Qte]]</f>
        <v>7732.83</v>
      </c>
    </row>
    <row r="78" spans="1:8" hidden="1">
      <c r="A78" s="14">
        <v>41488</v>
      </c>
      <c r="B78" s="14" t="str">
        <f t="shared" si="2"/>
        <v>AOÛT</v>
      </c>
      <c r="C78" s="2">
        <v>20227</v>
      </c>
      <c r="D78" s="2" t="s">
        <v>93</v>
      </c>
      <c r="E78" s="2" t="s">
        <v>78</v>
      </c>
      <c r="F78" s="2">
        <v>4</v>
      </c>
      <c r="G78" s="9">
        <v>0</v>
      </c>
      <c r="H78" s="9">
        <f>Tableau4[[#This Row],[PU]]*Tableau4[[#This Row],[Qte]]</f>
        <v>0</v>
      </c>
    </row>
    <row r="79" spans="1:8">
      <c r="A79" s="14">
        <v>41522</v>
      </c>
      <c r="B79" s="14" t="str">
        <f t="shared" si="2"/>
        <v>SEPTEMBRE</v>
      </c>
      <c r="C79" s="2">
        <v>21220</v>
      </c>
      <c r="D79" s="2" t="s">
        <v>95</v>
      </c>
      <c r="E79" s="2" t="s">
        <v>11</v>
      </c>
      <c r="F79" s="2">
        <v>1</v>
      </c>
      <c r="G79" s="9">
        <v>0</v>
      </c>
      <c r="H79" s="9">
        <f>Tableau4[[#This Row],[PU]]*Tableau4[[#This Row],[Qte]]</f>
        <v>0</v>
      </c>
    </row>
    <row r="80" spans="1:8" hidden="1">
      <c r="A80" s="14">
        <v>41522</v>
      </c>
      <c r="B80" s="14" t="str">
        <f t="shared" si="2"/>
        <v>SEPTEMBRE</v>
      </c>
      <c r="C80" s="2">
        <v>21220</v>
      </c>
      <c r="D80" s="2" t="s">
        <v>93</v>
      </c>
      <c r="E80" s="2" t="s">
        <v>7</v>
      </c>
      <c r="F80" s="2">
        <v>6</v>
      </c>
      <c r="G80" s="9">
        <v>0</v>
      </c>
      <c r="H80" s="9">
        <f>Tableau4[[#This Row],[PU]]*Tableau4[[#This Row],[Qte]]</f>
        <v>0</v>
      </c>
    </row>
    <row r="81" spans="1:8" s="24" customFormat="1">
      <c r="A81" s="21">
        <v>41522</v>
      </c>
      <c r="B81" s="21" t="str">
        <f t="shared" si="2"/>
        <v>SEPTEMBRE</v>
      </c>
      <c r="C81" s="22">
        <v>21220</v>
      </c>
      <c r="D81" s="22" t="s">
        <v>95</v>
      </c>
      <c r="E81" s="22" t="s">
        <v>19</v>
      </c>
      <c r="F81" s="22">
        <v>1</v>
      </c>
      <c r="G81" s="23">
        <v>0</v>
      </c>
      <c r="H81" s="23">
        <f>Tableau4[[#This Row],[PU]]*Tableau4[[#This Row],[Qte]]</f>
        <v>0</v>
      </c>
    </row>
    <row r="82" spans="1:8" hidden="1">
      <c r="A82" s="14">
        <v>41522</v>
      </c>
      <c r="B82" s="14" t="str">
        <f t="shared" si="2"/>
        <v>SEPTEMBRE</v>
      </c>
      <c r="C82" s="2">
        <v>21220</v>
      </c>
      <c r="D82" s="2" t="s">
        <v>94</v>
      </c>
      <c r="E82" s="2" t="s">
        <v>83</v>
      </c>
      <c r="F82" s="2">
        <v>2</v>
      </c>
      <c r="G82" s="9">
        <f>(38951.25+22912.5)/2</f>
        <v>30931.875</v>
      </c>
      <c r="H82" s="9">
        <f>Tableau4[[#This Row],[PU]]*Tableau4[[#This Row],[Qte]]</f>
        <v>61863.75</v>
      </c>
    </row>
    <row r="83" spans="1:8" hidden="1">
      <c r="A83" s="14">
        <v>41522</v>
      </c>
      <c r="B83" s="14" t="str">
        <f t="shared" si="2"/>
        <v>SEPTEMBRE</v>
      </c>
      <c r="C83" s="2">
        <v>21220</v>
      </c>
      <c r="D83" s="2" t="s">
        <v>94</v>
      </c>
      <c r="E83" s="2" t="s">
        <v>84</v>
      </c>
      <c r="F83" s="2">
        <v>2</v>
      </c>
      <c r="G83" s="9">
        <f>(7912.5+13451.25)/2</f>
        <v>10681.875</v>
      </c>
      <c r="H83" s="9">
        <f>Tableau4[[#This Row],[PU]]*Tableau4[[#This Row],[Qte]]</f>
        <v>21363.75</v>
      </c>
    </row>
    <row r="84" spans="1:8" hidden="1">
      <c r="A84" s="14">
        <v>41522</v>
      </c>
      <c r="B84" s="14" t="str">
        <f t="shared" si="2"/>
        <v>SEPTEMBRE</v>
      </c>
      <c r="C84" s="2">
        <v>21220</v>
      </c>
      <c r="D84" s="2" t="s">
        <v>93</v>
      </c>
      <c r="E84" s="2" t="s">
        <v>71</v>
      </c>
      <c r="F84" s="2">
        <v>4</v>
      </c>
      <c r="G84" s="9">
        <v>0</v>
      </c>
      <c r="H84" s="9">
        <f>Tableau4[[#This Row],[PU]]*Tableau4[[#This Row],[Qte]]</f>
        <v>0</v>
      </c>
    </row>
    <row r="85" spans="1:8" hidden="1">
      <c r="A85" s="14">
        <v>41522</v>
      </c>
      <c r="B85" s="14" t="str">
        <f t="shared" si="2"/>
        <v>SEPTEMBRE</v>
      </c>
      <c r="C85" s="2">
        <v>21220</v>
      </c>
      <c r="D85" s="2" t="s">
        <v>94</v>
      </c>
      <c r="E85" s="2" t="s">
        <v>85</v>
      </c>
      <c r="F85" s="2">
        <v>1</v>
      </c>
      <c r="G85" s="9">
        <v>0</v>
      </c>
      <c r="H85" s="9">
        <f>Tableau4[[#This Row],[PU]]*Tableau4[[#This Row],[Qte]]</f>
        <v>0</v>
      </c>
    </row>
    <row r="86" spans="1:8" hidden="1">
      <c r="A86" s="14">
        <v>41522</v>
      </c>
      <c r="B86" s="14" t="str">
        <f t="shared" si="2"/>
        <v>SEPTEMBRE</v>
      </c>
      <c r="C86" s="2">
        <v>21220</v>
      </c>
      <c r="D86" s="2" t="s">
        <v>94</v>
      </c>
      <c r="E86" s="2" t="s">
        <v>62</v>
      </c>
      <c r="F86" s="2">
        <v>1</v>
      </c>
      <c r="G86" s="9">
        <v>0</v>
      </c>
      <c r="H86" s="9">
        <f>Tableau4[[#This Row],[PU]]*Tableau4[[#This Row],[Qte]]</f>
        <v>0</v>
      </c>
    </row>
    <row r="87" spans="1:8" hidden="1">
      <c r="A87" s="14">
        <v>41522</v>
      </c>
      <c r="B87" s="14" t="str">
        <f t="shared" si="2"/>
        <v>SEPTEMBRE</v>
      </c>
      <c r="C87" s="2">
        <v>21220</v>
      </c>
      <c r="D87" s="2" t="s">
        <v>94</v>
      </c>
      <c r="E87" s="2" t="s">
        <v>63</v>
      </c>
      <c r="F87" s="2">
        <v>1</v>
      </c>
      <c r="G87" s="9">
        <v>0</v>
      </c>
      <c r="H87" s="9">
        <f>Tableau4[[#This Row],[PU]]*Tableau4[[#This Row],[Qte]]</f>
        <v>0</v>
      </c>
    </row>
    <row r="88" spans="1:8" hidden="1">
      <c r="A88" s="14">
        <v>41522</v>
      </c>
      <c r="B88" s="14" t="str">
        <f t="shared" si="2"/>
        <v>SEPTEMBRE</v>
      </c>
      <c r="C88" s="2">
        <v>21220</v>
      </c>
      <c r="D88" s="2" t="s">
        <v>94</v>
      </c>
      <c r="E88" s="2" t="s">
        <v>64</v>
      </c>
      <c r="F88" s="2">
        <v>1</v>
      </c>
      <c r="G88" s="9">
        <v>0</v>
      </c>
      <c r="H88" s="9">
        <f>Tableau4[[#This Row],[PU]]*Tableau4[[#This Row],[Qte]]</f>
        <v>0</v>
      </c>
    </row>
    <row r="89" spans="1:8" hidden="1">
      <c r="A89" s="14">
        <v>41522</v>
      </c>
      <c r="B89" s="14" t="str">
        <f t="shared" si="2"/>
        <v>SEPTEMBRE</v>
      </c>
      <c r="C89" s="2">
        <v>21220</v>
      </c>
      <c r="D89" s="2" t="s">
        <v>94</v>
      </c>
      <c r="E89" s="2" t="s">
        <v>87</v>
      </c>
      <c r="F89" s="2">
        <v>3</v>
      </c>
      <c r="G89" s="9">
        <v>0</v>
      </c>
      <c r="H89" s="9">
        <f>Tableau4[[#This Row],[PU]]*Tableau4[[#This Row],[Qte]]</f>
        <v>0</v>
      </c>
    </row>
    <row r="90" spans="1:8" hidden="1">
      <c r="A90" s="14">
        <v>41522</v>
      </c>
      <c r="B90" s="14" t="str">
        <f t="shared" si="2"/>
        <v>SEPTEMBRE</v>
      </c>
      <c r="C90" s="2">
        <v>21220</v>
      </c>
      <c r="D90" s="2" t="s">
        <v>94</v>
      </c>
      <c r="E90" s="2" t="s">
        <v>86</v>
      </c>
      <c r="F90" s="2">
        <v>2</v>
      </c>
      <c r="G90" s="9">
        <f>(56659.58+33329.17)/2</f>
        <v>44994.375</v>
      </c>
      <c r="H90" s="9">
        <f>Tableau4[[#This Row],[PU]]*Tableau4[[#This Row],[Qte]]</f>
        <v>89988.75</v>
      </c>
    </row>
    <row r="91" spans="1:8" hidden="1">
      <c r="A91" s="14">
        <v>41543</v>
      </c>
      <c r="B91" s="14" t="str">
        <f t="shared" si="2"/>
        <v>SEPTEMBRE</v>
      </c>
      <c r="C91" s="2">
        <v>21303</v>
      </c>
      <c r="D91" s="2" t="s">
        <v>94</v>
      </c>
      <c r="E91" s="2" t="s">
        <v>88</v>
      </c>
      <c r="F91" s="2">
        <v>1</v>
      </c>
      <c r="G91" s="9">
        <v>109326.5</v>
      </c>
      <c r="H91" s="9">
        <f>Tableau4[[#This Row],[PU]]*Tableau4[[#This Row],[Qte]]</f>
        <v>109326.5</v>
      </c>
    </row>
    <row r="92" spans="1:8" hidden="1">
      <c r="A92" s="14">
        <v>41543</v>
      </c>
      <c r="B92" s="14" t="str">
        <f t="shared" si="2"/>
        <v>SEPTEMBRE</v>
      </c>
      <c r="C92" s="2">
        <v>21303</v>
      </c>
      <c r="D92" s="2" t="s">
        <v>94</v>
      </c>
      <c r="E92" s="2" t="s">
        <v>89</v>
      </c>
      <c r="F92" s="2">
        <v>1</v>
      </c>
      <c r="G92" s="9">
        <v>0</v>
      </c>
      <c r="H92" s="9">
        <f>Tableau4[[#This Row],[PU]]*Tableau4[[#This Row],[Qte]]</f>
        <v>0</v>
      </c>
    </row>
    <row r="93" spans="1:8" hidden="1">
      <c r="A93" s="14">
        <v>41544</v>
      </c>
      <c r="B93" s="14" t="str">
        <f t="shared" si="2"/>
        <v>SEPTEMBRE</v>
      </c>
      <c r="C93" s="2">
        <v>21323</v>
      </c>
      <c r="D93" s="2" t="s">
        <v>93</v>
      </c>
      <c r="E93" s="2" t="s">
        <v>90</v>
      </c>
      <c r="F93" s="2">
        <v>5</v>
      </c>
      <c r="G93" s="9">
        <v>2842.5</v>
      </c>
      <c r="H93" s="9">
        <f>Tableau4[[#This Row],[PU]]*Tableau4[[#This Row],[Qte]]</f>
        <v>14212.5</v>
      </c>
    </row>
    <row r="94" spans="1:8" hidden="1">
      <c r="A94" s="14">
        <v>41545</v>
      </c>
      <c r="B94" s="14" t="str">
        <f t="shared" si="2"/>
        <v>SEPTEMBRE</v>
      </c>
      <c r="C94" s="2">
        <v>21362</v>
      </c>
      <c r="D94" s="2" t="s">
        <v>93</v>
      </c>
      <c r="E94" s="2" t="s">
        <v>7</v>
      </c>
      <c r="F94" s="2">
        <v>1</v>
      </c>
      <c r="G94" s="9">
        <v>0</v>
      </c>
      <c r="H94" s="9">
        <f>Tableau4[[#This Row],[PU]]*Tableau4[[#This Row],[Qte]]</f>
        <v>0</v>
      </c>
    </row>
    <row r="95" spans="1:8" hidden="1">
      <c r="A95" s="14">
        <v>41545</v>
      </c>
      <c r="B95" s="14" t="str">
        <f t="shared" si="2"/>
        <v>SEPTEMBRE</v>
      </c>
      <c r="C95" s="2">
        <v>21362</v>
      </c>
      <c r="D95" s="2" t="s">
        <v>94</v>
      </c>
      <c r="E95" s="2" t="s">
        <v>85</v>
      </c>
      <c r="F95" s="2">
        <v>1</v>
      </c>
      <c r="G95" s="9">
        <v>4499.25</v>
      </c>
      <c r="H95" s="9">
        <f>Tableau4[[#This Row],[PU]]*Tableau4[[#This Row],[Qte]]</f>
        <v>4499.25</v>
      </c>
    </row>
    <row r="96" spans="1:8" hidden="1">
      <c r="A96" s="14">
        <v>41545</v>
      </c>
      <c r="B96" s="14" t="str">
        <f t="shared" si="2"/>
        <v>SEPTEMBRE</v>
      </c>
      <c r="C96" s="2">
        <v>21392</v>
      </c>
      <c r="D96" s="2" t="s">
        <v>93</v>
      </c>
      <c r="E96" s="2" t="s">
        <v>90</v>
      </c>
      <c r="F96" s="2">
        <v>50</v>
      </c>
      <c r="G96" s="9">
        <v>2708.58</v>
      </c>
      <c r="H96" s="9">
        <f>Tableau4[[#This Row],[PU]]*Tableau4[[#This Row],[Qte]]</f>
        <v>135429</v>
      </c>
    </row>
    <row r="97" spans="1:8" hidden="1">
      <c r="A97" s="14">
        <v>41588</v>
      </c>
      <c r="B97" s="14" t="str">
        <f>UPPER(TEXT(A97,"mmmm"))</f>
        <v>NOVEMBRE</v>
      </c>
      <c r="C97" s="2">
        <v>21400</v>
      </c>
      <c r="D97" s="2" t="s">
        <v>93</v>
      </c>
      <c r="E97" s="2" t="s">
        <v>8</v>
      </c>
      <c r="F97" s="2">
        <v>200</v>
      </c>
      <c r="G97" s="9">
        <v>2450</v>
      </c>
      <c r="H97" s="9">
        <f>Tableau4[[#This Row],[PU]]*Tableau4[[#This Row],[Qte]]</f>
        <v>490000</v>
      </c>
    </row>
    <row r="98" spans="1:8" s="24" customFormat="1">
      <c r="A98" s="21">
        <v>41527</v>
      </c>
      <c r="B98" s="21" t="str">
        <f>UPPER(TEXT(A98,"mmmm"))</f>
        <v>SEPTEMBRE</v>
      </c>
      <c r="C98" s="22">
        <v>22220</v>
      </c>
      <c r="D98" s="22" t="s">
        <v>95</v>
      </c>
      <c r="E98" s="22" t="s">
        <v>19</v>
      </c>
      <c r="F98" s="22">
        <v>3</v>
      </c>
      <c r="G98" s="23">
        <v>3200</v>
      </c>
      <c r="H98" s="23">
        <f>Tableau4[[#This Row],[PU]]*Tableau4[[#This Row],[Qte]]</f>
        <v>9600</v>
      </c>
    </row>
    <row r="102" spans="1:8">
      <c r="B102" s="26" t="s">
        <v>100</v>
      </c>
      <c r="C102" s="26"/>
      <c r="D102" s="26"/>
      <c r="E102" s="26"/>
    </row>
    <row r="103" spans="1:8">
      <c r="B103" s="26"/>
      <c r="C103" s="26"/>
      <c r="D103" s="26"/>
      <c r="E103" s="26"/>
    </row>
    <row r="104" spans="1:8">
      <c r="F104" s="1" t="s">
        <v>101</v>
      </c>
    </row>
  </sheetData>
  <mergeCells count="1">
    <mergeCell ref="B102:E103"/>
  </mergeCells>
  <dataValidations count="2">
    <dataValidation type="list" allowBlank="1" showInputMessage="1" showErrorMessage="1" sqref="D1:D101 D104:D1048576">
      <formula1>FAMILLES</formula1>
    </dataValidation>
    <dataValidation type="list" allowBlank="1" showInputMessage="1" showErrorMessage="1" sqref="E1:E101 E104:E1048576">
      <formula1>OFFSET(COLA,1,MATCH($D1,LIGNE1,0)-1,COUNTA(OFFSET(COLA,,MATCH($D1,LIGNE1,0)-1))-1)</formula1>
    </dataValidation>
  </dataValidations>
  <pageMargins left="0.7" right="0.7" top="0.75" bottom="0.75" header="0.3" footer="0.3"/>
  <pageSetup paperSize="9" orientation="portrait" horizontalDpi="200" verticalDpi="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9"/>
  <sheetViews>
    <sheetView workbookViewId="0">
      <selection activeCell="G15" sqref="G15"/>
    </sheetView>
  </sheetViews>
  <sheetFormatPr baseColWidth="10" defaultRowHeight="15"/>
  <cols>
    <col min="1" max="1" width="13.42578125" style="13" bestFit="1" customWidth="1"/>
    <col min="2" max="2" width="13.42578125" style="13" customWidth="1"/>
    <col min="3" max="3" width="11.42578125" style="1"/>
    <col min="4" max="4" width="14" bestFit="1" customWidth="1"/>
    <col min="5" max="5" width="17.7109375" bestFit="1" customWidth="1"/>
    <col min="6" max="6" width="11.42578125" style="1"/>
    <col min="7" max="7" width="11.42578125" style="11"/>
    <col min="8" max="8" width="11.140625" style="11" bestFit="1" customWidth="1"/>
  </cols>
  <sheetData>
    <row r="1" spans="1:8">
      <c r="A1" s="13" t="s">
        <v>0</v>
      </c>
      <c r="B1" s="13" t="s">
        <v>92</v>
      </c>
      <c r="C1" s="1" t="s">
        <v>1</v>
      </c>
      <c r="D1" s="1" t="s">
        <v>2</v>
      </c>
      <c r="E1" s="1" t="s">
        <v>3</v>
      </c>
      <c r="F1" s="1" t="s">
        <v>4</v>
      </c>
      <c r="G1" s="8" t="s">
        <v>5</v>
      </c>
      <c r="H1" s="8" t="s">
        <v>6</v>
      </c>
    </row>
    <row r="2" spans="1:8">
      <c r="A2" s="13">
        <v>41547</v>
      </c>
      <c r="B2" s="13" t="str">
        <f t="shared" ref="B2:B8" si="0">UPPER(TEXT(A2,"mmmm"))</f>
        <v>SEPTEMBRE</v>
      </c>
      <c r="D2" t="s">
        <v>93</v>
      </c>
      <c r="E2" t="s">
        <v>39</v>
      </c>
      <c r="F2" s="1">
        <v>1</v>
      </c>
      <c r="G2" s="11">
        <v>150</v>
      </c>
      <c r="H2" s="11">
        <f>Tableau3[[#This Row],[PU]]*Tableau3[[#This Row],[Qte]]</f>
        <v>150</v>
      </c>
    </row>
    <row r="3" spans="1:8">
      <c r="A3" s="14">
        <v>41544</v>
      </c>
      <c r="B3" s="14" t="str">
        <f t="shared" si="0"/>
        <v>SEPTEMBRE</v>
      </c>
      <c r="C3" s="2"/>
      <c r="D3" t="s">
        <v>93</v>
      </c>
      <c r="E3" s="10" t="s">
        <v>81</v>
      </c>
      <c r="F3" s="2">
        <v>1</v>
      </c>
      <c r="G3" s="12">
        <v>5700</v>
      </c>
      <c r="H3" s="12">
        <f>Tableau3[[#This Row],[PU]]*Tableau3[[#This Row],[Qte]]</f>
        <v>5700</v>
      </c>
    </row>
    <row r="4" spans="1:8">
      <c r="A4" s="14">
        <v>41559</v>
      </c>
      <c r="B4" s="14" t="str">
        <f t="shared" si="0"/>
        <v>OCTOBRE</v>
      </c>
      <c r="C4" s="2"/>
      <c r="D4" t="s">
        <v>93</v>
      </c>
      <c r="E4" s="10" t="s">
        <v>82</v>
      </c>
      <c r="F4" s="2">
        <v>1</v>
      </c>
      <c r="G4" s="12">
        <v>5290</v>
      </c>
      <c r="H4" s="12">
        <f>Tableau3[[#This Row],[PU]]*Tableau3[[#This Row],[Qte]]</f>
        <v>5290</v>
      </c>
    </row>
    <row r="5" spans="1:8">
      <c r="A5" s="14">
        <v>41562</v>
      </c>
      <c r="B5" s="14" t="str">
        <f t="shared" si="0"/>
        <v>OCTOBRE</v>
      </c>
      <c r="C5" s="2"/>
      <c r="D5" t="s">
        <v>93</v>
      </c>
      <c r="E5" s="10" t="s">
        <v>7</v>
      </c>
      <c r="F5" s="2">
        <v>1</v>
      </c>
      <c r="G5" s="12">
        <v>100</v>
      </c>
      <c r="H5" s="12">
        <f>Tableau3[[#This Row],[PU]]*Tableau3[[#This Row],[Qte]]</f>
        <v>100</v>
      </c>
    </row>
    <row r="6" spans="1:8">
      <c r="A6" s="14">
        <v>41570</v>
      </c>
      <c r="B6" s="14" t="str">
        <f t="shared" si="0"/>
        <v>OCTOBRE</v>
      </c>
      <c r="C6" s="2"/>
      <c r="D6" t="s">
        <v>93</v>
      </c>
      <c r="E6" s="10" t="s">
        <v>79</v>
      </c>
      <c r="F6" s="2">
        <v>1</v>
      </c>
      <c r="G6" s="12">
        <v>7500</v>
      </c>
      <c r="H6" s="12">
        <f>Tableau3[[#This Row],[PU]]*Tableau3[[#This Row],[Qte]]</f>
        <v>7500</v>
      </c>
    </row>
    <row r="7" spans="1:8">
      <c r="A7" s="14">
        <v>41576</v>
      </c>
      <c r="B7" s="14" t="str">
        <f t="shared" si="0"/>
        <v>OCTOBRE</v>
      </c>
      <c r="C7" s="2"/>
      <c r="D7" s="10" t="s">
        <v>94</v>
      </c>
      <c r="E7" s="10" t="s">
        <v>62</v>
      </c>
      <c r="F7" s="2">
        <v>1</v>
      </c>
      <c r="G7" s="12">
        <v>8300</v>
      </c>
      <c r="H7" s="12">
        <f>Tableau3[[#This Row],[PU]]*Tableau3[[#This Row],[Qte]]</f>
        <v>8300</v>
      </c>
    </row>
    <row r="8" spans="1:8">
      <c r="A8" s="14">
        <v>41582</v>
      </c>
      <c r="B8" s="14" t="str">
        <f t="shared" si="0"/>
        <v>NOVEMBRE</v>
      </c>
      <c r="C8" s="2">
        <v>13244</v>
      </c>
      <c r="D8" s="10" t="s">
        <v>94</v>
      </c>
      <c r="E8" s="10" t="s">
        <v>59</v>
      </c>
      <c r="F8" s="2">
        <v>2</v>
      </c>
      <c r="G8" s="12">
        <v>2750</v>
      </c>
      <c r="H8" s="12">
        <f>Tableau3[[#This Row],[PU]]*Tableau3[[#This Row],[Qte]]</f>
        <v>5500</v>
      </c>
    </row>
    <row r="9" spans="1:8">
      <c r="A9" s="14">
        <v>41590</v>
      </c>
      <c r="B9" s="14" t="str">
        <f>UPPER(TEXT(A9,"mmmm"))</f>
        <v>NOVEMBRE</v>
      </c>
      <c r="C9" s="2">
        <v>13500</v>
      </c>
      <c r="D9" s="10" t="s">
        <v>93</v>
      </c>
      <c r="E9" s="10" t="s">
        <v>8</v>
      </c>
      <c r="F9" s="2">
        <v>10</v>
      </c>
      <c r="G9" s="12">
        <v>2700</v>
      </c>
      <c r="H9" s="12">
        <f>Tableau3[[#This Row],[PU]]*Tableau3[[#This Row],[Qte]]</f>
        <v>27000</v>
      </c>
    </row>
  </sheetData>
  <dataValidations count="2">
    <dataValidation type="list" allowBlank="1" showInputMessage="1" showErrorMessage="1" sqref="D1:D1048576">
      <formula1>FAMILLES</formula1>
    </dataValidation>
    <dataValidation type="list" allowBlank="1" showInputMessage="1" showErrorMessage="1" sqref="E1:E1048576">
      <formula1>OFFSET(COLA,1,MATCH($D1,LIGNE1,0)-1,COUNTA(OFFSET(COLA,,MATCH($D1,LIGNE1,0)-1))-1)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04"/>
  <sheetViews>
    <sheetView showZeros="0" workbookViewId="0">
      <selection activeCell="I13" sqref="I13:I14"/>
    </sheetView>
  </sheetViews>
  <sheetFormatPr baseColWidth="10" defaultRowHeight="15"/>
  <cols>
    <col min="1" max="1" width="30.7109375" customWidth="1"/>
    <col min="2" max="3" width="8.7109375" style="11" customWidth="1"/>
    <col min="4" max="4" width="10.7109375" style="11" customWidth="1"/>
    <col min="5" max="5" width="8.7109375" style="11" customWidth="1"/>
    <col min="6" max="6" width="10.7109375" style="11" customWidth="1"/>
    <col min="7" max="7" width="8.7109375" style="11" customWidth="1"/>
    <col min="8" max="8" width="10.7109375" style="11" customWidth="1"/>
  </cols>
  <sheetData>
    <row r="1" spans="1:8">
      <c r="A1" s="18" t="s">
        <v>91</v>
      </c>
      <c r="B1" s="17" t="s">
        <v>96</v>
      </c>
      <c r="C1" s="17"/>
      <c r="D1" s="17"/>
      <c r="E1" s="17" t="s">
        <v>97</v>
      </c>
      <c r="F1" s="17"/>
      <c r="G1" s="17" t="s">
        <v>99</v>
      </c>
      <c r="H1" s="17"/>
    </row>
    <row r="2" spans="1:8">
      <c r="A2" s="19"/>
      <c r="B2" s="16" t="s">
        <v>4</v>
      </c>
      <c r="C2" s="16" t="s">
        <v>5</v>
      </c>
      <c r="D2" s="16" t="s">
        <v>98</v>
      </c>
      <c r="E2" s="16" t="s">
        <v>4</v>
      </c>
      <c r="F2" s="16" t="s">
        <v>98</v>
      </c>
      <c r="G2" s="16" t="s">
        <v>4</v>
      </c>
      <c r="H2" s="16" t="s">
        <v>98</v>
      </c>
    </row>
    <row r="3" spans="1:8">
      <c r="A3" t="str">
        <f>'mes donnees'!B2</f>
        <v>BDV-E690//ME3</v>
      </c>
      <c r="B3" s="11">
        <f ca="1">SUMIF(OFFSET(achat!$E$2,,,COUNTA(achat!E:E),),AAA!A3,OFFSET(achat!$F$2,,,COUNTA(achat!F:F),))</f>
        <v>1</v>
      </c>
      <c r="D3" s="11">
        <f ca="1">SUMIF(OFFSET(achat!$E$2,,,COUNTA(achat!E:E),),AAA!A3,OFFSET(achat!$H$2,,,COUNTA(achat!H:H),))</f>
        <v>0</v>
      </c>
      <c r="E3" s="11">
        <f ca="1">SUMIF(OFFSET(vente!$E$2,,,COUNTA(vente!E:E),),AAA!A3,OFFSET(vente!$F$2,,,COUNTA(vente!F:F),))</f>
        <v>0</v>
      </c>
      <c r="F3" s="11">
        <f ca="1">SUMIF(OFFSET(vente!$E$2,,,COUNTA(vente!E:E),),AAA!A3,OFFSET(vente!$H$2,,,COUNTA(vente!H:H),))</f>
        <v>0</v>
      </c>
      <c r="G3" s="11">
        <f ca="1">B3-E3</f>
        <v>1</v>
      </c>
      <c r="H3" s="11">
        <f ca="1">C3*G3</f>
        <v>0</v>
      </c>
    </row>
    <row r="4" spans="1:8">
      <c r="A4" t="str">
        <f>'mes donnees'!B3</f>
        <v>BDV-N890W//ME3</v>
      </c>
      <c r="B4" s="11">
        <f ca="1">SUMIF(OFFSET(achat!$E$2,,,COUNTA(achat!E:E),),AAA!A4,OFFSET(achat!$F$2,,,COUNTA(achat!F:F),))</f>
        <v>2</v>
      </c>
      <c r="D4" s="11">
        <f ca="1">SUMIF(OFFSET(achat!$E$2,,,COUNTA(achat!E:E),),AAA!A4,OFFSET(achat!$H$2,,,COUNTA(achat!H:H),))</f>
        <v>0</v>
      </c>
      <c r="E4" s="11">
        <f ca="1">SUMIF(OFFSET(vente!$E$2,,,COUNTA(vente!E:E),),AAA!A4,OFFSET(vente!$F$2,,,COUNTA(vente!F:F),))</f>
        <v>0</v>
      </c>
      <c r="F4" s="11">
        <f ca="1">SUMIF(OFFSET(vente!$E$2,,,COUNTA(vente!E:E),),AAA!A4,OFFSET(vente!$H$2,,,COUNTA(vente!H:H),))</f>
        <v>0</v>
      </c>
      <c r="G4" s="11">
        <f t="shared" ref="G4:G57" ca="1" si="0">B4-E4</f>
        <v>2</v>
      </c>
      <c r="H4" s="11">
        <f t="shared" ref="H4:H67" ca="1" si="1">C4*G4</f>
        <v>0</v>
      </c>
    </row>
    <row r="5" spans="1:8">
      <c r="A5" t="str">
        <f>'mes donnees'!B4</f>
        <v>DAV-TZ140//CE3</v>
      </c>
      <c r="B5" s="11">
        <f ca="1">SUMIF(OFFSET(achat!$E$2,,,COUNTA(achat!E:E),),AAA!A5,OFFSET(achat!$F$2,,,COUNTA(achat!F:F),))</f>
        <v>2</v>
      </c>
      <c r="D5" s="11">
        <f ca="1">SUMIF(OFFSET(achat!$E$2,,,COUNTA(achat!E:E),),AAA!A5,OFFSET(achat!$H$2,,,COUNTA(achat!H:H),))</f>
        <v>1922.83</v>
      </c>
      <c r="E5" s="11">
        <f ca="1">SUMIF(OFFSET(vente!$E$2,,,COUNTA(vente!E:E),),AAA!A5,OFFSET(vente!$F$2,,,COUNTA(vente!F:F),))</f>
        <v>0</v>
      </c>
      <c r="F5" s="11">
        <f ca="1">SUMIF(OFFSET(vente!$E$2,,,COUNTA(vente!E:E),),AAA!A5,OFFSET(vente!$H$2,,,COUNTA(vente!H:H),))</f>
        <v>0</v>
      </c>
      <c r="G5" s="11">
        <f t="shared" ca="1" si="0"/>
        <v>2</v>
      </c>
      <c r="H5" s="11">
        <f t="shared" ca="1" si="1"/>
        <v>0</v>
      </c>
    </row>
    <row r="6" spans="1:8">
      <c r="A6" t="str">
        <f>'mes donnees'!B5</f>
        <v>DCR-SR21E/BCE37</v>
      </c>
      <c r="B6" s="11">
        <f ca="1">SUMIF(OFFSET(achat!$E$2,,,COUNTA(achat!E:E),),AAA!A6,OFFSET(achat!$F$2,,,COUNTA(achat!F:F),))</f>
        <v>2</v>
      </c>
      <c r="D6" s="11">
        <f ca="1">SUMIF(OFFSET(achat!$E$2,,,COUNTA(achat!E:E),),AAA!A6,OFFSET(achat!$H$2,,,COUNTA(achat!H:H),))</f>
        <v>4425.28</v>
      </c>
      <c r="E6" s="11">
        <f ca="1">SUMIF(OFFSET(vente!$E$2,,,COUNTA(vente!E:E),),AAA!A6,OFFSET(vente!$F$2,,,COUNTA(vente!F:F),))</f>
        <v>0</v>
      </c>
      <c r="F6" s="11">
        <f ca="1">SUMIF(OFFSET(vente!$E$2,,,COUNTA(vente!E:E),),AAA!A6,OFFSET(vente!$H$2,,,COUNTA(vente!H:H),))</f>
        <v>0</v>
      </c>
      <c r="G6" s="11">
        <f t="shared" ca="1" si="0"/>
        <v>2</v>
      </c>
      <c r="H6" s="11">
        <f t="shared" ca="1" si="1"/>
        <v>0</v>
      </c>
    </row>
    <row r="7" spans="1:8">
      <c r="A7" t="str">
        <f>'mes donnees'!B6</f>
        <v>DCR-SR21E/SCE37</v>
      </c>
      <c r="B7" s="11">
        <f ca="1">SUMIF(OFFSET(achat!$E$2,,,COUNTA(achat!E:E),),AAA!A7,OFFSET(achat!$F$2,,,COUNTA(achat!F:F),))</f>
        <v>2</v>
      </c>
      <c r="D7" s="11">
        <f ca="1">SUMIF(OFFSET(achat!$E$2,,,COUNTA(achat!E:E),),AAA!A7,OFFSET(achat!$H$2,,,COUNTA(achat!H:H),))</f>
        <v>4425.28</v>
      </c>
      <c r="E7" s="11">
        <f ca="1">SUMIF(OFFSET(vente!$E$2,,,COUNTA(vente!E:E),),AAA!A7,OFFSET(vente!$F$2,,,COUNTA(vente!F:F),))</f>
        <v>0</v>
      </c>
      <c r="F7" s="11">
        <f ca="1">SUMIF(OFFSET(vente!$E$2,,,COUNTA(vente!E:E),),AAA!A7,OFFSET(vente!$H$2,,,COUNTA(vente!H:H),))</f>
        <v>0</v>
      </c>
      <c r="G7" s="11">
        <f t="shared" ca="1" si="0"/>
        <v>2</v>
      </c>
      <c r="H7" s="11">
        <f t="shared" ca="1" si="1"/>
        <v>0</v>
      </c>
    </row>
    <row r="8" spans="1:8">
      <c r="A8" t="str">
        <f>'mes donnees'!B7</f>
        <v>DCR-SX22/BCE37</v>
      </c>
      <c r="B8" s="11">
        <f ca="1">SUMIF(OFFSET(achat!$E$2,,,COUNTA(achat!E:E),),AAA!A8,OFFSET(achat!$F$2,,,COUNTA(achat!F:F),))</f>
        <v>2</v>
      </c>
      <c r="D8" s="11">
        <f ca="1">SUMIF(OFFSET(achat!$E$2,,,COUNTA(achat!E:E),),AAA!A8,OFFSET(achat!$H$2,,,COUNTA(achat!H:H),))</f>
        <v>3318.62</v>
      </c>
      <c r="E8" s="11">
        <f ca="1">SUMIF(OFFSET(vente!$E$2,,,COUNTA(vente!E:E),),AAA!A8,OFFSET(vente!$F$2,,,COUNTA(vente!F:F),))</f>
        <v>0</v>
      </c>
      <c r="F8" s="11">
        <f ca="1">SUMIF(OFFSET(vente!$E$2,,,COUNTA(vente!E:E),),AAA!A8,OFFSET(vente!$H$2,,,COUNTA(vente!H:H),))</f>
        <v>0</v>
      </c>
      <c r="G8" s="11">
        <f t="shared" ca="1" si="0"/>
        <v>2</v>
      </c>
      <c r="H8" s="11">
        <f t="shared" ca="1" si="1"/>
        <v>0</v>
      </c>
    </row>
    <row r="9" spans="1:8">
      <c r="A9" t="str">
        <f>'mes donnees'!B8</f>
        <v>DCR-SX22/SCE37</v>
      </c>
      <c r="B9" s="11">
        <f ca="1">SUMIF(OFFSET(achat!$E$2,,,COUNTA(achat!E:E),),AAA!A9,OFFSET(achat!$F$2,,,COUNTA(achat!F:F),))</f>
        <v>2</v>
      </c>
      <c r="D9" s="11">
        <f ca="1">SUMIF(OFFSET(achat!$E$2,,,COUNTA(achat!E:E),),AAA!A9,OFFSET(achat!$H$2,,,COUNTA(achat!H:H),))</f>
        <v>3318.62</v>
      </c>
      <c r="E9" s="11">
        <f ca="1">SUMIF(OFFSET(vente!$E$2,,,COUNTA(vente!E:E),),AAA!A9,OFFSET(vente!$F$2,,,COUNTA(vente!F:F),))</f>
        <v>0</v>
      </c>
      <c r="F9" s="11">
        <f ca="1">SUMIF(OFFSET(vente!$E$2,,,COUNTA(vente!E:E),),AAA!A9,OFFSET(vente!$H$2,,,COUNTA(vente!H:H),))</f>
        <v>0</v>
      </c>
      <c r="G9" s="11">
        <f t="shared" ca="1" si="0"/>
        <v>2</v>
      </c>
      <c r="H9" s="11">
        <f t="shared" ca="1" si="1"/>
        <v>0</v>
      </c>
    </row>
    <row r="10" spans="1:8">
      <c r="A10" t="str">
        <f>'mes donnees'!B9</f>
        <v>DSC-W610/BCE32</v>
      </c>
      <c r="B10" s="11">
        <f ca="1">SUMIF(OFFSET(achat!$E$2,,,COUNTA(achat!E:E),),AAA!A10,OFFSET(achat!$F$2,,,COUNTA(achat!F:F),))</f>
        <v>2</v>
      </c>
      <c r="D10" s="11">
        <f ca="1">SUMIF(OFFSET(achat!$E$2,,,COUNTA(achat!E:E),),AAA!A10,OFFSET(achat!$H$2,,,COUNTA(achat!H:H),))</f>
        <v>1369.5</v>
      </c>
      <c r="E10" s="11">
        <f ca="1">SUMIF(OFFSET(vente!$E$2,,,COUNTA(vente!E:E),),AAA!A10,OFFSET(vente!$F$2,,,COUNTA(vente!F:F),))</f>
        <v>0</v>
      </c>
      <c r="F10" s="11">
        <f ca="1">SUMIF(OFFSET(vente!$E$2,,,COUNTA(vente!E:E),),AAA!A10,OFFSET(vente!$H$2,,,COUNTA(vente!H:H),))</f>
        <v>0</v>
      </c>
      <c r="G10" s="11">
        <f t="shared" ca="1" si="0"/>
        <v>2</v>
      </c>
      <c r="H10" s="11">
        <f t="shared" ca="1" si="1"/>
        <v>0</v>
      </c>
    </row>
    <row r="11" spans="1:8">
      <c r="A11" t="str">
        <f>'mes donnees'!B10</f>
        <v>DSC-W610/SCE32</v>
      </c>
      <c r="B11" s="11">
        <f ca="1">SUMIF(OFFSET(achat!$E$2,,,COUNTA(achat!E:E),),AAA!A11,OFFSET(achat!$F$2,,,COUNTA(achat!F:F),))</f>
        <v>2</v>
      </c>
      <c r="D11" s="11">
        <f ca="1">SUMIF(OFFSET(achat!$E$2,,,COUNTA(achat!E:E),),AAA!A11,OFFSET(achat!$H$2,,,COUNTA(achat!H:H),))</f>
        <v>1369.5</v>
      </c>
      <c r="E11" s="11">
        <f ca="1">SUMIF(OFFSET(vente!$E$2,,,COUNTA(vente!E:E),),AAA!A11,OFFSET(vente!$F$2,,,COUNTA(vente!F:F),))</f>
        <v>0</v>
      </c>
      <c r="F11" s="11">
        <f ca="1">SUMIF(OFFSET(vente!$E$2,,,COUNTA(vente!E:E),),AAA!A11,OFFSET(vente!$H$2,,,COUNTA(vente!H:H),))</f>
        <v>0</v>
      </c>
      <c r="G11" s="11">
        <f t="shared" ca="1" si="0"/>
        <v>2</v>
      </c>
      <c r="H11" s="11">
        <f t="shared" ca="1" si="1"/>
        <v>0</v>
      </c>
    </row>
    <row r="12" spans="1:8">
      <c r="A12" t="str">
        <f>'mes donnees'!B11</f>
        <v>DSC-W710/BCE37</v>
      </c>
      <c r="B12" s="11">
        <f ca="1">SUMIF(OFFSET(achat!$E$2,,,COUNTA(achat!E:E),),AAA!A12,OFFSET(achat!$F$2,,,COUNTA(achat!F:F),))</f>
        <v>2</v>
      </c>
      <c r="D12" s="11">
        <f ca="1">SUMIF(OFFSET(achat!$E$2,,,COUNTA(achat!E:E),),AAA!A12,OFFSET(achat!$H$2,,,COUNTA(achat!H:H),))</f>
        <v>1796.96</v>
      </c>
      <c r="E12" s="11">
        <f ca="1">SUMIF(OFFSET(vente!$E$2,,,COUNTA(vente!E:E),),AAA!A12,OFFSET(vente!$F$2,,,COUNTA(vente!F:F),))</f>
        <v>0</v>
      </c>
      <c r="F12" s="11">
        <f ca="1">SUMIF(OFFSET(vente!$E$2,,,COUNTA(vente!E:E),),AAA!A12,OFFSET(vente!$H$2,,,COUNTA(vente!H:H),))</f>
        <v>0</v>
      </c>
      <c r="G12" s="11">
        <f t="shared" ca="1" si="0"/>
        <v>2</v>
      </c>
      <c r="H12" s="11">
        <f t="shared" ca="1" si="1"/>
        <v>0</v>
      </c>
    </row>
    <row r="13" spans="1:8">
      <c r="A13" t="str">
        <f>'mes donnees'!B12</f>
        <v>DSC-W710/PCE37</v>
      </c>
      <c r="B13" s="11">
        <f ca="1">SUMIF(OFFSET(achat!$E$2,,,COUNTA(achat!E:E),),AAA!A13,OFFSET(achat!$F$2,,,COUNTA(achat!F:F),))</f>
        <v>2</v>
      </c>
      <c r="D13" s="11">
        <f ca="1">SUMIF(OFFSET(achat!$E$2,,,COUNTA(achat!E:E),),AAA!A13,OFFSET(achat!$H$2,,,COUNTA(achat!H:H),))</f>
        <v>1796.96</v>
      </c>
      <c r="E13" s="11">
        <f ca="1">SUMIF(OFFSET(vente!$E$2,,,COUNTA(vente!E:E),),AAA!A13,OFFSET(vente!$F$2,,,COUNTA(vente!F:F),))</f>
        <v>0</v>
      </c>
      <c r="F13" s="11">
        <f ca="1">SUMIF(OFFSET(vente!$E$2,,,COUNTA(vente!E:E),),AAA!A13,OFFSET(vente!$H$2,,,COUNTA(vente!H:H),))</f>
        <v>0</v>
      </c>
      <c r="G13" s="11">
        <f t="shared" ca="1" si="0"/>
        <v>2</v>
      </c>
      <c r="H13" s="11">
        <f t="shared" ca="1" si="1"/>
        <v>0</v>
      </c>
    </row>
    <row r="14" spans="1:8">
      <c r="A14" t="str">
        <f>'mes donnees'!B13</f>
        <v>DSC-W710/SCE37</v>
      </c>
      <c r="B14" s="11">
        <f ca="1">SUMIF(OFFSET(achat!$E$2,,,COUNTA(achat!E:E),),AAA!A14,OFFSET(achat!$F$2,,,COUNTA(achat!F:F),))</f>
        <v>2</v>
      </c>
      <c r="D14" s="11">
        <f ca="1">SUMIF(OFFSET(achat!$E$2,,,COUNTA(achat!E:E),),AAA!A14,OFFSET(achat!$H$2,,,COUNTA(achat!H:H),))</f>
        <v>1796.96</v>
      </c>
      <c r="E14" s="11">
        <f ca="1">SUMIF(OFFSET(vente!$E$2,,,COUNTA(vente!E:E),),AAA!A14,OFFSET(vente!$F$2,,,COUNTA(vente!F:F),))</f>
        <v>0</v>
      </c>
      <c r="F14" s="11">
        <f ca="1">SUMIF(OFFSET(vente!$E$2,,,COUNTA(vente!E:E),),AAA!A14,OFFSET(vente!$H$2,,,COUNTA(vente!H:H),))</f>
        <v>0</v>
      </c>
      <c r="G14" s="11">
        <f t="shared" ca="1" si="0"/>
        <v>2</v>
      </c>
      <c r="H14" s="11">
        <f t="shared" ca="1" si="1"/>
        <v>0</v>
      </c>
    </row>
    <row r="15" spans="1:8">
      <c r="A15" t="str">
        <f>'mes donnees'!B14</f>
        <v>DSC-W730/BCE37</v>
      </c>
      <c r="B15" s="11">
        <f ca="1">SUMIF(OFFSET(achat!$E$2,,,COUNTA(achat!E:E),),AAA!A15,OFFSET(achat!$F$2,,,COUNTA(achat!F:F),))</f>
        <v>2</v>
      </c>
      <c r="D15" s="11">
        <f ca="1">SUMIF(OFFSET(achat!$E$2,,,COUNTA(achat!E:E),),AAA!A15,OFFSET(achat!$H$2,,,COUNTA(achat!H:H),))</f>
        <v>2267.38</v>
      </c>
      <c r="E15" s="11">
        <f ca="1">SUMIF(OFFSET(vente!$E$2,,,COUNTA(vente!E:E),),AAA!A15,OFFSET(vente!$F$2,,,COUNTA(vente!F:F),))</f>
        <v>0</v>
      </c>
      <c r="F15" s="11">
        <f ca="1">SUMIF(OFFSET(vente!$E$2,,,COUNTA(vente!E:E),),AAA!A15,OFFSET(vente!$H$2,,,COUNTA(vente!H:H),))</f>
        <v>0</v>
      </c>
      <c r="G15" s="11">
        <f t="shared" ca="1" si="0"/>
        <v>2</v>
      </c>
      <c r="H15" s="11">
        <f t="shared" ca="1" si="1"/>
        <v>0</v>
      </c>
    </row>
    <row r="16" spans="1:8">
      <c r="A16" t="str">
        <f>'mes donnees'!B15</f>
        <v>DSC-W730/SCE37</v>
      </c>
      <c r="B16" s="11">
        <f ca="1">SUMIF(OFFSET(achat!$E$2,,,COUNTA(achat!E:E),),AAA!A16,OFFSET(achat!$F$2,,,COUNTA(achat!F:F),))</f>
        <v>2</v>
      </c>
      <c r="D16" s="11">
        <f ca="1">SUMIF(OFFSET(achat!$E$2,,,COUNTA(achat!E:E),),AAA!A16,OFFSET(achat!$H$2,,,COUNTA(achat!H:H),))</f>
        <v>2267.38</v>
      </c>
      <c r="E16" s="11">
        <f ca="1">SUMIF(OFFSET(vente!$E$2,,,COUNTA(vente!E:E),),AAA!A16,OFFSET(vente!$F$2,,,COUNTA(vente!F:F),))</f>
        <v>0</v>
      </c>
      <c r="F16" s="11">
        <f ca="1">SUMIF(OFFSET(vente!$E$2,,,COUNTA(vente!E:E),),AAA!A16,OFFSET(vente!$H$2,,,COUNTA(vente!H:H),))</f>
        <v>0</v>
      </c>
      <c r="G16" s="11">
        <f t="shared" ca="1" si="0"/>
        <v>2</v>
      </c>
      <c r="H16" s="11">
        <f t="shared" ca="1" si="1"/>
        <v>0</v>
      </c>
    </row>
    <row r="17" spans="1:8">
      <c r="A17" t="str">
        <f>'mes donnees'!B16</f>
        <v>DSC-WX80/BCE32</v>
      </c>
      <c r="B17" s="11">
        <f ca="1">SUMIF(OFFSET(achat!$E$2,,,COUNTA(achat!E:E),),AAA!A17,OFFSET(achat!$F$2,,,COUNTA(achat!F:F),))</f>
        <v>2</v>
      </c>
      <c r="D17" s="11">
        <f ca="1">SUMIF(OFFSET(achat!$E$2,,,COUNTA(achat!E:E),),AAA!A17,OFFSET(achat!$H$2,,,COUNTA(achat!H:H),))</f>
        <v>3129.66</v>
      </c>
      <c r="E17" s="11">
        <f ca="1">SUMIF(OFFSET(vente!$E$2,,,COUNTA(vente!E:E),),AAA!A17,OFFSET(vente!$F$2,,,COUNTA(vente!F:F),))</f>
        <v>0</v>
      </c>
      <c r="F17" s="11">
        <f ca="1">SUMIF(OFFSET(vente!$E$2,,,COUNTA(vente!E:E),),AAA!A17,OFFSET(vente!$H$2,,,COUNTA(vente!H:H),))</f>
        <v>0</v>
      </c>
      <c r="G17" s="11">
        <f t="shared" ca="1" si="0"/>
        <v>2</v>
      </c>
      <c r="H17" s="11">
        <f t="shared" ca="1" si="1"/>
        <v>0</v>
      </c>
    </row>
    <row r="18" spans="1:8">
      <c r="A18" t="str">
        <f>'mes donnees'!B17</f>
        <v>DSC-WX80/WCE32</v>
      </c>
      <c r="B18" s="11">
        <f ca="1">SUMIF(OFFSET(achat!$E$2,,,COUNTA(achat!E:E),),AAA!A18,OFFSET(achat!$F$2,,,COUNTA(achat!F:F),))</f>
        <v>2</v>
      </c>
      <c r="D18" s="11">
        <f ca="1">SUMIF(OFFSET(achat!$E$2,,,COUNTA(achat!E:E),),AAA!A18,OFFSET(achat!$H$2,,,COUNTA(achat!H:H),))</f>
        <v>3129.66</v>
      </c>
      <c r="E18" s="11">
        <f ca="1">SUMIF(OFFSET(vente!$E$2,,,COUNTA(vente!E:E),),AAA!A18,OFFSET(vente!$F$2,,,COUNTA(vente!F:F),))</f>
        <v>0</v>
      </c>
      <c r="F18" s="11">
        <f ca="1">SUMIF(OFFSET(vente!$E$2,,,COUNTA(vente!E:E),),AAA!A18,OFFSET(vente!$H$2,,,COUNTA(vente!H:H),))</f>
        <v>0</v>
      </c>
      <c r="G18" s="11">
        <f t="shared" ca="1" si="0"/>
        <v>2</v>
      </c>
      <c r="H18" s="11">
        <f t="shared" ca="1" si="1"/>
        <v>0</v>
      </c>
    </row>
    <row r="19" spans="1:8">
      <c r="A19" t="str">
        <f>'mes donnees'!B18</f>
        <v>DVA-DZ840K</v>
      </c>
      <c r="B19" s="11">
        <f ca="1">SUMIF(OFFSET(achat!$E$2,,,COUNTA(achat!E:E),),AAA!A19,OFFSET(achat!$F$2,,,COUNTA(achat!F:F),))</f>
        <v>2</v>
      </c>
      <c r="D19" s="11">
        <f ca="1">SUMIF(OFFSET(achat!$E$2,,,COUNTA(achat!E:E),),AAA!A19,OFFSET(achat!$H$2,,,COUNTA(achat!H:H),))</f>
        <v>6448.75</v>
      </c>
      <c r="E19" s="11">
        <f ca="1">SUMIF(OFFSET(vente!$E$2,,,COUNTA(vente!E:E),),AAA!A19,OFFSET(vente!$F$2,,,COUNTA(vente!F:F),))</f>
        <v>0</v>
      </c>
      <c r="F19" s="11">
        <f ca="1">SUMIF(OFFSET(vente!$E$2,,,COUNTA(vente!E:E),),AAA!A19,OFFSET(vente!$H$2,,,COUNTA(vente!H:H),))</f>
        <v>0</v>
      </c>
      <c r="G19" s="11">
        <f t="shared" ca="1" si="0"/>
        <v>2</v>
      </c>
      <c r="H19" s="11">
        <f t="shared" ca="1" si="1"/>
        <v>0</v>
      </c>
    </row>
    <row r="20" spans="1:8">
      <c r="A20" t="str">
        <f>'mes donnees'!B19</f>
        <v>DVA-SZ1000W</v>
      </c>
      <c r="B20" s="11">
        <f ca="1">SUMIF(OFFSET(achat!$E$2,,,COUNTA(achat!E:E),),AAA!A20,OFFSET(achat!$F$2,,,COUNTA(achat!F:F),))</f>
        <v>2</v>
      </c>
      <c r="D20" s="11">
        <f ca="1">SUMIF(OFFSET(achat!$E$2,,,COUNTA(achat!E:E),),AAA!A20,OFFSET(achat!$H$2,,,COUNTA(achat!H:H),))</f>
        <v>7639.66</v>
      </c>
      <c r="E20" s="11">
        <f ca="1">SUMIF(OFFSET(vente!$E$2,,,COUNTA(vente!E:E),),AAA!A20,OFFSET(vente!$F$2,,,COUNTA(vente!F:F),))</f>
        <v>0</v>
      </c>
      <c r="F20" s="11">
        <f ca="1">SUMIF(OFFSET(vente!$E$2,,,COUNTA(vente!E:E),),AAA!A20,OFFSET(vente!$H$2,,,COUNTA(vente!H:H),))</f>
        <v>0</v>
      </c>
      <c r="G20" s="11">
        <f t="shared" ca="1" si="0"/>
        <v>2</v>
      </c>
      <c r="H20" s="11">
        <f t="shared" ca="1" si="1"/>
        <v>0</v>
      </c>
    </row>
    <row r="21" spans="1:8">
      <c r="A21" t="str">
        <f>'mes donnees'!B20</f>
        <v>DVA-TZ715</v>
      </c>
      <c r="B21" s="11">
        <f ca="1">SUMIF(OFFSET(achat!$E$2,,,COUNTA(achat!E:E),),AAA!A21,OFFSET(achat!$F$2,,,COUNTA(achat!F:F),))</f>
        <v>2</v>
      </c>
      <c r="D21" s="11">
        <f ca="1">SUMIF(OFFSET(achat!$E$2,,,COUNTA(achat!E:E),),AAA!A21,OFFSET(achat!$H$2,,,COUNTA(achat!H:H),))</f>
        <v>4136.17</v>
      </c>
      <c r="E21" s="11">
        <f ca="1">SUMIF(OFFSET(vente!$E$2,,,COUNTA(vente!E:E),),AAA!A21,OFFSET(vente!$F$2,,,COUNTA(vente!F:F),))</f>
        <v>0</v>
      </c>
      <c r="F21" s="11">
        <f ca="1">SUMIF(OFFSET(vente!$E$2,,,COUNTA(vente!E:E),),AAA!A21,OFFSET(vente!$H$2,,,COUNTA(vente!H:H),))</f>
        <v>0</v>
      </c>
      <c r="G21" s="11">
        <f t="shared" ca="1" si="0"/>
        <v>2</v>
      </c>
      <c r="H21" s="11">
        <f t="shared" ca="1" si="1"/>
        <v>0</v>
      </c>
    </row>
    <row r="22" spans="1:8">
      <c r="A22" t="str">
        <f>'mes donnees'!B21</f>
        <v>DVP-SR320/BCEA5</v>
      </c>
      <c r="B22" s="11">
        <f ca="1">SUMIF(OFFSET(achat!$E$2,,,COUNTA(achat!E:E),),AAA!A22,OFFSET(achat!$F$2,,,COUNTA(achat!F:F),))</f>
        <v>5</v>
      </c>
      <c r="D22" s="11">
        <f ca="1">SUMIF(OFFSET(achat!$E$2,,,COUNTA(achat!E:E),),AAA!A22,OFFSET(achat!$H$2,,,COUNTA(achat!H:H),))</f>
        <v>1206.95</v>
      </c>
      <c r="E22" s="11">
        <f ca="1">SUMIF(OFFSET(vente!$E$2,,,COUNTA(vente!E:E),),AAA!A22,OFFSET(vente!$F$2,,,COUNTA(vente!F:F),))</f>
        <v>0</v>
      </c>
      <c r="F22" s="11">
        <f ca="1">SUMIF(OFFSET(vente!$E$2,,,COUNTA(vente!E:E),),AAA!A22,OFFSET(vente!$H$2,,,COUNTA(vente!H:H),))</f>
        <v>0</v>
      </c>
      <c r="G22" s="11">
        <f t="shared" ca="1" si="0"/>
        <v>5</v>
      </c>
      <c r="H22" s="11">
        <f t="shared" ca="1" si="1"/>
        <v>0</v>
      </c>
    </row>
    <row r="23" spans="1:8">
      <c r="A23" t="str">
        <f>'mes donnees'!B22</f>
        <v>DVP-SR760HPBCEA5</v>
      </c>
      <c r="B23" s="11">
        <f ca="1">SUMIF(OFFSET(achat!$E$2,,,COUNTA(achat!E:E),),AAA!A23,OFFSET(achat!$F$2,,,COUNTA(achat!F:F),))</f>
        <v>0</v>
      </c>
      <c r="D23" s="11">
        <f ca="1">SUMIF(OFFSET(achat!$E$2,,,COUNTA(achat!E:E),),AAA!A23,OFFSET(achat!$H$2,,,COUNTA(achat!H:H),))</f>
        <v>0</v>
      </c>
      <c r="E23" s="11">
        <f ca="1">SUMIF(OFFSET(vente!$E$2,,,COUNTA(vente!E:E),),AAA!A23,OFFSET(vente!$F$2,,,COUNTA(vente!F:F),))</f>
        <v>0</v>
      </c>
      <c r="F23" s="11">
        <f ca="1">SUMIF(OFFSET(vente!$E$2,,,COUNTA(vente!E:E),),AAA!A23,OFFSET(vente!$H$2,,,COUNTA(vente!H:H),))</f>
        <v>0</v>
      </c>
      <c r="G23" s="11">
        <f t="shared" ca="1" si="0"/>
        <v>0</v>
      </c>
      <c r="H23" s="11">
        <f t="shared" ca="1" si="1"/>
        <v>0</v>
      </c>
    </row>
    <row r="24" spans="1:8">
      <c r="A24" t="str">
        <f>'mes donnees'!B23</f>
        <v>HCD-SH2000/MEA3</v>
      </c>
      <c r="B24" s="11">
        <f ca="1">SUMIF(OFFSET(achat!$E$2,,,COUNTA(achat!E:E),),AAA!A24,OFFSET(achat!$F$2,,,COUNTA(achat!F:F),))</f>
        <v>2</v>
      </c>
      <c r="D24" s="11">
        <f ca="1">SUMIF(OFFSET(achat!$E$2,,,COUNTA(achat!E:E),),AAA!A24,OFFSET(achat!$H$2,,,COUNTA(achat!H:H),))</f>
        <v>9775.18</v>
      </c>
      <c r="E24" s="11">
        <f ca="1">SUMIF(OFFSET(vente!$E$2,,,COUNTA(vente!E:E),),AAA!A24,OFFSET(vente!$F$2,,,COUNTA(vente!F:F),))</f>
        <v>0</v>
      </c>
      <c r="F24" s="11">
        <f ca="1">SUMIF(OFFSET(vente!$E$2,,,COUNTA(vente!E:E),),AAA!A24,OFFSET(vente!$H$2,,,COUNTA(vente!H:H),))</f>
        <v>0</v>
      </c>
      <c r="G24" s="11">
        <f t="shared" ca="1" si="0"/>
        <v>2</v>
      </c>
      <c r="H24" s="11">
        <f t="shared" ca="1" si="1"/>
        <v>0</v>
      </c>
    </row>
    <row r="25" spans="1:8">
      <c r="A25" t="str">
        <f>'mes donnees'!B24</f>
        <v>ICF-C205/SCSP5</v>
      </c>
      <c r="B25" s="11">
        <f ca="1">SUMIF(OFFSET(achat!$E$2,,,COUNTA(achat!E:E),),AAA!A25,OFFSET(achat!$F$2,,,COUNTA(achat!F:F),))</f>
        <v>2</v>
      </c>
      <c r="D25" s="11">
        <f ca="1">SUMIF(OFFSET(achat!$E$2,,,COUNTA(achat!E:E),),AAA!A25,OFFSET(achat!$H$2,,,COUNTA(achat!H:H),))</f>
        <v>250.68</v>
      </c>
      <c r="E25" s="11">
        <f ca="1">SUMIF(OFFSET(vente!$E$2,,,COUNTA(vente!E:E),),AAA!A25,OFFSET(vente!$F$2,,,COUNTA(vente!F:F),))</f>
        <v>1</v>
      </c>
      <c r="F25" s="11">
        <f ca="1">SUMIF(OFFSET(vente!$E$2,,,COUNTA(vente!E:E),),AAA!A25,OFFSET(vente!$H$2,,,COUNTA(vente!H:H),))</f>
        <v>150</v>
      </c>
      <c r="G25" s="11">
        <f t="shared" ca="1" si="0"/>
        <v>1</v>
      </c>
      <c r="H25" s="11">
        <f t="shared" ca="1" si="1"/>
        <v>0</v>
      </c>
    </row>
    <row r="26" spans="1:8">
      <c r="A26" t="str">
        <f>'mes donnees'!B25</f>
        <v>ICF-C318/BCSP5</v>
      </c>
      <c r="B26" s="11">
        <f ca="1">SUMIF(OFFSET(achat!$E$2,,,COUNTA(achat!E:E),),AAA!A26,OFFSET(achat!$F$2,,,COUNTA(achat!F:F),))</f>
        <v>2</v>
      </c>
      <c r="D26" s="11">
        <f ca="1">SUMIF(OFFSET(achat!$E$2,,,COUNTA(achat!E:E),),AAA!A26,OFFSET(achat!$H$2,,,COUNTA(achat!H:H),))</f>
        <v>430.18</v>
      </c>
      <c r="E26" s="11">
        <f ca="1">SUMIF(OFFSET(vente!$E$2,,,COUNTA(vente!E:E),),AAA!A26,OFFSET(vente!$F$2,,,COUNTA(vente!F:F),))</f>
        <v>0</v>
      </c>
      <c r="F26" s="11">
        <f ca="1">SUMIF(OFFSET(vente!$E$2,,,COUNTA(vente!E:E),),AAA!A26,OFFSET(vente!$H$2,,,COUNTA(vente!H:H),))</f>
        <v>0</v>
      </c>
      <c r="G26" s="11">
        <f t="shared" ca="1" si="0"/>
        <v>2</v>
      </c>
      <c r="H26" s="11">
        <f t="shared" ca="1" si="1"/>
        <v>0</v>
      </c>
    </row>
    <row r="27" spans="1:8">
      <c r="A27" t="str">
        <f>'mes donnees'!B26</f>
        <v>ICF-F10//CE</v>
      </c>
      <c r="B27" s="11">
        <f ca="1">SUMIF(OFFSET(achat!$E$2,,,COUNTA(achat!E:E),),AAA!A27,OFFSET(achat!$F$2,,,COUNTA(achat!F:F),))</f>
        <v>2</v>
      </c>
      <c r="D27" s="11">
        <f ca="1">SUMIF(OFFSET(achat!$E$2,,,COUNTA(achat!E:E),),AAA!A27,OFFSET(achat!$H$2,,,COUNTA(achat!H:H),))</f>
        <v>221.02</v>
      </c>
      <c r="E27" s="11">
        <f ca="1">SUMIF(OFFSET(vente!$E$2,,,COUNTA(vente!E:E),),AAA!A27,OFFSET(vente!$F$2,,,COUNTA(vente!F:F),))</f>
        <v>0</v>
      </c>
      <c r="F27" s="11">
        <f ca="1">SUMIF(OFFSET(vente!$E$2,,,COUNTA(vente!E:E),),AAA!A27,OFFSET(vente!$H$2,,,COUNTA(vente!H:H),))</f>
        <v>0</v>
      </c>
      <c r="G27" s="11">
        <f t="shared" ca="1" si="0"/>
        <v>2</v>
      </c>
      <c r="H27" s="11">
        <f t="shared" ca="1" si="1"/>
        <v>0</v>
      </c>
    </row>
    <row r="28" spans="1:8">
      <c r="A28" t="str">
        <f>'mes donnees'!B27</f>
        <v>KDL-32BX350AF1</v>
      </c>
      <c r="B28" s="11">
        <f ca="1">SUMIF(OFFSET(achat!$E$2,,,COUNTA(achat!E:E),),AAA!A28,OFFSET(achat!$F$2,,,COUNTA(achat!F:F),))</f>
        <v>304</v>
      </c>
      <c r="D28" s="11">
        <f ca="1">SUMIF(OFFSET(achat!$E$2,,,COUNTA(achat!E:E),),AAA!A28,OFFSET(achat!$H$2,,,COUNTA(achat!H:H),))</f>
        <v>750000</v>
      </c>
      <c r="E28" s="11">
        <f ca="1">SUMIF(OFFSET(vente!$E$2,,,COUNTA(vente!E:E),),AAA!A28,OFFSET(vente!$F$2,,,COUNTA(vente!F:F),))</f>
        <v>10</v>
      </c>
      <c r="F28" s="11">
        <f ca="1">SUMIF(OFFSET(vente!$E$2,,,COUNTA(vente!E:E),),AAA!A28,OFFSET(vente!$H$2,,,COUNTA(vente!H:H),))</f>
        <v>27000</v>
      </c>
      <c r="G28" s="11">
        <f t="shared" ca="1" si="0"/>
        <v>294</v>
      </c>
      <c r="H28" s="11">
        <f t="shared" ca="1" si="1"/>
        <v>0</v>
      </c>
    </row>
    <row r="29" spans="1:8">
      <c r="A29" t="str">
        <f>'mes donnees'!B28</f>
        <v>KDL-32R400AME6</v>
      </c>
      <c r="B29" s="11">
        <f ca="1">SUMIF(OFFSET(achat!$E$2,,,COUNTA(achat!E:E),),AAA!A29,OFFSET(achat!$F$2,,,COUNTA(achat!F:F),))</f>
        <v>55</v>
      </c>
      <c r="D29" s="11">
        <f ca="1">SUMIF(OFFSET(achat!$E$2,,,COUNTA(achat!E:E),),AAA!A29,OFFSET(achat!$H$2,,,COUNTA(achat!H:H),))</f>
        <v>149641.5</v>
      </c>
      <c r="E29" s="11">
        <f ca="1">SUMIF(OFFSET(vente!$E$2,,,COUNTA(vente!E:E),),AAA!A29,OFFSET(vente!$F$2,,,COUNTA(vente!F:F),))</f>
        <v>0</v>
      </c>
      <c r="F29" s="11">
        <f ca="1">SUMIF(OFFSET(vente!$E$2,,,COUNTA(vente!E:E),),AAA!A29,OFFSET(vente!$H$2,,,COUNTA(vente!H:H),))</f>
        <v>0</v>
      </c>
      <c r="G29" s="11">
        <f t="shared" ca="1" si="0"/>
        <v>55</v>
      </c>
      <c r="H29" s="11">
        <f t="shared" ca="1" si="1"/>
        <v>0</v>
      </c>
    </row>
    <row r="30" spans="1:8">
      <c r="A30" t="str">
        <f>'mes donnees'!B29</f>
        <v>KDL-32W670AME6</v>
      </c>
      <c r="B30" s="11">
        <f ca="1">SUMIF(OFFSET(achat!$E$2,,,COUNTA(achat!E:E),),AAA!A30,OFFSET(achat!$F$2,,,COUNTA(achat!F:F),))</f>
        <v>2</v>
      </c>
      <c r="D30" s="11">
        <f ca="1">SUMIF(OFFSET(achat!$E$2,,,COUNTA(achat!E:E),),AAA!A30,OFFSET(achat!$H$2,,,COUNTA(achat!H:H),))</f>
        <v>7732.83</v>
      </c>
      <c r="E30" s="11">
        <f ca="1">SUMIF(OFFSET(vente!$E$2,,,COUNTA(vente!E:E),),AAA!A30,OFFSET(vente!$F$2,,,COUNTA(vente!F:F),))</f>
        <v>1</v>
      </c>
      <c r="F30" s="11">
        <f ca="1">SUMIF(OFFSET(vente!$E$2,,,COUNTA(vente!E:E),),AAA!A30,OFFSET(vente!$H$2,,,COUNTA(vente!H:H),))</f>
        <v>5290</v>
      </c>
      <c r="G30" s="11">
        <f t="shared" ca="1" si="0"/>
        <v>1</v>
      </c>
      <c r="H30" s="11">
        <f t="shared" ca="1" si="1"/>
        <v>0</v>
      </c>
    </row>
    <row r="31" spans="1:8">
      <c r="A31" t="str">
        <f>'mes donnees'!B30</f>
        <v>KDL-40R450AME6</v>
      </c>
      <c r="B31" s="11">
        <f ca="1">SUMIF(OFFSET(achat!$E$2,,,COUNTA(achat!E:E),),AAA!A31,OFFSET(achat!$F$2,,,COUNTA(achat!F:F),))</f>
        <v>2</v>
      </c>
      <c r="D31" s="11">
        <f ca="1">SUMIF(OFFSET(achat!$E$2,,,COUNTA(achat!E:E),),AAA!A31,OFFSET(achat!$H$2,,,COUNTA(achat!H:H),))</f>
        <v>8511.25</v>
      </c>
      <c r="E31" s="11">
        <f ca="1">SUMIF(OFFSET(vente!$E$2,,,COUNTA(vente!E:E),),AAA!A31,OFFSET(vente!$F$2,,,COUNTA(vente!F:F),))</f>
        <v>1</v>
      </c>
      <c r="F31" s="11">
        <f ca="1">SUMIF(OFFSET(vente!$E$2,,,COUNTA(vente!E:E),),AAA!A31,OFFSET(vente!$H$2,,,COUNTA(vente!H:H),))</f>
        <v>5700</v>
      </c>
      <c r="G31" s="11">
        <f t="shared" ca="1" si="0"/>
        <v>1</v>
      </c>
      <c r="H31" s="11">
        <f t="shared" ca="1" si="1"/>
        <v>0</v>
      </c>
    </row>
    <row r="32" spans="1:8">
      <c r="A32" t="str">
        <f>'mes donnees'!B31</f>
        <v>KDL-42W670AME6</v>
      </c>
      <c r="B32" s="11">
        <f ca="1">SUMIF(OFFSET(achat!$E$2,,,COUNTA(achat!E:E),),AAA!A32,OFFSET(achat!$F$2,,,COUNTA(achat!F:F),))</f>
        <v>2</v>
      </c>
      <c r="D32" s="11">
        <f ca="1">SUMIF(OFFSET(achat!$E$2,,,COUNTA(achat!E:E),),AAA!A32,OFFSET(achat!$H$2,,,COUNTA(achat!H:H),))</f>
        <v>11398.75</v>
      </c>
      <c r="E32" s="11">
        <f ca="1">SUMIF(OFFSET(vente!$E$2,,,COUNTA(vente!E:E),),AAA!A32,OFFSET(vente!$F$2,,,COUNTA(vente!F:F),))</f>
        <v>1</v>
      </c>
      <c r="F32" s="11">
        <f ca="1">SUMIF(OFFSET(vente!$E$2,,,COUNTA(vente!E:E),),AAA!A32,OFFSET(vente!$H$2,,,COUNTA(vente!H:H),))</f>
        <v>7500</v>
      </c>
      <c r="G32" s="11">
        <f t="shared" ca="1" si="0"/>
        <v>1</v>
      </c>
      <c r="H32" s="11">
        <f t="shared" ca="1" si="1"/>
        <v>0</v>
      </c>
    </row>
    <row r="33" spans="1:8">
      <c r="A33" t="str">
        <f>'mes donnees'!B32</f>
        <v>KDL-42W804A/ZME6</v>
      </c>
      <c r="B33" s="11">
        <f ca="1">SUMIF(OFFSET(achat!$E$2,,,COUNTA(achat!E:E),),AAA!A33,OFFSET(achat!$F$2,,,COUNTA(achat!F:F),))</f>
        <v>3</v>
      </c>
      <c r="D33" s="11">
        <f ca="1">SUMIF(OFFSET(achat!$E$2,,,COUNTA(achat!E:E),),AAA!A33,OFFSET(achat!$H$2,,,COUNTA(achat!H:H),))</f>
        <v>21168.75</v>
      </c>
      <c r="E33" s="11">
        <f ca="1">SUMIF(OFFSET(vente!$E$2,,,COUNTA(vente!E:E),),AAA!A33,OFFSET(vente!$F$2,,,COUNTA(vente!F:F),))</f>
        <v>0</v>
      </c>
      <c r="F33" s="11">
        <f ca="1">SUMIF(OFFSET(vente!$E$2,,,COUNTA(vente!E:E),),AAA!A33,OFFSET(vente!$H$2,,,COUNTA(vente!H:H),))</f>
        <v>0</v>
      </c>
      <c r="G33" s="11">
        <f t="shared" ca="1" si="0"/>
        <v>3</v>
      </c>
      <c r="H33" s="11">
        <f t="shared" ca="1" si="1"/>
        <v>0</v>
      </c>
    </row>
    <row r="34" spans="1:8">
      <c r="A34" t="str">
        <f>'mes donnees'!B33</f>
        <v>KDL-46R450AME6</v>
      </c>
      <c r="B34" s="11">
        <f ca="1">SUMIF(OFFSET(achat!$E$2,,,COUNTA(achat!E:E),),AAA!A34,OFFSET(achat!$F$2,,,COUNTA(achat!F:F),))</f>
        <v>2</v>
      </c>
      <c r="D34" s="11">
        <f ca="1">SUMIF(OFFSET(achat!$E$2,,,COUNTA(achat!E:E),),AAA!A34,OFFSET(achat!$H$2,,,COUNTA(achat!H:H),))</f>
        <v>12559.66</v>
      </c>
      <c r="E34" s="11">
        <f ca="1">SUMIF(OFFSET(vente!$E$2,,,COUNTA(vente!E:E),),AAA!A34,OFFSET(vente!$F$2,,,COUNTA(vente!F:F),))</f>
        <v>0</v>
      </c>
      <c r="F34" s="11">
        <f ca="1">SUMIF(OFFSET(vente!$E$2,,,COUNTA(vente!E:E),),AAA!A34,OFFSET(vente!$H$2,,,COUNTA(vente!H:H),))</f>
        <v>0</v>
      </c>
      <c r="G34" s="11">
        <f t="shared" ca="1" si="0"/>
        <v>2</v>
      </c>
      <c r="H34" s="11">
        <f t="shared" ca="1" si="1"/>
        <v>0</v>
      </c>
    </row>
    <row r="35" spans="1:8">
      <c r="A35" t="str">
        <f>'mes donnees'!B34</f>
        <v>KDL-46W700AME6</v>
      </c>
      <c r="B35" s="11">
        <f ca="1">SUMIF(OFFSET(achat!$E$2,,,COUNTA(achat!E:E),),AAA!A35,OFFSET(achat!$F$2,,,COUNTA(achat!F:F),))</f>
        <v>3</v>
      </c>
      <c r="D35" s="11">
        <f ca="1">SUMIF(OFFSET(achat!$E$2,,,COUNTA(achat!E:E),),AAA!A35,OFFSET(achat!$H$2,,,COUNTA(achat!H:H),))</f>
        <v>28922.79</v>
      </c>
      <c r="E35" s="11">
        <f ca="1">SUMIF(OFFSET(vente!$E$2,,,COUNTA(vente!E:E),),AAA!A35,OFFSET(vente!$F$2,,,COUNTA(vente!F:F),))</f>
        <v>0</v>
      </c>
      <c r="F35" s="11">
        <f ca="1">SUMIF(OFFSET(vente!$E$2,,,COUNTA(vente!E:E),),AAA!A35,OFFSET(vente!$H$2,,,COUNTA(vente!H:H),))</f>
        <v>0</v>
      </c>
      <c r="G35" s="11">
        <f t="shared" ca="1" si="0"/>
        <v>3</v>
      </c>
      <c r="H35" s="11">
        <f t="shared" ca="1" si="1"/>
        <v>0</v>
      </c>
    </row>
    <row r="36" spans="1:8">
      <c r="A36" t="str">
        <f>'mes donnees'!B35</f>
        <v>KDL-46W904AME6</v>
      </c>
      <c r="B36" s="11">
        <f ca="1">SUMIF(OFFSET(achat!$E$2,,,COUNTA(achat!E:E),),AAA!A36,OFFSET(achat!$F$2,,,COUNTA(achat!F:F),))</f>
        <v>2</v>
      </c>
      <c r="D36" s="11">
        <f ca="1">SUMIF(OFFSET(achat!$E$2,,,COUNTA(achat!E:E),),AAA!A36,OFFSET(achat!$H$2,,,COUNTA(achat!H:H),))</f>
        <v>29686.5</v>
      </c>
      <c r="E36" s="11">
        <f ca="1">SUMIF(OFFSET(vente!$E$2,,,COUNTA(vente!E:E),),AAA!A36,OFFSET(vente!$F$2,,,COUNTA(vente!F:F),))</f>
        <v>0</v>
      </c>
      <c r="F36" s="11">
        <f ca="1">SUMIF(OFFSET(vente!$E$2,,,COUNTA(vente!E:E),),AAA!A36,OFFSET(vente!$H$2,,,COUNTA(vente!H:H),))</f>
        <v>0</v>
      </c>
      <c r="G36" s="11">
        <f t="shared" ca="1" si="0"/>
        <v>2</v>
      </c>
      <c r="H36" s="11">
        <f t="shared" ca="1" si="1"/>
        <v>0</v>
      </c>
    </row>
    <row r="37" spans="1:8">
      <c r="A37" t="str">
        <f>'mes donnees'!B36</f>
        <v>KDL-47R500AAF1</v>
      </c>
      <c r="B37" s="11">
        <f ca="1">SUMIF(OFFSET(achat!$E$2,,,COUNTA(achat!E:E),),AAA!A37,OFFSET(achat!$F$2,,,COUNTA(achat!F:F),))</f>
        <v>2</v>
      </c>
      <c r="D37" s="11">
        <f ca="1">SUMIF(OFFSET(achat!$E$2,,,COUNTA(achat!E:E),),AAA!A37,OFFSET(achat!$H$2,,,COUNTA(achat!H:H),))</f>
        <v>15019.66</v>
      </c>
      <c r="E37" s="11">
        <f ca="1">SUMIF(OFFSET(vente!$E$2,,,COUNTA(vente!E:E),),AAA!A37,OFFSET(vente!$F$2,,,COUNTA(vente!F:F),))</f>
        <v>0</v>
      </c>
      <c r="F37" s="11">
        <f ca="1">SUMIF(OFFSET(vente!$E$2,,,COUNTA(vente!E:E),),AAA!A37,OFFSET(vente!$H$2,,,COUNTA(vente!H:H),))</f>
        <v>0</v>
      </c>
      <c r="G37" s="11">
        <f t="shared" ca="1" si="0"/>
        <v>2</v>
      </c>
      <c r="H37" s="11">
        <f t="shared" ca="1" si="1"/>
        <v>0</v>
      </c>
    </row>
    <row r="38" spans="1:8">
      <c r="A38" t="str">
        <f>'mes donnees'!B37</f>
        <v>KDL-47W804A/ZME6</v>
      </c>
      <c r="B38" s="11">
        <f ca="1">SUMIF(OFFSET(achat!$E$2,,,COUNTA(achat!E:E),),AAA!A38,OFFSET(achat!$F$2,,,COUNTA(achat!F:F),))</f>
        <v>2</v>
      </c>
      <c r="D38" s="11">
        <f ca="1">SUMIF(OFFSET(achat!$E$2,,,COUNTA(achat!E:E),),AAA!A38,OFFSET(achat!$H$2,,,COUNTA(achat!H:H),))</f>
        <v>22976.82</v>
      </c>
      <c r="E38" s="11">
        <f ca="1">SUMIF(OFFSET(vente!$E$2,,,COUNTA(vente!E:E),),AAA!A38,OFFSET(vente!$F$2,,,COUNTA(vente!F:F),))</f>
        <v>0</v>
      </c>
      <c r="F38" s="11">
        <f ca="1">SUMIF(OFFSET(vente!$E$2,,,COUNTA(vente!E:E),),AAA!A38,OFFSET(vente!$H$2,,,COUNTA(vente!H:H),))</f>
        <v>0</v>
      </c>
      <c r="G38" s="11">
        <f t="shared" ca="1" si="0"/>
        <v>2</v>
      </c>
      <c r="H38" s="11">
        <f t="shared" ca="1" si="1"/>
        <v>0</v>
      </c>
    </row>
    <row r="39" spans="1:8">
      <c r="A39" t="str">
        <f>'mes donnees'!B38</f>
        <v>KDL-50R550AAF1</v>
      </c>
      <c r="B39" s="11">
        <f ca="1">SUMIF(OFFSET(achat!$E$2,,,COUNTA(achat!E:E),),AAA!A39,OFFSET(achat!$F$2,,,COUNTA(achat!F:F),))</f>
        <v>2</v>
      </c>
      <c r="D39" s="11">
        <f ca="1">SUMIF(OFFSET(achat!$E$2,,,COUNTA(achat!E:E),),AAA!A39,OFFSET(achat!$H$2,,,COUNTA(achat!H:H),))</f>
        <v>20486.34</v>
      </c>
      <c r="E39" s="11">
        <f ca="1">SUMIF(OFFSET(vente!$E$2,,,COUNTA(vente!E:E),),AAA!A39,OFFSET(vente!$F$2,,,COUNTA(vente!F:F),))</f>
        <v>0</v>
      </c>
      <c r="F39" s="11">
        <f ca="1">SUMIF(OFFSET(vente!$E$2,,,COUNTA(vente!E:E),),AAA!A39,OFFSET(vente!$H$2,,,COUNTA(vente!H:H),))</f>
        <v>0</v>
      </c>
      <c r="G39" s="11">
        <f t="shared" ca="1" si="0"/>
        <v>2</v>
      </c>
      <c r="H39" s="11">
        <f t="shared" ca="1" si="1"/>
        <v>0</v>
      </c>
    </row>
    <row r="40" spans="1:8">
      <c r="A40" t="str">
        <f>'mes donnees'!B39</f>
        <v>KDL-55W804A/ZME6</v>
      </c>
      <c r="B40" s="11">
        <f ca="1">SUMIF(OFFSET(achat!$E$2,,,COUNTA(achat!E:E),),AAA!A40,OFFSET(achat!$F$2,,,COUNTA(achat!F:F),))</f>
        <v>0</v>
      </c>
      <c r="D40" s="11">
        <f ca="1">SUMIF(OFFSET(achat!$E$2,,,COUNTA(achat!E:E),),AAA!A40,OFFSET(achat!$H$2,,,COUNTA(achat!H:H),))</f>
        <v>0</v>
      </c>
      <c r="E40" s="11">
        <f ca="1">SUMIF(OFFSET(vente!$E$2,,,COUNTA(vente!E:E),),AAA!A40,OFFSET(vente!$F$2,,,COUNTA(vente!F:F),))</f>
        <v>0</v>
      </c>
      <c r="F40" s="11">
        <f ca="1">SUMIF(OFFSET(vente!$E$2,,,COUNTA(vente!E:E),),AAA!A40,OFFSET(vente!$H$2,,,COUNTA(vente!H:H),))</f>
        <v>0</v>
      </c>
      <c r="G40" s="11">
        <f t="shared" ca="1" si="0"/>
        <v>0</v>
      </c>
      <c r="H40" s="11">
        <f t="shared" ca="1" si="1"/>
        <v>0</v>
      </c>
    </row>
    <row r="41" spans="1:8">
      <c r="A41" t="str">
        <f>'mes donnees'!B40</f>
        <v>KDL-55W904AME6</v>
      </c>
      <c r="B41" s="11">
        <f ca="1">SUMIF(OFFSET(achat!$E$2,,,COUNTA(achat!E:E),),AAA!A41,OFFSET(achat!$F$2,,,COUNTA(achat!F:F),))</f>
        <v>2</v>
      </c>
      <c r="D41" s="11">
        <f ca="1">SUMIF(OFFSET(achat!$E$2,,,COUNTA(achat!E:E),),AAA!A41,OFFSET(achat!$H$2,,,COUNTA(achat!H:H),))</f>
        <v>43186.5</v>
      </c>
      <c r="E41" s="11">
        <f ca="1">SUMIF(OFFSET(vente!$E$2,,,COUNTA(vente!E:E),),AAA!A41,OFFSET(vente!$F$2,,,COUNTA(vente!F:F),))</f>
        <v>0</v>
      </c>
      <c r="F41" s="11">
        <f ca="1">SUMIF(OFFSET(vente!$E$2,,,COUNTA(vente!E:E),),AAA!A41,OFFSET(vente!$H$2,,,COUNTA(vente!H:H),))</f>
        <v>0</v>
      </c>
      <c r="G41" s="11">
        <f t="shared" ca="1" si="0"/>
        <v>2</v>
      </c>
      <c r="H41" s="11">
        <f t="shared" ca="1" si="1"/>
        <v>0</v>
      </c>
    </row>
    <row r="42" spans="1:8">
      <c r="A42" t="str">
        <f>'mes donnees'!B41</f>
        <v>KDL-60R550AAF1</v>
      </c>
      <c r="B42" s="11">
        <f ca="1">SUMIF(OFFSET(achat!$E$2,,,COUNTA(achat!E:E),),AAA!A42,OFFSET(achat!$F$2,,,COUNTA(achat!F:F),))</f>
        <v>2</v>
      </c>
      <c r="D42" s="11">
        <f ca="1">SUMIF(OFFSET(achat!$E$2,,,COUNTA(achat!E:E),),AAA!A42,OFFSET(achat!$H$2,,,COUNTA(achat!H:H),))</f>
        <v>40486.5</v>
      </c>
      <c r="E42" s="11">
        <f ca="1">SUMIF(OFFSET(vente!$E$2,,,COUNTA(vente!E:E),),AAA!A42,OFFSET(vente!$F$2,,,COUNTA(vente!F:F),))</f>
        <v>0</v>
      </c>
      <c r="F42" s="11">
        <f ca="1">SUMIF(OFFSET(vente!$E$2,,,COUNTA(vente!E:E),),AAA!A42,OFFSET(vente!$H$2,,,COUNTA(vente!H:H),))</f>
        <v>0</v>
      </c>
      <c r="G42" s="11">
        <f t="shared" ca="1" si="0"/>
        <v>2</v>
      </c>
      <c r="H42" s="11">
        <f t="shared" ca="1" si="1"/>
        <v>0</v>
      </c>
    </row>
    <row r="43" spans="1:8">
      <c r="A43" t="str">
        <f>'mes donnees'!B42</f>
        <v>KDL-70R550AAF1</v>
      </c>
      <c r="B43" s="11">
        <f ca="1">SUMIF(OFFSET(achat!$E$2,,,COUNTA(achat!E:E),),AAA!A43,OFFSET(achat!$F$2,,,COUNTA(achat!F:F),))</f>
        <v>1</v>
      </c>
      <c r="D43" s="11">
        <f ca="1">SUMIF(OFFSET(achat!$E$2,,,COUNTA(achat!E:E),),AAA!A43,OFFSET(achat!$H$2,,,COUNTA(achat!H:H),))</f>
        <v>34368.75</v>
      </c>
      <c r="E43" s="11">
        <f ca="1">SUMIF(OFFSET(vente!$E$2,,,COUNTA(vente!E:E),),AAA!A43,OFFSET(vente!$F$2,,,COUNTA(vente!F:F),))</f>
        <v>0</v>
      </c>
      <c r="F43" s="11">
        <f ca="1">SUMIF(OFFSET(vente!$E$2,,,COUNTA(vente!E:E),),AAA!A43,OFFSET(vente!$H$2,,,COUNTA(vente!H:H),))</f>
        <v>0</v>
      </c>
      <c r="G43" s="11">
        <f t="shared" ca="1" si="0"/>
        <v>1</v>
      </c>
      <c r="H43" s="11">
        <f t="shared" ca="1" si="1"/>
        <v>0</v>
      </c>
    </row>
    <row r="44" spans="1:8">
      <c r="A44" t="str">
        <f>'mes donnees'!B43</f>
        <v>KL14-44F</v>
      </c>
      <c r="B44" s="11">
        <f ca="1">SUMIF(OFFSET(achat!$E$2,,,COUNTA(achat!E:E),),AAA!A44,OFFSET(achat!$F$2,,,COUNTA(achat!F:F),))</f>
        <v>14</v>
      </c>
      <c r="D44" s="11">
        <f ca="1">SUMIF(OFFSET(achat!$E$2,,,COUNTA(achat!E:E),),AAA!A44,OFFSET(achat!$H$2,,,COUNTA(achat!H:H),))</f>
        <v>0</v>
      </c>
      <c r="E44" s="11">
        <f ca="1">SUMIF(OFFSET(vente!$E$2,,,COUNTA(vente!E:E),),AAA!A44,OFFSET(vente!$F$2,,,COUNTA(vente!F:F),))</f>
        <v>0</v>
      </c>
      <c r="F44" s="11">
        <f ca="1">SUMIF(OFFSET(vente!$E$2,,,COUNTA(vente!E:E),),AAA!A44,OFFSET(vente!$H$2,,,COUNTA(vente!H:H),))</f>
        <v>0</v>
      </c>
      <c r="G44" s="11">
        <f t="shared" ca="1" si="0"/>
        <v>14</v>
      </c>
      <c r="H44" s="11">
        <f t="shared" ca="1" si="1"/>
        <v>0</v>
      </c>
    </row>
    <row r="45" spans="1:8">
      <c r="A45" t="str">
        <f>'mes donnees'!B44</f>
        <v>LCS-BDE//CWW</v>
      </c>
      <c r="B45" s="11">
        <f ca="1">SUMIF(OFFSET(achat!$E$2,,,COUNTA(achat!E:E),),AAA!A45,OFFSET(achat!$F$2,,,COUNTA(achat!F:F),))</f>
        <v>18</v>
      </c>
      <c r="D45" s="11">
        <f ca="1">SUMIF(OFFSET(achat!$E$2,,,COUNTA(achat!E:E),),AAA!A45,OFFSET(achat!$H$2,,,COUNTA(achat!H:H),))</f>
        <v>0</v>
      </c>
      <c r="E45" s="11">
        <f ca="1">SUMIF(OFFSET(vente!$E$2,,,COUNTA(vente!E:E),),AAA!A45,OFFSET(vente!$F$2,,,COUNTA(vente!F:F),))</f>
        <v>0</v>
      </c>
      <c r="F45" s="11">
        <f ca="1">SUMIF(OFFSET(vente!$E$2,,,COUNTA(vente!E:E),),AAA!A45,OFFSET(vente!$H$2,,,COUNTA(vente!H:H),))</f>
        <v>0</v>
      </c>
      <c r="G45" s="11">
        <f t="shared" ca="1" si="0"/>
        <v>18</v>
      </c>
      <c r="H45" s="11">
        <f t="shared" ca="1" si="1"/>
        <v>0</v>
      </c>
    </row>
    <row r="46" spans="1:8">
      <c r="A46" t="str">
        <f>'mes donnees'!B45</f>
        <v>LCS-BDM/BC SYH</v>
      </c>
      <c r="B46" s="11">
        <f ca="1">SUMIF(OFFSET(achat!$E$2,,,COUNTA(achat!E:E),),AAA!A46,OFFSET(achat!$F$2,,,COUNTA(achat!F:F),))</f>
        <v>8</v>
      </c>
      <c r="D46" s="11">
        <f ca="1">SUMIF(OFFSET(achat!$E$2,,,COUNTA(achat!E:E),),AAA!A46,OFFSET(achat!$H$2,,,COUNTA(achat!H:H),))</f>
        <v>0</v>
      </c>
      <c r="E46" s="11">
        <f ca="1">SUMIF(OFFSET(vente!$E$2,,,COUNTA(vente!E:E),),AAA!A46,OFFSET(vente!$F$2,,,COUNTA(vente!F:F),))</f>
        <v>0</v>
      </c>
      <c r="F46" s="11">
        <f ca="1">SUMIF(OFFSET(vente!$E$2,,,COUNTA(vente!E:E),),AAA!A46,OFFSET(vente!$H$2,,,COUNTA(vente!H:H),))</f>
        <v>0</v>
      </c>
      <c r="G46" s="11">
        <f t="shared" ca="1" si="0"/>
        <v>8</v>
      </c>
      <c r="H46" s="11">
        <f t="shared" ca="1" si="1"/>
        <v>0</v>
      </c>
    </row>
    <row r="47" spans="1:8">
      <c r="A47" t="str">
        <f>'mes donnees'!B46</f>
        <v>MDR-E10LP/HC3E</v>
      </c>
      <c r="B47" s="11">
        <f ca="1">SUMIF(OFFSET(achat!$E$2,,,COUNTA(achat!E:E),),AAA!A47,OFFSET(achat!$F$2,,,COUNTA(achat!F:F),))</f>
        <v>2</v>
      </c>
      <c r="D47" s="11">
        <f ca="1">SUMIF(OFFSET(achat!$E$2,,,COUNTA(achat!E:E),),AAA!A47,OFFSET(achat!$H$2,,,COUNTA(achat!H:H),))</f>
        <v>172.56</v>
      </c>
      <c r="E47" s="11">
        <f ca="1">SUMIF(OFFSET(vente!$E$2,,,COUNTA(vente!E:E),),AAA!A47,OFFSET(vente!$F$2,,,COUNTA(vente!F:F),))</f>
        <v>0</v>
      </c>
      <c r="F47" s="11">
        <f ca="1">SUMIF(OFFSET(vente!$E$2,,,COUNTA(vente!E:E),),AAA!A47,OFFSET(vente!$H$2,,,COUNTA(vente!H:H),))</f>
        <v>0</v>
      </c>
      <c r="G47" s="11">
        <f t="shared" ca="1" si="0"/>
        <v>2</v>
      </c>
      <c r="H47" s="11">
        <f t="shared" ca="1" si="1"/>
        <v>0</v>
      </c>
    </row>
    <row r="48" spans="1:8">
      <c r="A48" t="str">
        <f>'mes donnees'!B47</f>
        <v>MDR-E10LP/PC3E</v>
      </c>
      <c r="B48" s="11">
        <f ca="1">SUMIF(OFFSET(achat!$E$2,,,COUNTA(achat!E:E),),AAA!A48,OFFSET(achat!$F$2,,,COUNTA(achat!F:F),))</f>
        <v>2</v>
      </c>
      <c r="D48" s="11">
        <f ca="1">SUMIF(OFFSET(achat!$E$2,,,COUNTA(achat!E:E),),AAA!A48,OFFSET(achat!$H$2,,,COUNTA(achat!H:H),))</f>
        <v>172.56</v>
      </c>
      <c r="E48" s="11">
        <f ca="1">SUMIF(OFFSET(vente!$E$2,,,COUNTA(vente!E:E),),AAA!A48,OFFSET(vente!$F$2,,,COUNTA(vente!F:F),))</f>
        <v>0</v>
      </c>
      <c r="F48" s="11">
        <f ca="1">SUMIF(OFFSET(vente!$E$2,,,COUNTA(vente!E:E),),AAA!A48,OFFSET(vente!$H$2,,,COUNTA(vente!H:H),))</f>
        <v>0</v>
      </c>
      <c r="G48" s="11">
        <f t="shared" ca="1" si="0"/>
        <v>2</v>
      </c>
      <c r="H48" s="11">
        <f t="shared" ca="1" si="1"/>
        <v>0</v>
      </c>
    </row>
    <row r="49" spans="1:8">
      <c r="A49" t="str">
        <f>'mes donnees'!B48</f>
        <v>MDR-E11LP/LC</v>
      </c>
      <c r="B49" s="11">
        <f ca="1">SUMIF(OFFSET(achat!$E$2,,,COUNTA(achat!E:E),),AAA!A49,OFFSET(achat!$F$2,,,COUNTA(achat!F:F),))</f>
        <v>2</v>
      </c>
      <c r="D49" s="11">
        <f ca="1">SUMIF(OFFSET(achat!$E$2,,,COUNTA(achat!E:E),),AAA!A49,OFFSET(achat!$H$2,,,COUNTA(achat!H:H),))</f>
        <v>172.56</v>
      </c>
      <c r="E49" s="11">
        <f ca="1">SUMIF(OFFSET(vente!$E$2,,,COUNTA(vente!E:E),),AAA!A49,OFFSET(vente!$F$2,,,COUNTA(vente!F:F),))</f>
        <v>0</v>
      </c>
      <c r="F49" s="11">
        <f ca="1">SUMIF(OFFSET(vente!$E$2,,,COUNTA(vente!E:E),),AAA!A49,OFFSET(vente!$H$2,,,COUNTA(vente!H:H),))</f>
        <v>0</v>
      </c>
      <c r="G49" s="11">
        <f t="shared" ca="1" si="0"/>
        <v>2</v>
      </c>
      <c r="H49" s="11">
        <f t="shared" ca="1" si="1"/>
        <v>0</v>
      </c>
    </row>
    <row r="50" spans="1:8">
      <c r="A50" t="str">
        <f>'mes donnees'!B49</f>
        <v>MDR-E11LP/WC</v>
      </c>
      <c r="B50" s="11">
        <f ca="1">SUMIF(OFFSET(achat!$E$2,,,COUNTA(achat!E:E),),AAA!A50,OFFSET(achat!$F$2,,,COUNTA(achat!F:F),))</f>
        <v>2</v>
      </c>
      <c r="D50" s="11">
        <f ca="1">SUMIF(OFFSET(achat!$E$2,,,COUNTA(achat!E:E),),AAA!A50,OFFSET(achat!$H$2,,,COUNTA(achat!H:H),))</f>
        <v>172.56</v>
      </c>
      <c r="E50" s="11">
        <f ca="1">SUMIF(OFFSET(vente!$E$2,,,COUNTA(vente!E:E),),AAA!A50,OFFSET(vente!$F$2,,,COUNTA(vente!F:F),))</f>
        <v>0</v>
      </c>
      <c r="F50" s="11">
        <f ca="1">SUMIF(OFFSET(vente!$E$2,,,COUNTA(vente!E:E),),AAA!A50,OFFSET(vente!$H$2,,,COUNTA(vente!H:H),))</f>
        <v>0</v>
      </c>
      <c r="G50" s="11">
        <f t="shared" ca="1" si="0"/>
        <v>2</v>
      </c>
      <c r="H50" s="11">
        <f t="shared" ca="1" si="1"/>
        <v>0</v>
      </c>
    </row>
    <row r="51" spans="1:8">
      <c r="A51" t="str">
        <f>'mes donnees'!B50</f>
        <v>MDR-EX42LP/NQE</v>
      </c>
      <c r="B51" s="11">
        <f ca="1">SUMIF(OFFSET(achat!$E$2,,,COUNTA(achat!E:E),),AAA!A51,OFFSET(achat!$F$2,,,COUNTA(achat!F:F),))</f>
        <v>0</v>
      </c>
      <c r="D51" s="11">
        <f ca="1">SUMIF(OFFSET(achat!$E$2,,,COUNTA(achat!E:E),),AAA!A51,OFFSET(achat!$H$2,,,COUNTA(achat!H:H),))</f>
        <v>0</v>
      </c>
      <c r="E51" s="11">
        <f ca="1">SUMIF(OFFSET(vente!$E$2,,,COUNTA(vente!E:E),),AAA!A51,OFFSET(vente!$F$2,,,COUNTA(vente!F:F),))</f>
        <v>0</v>
      </c>
      <c r="F51" s="11">
        <f ca="1">SUMIF(OFFSET(vente!$E$2,,,COUNTA(vente!E:E),),AAA!A51,OFFSET(vente!$H$2,,,COUNTA(vente!H:H),))</f>
        <v>0</v>
      </c>
      <c r="G51" s="11">
        <f t="shared" ca="1" si="0"/>
        <v>0</v>
      </c>
      <c r="H51" s="11">
        <f t="shared" ca="1" si="1"/>
        <v>0</v>
      </c>
    </row>
    <row r="52" spans="1:8">
      <c r="A52" t="str">
        <f>'mes donnees'!B51</f>
        <v>MDR-EX42LPVIQE</v>
      </c>
      <c r="B52" s="11">
        <f ca="1">SUMIF(OFFSET(achat!$E$2,,,COUNTA(achat!E:E),),AAA!A52,OFFSET(achat!$F$2,,,COUNTA(achat!F:F),))</f>
        <v>0</v>
      </c>
      <c r="D52" s="11">
        <f ca="1">SUMIF(OFFSET(achat!$E$2,,,COUNTA(achat!E:E),),AAA!A52,OFFSET(achat!$H$2,,,COUNTA(achat!H:H),))</f>
        <v>0</v>
      </c>
      <c r="E52" s="11">
        <f ca="1">SUMIF(OFFSET(vente!$E$2,,,COUNTA(vente!E:E),),AAA!A52,OFFSET(vente!$F$2,,,COUNTA(vente!F:F),))</f>
        <v>0</v>
      </c>
      <c r="F52" s="11">
        <f ca="1">SUMIF(OFFSET(vente!$E$2,,,COUNTA(vente!E:E),),AAA!A52,OFFSET(vente!$H$2,,,COUNTA(vente!H:H),))</f>
        <v>0</v>
      </c>
      <c r="G52" s="11">
        <f t="shared" ca="1" si="0"/>
        <v>0</v>
      </c>
      <c r="H52" s="11">
        <f t="shared" ca="1" si="1"/>
        <v>0</v>
      </c>
    </row>
    <row r="53" spans="1:8">
      <c r="A53" t="str">
        <f>'mes donnees'!B52</f>
        <v>PLB-11E</v>
      </c>
      <c r="B53" s="11">
        <f ca="1">SUMIF(OFFSET(achat!$E$2,,,COUNTA(achat!E:E),),AAA!A53,OFFSET(achat!$F$2,,,COUNTA(achat!F:F),))</f>
        <v>141</v>
      </c>
      <c r="D53" s="11">
        <f ca="1">SUMIF(OFFSET(achat!$E$2,,,COUNTA(achat!E:E),),AAA!A53,OFFSET(achat!$H$2,,,COUNTA(achat!H:H),))</f>
        <v>0</v>
      </c>
      <c r="E53" s="11">
        <f ca="1">SUMIF(OFFSET(vente!$E$2,,,COUNTA(vente!E:E),),AAA!A53,OFFSET(vente!$F$2,,,COUNTA(vente!F:F),))</f>
        <v>1</v>
      </c>
      <c r="F53" s="11">
        <f ca="1">SUMIF(OFFSET(vente!$E$2,,,COUNTA(vente!E:E),),AAA!A53,OFFSET(vente!$H$2,,,COUNTA(vente!H:H),))</f>
        <v>100</v>
      </c>
      <c r="G53" s="11">
        <f t="shared" ca="1" si="0"/>
        <v>140</v>
      </c>
      <c r="H53" s="11">
        <f t="shared" ca="1" si="1"/>
        <v>0</v>
      </c>
    </row>
    <row r="54" spans="1:8">
      <c r="A54" t="str">
        <f>'mes donnees'!B53</f>
        <v>PLB-21</v>
      </c>
      <c r="B54" s="11">
        <f ca="1">SUMIF(OFFSET(achat!$E$2,,,COUNTA(achat!E:E),),AAA!A54,OFFSET(achat!$F$2,,,COUNTA(achat!F:F),))</f>
        <v>5</v>
      </c>
      <c r="D54" s="11">
        <f ca="1">SUMIF(OFFSET(achat!$E$2,,,COUNTA(achat!E:E),),AAA!A54,OFFSET(achat!$H$2,,,COUNTA(achat!H:H),))</f>
        <v>0</v>
      </c>
      <c r="E54" s="11">
        <f ca="1">SUMIF(OFFSET(vente!$E$2,,,COUNTA(vente!E:E),),AAA!A54,OFFSET(vente!$F$2,,,COUNTA(vente!F:F),))</f>
        <v>0</v>
      </c>
      <c r="F54" s="11">
        <f ca="1">SUMIF(OFFSET(vente!$E$2,,,COUNTA(vente!E:E),),AAA!A54,OFFSET(vente!$H$2,,,COUNTA(vente!H:H),))</f>
        <v>0</v>
      </c>
      <c r="G54" s="11">
        <f t="shared" ca="1" si="0"/>
        <v>5</v>
      </c>
      <c r="H54" s="11">
        <f t="shared" ca="1" si="1"/>
        <v>0</v>
      </c>
    </row>
    <row r="55" spans="1:8">
      <c r="A55" t="str">
        <f>'mes donnees'!B54</f>
        <v>SF-4N4//TET4</v>
      </c>
      <c r="B55" s="11">
        <f ca="1">SUMIF(OFFSET(achat!$E$2,,,COUNTA(achat!E:E),),AAA!A55,OFFSET(achat!$F$2,,,COUNTA(achat!F:F),))</f>
        <v>4</v>
      </c>
      <c r="D55" s="11">
        <f ca="1">SUMIF(OFFSET(achat!$E$2,,,COUNTA(achat!E:E),),AAA!A55,OFFSET(achat!$H$2,,,COUNTA(achat!H:H),))</f>
        <v>0</v>
      </c>
      <c r="E55" s="11">
        <f ca="1">SUMIF(OFFSET(vente!$E$2,,,COUNTA(vente!E:E),),AAA!A55,OFFSET(vente!$F$2,,,COUNTA(vente!F:F),))</f>
        <v>0</v>
      </c>
      <c r="F55" s="11">
        <f ca="1">SUMIF(OFFSET(vente!$E$2,,,COUNTA(vente!E:E),),AAA!A55,OFFSET(vente!$H$2,,,COUNTA(vente!H:H),))</f>
        <v>0</v>
      </c>
      <c r="G55" s="11">
        <f t="shared" ca="1" si="0"/>
        <v>4</v>
      </c>
      <c r="H55" s="11">
        <f t="shared" ca="1" si="1"/>
        <v>0</v>
      </c>
    </row>
    <row r="56" spans="1:8">
      <c r="A56" t="str">
        <f>'mes donnees'!B55</f>
        <v>SF-8N4/T1ET4</v>
      </c>
      <c r="B56" s="11">
        <f ca="1">SUMIF(OFFSET(achat!$E$2,,,COUNTA(achat!E:E),),AAA!A56,OFFSET(achat!$F$2,,,COUNTA(achat!F:F),))</f>
        <v>18</v>
      </c>
      <c r="D56" s="11">
        <f ca="1">SUMIF(OFFSET(achat!$E$2,,,COUNTA(achat!E:E),),AAA!A56,OFFSET(achat!$H$2,,,COUNTA(achat!H:H),))</f>
        <v>0</v>
      </c>
      <c r="E56" s="11">
        <f ca="1">SUMIF(OFFSET(vente!$E$2,,,COUNTA(vente!E:E),),AAA!A56,OFFSET(vente!$F$2,,,COUNTA(vente!F:F),))</f>
        <v>0</v>
      </c>
      <c r="F56" s="11">
        <f ca="1">SUMIF(OFFSET(vente!$E$2,,,COUNTA(vente!E:E),),AAA!A56,OFFSET(vente!$H$2,,,COUNTA(vente!H:H),))</f>
        <v>0</v>
      </c>
      <c r="G56" s="11">
        <f t="shared" ca="1" si="0"/>
        <v>18</v>
      </c>
      <c r="H56" s="11">
        <f t="shared" ca="1" si="1"/>
        <v>0</v>
      </c>
    </row>
    <row r="57" spans="1:8">
      <c r="A57" t="str">
        <f>'mes donnees'!B56</f>
        <v>SS-SH2000P/MEA</v>
      </c>
      <c r="B57" s="11">
        <f ca="1">SUMIF(OFFSET(achat!$E$2,,,COUNTA(achat!E:E),),AAA!A57,OFFSET(achat!$F$2,,,COUNTA(achat!F:F),))</f>
        <v>2</v>
      </c>
      <c r="D57" s="11">
        <f ca="1">SUMIF(OFFSET(achat!$E$2,,,COUNTA(achat!E:E),),AAA!A57,OFFSET(achat!$H$2,,,COUNTA(achat!H:H),))</f>
        <v>0</v>
      </c>
      <c r="E57" s="11">
        <f ca="1">SUMIF(OFFSET(vente!$E$2,,,COUNTA(vente!E:E),),AAA!A57,OFFSET(vente!$F$2,,,COUNTA(vente!F:F),))</f>
        <v>0</v>
      </c>
      <c r="F57" s="11">
        <f ca="1">SUMIF(OFFSET(vente!$E$2,,,COUNTA(vente!E:E),),AAA!A57,OFFSET(vente!$H$2,,,COUNTA(vente!H:H),))</f>
        <v>0</v>
      </c>
      <c r="G57" s="11">
        <f t="shared" ca="1" si="0"/>
        <v>2</v>
      </c>
      <c r="H57" s="11">
        <f t="shared" ca="1" si="1"/>
        <v>0</v>
      </c>
    </row>
    <row r="58" spans="1:8">
      <c r="D58" s="11">
        <f ca="1">SUMIF(OFFSET(achat!$E$2,,,COUNTA(achat!E:E),),AAA!A58,OFFSET(achat!$H$2,,,COUNTA(achat!H:H),))</f>
        <v>0</v>
      </c>
      <c r="H58" s="11">
        <f t="shared" si="1"/>
        <v>0</v>
      </c>
    </row>
    <row r="59" spans="1:8">
      <c r="D59" s="11">
        <f ca="1">SUMIF(OFFSET(achat!$E$2,,,COUNTA(achat!E:E),),AAA!A59,OFFSET(achat!$H$2,,,COUNTA(achat!H:H),))</f>
        <v>0</v>
      </c>
      <c r="H59" s="11">
        <f t="shared" si="1"/>
        <v>0</v>
      </c>
    </row>
    <row r="60" spans="1:8">
      <c r="D60" s="11">
        <f ca="1">SUMIF(OFFSET(achat!$E$2,,,COUNTA(achat!E:E),),AAA!A60,OFFSET(achat!$H$2,,,COUNTA(achat!H:H),))</f>
        <v>0</v>
      </c>
      <c r="H60" s="11">
        <f t="shared" si="1"/>
        <v>0</v>
      </c>
    </row>
    <row r="61" spans="1:8">
      <c r="D61" s="11">
        <f ca="1">SUMIF(OFFSET(achat!$E$2,,,COUNTA(achat!E:E),),AAA!A61,OFFSET(achat!$H$2,,,COUNTA(achat!H:H),))</f>
        <v>0</v>
      </c>
      <c r="H61" s="11">
        <f t="shared" si="1"/>
        <v>0</v>
      </c>
    </row>
    <row r="62" spans="1:8">
      <c r="D62" s="11">
        <f ca="1">SUMIF(OFFSET(achat!$E$2,,,COUNTA(achat!E:E),),AAA!A62,OFFSET(achat!$H$2,,,COUNTA(achat!H:H),))</f>
        <v>0</v>
      </c>
      <c r="H62" s="11">
        <f t="shared" si="1"/>
        <v>0</v>
      </c>
    </row>
    <row r="63" spans="1:8">
      <c r="D63" s="11">
        <f ca="1">SUMIF(OFFSET(achat!$E$2,,,COUNTA(achat!E:E),),AAA!A63,OFFSET(achat!$H$2,,,COUNTA(achat!H:H),))</f>
        <v>0</v>
      </c>
      <c r="H63" s="11">
        <f t="shared" si="1"/>
        <v>0</v>
      </c>
    </row>
    <row r="64" spans="1:8">
      <c r="D64" s="11">
        <f ca="1">SUMIF(OFFSET(achat!$E$2,,,COUNTA(achat!E:E),),AAA!A64,OFFSET(achat!$H$2,,,COUNTA(achat!H:H),))</f>
        <v>0</v>
      </c>
      <c r="H64" s="11">
        <f t="shared" si="1"/>
        <v>0</v>
      </c>
    </row>
    <row r="65" spans="4:8">
      <c r="D65" s="11">
        <f ca="1">SUMIF(OFFSET(achat!$E$2,,,COUNTA(achat!E:E),),AAA!A65,OFFSET(achat!$H$2,,,COUNTA(achat!H:H),))</f>
        <v>0</v>
      </c>
      <c r="H65" s="11">
        <f t="shared" si="1"/>
        <v>0</v>
      </c>
    </row>
    <row r="66" spans="4:8">
      <c r="D66" s="11">
        <f ca="1">SUMIF(OFFSET(achat!$E$2,,,COUNTA(achat!E:E),),AAA!A66,OFFSET(achat!$H$2,,,COUNTA(achat!H:H),))</f>
        <v>0</v>
      </c>
      <c r="H66" s="11">
        <f t="shared" si="1"/>
        <v>0</v>
      </c>
    </row>
    <row r="67" spans="4:8">
      <c r="D67" s="11">
        <f ca="1">SUMIF(OFFSET(achat!$E$2,,,COUNTA(achat!E:E),),AAA!A67,OFFSET(achat!$H$2,,,COUNTA(achat!H:H),))</f>
        <v>0</v>
      </c>
      <c r="H67" s="11">
        <f t="shared" si="1"/>
        <v>0</v>
      </c>
    </row>
    <row r="68" spans="4:8">
      <c r="D68" s="11">
        <f ca="1">SUMIF(OFFSET(achat!$E$2,,,COUNTA(achat!E:E),),AAA!A68,OFFSET(achat!$H$2,,,COUNTA(achat!H:H),))</f>
        <v>0</v>
      </c>
      <c r="H68" s="11">
        <f t="shared" ref="H68:H98" si="2">C68*G68</f>
        <v>0</v>
      </c>
    </row>
    <row r="69" spans="4:8">
      <c r="D69" s="11">
        <f ca="1">SUMIF(OFFSET(achat!$E$2,,,COUNTA(achat!E:E),),AAA!A69,OFFSET(achat!$H$2,,,COUNTA(achat!H:H),))</f>
        <v>0</v>
      </c>
      <c r="H69" s="11">
        <f t="shared" si="2"/>
        <v>0</v>
      </c>
    </row>
    <row r="70" spans="4:8">
      <c r="D70" s="11">
        <f ca="1">SUMIF(OFFSET(achat!$E$2,,,COUNTA(achat!E:E),),AAA!A70,OFFSET(achat!$H$2,,,COUNTA(achat!H:H),))</f>
        <v>0</v>
      </c>
      <c r="H70" s="11">
        <f t="shared" si="2"/>
        <v>0</v>
      </c>
    </row>
    <row r="71" spans="4:8">
      <c r="D71" s="11">
        <f ca="1">SUMIF(OFFSET(achat!$E$2,,,COUNTA(achat!E:E),),AAA!A71,OFFSET(achat!$H$2,,,COUNTA(achat!H:H),))</f>
        <v>0</v>
      </c>
      <c r="H71" s="11">
        <f t="shared" si="2"/>
        <v>0</v>
      </c>
    </row>
    <row r="72" spans="4:8">
      <c r="D72" s="11">
        <f ca="1">SUMIF(OFFSET(achat!$E$2,,,COUNTA(achat!E:E),),AAA!A72,OFFSET(achat!$H$2,,,COUNTA(achat!H:H),))</f>
        <v>0</v>
      </c>
      <c r="H72" s="11">
        <f t="shared" si="2"/>
        <v>0</v>
      </c>
    </row>
    <row r="73" spans="4:8">
      <c r="D73" s="11">
        <f ca="1">SUMIF(OFFSET(achat!$E$2,,,COUNTA(achat!E:E),),AAA!A73,OFFSET(achat!$H$2,,,COUNTA(achat!H:H),))</f>
        <v>0</v>
      </c>
      <c r="H73" s="11">
        <f t="shared" si="2"/>
        <v>0</v>
      </c>
    </row>
    <row r="74" spans="4:8">
      <c r="D74" s="11">
        <f ca="1">SUMIF(OFFSET(achat!$E$2,,,COUNTA(achat!E:E),),AAA!A74,OFFSET(achat!$H$2,,,COUNTA(achat!H:H),))</f>
        <v>0</v>
      </c>
      <c r="H74" s="11">
        <f t="shared" si="2"/>
        <v>0</v>
      </c>
    </row>
    <row r="75" spans="4:8">
      <c r="D75" s="11">
        <f ca="1">SUMIF(OFFSET(achat!$E$2,,,COUNTA(achat!E:E),),AAA!A75,OFFSET(achat!$H$2,,,COUNTA(achat!H:H),))</f>
        <v>0</v>
      </c>
      <c r="H75" s="11">
        <f t="shared" si="2"/>
        <v>0</v>
      </c>
    </row>
    <row r="76" spans="4:8">
      <c r="D76" s="11">
        <f ca="1">SUMIF(OFFSET(achat!$E$2,,,COUNTA(achat!E:E),),AAA!A76,OFFSET(achat!$H$2,,,COUNTA(achat!H:H),))</f>
        <v>0</v>
      </c>
      <c r="H76" s="11">
        <f t="shared" si="2"/>
        <v>0</v>
      </c>
    </row>
    <row r="77" spans="4:8">
      <c r="D77" s="11">
        <f ca="1">SUMIF(OFFSET(achat!$E$2,,,COUNTA(achat!E:E),),AAA!A77,OFFSET(achat!$H$2,,,COUNTA(achat!H:H),))</f>
        <v>0</v>
      </c>
      <c r="H77" s="11">
        <f t="shared" si="2"/>
        <v>0</v>
      </c>
    </row>
    <row r="78" spans="4:8">
      <c r="D78" s="11">
        <f ca="1">SUMIF(OFFSET(achat!$E$2,,,COUNTA(achat!E:E),),AAA!A78,OFFSET(achat!$H$2,,,COUNTA(achat!H:H),))</f>
        <v>0</v>
      </c>
      <c r="H78" s="11">
        <f t="shared" si="2"/>
        <v>0</v>
      </c>
    </row>
    <row r="79" spans="4:8">
      <c r="D79" s="11">
        <f ca="1">SUMIF(OFFSET(achat!$E$2,,,COUNTA(achat!E:E),),AAA!A79,OFFSET(achat!$H$2,,,COUNTA(achat!H:H),))</f>
        <v>0</v>
      </c>
      <c r="H79" s="11">
        <f t="shared" si="2"/>
        <v>0</v>
      </c>
    </row>
    <row r="80" spans="4:8">
      <c r="D80" s="11">
        <f ca="1">SUMIF(OFFSET(achat!$E$2,,,COUNTA(achat!E:E),),AAA!A80,OFFSET(achat!$H$2,,,COUNTA(achat!H:H),))</f>
        <v>0</v>
      </c>
      <c r="H80" s="11">
        <f t="shared" si="2"/>
        <v>0</v>
      </c>
    </row>
    <row r="81" spans="4:8">
      <c r="D81" s="11">
        <f ca="1">SUMIF(OFFSET(achat!$E$2,,,COUNTA(achat!E:E),),AAA!A81,OFFSET(achat!$H$2,,,COUNTA(achat!H:H),))</f>
        <v>0</v>
      </c>
      <c r="H81" s="11">
        <f t="shared" si="2"/>
        <v>0</v>
      </c>
    </row>
    <row r="82" spans="4:8">
      <c r="D82" s="11">
        <f ca="1">SUMIF(OFFSET(achat!$E$2,,,COUNTA(achat!E:E),),AAA!A82,OFFSET(achat!$H$2,,,COUNTA(achat!H:H),))</f>
        <v>0</v>
      </c>
      <c r="H82" s="11">
        <f t="shared" si="2"/>
        <v>0</v>
      </c>
    </row>
    <row r="83" spans="4:8">
      <c r="D83" s="11">
        <f ca="1">SUMIF(OFFSET(achat!$E$2,,,COUNTA(achat!E:E),),AAA!A83,OFFSET(achat!$H$2,,,COUNTA(achat!H:H),))</f>
        <v>0</v>
      </c>
      <c r="H83" s="11">
        <f t="shared" si="2"/>
        <v>0</v>
      </c>
    </row>
    <row r="84" spans="4:8">
      <c r="D84" s="11">
        <f ca="1">SUMIF(OFFSET(achat!$E$2,,,COUNTA(achat!E:E),),AAA!A84,OFFSET(achat!$H$2,,,COUNTA(achat!H:H),))</f>
        <v>0</v>
      </c>
      <c r="H84" s="11">
        <f t="shared" si="2"/>
        <v>0</v>
      </c>
    </row>
    <row r="85" spans="4:8">
      <c r="D85" s="11">
        <f ca="1">SUMIF(OFFSET(achat!$E$2,,,COUNTA(achat!E:E),),AAA!A85,OFFSET(achat!$H$2,,,COUNTA(achat!H:H),))</f>
        <v>0</v>
      </c>
      <c r="H85" s="11">
        <f t="shared" si="2"/>
        <v>0</v>
      </c>
    </row>
    <row r="86" spans="4:8">
      <c r="D86" s="11">
        <f ca="1">SUMIF(OFFSET(achat!$E$2,,,COUNTA(achat!E:E),),AAA!A86,OFFSET(achat!$H$2,,,COUNTA(achat!H:H),))</f>
        <v>0</v>
      </c>
      <c r="H86" s="11">
        <f t="shared" si="2"/>
        <v>0</v>
      </c>
    </row>
    <row r="87" spans="4:8">
      <c r="D87" s="11">
        <f ca="1">SUMIF(OFFSET(achat!$E$2,,,COUNTA(achat!E:E),),AAA!A87,OFFSET(achat!$H$2,,,COUNTA(achat!H:H),))</f>
        <v>0</v>
      </c>
      <c r="H87" s="11">
        <f t="shared" si="2"/>
        <v>0</v>
      </c>
    </row>
    <row r="88" spans="4:8">
      <c r="D88" s="11">
        <f ca="1">SUMIF(OFFSET(achat!$E$2,,,COUNTA(achat!E:E),),AAA!A88,OFFSET(achat!$H$2,,,COUNTA(achat!H:H),))</f>
        <v>0</v>
      </c>
      <c r="H88" s="11">
        <f t="shared" si="2"/>
        <v>0</v>
      </c>
    </row>
    <row r="89" spans="4:8">
      <c r="D89" s="11">
        <f ca="1">SUMIF(OFFSET(achat!$E$2,,,COUNTA(achat!E:E),),AAA!A89,OFFSET(achat!$H$2,,,COUNTA(achat!H:H),))</f>
        <v>0</v>
      </c>
      <c r="H89" s="11">
        <f t="shared" si="2"/>
        <v>0</v>
      </c>
    </row>
    <row r="90" spans="4:8">
      <c r="D90" s="11">
        <f ca="1">SUMIF(OFFSET(achat!$E$2,,,COUNTA(achat!E:E),),AAA!A90,OFFSET(achat!$H$2,,,COUNTA(achat!H:H),))</f>
        <v>0</v>
      </c>
      <c r="H90" s="11">
        <f t="shared" si="2"/>
        <v>0</v>
      </c>
    </row>
    <row r="91" spans="4:8">
      <c r="D91" s="11">
        <f ca="1">SUMIF(OFFSET(achat!$E$2,,,COUNTA(achat!E:E),),AAA!A91,OFFSET(achat!$H$2,,,COUNTA(achat!H:H),))</f>
        <v>0</v>
      </c>
      <c r="H91" s="11">
        <f t="shared" si="2"/>
        <v>0</v>
      </c>
    </row>
    <row r="92" spans="4:8">
      <c r="D92" s="11">
        <f ca="1">SUMIF(OFFSET(achat!$E$2,,,COUNTA(achat!E:E),),AAA!A92,OFFSET(achat!$H$2,,,COUNTA(achat!H:H),))</f>
        <v>0</v>
      </c>
      <c r="H92" s="11">
        <f t="shared" si="2"/>
        <v>0</v>
      </c>
    </row>
    <row r="93" spans="4:8">
      <c r="D93" s="11">
        <f ca="1">SUMIF(OFFSET(achat!$E$2,,,COUNTA(achat!E:E),),AAA!A93,OFFSET(achat!$H$2,,,COUNTA(achat!H:H),))</f>
        <v>0</v>
      </c>
      <c r="H93" s="11">
        <f t="shared" si="2"/>
        <v>0</v>
      </c>
    </row>
    <row r="94" spans="4:8">
      <c r="D94" s="11">
        <f ca="1">SUMIF(OFFSET(achat!$E$2,,,COUNTA(achat!E:E),),AAA!A94,OFFSET(achat!$H$2,,,COUNTA(achat!H:H),))</f>
        <v>0</v>
      </c>
      <c r="H94" s="11">
        <f t="shared" si="2"/>
        <v>0</v>
      </c>
    </row>
    <row r="95" spans="4:8">
      <c r="D95" s="11">
        <f ca="1">SUMIF(OFFSET(achat!$E$2,,,COUNTA(achat!E:E),),AAA!A95,OFFSET(achat!$H$2,,,COUNTA(achat!H:H),))</f>
        <v>0</v>
      </c>
      <c r="H95" s="11">
        <f t="shared" si="2"/>
        <v>0</v>
      </c>
    </row>
    <row r="96" spans="4:8">
      <c r="D96" s="11">
        <f ca="1">SUMIF(OFFSET(achat!$E$2,,,COUNTA(achat!E:E),),AAA!A96,OFFSET(achat!$H$2,,,COUNTA(achat!H:H),))</f>
        <v>0</v>
      </c>
      <c r="H96" s="11">
        <f t="shared" si="2"/>
        <v>0</v>
      </c>
    </row>
    <row r="97" spans="4:8">
      <c r="D97" s="11">
        <f ca="1">SUMIF(OFFSET(achat!$E$2,,,COUNTA(achat!E:E),),AAA!A97,OFFSET(achat!$H$2,,,COUNTA(achat!H:H),))</f>
        <v>0</v>
      </c>
      <c r="H97" s="11">
        <f t="shared" si="2"/>
        <v>0</v>
      </c>
    </row>
    <row r="98" spans="4:8">
      <c r="D98" s="11">
        <f ca="1">SUMIF(OFFSET(achat!$E$2,,,COUNTA(achat!E:E),),AAA!A98,OFFSET(achat!$H$2,,,COUNTA(achat!H:H),))</f>
        <v>0</v>
      </c>
      <c r="H98" s="11">
        <f t="shared" si="2"/>
        <v>0</v>
      </c>
    </row>
    <row r="99" spans="4:8">
      <c r="D99" s="11">
        <f ca="1">SUMIF(OFFSET(achat!$E$2,,,COUNTA(achat!E:E),),AAA!A99,OFFSET(achat!$H$2,,,COUNTA(achat!H:H),))</f>
        <v>0</v>
      </c>
    </row>
    <row r="100" spans="4:8">
      <c r="D100" s="11">
        <f ca="1">SUMIF(OFFSET(achat!$E$2,,,COUNTA(achat!E:E),),AAA!A100,OFFSET(achat!$H$2,,,COUNTA(achat!H:H),))</f>
        <v>0</v>
      </c>
    </row>
    <row r="101" spans="4:8">
      <c r="D101" s="11">
        <f ca="1">SUMIF(OFFSET(achat!$E$2,,,COUNTA(achat!E:E),),AAA!A101,OFFSET(achat!$H$2,,,COUNTA(achat!H:H),))</f>
        <v>0</v>
      </c>
    </row>
    <row r="102" spans="4:8">
      <c r="D102" s="11">
        <f ca="1">SUMIF(OFFSET(achat!$E$2,,,COUNTA(achat!E:E),),AAA!A102,OFFSET(achat!$H$2,,,COUNTA(achat!H:H),))</f>
        <v>0</v>
      </c>
    </row>
    <row r="103" spans="4:8">
      <c r="D103" s="11">
        <f ca="1">SUMIF(OFFSET(achat!$E$2,,,COUNTA(achat!E:E),),AAA!A103,OFFSET(achat!$H$2,,,COUNTA(achat!H:H),))</f>
        <v>0</v>
      </c>
    </row>
    <row r="104" spans="4:8">
      <c r="D104" s="11">
        <f ca="1">SUMIF(OFFSET(achat!$E$2,,,COUNTA(achat!E:E),),AAA!A104,OFFSET(achat!$H$2,,,COUNTA(achat!H:H),))</f>
        <v>0</v>
      </c>
    </row>
  </sheetData>
  <mergeCells count="4">
    <mergeCell ref="B1:D1"/>
    <mergeCell ref="E1:F1"/>
    <mergeCell ref="G1:H1"/>
    <mergeCell ref="A1:A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60"/>
  <sheetViews>
    <sheetView workbookViewId="0">
      <selection activeCell="D68" sqref="D68"/>
    </sheetView>
  </sheetViews>
  <sheetFormatPr baseColWidth="10" defaultRowHeight="15"/>
  <cols>
    <col min="1" max="1" width="30.7109375" customWidth="1"/>
    <col min="2" max="2" width="8.7109375" customWidth="1"/>
    <col min="3" max="3" width="10.7109375" customWidth="1"/>
    <col min="4" max="4" width="8.7109375" customWidth="1"/>
    <col min="5" max="5" width="10.7109375" customWidth="1"/>
    <col min="6" max="6" width="8.7109375" customWidth="1"/>
    <col min="7" max="7" width="10.7109375" customWidth="1"/>
  </cols>
  <sheetData>
    <row r="1" spans="1:7">
      <c r="A1" s="18" t="s">
        <v>91</v>
      </c>
      <c r="B1" s="20" t="s">
        <v>96</v>
      </c>
      <c r="C1" s="20"/>
      <c r="D1" s="20" t="s">
        <v>97</v>
      </c>
      <c r="E1" s="20"/>
      <c r="F1" s="20" t="s">
        <v>99</v>
      </c>
      <c r="G1" s="20"/>
    </row>
    <row r="2" spans="1:7">
      <c r="A2" s="19"/>
      <c r="B2" s="15" t="s">
        <v>4</v>
      </c>
      <c r="C2" s="15" t="s">
        <v>98</v>
      </c>
      <c r="D2" s="15" t="s">
        <v>4</v>
      </c>
      <c r="E2" s="15" t="s">
        <v>98</v>
      </c>
      <c r="F2" s="15" t="s">
        <v>4</v>
      </c>
      <c r="G2" s="15" t="s">
        <v>98</v>
      </c>
    </row>
    <row r="3" spans="1:7">
      <c r="A3" t="str">
        <f>'mes donnees'!C2</f>
        <v>AN-3DG20-B</v>
      </c>
    </row>
    <row r="4" spans="1:7">
      <c r="A4" t="str">
        <f>'mes donnees'!C3</f>
        <v>CARTE AJS VIACCESS</v>
      </c>
    </row>
    <row r="5" spans="1:7">
      <c r="A5" t="str">
        <f>'mes donnees'!C4</f>
        <v>KI-OUA004WJN3</v>
      </c>
    </row>
    <row r="6" spans="1:7">
      <c r="A6" t="str">
        <f>'mes donnees'!C5</f>
        <v>LC-32LD135E</v>
      </c>
    </row>
    <row r="7" spans="1:7">
      <c r="A7" t="str">
        <f>'mes donnees'!C6</f>
        <v>LC-32LE350E-BK</v>
      </c>
    </row>
    <row r="8" spans="1:7">
      <c r="A8" t="str">
        <f>'mes donnees'!C7</f>
        <v>LC-39LE350E-BK</v>
      </c>
    </row>
    <row r="9" spans="1:7">
      <c r="A9" t="str">
        <f>'mes donnees'!C8</f>
        <v>LC-39LE650</v>
      </c>
    </row>
    <row r="10" spans="1:7">
      <c r="A10" t="str">
        <f>'mes donnees'!C9</f>
        <v>LC-39LE750E</v>
      </c>
    </row>
    <row r="11" spans="1:7">
      <c r="A11" t="str">
        <f>'mes donnees'!C10</f>
        <v>LC-50LE650E</v>
      </c>
    </row>
    <row r="12" spans="1:7">
      <c r="A12" t="str">
        <f>'mes donnees'!C11</f>
        <v>LC-50LE750E</v>
      </c>
    </row>
    <row r="13" spans="1:7">
      <c r="A13" t="str">
        <f>'mes donnees'!C12</f>
        <v>LC-60LE635E</v>
      </c>
    </row>
    <row r="14" spans="1:7">
      <c r="A14" t="str">
        <f>'mes donnees'!C13</f>
        <v>LC-70LE835E</v>
      </c>
    </row>
    <row r="15" spans="1:7">
      <c r="A15" t="str">
        <f>'mes donnees'!C14</f>
        <v>LC-80LE657</v>
      </c>
    </row>
    <row r="16" spans="1:7">
      <c r="A16" t="str">
        <f>'mes donnees'!C15</f>
        <v>LC-90LE740X</v>
      </c>
    </row>
    <row r="17" spans="1:1">
      <c r="A17">
        <f>'mes donnees'!C16</f>
        <v>0</v>
      </c>
    </row>
    <row r="18" spans="1:1">
      <c r="A18">
        <f>'mes donnees'!C17</f>
        <v>0</v>
      </c>
    </row>
    <row r="19" spans="1:1">
      <c r="A19">
        <f>'mes donnees'!C18</f>
        <v>0</v>
      </c>
    </row>
    <row r="20" spans="1:1">
      <c r="A20">
        <f>'mes donnees'!C19</f>
        <v>0</v>
      </c>
    </row>
    <row r="21" spans="1:1">
      <c r="A21">
        <f>'mes donnees'!C20</f>
        <v>0</v>
      </c>
    </row>
    <row r="22" spans="1:1">
      <c r="A22">
        <f>'mes donnees'!C21</f>
        <v>0</v>
      </c>
    </row>
    <row r="23" spans="1:1">
      <c r="A23">
        <f>'mes donnees'!C22</f>
        <v>0</v>
      </c>
    </row>
    <row r="24" spans="1:1">
      <c r="A24">
        <f>'mes donnees'!C23</f>
        <v>0</v>
      </c>
    </row>
    <row r="25" spans="1:1">
      <c r="A25">
        <f>'mes donnees'!C24</f>
        <v>0</v>
      </c>
    </row>
    <row r="26" spans="1:1">
      <c r="A26">
        <f>'mes donnees'!C25</f>
        <v>0</v>
      </c>
    </row>
    <row r="27" spans="1:1">
      <c r="A27">
        <f>'mes donnees'!C26</f>
        <v>0</v>
      </c>
    </row>
    <row r="28" spans="1:1">
      <c r="A28">
        <f>'mes donnees'!C27</f>
        <v>0</v>
      </c>
    </row>
    <row r="29" spans="1:1">
      <c r="A29">
        <f>'mes donnees'!C28</f>
        <v>0</v>
      </c>
    </row>
    <row r="30" spans="1:1">
      <c r="A30">
        <f>'mes donnees'!C29</f>
        <v>0</v>
      </c>
    </row>
    <row r="31" spans="1:1">
      <c r="A31">
        <f>'mes donnees'!C30</f>
        <v>0</v>
      </c>
    </row>
    <row r="32" spans="1:1">
      <c r="A32">
        <f>'mes donnees'!C31</f>
        <v>0</v>
      </c>
    </row>
    <row r="33" spans="1:1">
      <c r="A33">
        <f>'mes donnees'!C32</f>
        <v>0</v>
      </c>
    </row>
    <row r="34" spans="1:1">
      <c r="A34">
        <f>'mes donnees'!C33</f>
        <v>0</v>
      </c>
    </row>
    <row r="35" spans="1:1">
      <c r="A35">
        <f>'mes donnees'!C34</f>
        <v>0</v>
      </c>
    </row>
    <row r="36" spans="1:1">
      <c r="A36">
        <f>'mes donnees'!C35</f>
        <v>0</v>
      </c>
    </row>
    <row r="37" spans="1:1">
      <c r="A37">
        <f>'mes donnees'!C36</f>
        <v>0</v>
      </c>
    </row>
    <row r="38" spans="1:1">
      <c r="A38">
        <f>'mes donnees'!C37</f>
        <v>0</v>
      </c>
    </row>
    <row r="39" spans="1:1">
      <c r="A39">
        <f>'mes donnees'!C38</f>
        <v>0</v>
      </c>
    </row>
    <row r="40" spans="1:1">
      <c r="A40">
        <f>'mes donnees'!C39</f>
        <v>0</v>
      </c>
    </row>
    <row r="41" spans="1:1">
      <c r="A41">
        <f>'mes donnees'!C40</f>
        <v>0</v>
      </c>
    </row>
    <row r="42" spans="1:1">
      <c r="A42">
        <f>'mes donnees'!C41</f>
        <v>0</v>
      </c>
    </row>
    <row r="43" spans="1:1">
      <c r="A43">
        <f>'mes donnees'!C42</f>
        <v>0</v>
      </c>
    </row>
    <row r="44" spans="1:1">
      <c r="A44">
        <f>'mes donnees'!C43</f>
        <v>0</v>
      </c>
    </row>
    <row r="45" spans="1:1">
      <c r="A45">
        <f>'mes donnees'!C44</f>
        <v>0</v>
      </c>
    </row>
    <row r="46" spans="1:1">
      <c r="A46">
        <f>'mes donnees'!C45</f>
        <v>0</v>
      </c>
    </row>
    <row r="47" spans="1:1">
      <c r="A47">
        <f>'mes donnees'!C46</f>
        <v>0</v>
      </c>
    </row>
    <row r="48" spans="1:1">
      <c r="A48">
        <f>'mes donnees'!C47</f>
        <v>0</v>
      </c>
    </row>
    <row r="49" spans="1:1">
      <c r="A49">
        <f>'mes donnees'!C48</f>
        <v>0</v>
      </c>
    </row>
    <row r="50" spans="1:1">
      <c r="A50">
        <f>'mes donnees'!C49</f>
        <v>0</v>
      </c>
    </row>
    <row r="51" spans="1:1">
      <c r="A51">
        <f>'mes donnees'!C50</f>
        <v>0</v>
      </c>
    </row>
    <row r="52" spans="1:1">
      <c r="A52">
        <f>'mes donnees'!C51</f>
        <v>0</v>
      </c>
    </row>
    <row r="53" spans="1:1">
      <c r="A53">
        <f>'mes donnees'!C52</f>
        <v>0</v>
      </c>
    </row>
    <row r="54" spans="1:1">
      <c r="A54">
        <f>'mes donnees'!C53</f>
        <v>0</v>
      </c>
    </row>
    <row r="55" spans="1:1">
      <c r="A55">
        <f>'mes donnees'!C54</f>
        <v>0</v>
      </c>
    </row>
    <row r="56" spans="1:1">
      <c r="A56">
        <f>'mes donnees'!C55</f>
        <v>0</v>
      </c>
    </row>
    <row r="57" spans="1:1">
      <c r="A57">
        <f>'mes donnees'!C56</f>
        <v>0</v>
      </c>
    </row>
    <row r="58" spans="1:1">
      <c r="A58">
        <f>'mes donnees'!C57</f>
        <v>0</v>
      </c>
    </row>
    <row r="59" spans="1:1">
      <c r="A59">
        <f>'mes donnees'!C58</f>
        <v>0</v>
      </c>
    </row>
    <row r="60" spans="1:1">
      <c r="A60">
        <f>'mes donnees'!C59</f>
        <v>0</v>
      </c>
    </row>
  </sheetData>
  <mergeCells count="4">
    <mergeCell ref="B1:C1"/>
    <mergeCell ref="D1:E1"/>
    <mergeCell ref="F1:G1"/>
    <mergeCell ref="A1:A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30"/>
  <sheetViews>
    <sheetView workbookViewId="0">
      <selection activeCell="H18" sqref="H18"/>
    </sheetView>
  </sheetViews>
  <sheetFormatPr baseColWidth="10" defaultRowHeight="15"/>
  <cols>
    <col min="1" max="1" width="30.7109375" customWidth="1"/>
    <col min="2" max="2" width="8.7109375" customWidth="1"/>
    <col min="3" max="3" width="10.7109375" customWidth="1"/>
    <col min="4" max="4" width="8.7109375" customWidth="1"/>
    <col min="5" max="5" width="10.7109375" customWidth="1"/>
    <col min="6" max="6" width="8.7109375" customWidth="1"/>
    <col min="7" max="7" width="10.7109375" customWidth="1"/>
  </cols>
  <sheetData>
    <row r="1" spans="1:7">
      <c r="A1" s="18" t="s">
        <v>91</v>
      </c>
      <c r="B1" s="20" t="s">
        <v>96</v>
      </c>
      <c r="C1" s="20"/>
      <c r="D1" s="20" t="s">
        <v>97</v>
      </c>
      <c r="E1" s="20"/>
      <c r="F1" s="20" t="s">
        <v>99</v>
      </c>
      <c r="G1" s="20"/>
    </row>
    <row r="2" spans="1:7">
      <c r="A2" s="19"/>
      <c r="B2" s="15" t="s">
        <v>4</v>
      </c>
      <c r="C2" s="15" t="s">
        <v>98</v>
      </c>
      <c r="D2" s="15" t="s">
        <v>4</v>
      </c>
      <c r="E2" s="15" t="s">
        <v>98</v>
      </c>
      <c r="F2" s="15" t="s">
        <v>4</v>
      </c>
      <c r="G2" s="15" t="s">
        <v>98</v>
      </c>
    </row>
    <row r="3" spans="1:7">
      <c r="A3" t="str">
        <f>'mes donnees'!D2</f>
        <v>BCS-323</v>
      </c>
    </row>
    <row r="4" spans="1:7">
      <c r="A4" t="str">
        <f>'mes donnees'!D3</f>
        <v>BCS-FS525</v>
      </c>
    </row>
    <row r="5" spans="1:7">
      <c r="A5" t="str">
        <f>'mes donnees'!D4</f>
        <v>DCS-222K</v>
      </c>
    </row>
    <row r="6" spans="1:7">
      <c r="A6" t="str">
        <f>'mes donnees'!D5</f>
        <v>DV-2022</v>
      </c>
    </row>
    <row r="7" spans="1:7">
      <c r="A7" t="str">
        <f>'mes donnees'!D6</f>
        <v>DV-3022V</v>
      </c>
    </row>
    <row r="8" spans="1:7">
      <c r="A8" t="str">
        <f>'mes donnees'!D7</f>
        <v>X-CM31-K</v>
      </c>
    </row>
    <row r="9" spans="1:7">
      <c r="A9" t="str">
        <f>'mes donnees'!D8</f>
        <v>X-DS301-K</v>
      </c>
    </row>
    <row r="10" spans="1:7">
      <c r="A10" t="str">
        <f>'mes donnees'!D9</f>
        <v>X-EM11</v>
      </c>
    </row>
    <row r="11" spans="1:7">
      <c r="A11" t="str">
        <f>'mes donnees'!D10</f>
        <v>X-HM10-K</v>
      </c>
    </row>
    <row r="12" spans="1:7">
      <c r="A12" t="str">
        <f>'mes donnees'!D11</f>
        <v>X-HM20-S</v>
      </c>
    </row>
    <row r="13" spans="1:7">
      <c r="A13" t="str">
        <f>'mes donnees'!D12</f>
        <v>X-SMC1-K</v>
      </c>
    </row>
    <row r="14" spans="1:7">
      <c r="A14">
        <f>'mes donnees'!D13</f>
        <v>0</v>
      </c>
    </row>
    <row r="15" spans="1:7">
      <c r="A15">
        <f>'mes donnees'!D14</f>
        <v>0</v>
      </c>
    </row>
    <row r="16" spans="1:7">
      <c r="A16">
        <f>'mes donnees'!D15</f>
        <v>0</v>
      </c>
    </row>
    <row r="17" spans="1:1">
      <c r="A17">
        <f>'mes donnees'!D16</f>
        <v>0</v>
      </c>
    </row>
    <row r="18" spans="1:1">
      <c r="A18">
        <f>'mes donnees'!D17</f>
        <v>0</v>
      </c>
    </row>
    <row r="19" spans="1:1">
      <c r="A19">
        <f>'mes donnees'!D18</f>
        <v>0</v>
      </c>
    </row>
    <row r="20" spans="1:1">
      <c r="A20">
        <f>'mes donnees'!D19</f>
        <v>0</v>
      </c>
    </row>
    <row r="21" spans="1:1">
      <c r="A21">
        <f>'mes donnees'!D20</f>
        <v>0</v>
      </c>
    </row>
    <row r="22" spans="1:1">
      <c r="A22">
        <f>'mes donnees'!D21</f>
        <v>0</v>
      </c>
    </row>
    <row r="23" spans="1:1">
      <c r="A23">
        <f>'mes donnees'!D22</f>
        <v>0</v>
      </c>
    </row>
    <row r="24" spans="1:1">
      <c r="A24">
        <f>'mes donnees'!D23</f>
        <v>0</v>
      </c>
    </row>
    <row r="25" spans="1:1">
      <c r="A25">
        <f>'mes donnees'!D24</f>
        <v>0</v>
      </c>
    </row>
    <row r="26" spans="1:1">
      <c r="A26">
        <f>'mes donnees'!D25</f>
        <v>0</v>
      </c>
    </row>
    <row r="27" spans="1:1">
      <c r="A27">
        <f>'mes donnees'!D26</f>
        <v>0</v>
      </c>
    </row>
    <row r="28" spans="1:1">
      <c r="A28">
        <f>'mes donnees'!D27</f>
        <v>0</v>
      </c>
    </row>
    <row r="29" spans="1:1">
      <c r="A29">
        <f>'mes donnees'!D28</f>
        <v>0</v>
      </c>
    </row>
    <row r="30" spans="1:1">
      <c r="A30">
        <f>'mes donnees'!D29</f>
        <v>0</v>
      </c>
    </row>
  </sheetData>
  <mergeCells count="4">
    <mergeCell ref="B1:C1"/>
    <mergeCell ref="D1:E1"/>
    <mergeCell ref="F1:G1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mes donnees</vt:lpstr>
      <vt:lpstr>achat</vt:lpstr>
      <vt:lpstr>vente</vt:lpstr>
      <vt:lpstr>AAA</vt:lpstr>
      <vt:lpstr>BBB</vt:lpstr>
      <vt:lpstr>CCC</vt:lpstr>
      <vt:lpstr>COLA</vt:lpstr>
      <vt:lpstr>LIGNE1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2013-10-29T18:43:35Z</dcterms:created>
  <dcterms:modified xsi:type="dcterms:W3CDTF">2013-11-14T08:44:15Z</dcterms:modified>
</cp:coreProperties>
</file>