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codeName="ThisWorkbook" defaultThemeVersion="124226"/>
  <bookViews>
    <workbookView xWindow="480" yWindow="330" windowWidth="19440" windowHeight="10230" tabRatio="601"/>
  </bookViews>
  <sheets>
    <sheet name="Avril" sheetId="9" r:id="rId1"/>
    <sheet name="Récapitulatif" sheetId="22" r:id="rId2"/>
    <sheet name="Données" sheetId="6" r:id="rId3"/>
    <sheet name="Feuil1" sheetId="23" r:id="rId4"/>
  </sheets>
  <definedNames>
    <definedName name="horaireseffectue">Données!$A$25:$A$43</definedName>
    <definedName name="horairesprevu">Données!$A$3:$A$18</definedName>
  </definedNames>
  <calcPr calcId="125725"/>
</workbook>
</file>

<file path=xl/calcChain.xml><?xml version="1.0" encoding="utf-8"?>
<calcChain xmlns="http://schemas.openxmlformats.org/spreadsheetml/2006/main">
  <c r="Q4" i="9"/>
  <c r="Q5"/>
  <c r="Q11"/>
  <c r="Q12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L4" i="6"/>
  <c r="L5"/>
  <c r="L6"/>
  <c r="L7"/>
  <c r="L8"/>
  <c r="L9"/>
  <c r="L10"/>
  <c r="L11"/>
  <c r="L12"/>
  <c r="L13"/>
  <c r="L14"/>
  <c r="E53" i="9"/>
  <c r="G53" s="1"/>
  <c r="E54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"/>
  <c r="P3"/>
  <c r="L3" i="6"/>
  <c r="L15" l="1"/>
  <c r="J51" i="9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"/>
  <c r="M3"/>
  <c r="M4"/>
  <c r="N3"/>
  <c r="N4"/>
  <c r="M33"/>
  <c r="N33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V3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O28"/>
  <c r="I9" i="22"/>
  <c r="H9"/>
  <c r="G9"/>
  <c r="E9"/>
  <c r="B9"/>
  <c r="Q39" i="9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J19" i="6"/>
  <c r="J20"/>
  <c r="J21"/>
  <c r="J22"/>
  <c r="J23"/>
  <c r="J24"/>
  <c r="J25"/>
  <c r="J26"/>
  <c r="J27"/>
  <c r="J28"/>
  <c r="J29"/>
  <c r="J30"/>
  <c r="Q42" i="9"/>
  <c r="Q41"/>
  <c r="Q38"/>
  <c r="E52" l="1"/>
  <c r="L51"/>
  <c r="U3" i="22"/>
  <c r="K44" i="9"/>
  <c r="M44" s="1"/>
  <c r="E51"/>
  <c r="Q3" i="22" s="1"/>
  <c r="T4" i="9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U5" i="22" l="1"/>
  <c r="G51" i="9"/>
  <c r="E50"/>
  <c r="H3"/>
  <c r="I4"/>
  <c r="I5"/>
  <c r="I6"/>
  <c r="Q6" s="1"/>
  <c r="I7"/>
  <c r="Q7" s="1"/>
  <c r="I8"/>
  <c r="Q8" s="1"/>
  <c r="I9"/>
  <c r="Q9" s="1"/>
  <c r="I10"/>
  <c r="Q10" s="1"/>
  <c r="I11"/>
  <c r="I12"/>
  <c r="I13"/>
  <c r="Q13" s="1"/>
  <c r="I14"/>
  <c r="Q14" s="1"/>
  <c r="I15"/>
  <c r="Q15" s="1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"/>
  <c r="E49"/>
  <c r="I3"/>
  <c r="Q3" s="1"/>
  <c r="E48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9"/>
  <c r="O30"/>
  <c r="O31"/>
  <c r="O32"/>
  <c r="O33"/>
  <c r="O3"/>
  <c r="Q34"/>
  <c r="N32"/>
  <c r="M32"/>
  <c r="N31"/>
  <c r="M31"/>
  <c r="N30"/>
  <c r="M30"/>
  <c r="N29"/>
  <c r="M29"/>
  <c r="N28"/>
  <c r="M28"/>
  <c r="N27"/>
  <c r="M27"/>
  <c r="N26"/>
  <c r="M26"/>
  <c r="N25"/>
  <c r="M25"/>
  <c r="N24"/>
  <c r="M24"/>
  <c r="N23"/>
  <c r="M23"/>
  <c r="N22"/>
  <c r="M22"/>
  <c r="N21"/>
  <c r="M21"/>
  <c r="N20"/>
  <c r="M20"/>
  <c r="N19"/>
  <c r="M19"/>
  <c r="N18"/>
  <c r="M18"/>
  <c r="N17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Q5" i="22" l="1"/>
  <c r="G48" i="9"/>
  <c r="P3" i="22"/>
  <c r="P5" s="1"/>
  <c r="G49" i="9"/>
  <c r="O3" i="22"/>
  <c r="O5" s="1"/>
  <c r="G50" i="9"/>
  <c r="N3" i="22"/>
  <c r="N5" s="1"/>
  <c r="E40" i="9"/>
  <c r="E38"/>
  <c r="E39"/>
  <c r="E47"/>
  <c r="E43"/>
  <c r="E42"/>
  <c r="E45"/>
  <c r="E37"/>
  <c r="G37" s="1"/>
  <c r="E41"/>
  <c r="E46"/>
  <c r="E44"/>
  <c r="E35"/>
  <c r="E55" l="1"/>
  <c r="G55" s="1"/>
  <c r="I40"/>
  <c r="G52"/>
  <c r="L3" i="22"/>
  <c r="G47" i="9"/>
  <c r="M3" i="22"/>
  <c r="M5" s="1"/>
  <c r="G41" i="9"/>
  <c r="I41" s="1"/>
  <c r="G3" i="22"/>
  <c r="G5" s="1"/>
  <c r="G7" s="1"/>
  <c r="G11" s="1"/>
  <c r="G43" i="9"/>
  <c r="I43" s="1"/>
  <c r="I3" i="22"/>
  <c r="I5" s="1"/>
  <c r="I7" s="1"/>
  <c r="I11" s="1"/>
  <c r="G45" i="9"/>
  <c r="J3" i="22"/>
  <c r="G46" i="9"/>
  <c r="K3" i="22"/>
  <c r="K5" s="1"/>
  <c r="G42" i="9"/>
  <c r="I42" s="1"/>
  <c r="H3" i="22"/>
  <c r="H5" s="1"/>
  <c r="H7" s="1"/>
  <c r="H11" s="1"/>
  <c r="G39" i="9"/>
  <c r="E3" i="22"/>
  <c r="G44" i="9"/>
  <c r="D3" i="22"/>
  <c r="D5" s="1"/>
  <c r="G38" i="9"/>
  <c r="C3" i="22"/>
  <c r="C5" s="1"/>
  <c r="G40" i="9"/>
  <c r="F3" i="22"/>
  <c r="F5" s="1"/>
  <c r="B3"/>
  <c r="G35" i="9"/>
  <c r="E5" i="22" l="1"/>
  <c r="E7" s="1"/>
  <c r="E11" s="1"/>
  <c r="V3"/>
  <c r="V5" s="1"/>
  <c r="B5"/>
  <c r="B7" s="1"/>
  <c r="B11" s="1"/>
  <c r="J5"/>
  <c r="I38" i="9"/>
  <c r="R3" i="22"/>
  <c r="J35" i="9"/>
  <c r="S3" i="22"/>
  <c r="L5"/>
  <c r="L7" s="1"/>
  <c r="R5" l="1"/>
  <c r="T3"/>
  <c r="G54" i="9"/>
  <c r="S5" i="22" l="1"/>
  <c r="T5"/>
</calcChain>
</file>

<file path=xl/comments1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I40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1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2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3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A51" authorId="0">
      <text>
        <r>
          <rPr>
            <b/>
            <sz val="8"/>
            <color indexed="81"/>
            <rFont val="Tahoma"/>
            <family val="2"/>
          </rPr>
          <t>formation comprise
Maladie comprise
Accident travail compris</t>
        </r>
      </text>
    </comment>
  </commentList>
</comments>
</file>

<file path=xl/comments2.xml><?xml version="1.0" encoding="utf-8"?>
<comments xmlns="http://schemas.openxmlformats.org/spreadsheetml/2006/main">
  <authors>
    <author>trousselle william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 xml:space="preserve">
hhhh:00</t>
        </r>
      </text>
    </comment>
  </commentList>
</comments>
</file>

<file path=xl/sharedStrings.xml><?xml version="1.0" encoding="utf-8"?>
<sst xmlns="http://schemas.openxmlformats.org/spreadsheetml/2006/main" count="238" uniqueCount="126">
  <si>
    <t>Horaire prévu</t>
  </si>
  <si>
    <t>Horaire effectué</t>
  </si>
  <si>
    <t>TH acquit</t>
  </si>
  <si>
    <t>CP pris</t>
  </si>
  <si>
    <t>jrs ancien pris</t>
  </si>
  <si>
    <t>jrs maladie</t>
  </si>
  <si>
    <t>Cp Fraction pris</t>
  </si>
  <si>
    <t>Samedi</t>
  </si>
  <si>
    <t>Dimanche</t>
  </si>
  <si>
    <t>Nuit</t>
  </si>
  <si>
    <t>Lundi</t>
  </si>
  <si>
    <t>Après-midi</t>
  </si>
  <si>
    <t>Mardi</t>
  </si>
  <si>
    <t>Mercredi</t>
  </si>
  <si>
    <t>Jeudi</t>
  </si>
  <si>
    <t>Vendredi</t>
  </si>
  <si>
    <t>Journée</t>
  </si>
  <si>
    <t>Matin</t>
  </si>
  <si>
    <t>Astreinte</t>
  </si>
  <si>
    <t>Férié</t>
  </si>
  <si>
    <t>Rtt</t>
  </si>
  <si>
    <t>Maladie</t>
  </si>
  <si>
    <t>Accident travail</t>
  </si>
  <si>
    <t>Cp</t>
  </si>
  <si>
    <t>Tps Habillage</t>
  </si>
  <si>
    <t>Jrs ancien</t>
  </si>
  <si>
    <t>Cp Fraction</t>
  </si>
  <si>
    <t>Nombre d'heures effectuées du mois</t>
  </si>
  <si>
    <t>Solde ==&gt;</t>
  </si>
  <si>
    <t>Formation</t>
  </si>
  <si>
    <t>TH pris</t>
  </si>
  <si>
    <t>Retard</t>
  </si>
  <si>
    <t>Heures Sup</t>
  </si>
  <si>
    <t>tps effectué</t>
  </si>
  <si>
    <t>nbre heures de base</t>
  </si>
  <si>
    <t>nbre jours RTT</t>
  </si>
  <si>
    <t>nbre cp</t>
  </si>
  <si>
    <t>nbre cp fraction</t>
  </si>
  <si>
    <t>nbre jrs ancien</t>
  </si>
  <si>
    <t>Temps habillage acquit ce mois</t>
  </si>
  <si>
    <t>Temps habillage pris ce mois</t>
  </si>
  <si>
    <t>CP pris ce mois</t>
  </si>
  <si>
    <t>Jours anciennetée pris ce mois</t>
  </si>
  <si>
    <t>Cp fractionnement pris ce mois</t>
  </si>
  <si>
    <t>Récup pris ce mois</t>
  </si>
  <si>
    <t>Récup acquit</t>
  </si>
  <si>
    <t>Récup pris</t>
  </si>
  <si>
    <t>Récup acquit ce mois</t>
  </si>
  <si>
    <t>Récup</t>
  </si>
  <si>
    <t>Récup hrs nuit</t>
  </si>
  <si>
    <t>Nombre de jours d'astreinte du mois</t>
  </si>
  <si>
    <t>Nombres de jours maladie du mois</t>
  </si>
  <si>
    <t>Nombre de jours accident travail du mois</t>
  </si>
  <si>
    <t>Nombre de samedi faits ce mois</t>
  </si>
  <si>
    <t>Année==&gt;</t>
  </si>
  <si>
    <t>Semaine 14</t>
  </si>
  <si>
    <t>Semaine 15</t>
  </si>
  <si>
    <t>Semaine 16</t>
  </si>
  <si>
    <t>Semaine 17</t>
  </si>
  <si>
    <t>heures supplémentaires du mois</t>
  </si>
  <si>
    <t>heures de retard du mois</t>
  </si>
  <si>
    <t>Heures restant a faire</t>
  </si>
  <si>
    <t>jrs A.T</t>
  </si>
  <si>
    <t>Jours de formation du mois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</si>
  <si>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</si>
  <si>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</si>
  <si>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</si>
  <si>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</si>
  <si>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</si>
  <si>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</si>
  <si>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</si>
  <si>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</si>
  <si>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</si>
  <si>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</si>
  <si>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</si>
  <si>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</si>
  <si>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Total Année</t>
  </si>
  <si>
    <t>reliquat CP</t>
  </si>
  <si>
    <t>reliquat TH</t>
  </si>
  <si>
    <t>reliquat heures récup</t>
  </si>
  <si>
    <t>reliquat jours ancien</t>
  </si>
  <si>
    <t>reliquat jours fraction</t>
  </si>
  <si>
    <t>Reliquat CP année précédente</t>
  </si>
  <si>
    <t>Reliquat TH année précédente</t>
  </si>
  <si>
    <t>Reliquat heures récup année précédente</t>
  </si>
  <si>
    <t>Reliquat jours ancien année précédente</t>
  </si>
  <si>
    <t>Reliquat jours fraction année précédente</t>
  </si>
  <si>
    <t>Reliquats Année précédente</t>
  </si>
  <si>
    <t>Jours travaillés du mois</t>
  </si>
  <si>
    <t>nbre de km aller/retour</t>
  </si>
  <si>
    <t>Litres au cent kilomètres</t>
  </si>
  <si>
    <t>Kilomètres effectués ce mois</t>
  </si>
  <si>
    <t>consommation carburant du mois en litres</t>
  </si>
  <si>
    <t>1er plein</t>
  </si>
  <si>
    <t>2éme plein</t>
  </si>
  <si>
    <t>Prix du Carburant</t>
  </si>
  <si>
    <t>Km</t>
  </si>
  <si>
    <t>jrs travaillés</t>
  </si>
  <si>
    <t>Solde annuel</t>
  </si>
  <si>
    <t>reliquat</t>
  </si>
  <si>
    <t>solde réel</t>
  </si>
  <si>
    <t>Astreinte +2 dep</t>
  </si>
  <si>
    <t>Astreinte +3 dep</t>
  </si>
  <si>
    <t>Astreinte +4 dep</t>
  </si>
  <si>
    <t>Astreinte +1 dep</t>
  </si>
  <si>
    <t>Liste Horaires prévu</t>
  </si>
  <si>
    <t>Liste Horaires effectué</t>
  </si>
  <si>
    <t>Astreinte sans dep</t>
  </si>
  <si>
    <t>Nbre de déplacements As du mois</t>
  </si>
  <si>
    <t>Conso</t>
  </si>
  <si>
    <t>3ème plein</t>
  </si>
  <si>
    <t>4ème plein</t>
  </si>
  <si>
    <t>5ème plein</t>
  </si>
  <si>
    <t>6ème plein</t>
  </si>
  <si>
    <t>Valeur en cours</t>
  </si>
  <si>
    <t>Valeur prise en compte</t>
  </si>
  <si>
    <t>Journées du mois</t>
  </si>
  <si>
    <t>Repas a compter du mois</t>
  </si>
  <si>
    <t>Cp Fract</t>
  </si>
  <si>
    <t>jrs ancien</t>
  </si>
  <si>
    <t>L carbu</t>
  </si>
  <si>
    <t>Nbre journées</t>
  </si>
  <si>
    <t>Repas</t>
  </si>
  <si>
    <t>coût en carburant du mois en €</t>
  </si>
  <si>
    <t>€ Carbu</t>
  </si>
  <si>
    <t>Coût</t>
  </si>
</sst>
</file>

<file path=xl/styles.xml><?xml version="1.0" encoding="utf-8"?>
<styleSheet xmlns="http://schemas.openxmlformats.org/spreadsheetml/2006/main">
  <numFmts count="2">
    <numFmt numFmtId="164" formatCode="[h]:mm"/>
    <numFmt numFmtId="165" formatCode="0.0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6FF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6337778862885"/>
        <bgColor indexed="64"/>
      </patternFill>
    </fill>
    <fill>
      <gradientFill degree="90">
        <stop position="0">
          <color theme="0"/>
        </stop>
        <stop position="0.5">
          <color rgb="FF00B0F0"/>
        </stop>
        <stop position="1">
          <color theme="0"/>
        </stop>
      </gradientFill>
    </fill>
    <fill>
      <patternFill patternType="solid">
        <fgColor rgb="FF99FF3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44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 style="medium">
        <color theme="4"/>
      </right>
      <top/>
      <bottom/>
      <diagonal/>
    </border>
    <border>
      <left/>
      <right/>
      <top/>
      <bottom style="thin">
        <color theme="9" tint="0.39994506668294322"/>
      </bottom>
      <diagonal/>
    </border>
    <border>
      <left style="thin">
        <color rgb="FF0066FF"/>
      </left>
      <right style="thin">
        <color rgb="FF0066FF"/>
      </right>
      <top style="thin">
        <color rgb="FF0066FF"/>
      </top>
      <bottom style="thin">
        <color rgb="FF0066FF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ck">
        <color theme="6" tint="-0.499984740745262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theme="5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8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9" tint="-0.24994659260841701"/>
      </top>
      <bottom/>
      <diagonal/>
    </border>
    <border>
      <left style="thick">
        <color rgb="FFFF0000"/>
      </left>
      <right style="thick">
        <color rgb="FFFF0000"/>
      </right>
      <top style="thick">
        <color theme="0" tint="-0.34998626667073579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">
        <color rgb="FF0066FF"/>
      </bottom>
      <diagonal/>
    </border>
    <border>
      <left/>
      <right/>
      <top style="thick">
        <color rgb="FFFF0000"/>
      </top>
      <bottom style="medium">
        <color rgb="FF0066FF"/>
      </bottom>
      <diagonal/>
    </border>
    <border>
      <left/>
      <right style="thick">
        <color rgb="FFFF0000"/>
      </right>
      <top style="thick">
        <color rgb="FFFF0000"/>
      </top>
      <bottom style="medium">
        <color rgb="FF0066FF"/>
      </bottom>
      <diagonal/>
    </border>
    <border>
      <left style="thick">
        <color rgb="FFFF0000"/>
      </left>
      <right/>
      <top style="medium">
        <color rgb="FF0066FF"/>
      </top>
      <bottom style="medium">
        <color rgb="FF0066FF"/>
      </bottom>
      <diagonal/>
    </border>
    <border>
      <left/>
      <right/>
      <top style="medium">
        <color rgb="FF0066FF"/>
      </top>
      <bottom style="medium">
        <color rgb="FF0066FF"/>
      </bottom>
      <diagonal/>
    </border>
    <border>
      <left/>
      <right style="thick">
        <color rgb="FFFF0000"/>
      </right>
      <top style="medium">
        <color rgb="FF0066FF"/>
      </top>
      <bottom style="medium">
        <color rgb="FF0066FF"/>
      </bottom>
      <diagonal/>
    </border>
    <border>
      <left style="medium">
        <color rgb="FF00CC00"/>
      </left>
      <right/>
      <top style="medium">
        <color rgb="FF00CC00"/>
      </top>
      <bottom/>
      <diagonal/>
    </border>
    <border>
      <left/>
      <right/>
      <top style="medium">
        <color rgb="FF00CC00"/>
      </top>
      <bottom/>
      <diagonal/>
    </border>
    <border>
      <left/>
      <right style="medium">
        <color rgb="FF00CC00"/>
      </right>
      <top style="medium">
        <color rgb="FF00CC00"/>
      </top>
      <bottom/>
      <diagonal/>
    </border>
    <border>
      <left style="medium">
        <color rgb="FF00CC00"/>
      </left>
      <right/>
      <top/>
      <bottom/>
      <diagonal/>
    </border>
    <border>
      <left/>
      <right style="medium">
        <color rgb="FF00CC0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CC00"/>
      </left>
      <right/>
      <top/>
      <bottom style="medium">
        <color rgb="FF00CC00"/>
      </bottom>
      <diagonal/>
    </border>
    <border>
      <left/>
      <right/>
      <top/>
      <bottom style="medium">
        <color rgb="FF00CC00"/>
      </bottom>
      <diagonal/>
    </border>
    <border>
      <left style="thin">
        <color rgb="FF0066FF"/>
      </left>
      <right style="thin">
        <color rgb="FF0066FF"/>
      </right>
      <top/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NumberFormat="1" applyFon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20" fontId="1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20" fontId="0" fillId="0" borderId="0" xfId="0" applyNumberFormat="1" applyFont="1" applyAlignment="1">
      <alignment horizontal="center"/>
    </xf>
    <xf numFmtId="20" fontId="0" fillId="2" borderId="0" xfId="0" applyNumberFormat="1" applyFill="1"/>
    <xf numFmtId="0" fontId="1" fillId="0" borderId="0" xfId="0" applyFont="1" applyFill="1" applyBorder="1" applyAlignment="1">
      <alignment horizontal="left"/>
    </xf>
    <xf numFmtId="20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/>
    <xf numFmtId="0" fontId="1" fillId="5" borderId="0" xfId="0" applyFont="1" applyFill="1" applyAlignment="1">
      <alignment horizontal="center"/>
    </xf>
    <xf numFmtId="164" fontId="1" fillId="0" borderId="2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164" fontId="1" fillId="0" borderId="3" xfId="0" applyNumberFormat="1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165" fontId="1" fillId="0" borderId="0" xfId="0" applyNumberFormat="1" applyFont="1" applyBorder="1" applyAlignment="1">
      <alignment horizontal="center"/>
    </xf>
    <xf numFmtId="2" fontId="0" fillId="0" borderId="0" xfId="0" applyNumberFormat="1"/>
    <xf numFmtId="0" fontId="1" fillId="4" borderId="0" xfId="0" applyFont="1" applyFill="1" applyBorder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2" fontId="1" fillId="0" borderId="1" xfId="0" applyNumberFormat="1" applyFont="1" applyBorder="1" applyAlignment="1" applyProtection="1">
      <alignment horizontal="center"/>
      <protection hidden="1"/>
    </xf>
    <xf numFmtId="2" fontId="1" fillId="0" borderId="3" xfId="0" applyNumberFormat="1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164" fontId="4" fillId="0" borderId="28" xfId="0" applyNumberFormat="1" applyFont="1" applyBorder="1" applyAlignment="1" applyProtection="1">
      <alignment horizontal="center"/>
      <protection hidden="1"/>
    </xf>
    <xf numFmtId="0" fontId="5" fillId="0" borderId="26" xfId="0" applyFont="1" applyFill="1" applyBorder="1" applyAlignment="1" applyProtection="1">
      <protection hidden="1"/>
    </xf>
    <xf numFmtId="0" fontId="5" fillId="0" borderId="27" xfId="0" applyFont="1" applyFill="1" applyBorder="1" applyAlignment="1" applyProtection="1">
      <protection hidden="1"/>
    </xf>
    <xf numFmtId="0" fontId="4" fillId="0" borderId="28" xfId="0" applyFont="1" applyBorder="1" applyAlignment="1" applyProtection="1">
      <alignment horizontal="center"/>
      <protection hidden="1"/>
    </xf>
    <xf numFmtId="0" fontId="4" fillId="0" borderId="14" xfId="0" applyFont="1" applyBorder="1" applyAlignment="1" applyProtection="1">
      <alignment horizontal="center"/>
      <protection hidden="1"/>
    </xf>
    <xf numFmtId="0" fontId="1" fillId="7" borderId="0" xfId="0" applyFont="1" applyFill="1" applyBorder="1" applyAlignment="1" applyProtection="1">
      <alignment horizontal="center"/>
      <protection hidden="1"/>
    </xf>
    <xf numFmtId="0" fontId="1" fillId="7" borderId="0" xfId="0" applyFont="1" applyFill="1" applyBorder="1" applyProtection="1">
      <protection hidden="1"/>
    </xf>
    <xf numFmtId="0" fontId="0" fillId="6" borderId="0" xfId="0" applyFill="1" applyProtection="1">
      <protection hidden="1"/>
    </xf>
    <xf numFmtId="0" fontId="1" fillId="7" borderId="0" xfId="0" applyFont="1" applyFill="1" applyProtection="1">
      <protection hidden="1"/>
    </xf>
    <xf numFmtId="164" fontId="1" fillId="0" borderId="6" xfId="0" applyNumberFormat="1" applyFont="1" applyFill="1" applyBorder="1" applyAlignment="1" applyProtection="1">
      <alignment horizontal="center"/>
      <protection hidden="1"/>
    </xf>
    <xf numFmtId="0" fontId="1" fillId="0" borderId="6" xfId="0" applyFont="1" applyFill="1" applyBorder="1" applyAlignment="1" applyProtection="1">
      <alignment horizontal="center"/>
      <protection hidden="1"/>
    </xf>
    <xf numFmtId="0" fontId="1" fillId="0" borderId="6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2" fontId="1" fillId="0" borderId="0" xfId="0" applyNumberFormat="1" applyFont="1" applyAlignment="1" applyProtection="1">
      <alignment horizontal="center"/>
      <protection hidden="1"/>
    </xf>
    <xf numFmtId="0" fontId="1" fillId="2" borderId="0" xfId="0" applyFont="1" applyFill="1" applyProtection="1">
      <protection hidden="1"/>
    </xf>
    <xf numFmtId="164" fontId="1" fillId="2" borderId="0" xfId="0" applyNumberFormat="1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Border="1" applyProtection="1">
      <protection hidden="1"/>
    </xf>
    <xf numFmtId="164" fontId="1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0" xfId="0" applyNumberFormat="1" applyFont="1" applyFill="1" applyBorder="1" applyAlignment="1" applyProtection="1">
      <alignment horizontal="center"/>
      <protection hidden="1"/>
    </xf>
    <xf numFmtId="164" fontId="1" fillId="0" borderId="8" xfId="0" applyNumberFormat="1" applyFont="1" applyBorder="1" applyAlignment="1" applyProtection="1">
      <alignment horizontal="center"/>
      <protection hidden="1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12" borderId="9" xfId="0" applyFont="1" applyFill="1" applyBorder="1" applyAlignment="1">
      <alignment horizontal="left"/>
    </xf>
    <xf numFmtId="0" fontId="1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1" fillId="14" borderId="8" xfId="0" applyFont="1" applyFill="1" applyBorder="1" applyAlignment="1" applyProtection="1">
      <alignment horizontal="center"/>
      <protection hidden="1"/>
    </xf>
    <xf numFmtId="0" fontId="1" fillId="13" borderId="7" xfId="0" applyFont="1" applyFill="1" applyBorder="1" applyProtection="1">
      <protection hidden="1"/>
    </xf>
    <xf numFmtId="164" fontId="1" fillId="13" borderId="7" xfId="0" applyNumberFormat="1" applyFont="1" applyFill="1" applyBorder="1" applyAlignment="1" applyProtection="1">
      <alignment horizontal="center"/>
      <protection hidden="1"/>
    </xf>
    <xf numFmtId="0" fontId="1" fillId="13" borderId="7" xfId="0" applyFont="1" applyFill="1" applyBorder="1" applyAlignment="1" applyProtection="1">
      <alignment horizontal="center"/>
      <protection hidden="1"/>
    </xf>
    <xf numFmtId="0" fontId="1" fillId="13" borderId="7" xfId="0" applyNumberFormat="1" applyFont="1" applyFill="1" applyBorder="1" applyAlignment="1" applyProtection="1">
      <alignment horizontal="center"/>
      <protection hidden="1"/>
    </xf>
    <xf numFmtId="2" fontId="1" fillId="13" borderId="7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0" xfId="0" applyFont="1" applyFill="1" applyBorder="1" applyAlignment="1" applyProtection="1">
      <protection hidden="1"/>
    </xf>
    <xf numFmtId="0" fontId="1" fillId="0" borderId="37" xfId="0" applyFont="1" applyBorder="1" applyAlignment="1" applyProtection="1">
      <alignment horizont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0" fontId="1" fillId="4" borderId="3" xfId="0" applyFont="1" applyFill="1" applyBorder="1" applyAlignment="1" applyProtection="1">
      <protection hidden="1"/>
    </xf>
    <xf numFmtId="0" fontId="1" fillId="12" borderId="11" xfId="0" applyFont="1" applyFill="1" applyBorder="1" applyAlignment="1" applyProtection="1">
      <alignment horizontal="left"/>
      <protection hidden="1"/>
    </xf>
    <xf numFmtId="0" fontId="1" fillId="12" borderId="10" xfId="0" applyFont="1" applyFill="1" applyBorder="1" applyAlignment="1" applyProtection="1">
      <alignment horizontal="left"/>
      <protection hidden="1"/>
    </xf>
    <xf numFmtId="0" fontId="1" fillId="4" borderId="8" xfId="0" applyFont="1" applyFill="1" applyBorder="1" applyAlignment="1" applyProtection="1">
      <alignment horizontal="center"/>
      <protection hidden="1"/>
    </xf>
    <xf numFmtId="0" fontId="0" fillId="17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164" fontId="0" fillId="2" borderId="0" xfId="0" applyNumberFormat="1" applyFill="1" applyAlignment="1" applyProtection="1">
      <alignment horizontal="center"/>
      <protection locked="0" hidden="1"/>
    </xf>
    <xf numFmtId="0" fontId="1" fillId="0" borderId="32" xfId="0" applyFont="1" applyBorder="1" applyProtection="1">
      <protection hidden="1"/>
    </xf>
    <xf numFmtId="0" fontId="1" fillId="0" borderId="0" xfId="0" applyFont="1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locked="0" hidden="1"/>
    </xf>
    <xf numFmtId="0" fontId="0" fillId="3" borderId="0" xfId="0" applyFill="1" applyAlignment="1" applyProtection="1">
      <alignment horizontal="center"/>
      <protection hidden="1"/>
    </xf>
    <xf numFmtId="0" fontId="0" fillId="5" borderId="0" xfId="0" applyFill="1" applyAlignment="1" applyProtection="1">
      <alignment horizontal="center"/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5" borderId="0" xfId="0" applyNumberForma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164" fontId="0" fillId="0" borderId="0" xfId="0" applyNumberFormat="1" applyFill="1" applyAlignment="1" applyProtection="1">
      <alignment horizontal="center"/>
      <protection hidden="1"/>
    </xf>
    <xf numFmtId="0" fontId="6" fillId="5" borderId="15" xfId="0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hidden="1"/>
    </xf>
    <xf numFmtId="0" fontId="0" fillId="9" borderId="16" xfId="0" applyFill="1" applyBorder="1" applyAlignment="1" applyProtection="1">
      <alignment horizontal="center"/>
      <protection hidden="1"/>
    </xf>
    <xf numFmtId="0" fontId="0" fillId="9" borderId="17" xfId="0" applyFill="1" applyBorder="1" applyAlignment="1" applyProtection="1">
      <alignment horizontal="center"/>
      <protection hidden="1"/>
    </xf>
    <xf numFmtId="0" fontId="0" fillId="10" borderId="18" xfId="0" applyFill="1" applyBorder="1" applyAlignment="1" applyProtection="1">
      <alignment horizontal="center"/>
      <protection hidden="1"/>
    </xf>
    <xf numFmtId="164" fontId="0" fillId="10" borderId="17" xfId="0" applyNumberFormat="1" applyFill="1" applyBorder="1" applyAlignment="1" applyProtection="1">
      <alignment horizontal="center"/>
      <protection hidden="1"/>
    </xf>
    <xf numFmtId="0" fontId="0" fillId="2" borderId="19" xfId="0" applyFill="1" applyBorder="1" applyAlignment="1" applyProtection="1">
      <alignment horizontal="center"/>
      <protection hidden="1"/>
    </xf>
    <xf numFmtId="164" fontId="0" fillId="2" borderId="17" xfId="0" applyNumberFormat="1" applyFill="1" applyBorder="1" applyAlignment="1" applyProtection="1">
      <alignment horizontal="center"/>
      <protection hidden="1"/>
    </xf>
    <xf numFmtId="0" fontId="0" fillId="5" borderId="20" xfId="0" applyFill="1" applyBorder="1" applyAlignment="1" applyProtection="1">
      <alignment horizontal="center"/>
      <protection hidden="1"/>
    </xf>
    <xf numFmtId="0" fontId="0" fillId="5" borderId="17" xfId="0" applyFill="1" applyBorder="1" applyAlignment="1" applyProtection="1">
      <alignment horizontal="center"/>
      <protection hidden="1"/>
    </xf>
    <xf numFmtId="0" fontId="0" fillId="8" borderId="21" xfId="0" applyFill="1" applyBorder="1" applyAlignment="1" applyProtection="1">
      <alignment horizontal="center"/>
      <protection hidden="1"/>
    </xf>
    <xf numFmtId="0" fontId="0" fillId="8" borderId="22" xfId="0" applyFill="1" applyBorder="1" applyAlignment="1" applyProtection="1">
      <alignment horizontal="center"/>
      <protection hidden="1"/>
    </xf>
    <xf numFmtId="0" fontId="1" fillId="15" borderId="0" xfId="0" applyFont="1" applyFill="1" applyProtection="1">
      <protection hidden="1"/>
    </xf>
    <xf numFmtId="0" fontId="0" fillId="15" borderId="0" xfId="0" applyFill="1" applyProtection="1">
      <protection hidden="1"/>
    </xf>
    <xf numFmtId="164" fontId="1" fillId="15" borderId="8" xfId="0" applyNumberFormat="1" applyFont="1" applyFill="1" applyBorder="1" applyAlignment="1" applyProtection="1">
      <alignment horizontal="center"/>
      <protection hidden="1"/>
    </xf>
    <xf numFmtId="0" fontId="1" fillId="15" borderId="9" xfId="0" applyFont="1" applyFill="1" applyBorder="1" applyAlignment="1" applyProtection="1">
      <alignment horizontal="center"/>
      <protection hidden="1"/>
    </xf>
    <xf numFmtId="0" fontId="1" fillId="15" borderId="8" xfId="0" applyFont="1" applyFill="1" applyBorder="1" applyAlignment="1" applyProtection="1">
      <alignment horizontal="center"/>
      <protection hidden="1"/>
    </xf>
    <xf numFmtId="0" fontId="1" fillId="16" borderId="0" xfId="0" applyFont="1" applyFill="1" applyProtection="1">
      <protection hidden="1"/>
    </xf>
    <xf numFmtId="0" fontId="0" fillId="16" borderId="0" xfId="0" applyFill="1" applyProtection="1">
      <protection hidden="1"/>
    </xf>
    <xf numFmtId="164" fontId="1" fillId="16" borderId="34" xfId="0" applyNumberFormat="1" applyFont="1" applyFill="1" applyBorder="1" applyAlignment="1" applyProtection="1">
      <alignment horizontal="center"/>
      <protection hidden="1"/>
    </xf>
    <xf numFmtId="0" fontId="1" fillId="16" borderId="34" xfId="0" applyFont="1" applyFill="1" applyBorder="1" applyAlignment="1" applyProtection="1">
      <alignment horizontal="center"/>
      <protection hidden="1"/>
    </xf>
    <xf numFmtId="0" fontId="1" fillId="16" borderId="36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protection hidden="1"/>
    </xf>
    <xf numFmtId="0" fontId="1" fillId="6" borderId="0" xfId="0" applyFont="1" applyFill="1" applyAlignment="1">
      <alignment horizontal="center"/>
    </xf>
    <xf numFmtId="0" fontId="1" fillId="0" borderId="0" xfId="0" applyFont="1" applyFill="1" applyBorder="1" applyAlignment="1" applyProtection="1">
      <alignment horizontal="center"/>
      <protection hidden="1"/>
    </xf>
    <xf numFmtId="0" fontId="0" fillId="0" borderId="0" xfId="0" applyBorder="1"/>
    <xf numFmtId="0" fontId="0" fillId="18" borderId="0" xfId="0" applyFill="1" applyBorder="1"/>
    <xf numFmtId="0" fontId="0" fillId="7" borderId="31" xfId="0" applyFill="1" applyBorder="1"/>
    <xf numFmtId="0" fontId="0" fillId="0" borderId="33" xfId="0" applyBorder="1"/>
    <xf numFmtId="0" fontId="1" fillId="0" borderId="41" xfId="0" applyFont="1" applyBorder="1" applyProtection="1">
      <protection hidden="1"/>
    </xf>
    <xf numFmtId="165" fontId="1" fillId="0" borderId="42" xfId="0" applyNumberFormat="1" applyFont="1" applyBorder="1" applyAlignment="1" applyProtection="1">
      <alignment horizontal="center"/>
      <protection locked="0" hidden="1"/>
    </xf>
    <xf numFmtId="2" fontId="0" fillId="0" borderId="0" xfId="0" applyNumberFormat="1" applyAlignment="1">
      <alignment horizontal="center"/>
    </xf>
    <xf numFmtId="0" fontId="1" fillId="4" borderId="3" xfId="0" applyFont="1" applyFill="1" applyBorder="1" applyAlignment="1" applyProtection="1">
      <alignment horizontal="center"/>
      <protection hidden="1"/>
    </xf>
    <xf numFmtId="0" fontId="1" fillId="0" borderId="0" xfId="0" applyFont="1" applyBorder="1" applyAlignment="1">
      <alignment horizontal="center"/>
    </xf>
    <xf numFmtId="0" fontId="0" fillId="6" borderId="0" xfId="0" applyFill="1"/>
    <xf numFmtId="0" fontId="1" fillId="13" borderId="43" xfId="0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42" xfId="0" applyFont="1" applyBorder="1" applyAlignment="1" applyProtection="1">
      <alignment horizontal="center"/>
      <protection locked="0"/>
    </xf>
    <xf numFmtId="164" fontId="1" fillId="0" borderId="4" xfId="0" applyNumberFormat="1" applyFont="1" applyBorder="1" applyAlignment="1" applyProtection="1">
      <alignment horizontal="center"/>
      <protection hidden="1"/>
    </xf>
    <xf numFmtId="165" fontId="1" fillId="0" borderId="33" xfId="0" applyNumberFormat="1" applyFont="1" applyBorder="1" applyAlignment="1" applyProtection="1">
      <alignment horizontal="center"/>
      <protection hidden="1"/>
    </xf>
    <xf numFmtId="165" fontId="1" fillId="18" borderId="0" xfId="0" applyNumberFormat="1" applyFont="1" applyFill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protection hidden="1"/>
    </xf>
    <xf numFmtId="0" fontId="1" fillId="0" borderId="0" xfId="0" applyFont="1" applyFill="1" applyBorder="1" applyAlignment="1">
      <alignment horizontal="left"/>
    </xf>
    <xf numFmtId="0" fontId="0" fillId="0" borderId="0" xfId="0" applyAlignment="1"/>
    <xf numFmtId="0" fontId="0" fillId="0" borderId="5" xfId="0" applyBorder="1" applyAlignment="1"/>
    <xf numFmtId="0" fontId="1" fillId="0" borderId="0" xfId="0" applyFont="1" applyFill="1" applyBorder="1" applyAlignment="1" applyProtection="1">
      <protection hidden="1"/>
    </xf>
    <xf numFmtId="164" fontId="1" fillId="12" borderId="9" xfId="0" applyNumberFormat="1" applyFont="1" applyFill="1" applyBorder="1" applyAlignment="1" applyProtection="1">
      <alignment horizontal="left"/>
      <protection hidden="1"/>
    </xf>
    <xf numFmtId="0" fontId="0" fillId="12" borderId="10" xfId="0" applyFill="1" applyBorder="1" applyAlignment="1" applyProtection="1">
      <alignment horizontal="left"/>
      <protection hidden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/>
    <xf numFmtId="0" fontId="1" fillId="0" borderId="38" xfId="0" applyFont="1" applyBorder="1" applyAlignment="1">
      <alignment horizontal="center"/>
    </xf>
    <xf numFmtId="0" fontId="0" fillId="0" borderId="40" xfId="0" applyBorder="1" applyAlignment="1"/>
    <xf numFmtId="0" fontId="5" fillId="0" borderId="23" xfId="0" applyFont="1" applyBorder="1" applyAlignment="1" applyProtection="1">
      <protection hidden="1"/>
    </xf>
    <xf numFmtId="0" fontId="5" fillId="0" borderId="24" xfId="0" applyFont="1" applyBorder="1" applyAlignment="1" applyProtection="1">
      <protection hidden="1"/>
    </xf>
    <xf numFmtId="0" fontId="5" fillId="0" borderId="26" xfId="0" applyFont="1" applyBorder="1" applyAlignment="1" applyProtection="1">
      <protection hidden="1"/>
    </xf>
    <xf numFmtId="0" fontId="5" fillId="0" borderId="27" xfId="0" applyFont="1" applyBorder="1" applyAlignment="1" applyProtection="1">
      <protection hidden="1"/>
    </xf>
    <xf numFmtId="0" fontId="5" fillId="0" borderId="12" xfId="0" applyFont="1" applyFill="1" applyBorder="1" applyAlignment="1" applyProtection="1">
      <protection hidden="1"/>
    </xf>
    <xf numFmtId="0" fontId="5" fillId="0" borderId="13" xfId="0" applyFont="1" applyFill="1" applyBorder="1" applyAlignment="1" applyProtection="1">
      <protection hidden="1"/>
    </xf>
    <xf numFmtId="0" fontId="1" fillId="0" borderId="0" xfId="0" applyFont="1" applyAlignment="1" applyProtection="1">
      <protection hidden="1"/>
    </xf>
    <xf numFmtId="0" fontId="1" fillId="0" borderId="38" xfId="0" applyFont="1" applyBorder="1" applyAlignment="1" applyProtection="1">
      <alignment horizontal="center"/>
      <protection hidden="1"/>
    </xf>
    <xf numFmtId="0" fontId="0" fillId="0" borderId="39" xfId="0" applyBorder="1" applyAlignment="1" applyProtection="1">
      <protection hidden="1"/>
    </xf>
    <xf numFmtId="0" fontId="0" fillId="0" borderId="40" xfId="0" applyBorder="1" applyAlignment="1" applyProtection="1">
      <protection hidden="1"/>
    </xf>
    <xf numFmtId="164" fontId="1" fillId="14" borderId="9" xfId="0" applyNumberFormat="1" applyFont="1" applyFill="1" applyBorder="1" applyAlignment="1" applyProtection="1">
      <alignment horizontal="center"/>
      <protection hidden="1"/>
    </xf>
    <xf numFmtId="0" fontId="1" fillId="14" borderId="10" xfId="0" applyFont="1" applyFill="1" applyBorder="1" applyAlignment="1" applyProtection="1">
      <alignment horizontal="center"/>
      <protection hidden="1"/>
    </xf>
    <xf numFmtId="0" fontId="1" fillId="0" borderId="9" xfId="0" applyFont="1" applyBorder="1" applyAlignment="1" applyProtection="1">
      <protection hidden="1"/>
    </xf>
    <xf numFmtId="0" fontId="1" fillId="0" borderId="11" xfId="0" applyFont="1" applyBorder="1" applyAlignment="1" applyProtection="1">
      <protection hidden="1"/>
    </xf>
    <xf numFmtId="0" fontId="1" fillId="0" borderId="10" xfId="0" applyFont="1" applyBorder="1" applyAlignment="1" applyProtection="1">
      <protection hidden="1"/>
    </xf>
    <xf numFmtId="164" fontId="1" fillId="15" borderId="9" xfId="0" applyNumberFormat="1" applyFont="1" applyFill="1" applyBorder="1" applyAlignment="1" applyProtection="1">
      <alignment horizontal="center"/>
      <protection hidden="1"/>
    </xf>
    <xf numFmtId="164" fontId="1" fillId="15" borderId="10" xfId="0" applyNumberFormat="1" applyFont="1" applyFill="1" applyBorder="1" applyAlignment="1" applyProtection="1">
      <alignment horizontal="center"/>
      <protection hidden="1"/>
    </xf>
    <xf numFmtId="164" fontId="1" fillId="16" borderId="35" xfId="0" applyNumberFormat="1" applyFont="1" applyFill="1" applyBorder="1" applyAlignment="1" applyProtection="1">
      <alignment horizontal="center"/>
      <protection hidden="1"/>
    </xf>
    <xf numFmtId="164" fontId="1" fillId="16" borderId="36" xfId="0" applyNumberFormat="1" applyFont="1" applyFill="1" applyBorder="1" applyAlignment="1" applyProtection="1">
      <alignment horizontal="center"/>
      <protection hidden="1"/>
    </xf>
    <xf numFmtId="0" fontId="1" fillId="11" borderId="29" xfId="0" applyFont="1" applyFill="1" applyBorder="1" applyAlignment="1" applyProtection="1">
      <alignment horizontal="center"/>
      <protection hidden="1"/>
    </xf>
    <xf numFmtId="0" fontId="1" fillId="11" borderId="30" xfId="0" applyFont="1" applyFill="1" applyBorder="1" applyAlignment="1" applyProtection="1">
      <alignment horizontal="center"/>
      <protection hidden="1"/>
    </xf>
    <xf numFmtId="0" fontId="0" fillId="11" borderId="30" xfId="0" applyFill="1" applyBorder="1" applyAlignment="1" applyProtection="1">
      <protection hidden="1"/>
    </xf>
    <xf numFmtId="0" fontId="0" fillId="0" borderId="30" xfId="0" applyBorder="1" applyAlignment="1"/>
  </cellXfs>
  <cellStyles count="1">
    <cellStyle name="Normal" xfId="0" builtinId="0"/>
  </cellStyles>
  <dxfs count="2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fgColor theme="9" tint="0.59996337778862885"/>
          <bgColor theme="9" tint="0.59996337778862885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7" tint="0.40000610370189521"/>
          </stop>
          <stop position="1">
            <color theme="0"/>
          </stop>
        </gradient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00CC00"/>
      <color rgb="FFFF0000"/>
      <color rgb="FFFF5050"/>
      <color rgb="FFFF7C80"/>
      <color rgb="FFFFFF66"/>
      <color rgb="FF99FF33"/>
      <color rgb="FF0066FF"/>
      <color rgb="FF00FF00"/>
      <color rgb="FF66FF66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Z60"/>
  <sheetViews>
    <sheetView tabSelected="1" zoomScale="80" zoomScaleNormal="80" workbookViewId="0">
      <pane ySplit="1" topLeftCell="A2" activePane="bottomLeft" state="frozen"/>
      <selection pane="bottomLeft" activeCell="K21" sqref="K21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0" width="11.42578125" customWidth="1"/>
    <col min="21" max="21" width="6.140625" style="19" customWidth="1"/>
    <col min="22" max="22" width="7.140625" customWidth="1"/>
    <col min="23" max="23" width="7.5703125" customWidth="1"/>
    <col min="24" max="24" width="10.140625" customWidth="1"/>
    <col min="25" max="25" width="8.7109375" customWidth="1"/>
  </cols>
  <sheetData>
    <row r="1" spans="1:26">
      <c r="A1" s="116" t="s">
        <v>64</v>
      </c>
      <c r="C1" s="1"/>
      <c r="D1" s="24" t="s">
        <v>0</v>
      </c>
      <c r="E1" s="24" t="s">
        <v>1</v>
      </c>
      <c r="F1" s="24" t="s">
        <v>31</v>
      </c>
      <c r="G1" s="24" t="s">
        <v>32</v>
      </c>
      <c r="H1" s="24" t="s">
        <v>2</v>
      </c>
      <c r="I1" s="24" t="s">
        <v>30</v>
      </c>
      <c r="J1" s="24" t="s">
        <v>18</v>
      </c>
      <c r="K1" s="24" t="s">
        <v>45</v>
      </c>
      <c r="L1" s="23" t="s">
        <v>46</v>
      </c>
      <c r="M1" s="23" t="s">
        <v>3</v>
      </c>
      <c r="N1" s="24" t="s">
        <v>4</v>
      </c>
      <c r="O1" s="24" t="s">
        <v>5</v>
      </c>
      <c r="P1" s="24" t="s">
        <v>62</v>
      </c>
      <c r="Q1" s="24" t="s">
        <v>33</v>
      </c>
      <c r="R1" s="24" t="s">
        <v>6</v>
      </c>
      <c r="S1" s="24" t="s">
        <v>7</v>
      </c>
      <c r="T1" s="24" t="s">
        <v>29</v>
      </c>
      <c r="U1" s="74"/>
      <c r="V1" s="61"/>
      <c r="W1" s="24" t="s">
        <v>96</v>
      </c>
      <c r="X1" s="24" t="s">
        <v>109</v>
      </c>
      <c r="Y1" s="24" t="s">
        <v>125</v>
      </c>
      <c r="Z1" s="24" t="s">
        <v>16</v>
      </c>
    </row>
    <row r="2" spans="1:26">
      <c r="C2" s="1"/>
      <c r="D2" s="2"/>
      <c r="E2" s="2"/>
      <c r="F2" s="2"/>
      <c r="G2" s="2"/>
      <c r="H2" s="18"/>
      <c r="I2" s="18"/>
      <c r="J2" s="18"/>
      <c r="K2" s="18"/>
      <c r="L2" s="19"/>
      <c r="M2" s="19"/>
      <c r="N2" s="19"/>
      <c r="O2" s="19"/>
      <c r="P2" s="19"/>
      <c r="Q2" s="19"/>
      <c r="R2" s="19"/>
      <c r="S2" s="19"/>
      <c r="T2" s="19"/>
      <c r="V2" s="18"/>
      <c r="W2" s="1"/>
      <c r="Z2" s="19"/>
    </row>
    <row r="3" spans="1:26">
      <c r="B3" s="3" t="s">
        <v>15</v>
      </c>
      <c r="C3" s="1">
        <v>1</v>
      </c>
      <c r="D3" s="11" t="s">
        <v>17</v>
      </c>
      <c r="E3" s="11" t="s">
        <v>17</v>
      </c>
      <c r="F3" s="8"/>
      <c r="G3" s="12"/>
      <c r="H3" s="15">
        <f t="shared" ref="H3:H33" si="0">IF(OR(E3="Matin",E3="Nuit",E3="Journée",E3="Après-midi"),TIMEVALUE("00:10"),"")</f>
        <v>6.9444444444444441E-3</v>
      </c>
      <c r="I3" s="15" t="str">
        <f t="shared" ref="I3:I33" si="1">IF(E3="Tps Habillage",TIMEVALUE("07:30"),"")</f>
        <v/>
      </c>
      <c r="J3" s="16" t="str">
        <f>IF(OR(E3="Astreinte sans dep",E3="Astreinte +1 dep",E3="Astreinte +2 dep",E3="Astreinte +3 dep",E3="Astreinte +4 dep"),1,"")</f>
        <v/>
      </c>
      <c r="K3" s="15">
        <f>IF(OR(E3="Matin",E3="Nuit",E3="Journée",E3="Après-midi"),TIMEVALUE("00:30"),"")</f>
        <v>2.0833333333333332E-2</v>
      </c>
      <c r="L3" s="15" t="str">
        <f>IF(E3="Récup",TIMEVALUE("07:30"),"")</f>
        <v/>
      </c>
      <c r="M3" s="16" t="str">
        <f t="shared" ref="M3:M4" si="2">IF(E3="Cp",1,"")</f>
        <v/>
      </c>
      <c r="N3" s="16" t="str">
        <f t="shared" ref="N3:N4" si="3">IF(E3="Jrs ancien",1,"")</f>
        <v/>
      </c>
      <c r="O3" s="16" t="str">
        <f>IF(E3="Maladie",1,"")</f>
        <v/>
      </c>
      <c r="P3" s="16" t="str">
        <f>IF(E3="Accident travail",1,"")</f>
        <v/>
      </c>
      <c r="Q3" s="15">
        <f>IF(AND(B3="Samedi",OR(E3="Matin",E3="après-midi",E3="nuit")),TIMEVALUE("6:30"),IF(OR(E3="Matin",E3="Nuit",E3="Journée",E3="Après-midi",E3="Tps Habillage",E3="Accident travail",E3="Formation"),TIMEVALUE("07:30")-IF(N(I3)&lt;TIMEVALUE("7:30"),N(I3),0),IF(E3="Maladie",TIMEVALUE("07:00"),"")))</f>
        <v>0.3125</v>
      </c>
      <c r="R3" s="17" t="str">
        <f>IF(E3="Cp Fraction",1,"")</f>
        <v/>
      </c>
      <c r="S3" s="18" t="str">
        <f>IF(AND(B3="Samedi",E3&lt;&gt;"",E3&lt;&gt;"Astreinte sans dep",E3&lt;&gt;"Astreinte +1 dep",E3&lt;&gt;"Astreinte +2 dep",E3&lt;&gt;"Astreinte +3 dep",E3&lt;&gt;"Astreinte +4 dep"),1,"")</f>
        <v/>
      </c>
      <c r="T3" s="18" t="str">
        <f>IF(E3="Formation",1,"")</f>
        <v/>
      </c>
      <c r="U3" s="18">
        <f>IF(OR(E3="Matin",E3="Nuit",E3="Journée",E3="Après-midi",E3="Formation",E3="Maladie",E3="Accident travail"),1,"")</f>
        <v>1</v>
      </c>
      <c r="V3" s="18" t="str">
        <f>IF(AND(E3="Astreinte +1 dep"),1,IF(AND(E3="Astreinte +2 dep"),2,IF(AND(E3="Astreinte +3 dep"),3,IF(AND(E3="Astreinte +4 dep"),4,""))))</f>
        <v/>
      </c>
      <c r="W3" s="1">
        <f>IF(OR(E3="Matin",E3="après-midi",E3="nuit",E3="Journée",E3="Astreinte +1 dep"),Données!$C$14,IF(OR(E3="Astreinte +2 dep"),Données!$C$14*2,IF(OR(E3="Astreinte +3 dep"),Données!$C$14*3,IF(E3="Astreinte +4 dep",Données!$C$14*4,""))))</f>
        <v>50.7</v>
      </c>
      <c r="X3" s="1">
        <v>3.1941000000000002</v>
      </c>
      <c r="Y3" s="124">
        <v>4.3727229000000003</v>
      </c>
      <c r="Z3" s="16" t="str">
        <f>IF(E3="Journée",1,"")</f>
        <v/>
      </c>
    </row>
    <row r="4" spans="1:26">
      <c r="B4" s="3" t="s">
        <v>7</v>
      </c>
      <c r="C4" s="1">
        <v>2</v>
      </c>
      <c r="D4" s="11"/>
      <c r="E4" s="11"/>
      <c r="F4" s="9"/>
      <c r="G4" s="12"/>
      <c r="H4" s="15" t="str">
        <f t="shared" si="0"/>
        <v/>
      </c>
      <c r="I4" s="15" t="str">
        <f t="shared" si="1"/>
        <v/>
      </c>
      <c r="J4" s="16" t="str">
        <f t="shared" ref="J4:J33" si="4">IF(OR(E4="Astreinte sans dep",E4="Astreinte +1 dep",E4="Astreinte +2 dep",E4="Astreinte +3 dep",E4="Astreinte +4 dep"),1,"")</f>
        <v/>
      </c>
      <c r="K4" s="15" t="str">
        <f t="shared" ref="K4:K33" si="5">IF(OR(E4="Matin",E4="Nuit",E4="Journée",E4="Après-midi"),TIMEVALUE("00:30"),"")</f>
        <v/>
      </c>
      <c r="L4" s="15" t="str">
        <f t="shared" ref="L4:L33" si="6">IF(E4="Récup",TIMEVALUE("07:30"),"")</f>
        <v/>
      </c>
      <c r="M4" s="16" t="str">
        <f t="shared" si="2"/>
        <v/>
      </c>
      <c r="N4" s="16" t="str">
        <f t="shared" si="3"/>
        <v/>
      </c>
      <c r="O4" s="16" t="str">
        <f t="shared" ref="O4:O33" si="7">IF(E4="Maladie",1,"")</f>
        <v/>
      </c>
      <c r="P4" s="16" t="str">
        <f t="shared" ref="P4:P33" si="8">IF(E4="Accident travail",1,"")</f>
        <v/>
      </c>
      <c r="Q4" s="15" t="str">
        <f t="shared" ref="Q4:Q33" si="9">IF(AND(B4="Samedi",OR(E4="Matin",E4="après-midi",E4="nuit")),TIMEVALUE("6:30"),IF(OR(E4="Matin",E4="Nuit",E4="Journée",E4="Après-midi",E4="Tps Habillage",E4="Accident travail",E4="Formation"),TIMEVALUE("07:30")-IF(N(I4)&lt;TIMEVALUE("7:30"),N(I4),0),IF(E4="Maladie",TIMEVALUE("07:00"),"")))</f>
        <v/>
      </c>
      <c r="R4" s="17" t="str">
        <f t="shared" ref="R4:R33" si="10">IF(E4="Cp Fraction",1,"")</f>
        <v/>
      </c>
      <c r="S4" s="18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18" t="str">
        <f t="shared" ref="T4:T33" si="12">IF(E4="Formation",1,"")</f>
        <v/>
      </c>
      <c r="U4" s="18" t="str">
        <f t="shared" ref="U4:U33" si="13">IF(OR(E4="Matin",E4="Nuit",E4="Journée",E4="Après-midi",E4="Formation",E4="Maladie",E4="Accident travail"),1,"")</f>
        <v/>
      </c>
      <c r="V4" s="18" t="str">
        <f t="shared" ref="V4:V33" si="14">IF(AND(E4="Astreinte +1 dep"),1,IF(AND(E4="Astreinte +2 dep"),2,IF(AND(E4="Astreinte +3 dep"),3,IF(AND(E4="Astreinte +4 dep"),4,""))))</f>
        <v/>
      </c>
      <c r="W4" s="1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X4" s="1"/>
      <c r="Y4" s="124"/>
      <c r="Z4" s="16" t="str">
        <f t="shared" ref="Z4:Z33" si="15">IF(E4="Journée",1,"")</f>
        <v/>
      </c>
    </row>
    <row r="5" spans="1:26">
      <c r="B5" s="3" t="s">
        <v>8</v>
      </c>
      <c r="C5" s="2">
        <v>3</v>
      </c>
      <c r="D5" s="11"/>
      <c r="E5" s="11"/>
      <c r="F5" s="9"/>
      <c r="G5" s="12"/>
      <c r="H5" s="15" t="str">
        <f t="shared" si="0"/>
        <v/>
      </c>
      <c r="I5" s="15" t="str">
        <f t="shared" si="1"/>
        <v/>
      </c>
      <c r="J5" s="16" t="str">
        <f t="shared" si="4"/>
        <v/>
      </c>
      <c r="K5" s="15" t="str">
        <f t="shared" si="5"/>
        <v/>
      </c>
      <c r="L5" s="15" t="str">
        <f t="shared" si="6"/>
        <v/>
      </c>
      <c r="M5" s="16" t="str">
        <f>IF(E5="Cp",1,"")</f>
        <v/>
      </c>
      <c r="N5" s="16" t="str">
        <f>IF(E5="Jrs ancien",1,"")</f>
        <v/>
      </c>
      <c r="O5" s="16" t="str">
        <f t="shared" si="7"/>
        <v/>
      </c>
      <c r="P5" s="16" t="str">
        <f t="shared" si="8"/>
        <v/>
      </c>
      <c r="Q5" s="15" t="str">
        <f t="shared" si="9"/>
        <v/>
      </c>
      <c r="R5" s="17" t="str">
        <f t="shared" si="10"/>
        <v/>
      </c>
      <c r="S5" s="18" t="str">
        <f t="shared" si="11"/>
        <v/>
      </c>
      <c r="T5" s="18" t="str">
        <f t="shared" si="12"/>
        <v/>
      </c>
      <c r="U5" s="18" t="str">
        <f t="shared" si="13"/>
        <v/>
      </c>
      <c r="V5" s="18" t="str">
        <f t="shared" si="14"/>
        <v/>
      </c>
      <c r="W5" s="1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X5" s="1"/>
      <c r="Y5" s="124"/>
      <c r="Z5" s="16" t="str">
        <f t="shared" si="15"/>
        <v/>
      </c>
    </row>
    <row r="6" spans="1:26">
      <c r="A6" t="s">
        <v>55</v>
      </c>
      <c r="B6" s="3" t="s">
        <v>10</v>
      </c>
      <c r="C6" s="2">
        <v>4</v>
      </c>
      <c r="D6" s="11" t="s">
        <v>16</v>
      </c>
      <c r="E6" s="11" t="s">
        <v>16</v>
      </c>
      <c r="F6" s="9"/>
      <c r="G6" s="12"/>
      <c r="H6" s="15">
        <f t="shared" si="0"/>
        <v>6.9444444444444441E-3</v>
      </c>
      <c r="I6" s="15" t="str">
        <f t="shared" si="1"/>
        <v/>
      </c>
      <c r="J6" s="16" t="str">
        <f t="shared" si="4"/>
        <v/>
      </c>
      <c r="K6" s="15">
        <f t="shared" si="5"/>
        <v>2.0833333333333332E-2</v>
      </c>
      <c r="L6" s="15" t="str">
        <f t="shared" si="6"/>
        <v/>
      </c>
      <c r="M6" s="16" t="str">
        <f t="shared" ref="M6:M33" si="16">IF(E6="Cp",1,"")</f>
        <v/>
      </c>
      <c r="N6" s="16" t="str">
        <f t="shared" ref="N6:N33" si="17">IF(E6="Jrs ancien",1,"")</f>
        <v/>
      </c>
      <c r="O6" s="16" t="str">
        <f t="shared" si="7"/>
        <v/>
      </c>
      <c r="P6" s="16" t="str">
        <f t="shared" si="8"/>
        <v/>
      </c>
      <c r="Q6" s="15">
        <f t="shared" si="9"/>
        <v>0.3125</v>
      </c>
      <c r="R6" s="17" t="str">
        <f t="shared" si="10"/>
        <v/>
      </c>
      <c r="S6" s="18" t="str">
        <f t="shared" si="11"/>
        <v/>
      </c>
      <c r="T6" s="18" t="str">
        <f t="shared" si="12"/>
        <v/>
      </c>
      <c r="U6" s="18">
        <f t="shared" si="13"/>
        <v>1</v>
      </c>
      <c r="V6" s="18" t="str">
        <f t="shared" si="14"/>
        <v/>
      </c>
      <c r="W6" s="1">
        <f>IF(OR(E6="Matin",E6="après-midi",E6="nuit",E6="Journée",E6="Astreinte +1 dep"),Données!$C$14,IF(OR(E6="Astreinte +2 dep"),Données!$C$14*2,IF(OR(E6="Astreinte +3 dep"),Données!$C$14*3,IF(E6="Astreinte +4 dep",Données!$C$14*4,""))))</f>
        <v>50.7</v>
      </c>
      <c r="X6" s="1">
        <v>3.1941000000000002</v>
      </c>
      <c r="Y6" s="124">
        <v>4.3727229000000003</v>
      </c>
      <c r="Z6" s="16">
        <f t="shared" si="15"/>
        <v>1</v>
      </c>
    </row>
    <row r="7" spans="1:26">
      <c r="B7" s="3" t="s">
        <v>12</v>
      </c>
      <c r="C7" s="2">
        <v>5</v>
      </c>
      <c r="D7" s="11" t="s">
        <v>16</v>
      </c>
      <c r="E7" s="11" t="s">
        <v>16</v>
      </c>
      <c r="F7" s="9"/>
      <c r="G7" s="12"/>
      <c r="H7" s="15">
        <f t="shared" si="0"/>
        <v>6.9444444444444441E-3</v>
      </c>
      <c r="I7" s="15" t="str">
        <f t="shared" si="1"/>
        <v/>
      </c>
      <c r="J7" s="16" t="str">
        <f t="shared" si="4"/>
        <v/>
      </c>
      <c r="K7" s="15">
        <f t="shared" si="5"/>
        <v>2.0833333333333332E-2</v>
      </c>
      <c r="L7" s="15" t="str">
        <f t="shared" si="6"/>
        <v/>
      </c>
      <c r="M7" s="16" t="str">
        <f t="shared" si="16"/>
        <v/>
      </c>
      <c r="N7" s="16" t="str">
        <f t="shared" si="17"/>
        <v/>
      </c>
      <c r="O7" s="16" t="str">
        <f t="shared" si="7"/>
        <v/>
      </c>
      <c r="P7" s="16" t="str">
        <f t="shared" si="8"/>
        <v/>
      </c>
      <c r="Q7" s="15">
        <f t="shared" si="9"/>
        <v>0.3125</v>
      </c>
      <c r="R7" s="17" t="str">
        <f t="shared" si="10"/>
        <v/>
      </c>
      <c r="S7" s="18" t="str">
        <f t="shared" si="11"/>
        <v/>
      </c>
      <c r="T7" s="18" t="str">
        <f t="shared" si="12"/>
        <v/>
      </c>
      <c r="U7" s="18">
        <f t="shared" si="13"/>
        <v>1</v>
      </c>
      <c r="V7" s="18" t="str">
        <f t="shared" si="14"/>
        <v/>
      </c>
      <c r="W7" s="1">
        <f>IF(OR(E7="Matin",E7="après-midi",E7="nuit",E7="Journée",E7="Astreinte +1 dep"),Données!$C$14,IF(OR(E7="Astreinte +2 dep"),Données!$C$14*2,IF(OR(E7="Astreinte +3 dep"),Données!$C$14*3,IF(E7="Astreinte +4 dep",Données!$C$14*4,""))))</f>
        <v>50.7</v>
      </c>
      <c r="X7" s="1"/>
      <c r="Y7" s="124"/>
      <c r="Z7" s="16">
        <f t="shared" si="15"/>
        <v>1</v>
      </c>
    </row>
    <row r="8" spans="1:26">
      <c r="B8" s="3" t="s">
        <v>13</v>
      </c>
      <c r="C8" s="2">
        <v>6</v>
      </c>
      <c r="D8" s="11" t="s">
        <v>16</v>
      </c>
      <c r="E8" s="11" t="s">
        <v>16</v>
      </c>
      <c r="F8" s="9"/>
      <c r="G8" s="12"/>
      <c r="H8" s="15">
        <f t="shared" si="0"/>
        <v>6.9444444444444441E-3</v>
      </c>
      <c r="I8" s="15" t="str">
        <f t="shared" si="1"/>
        <v/>
      </c>
      <c r="J8" s="16" t="str">
        <f t="shared" si="4"/>
        <v/>
      </c>
      <c r="K8" s="15">
        <f t="shared" si="5"/>
        <v>2.0833333333333332E-2</v>
      </c>
      <c r="L8" s="15" t="str">
        <f t="shared" si="6"/>
        <v/>
      </c>
      <c r="M8" s="16" t="str">
        <f t="shared" si="16"/>
        <v/>
      </c>
      <c r="N8" s="16" t="str">
        <f t="shared" si="17"/>
        <v/>
      </c>
      <c r="O8" s="16" t="str">
        <f t="shared" si="7"/>
        <v/>
      </c>
      <c r="P8" s="16" t="str">
        <f t="shared" si="8"/>
        <v/>
      </c>
      <c r="Q8" s="15">
        <f t="shared" si="9"/>
        <v>0.3125</v>
      </c>
      <c r="R8" s="17" t="str">
        <f t="shared" si="10"/>
        <v/>
      </c>
      <c r="S8" s="18" t="str">
        <f t="shared" si="11"/>
        <v/>
      </c>
      <c r="T8" s="18" t="str">
        <f t="shared" si="12"/>
        <v/>
      </c>
      <c r="U8" s="18">
        <f t="shared" si="13"/>
        <v>1</v>
      </c>
      <c r="V8" s="18" t="str">
        <f t="shared" si="14"/>
        <v/>
      </c>
      <c r="W8" s="1">
        <f>IF(OR(E8="Matin",E8="après-midi",E8="nuit",E8="Journée",E8="Astreinte +1 dep"),Données!$C$14,IF(OR(E8="Astreinte +2 dep"),Données!$C$14*2,IF(OR(E8="Astreinte +3 dep"),Données!$C$14*3,IF(E8="Astreinte +4 dep",Données!$C$14*4,""))))</f>
        <v>50.7</v>
      </c>
      <c r="X8" s="1"/>
      <c r="Y8" s="124"/>
      <c r="Z8" s="16">
        <f t="shared" si="15"/>
        <v>1</v>
      </c>
    </row>
    <row r="9" spans="1:26">
      <c r="B9" s="3" t="s">
        <v>14</v>
      </c>
      <c r="C9" s="2">
        <v>7</v>
      </c>
      <c r="D9" s="11" t="s">
        <v>16</v>
      </c>
      <c r="E9" s="11" t="s">
        <v>16</v>
      </c>
      <c r="F9" s="9"/>
      <c r="G9" s="12"/>
      <c r="H9" s="15">
        <f t="shared" si="0"/>
        <v>6.9444444444444441E-3</v>
      </c>
      <c r="I9" s="15" t="str">
        <f t="shared" si="1"/>
        <v/>
      </c>
      <c r="J9" s="16" t="str">
        <f t="shared" si="4"/>
        <v/>
      </c>
      <c r="K9" s="15">
        <f t="shared" si="5"/>
        <v>2.0833333333333332E-2</v>
      </c>
      <c r="L9" s="15" t="str">
        <f t="shared" si="6"/>
        <v/>
      </c>
      <c r="M9" s="16" t="str">
        <f t="shared" si="16"/>
        <v/>
      </c>
      <c r="N9" s="16" t="str">
        <f t="shared" si="17"/>
        <v/>
      </c>
      <c r="O9" s="16" t="str">
        <f t="shared" si="7"/>
        <v/>
      </c>
      <c r="P9" s="16" t="str">
        <f t="shared" si="8"/>
        <v/>
      </c>
      <c r="Q9" s="15">
        <f t="shared" si="9"/>
        <v>0.3125</v>
      </c>
      <c r="R9" s="17" t="str">
        <f t="shared" si="10"/>
        <v/>
      </c>
      <c r="S9" s="18" t="str">
        <f t="shared" si="11"/>
        <v/>
      </c>
      <c r="T9" s="18" t="str">
        <f t="shared" si="12"/>
        <v/>
      </c>
      <c r="U9" s="18">
        <f t="shared" si="13"/>
        <v>1</v>
      </c>
      <c r="V9" s="18" t="str">
        <f t="shared" si="14"/>
        <v/>
      </c>
      <c r="W9" s="1">
        <f>IF(OR(E9="Matin",E9="après-midi",E9="nuit",E9="Journée",E9="Astreinte +1 dep"),Données!$C$14,IF(OR(E9="Astreinte +2 dep"),Données!$C$14*2,IF(OR(E9="Astreinte +3 dep"),Données!$C$14*3,IF(E9="Astreinte +4 dep",Données!$C$14*4,""))))</f>
        <v>50.7</v>
      </c>
      <c r="X9" s="1"/>
      <c r="Y9" s="124"/>
      <c r="Z9" s="16">
        <f t="shared" si="15"/>
        <v>1</v>
      </c>
    </row>
    <row r="10" spans="1:26">
      <c r="B10" s="3" t="s">
        <v>15</v>
      </c>
      <c r="C10" s="2">
        <v>8</v>
      </c>
      <c r="D10" s="11" t="s">
        <v>16</v>
      </c>
      <c r="E10" s="11" t="s">
        <v>16</v>
      </c>
      <c r="F10" s="9"/>
      <c r="G10" s="12"/>
      <c r="H10" s="15">
        <f t="shared" si="0"/>
        <v>6.9444444444444441E-3</v>
      </c>
      <c r="I10" s="15" t="str">
        <f t="shared" si="1"/>
        <v/>
      </c>
      <c r="J10" s="16" t="str">
        <f t="shared" si="4"/>
        <v/>
      </c>
      <c r="K10" s="15">
        <f t="shared" si="5"/>
        <v>2.0833333333333332E-2</v>
      </c>
      <c r="L10" s="15" t="str">
        <f t="shared" si="6"/>
        <v/>
      </c>
      <c r="M10" s="16" t="str">
        <f t="shared" si="16"/>
        <v/>
      </c>
      <c r="N10" s="16" t="str">
        <f t="shared" si="17"/>
        <v/>
      </c>
      <c r="O10" s="16" t="str">
        <f t="shared" si="7"/>
        <v/>
      </c>
      <c r="P10" s="16" t="str">
        <f t="shared" si="8"/>
        <v/>
      </c>
      <c r="Q10" s="15">
        <f t="shared" si="9"/>
        <v>0.3125</v>
      </c>
      <c r="R10" s="17" t="str">
        <f t="shared" si="10"/>
        <v/>
      </c>
      <c r="S10" s="18" t="str">
        <f t="shared" si="11"/>
        <v/>
      </c>
      <c r="T10" s="18" t="str">
        <f t="shared" si="12"/>
        <v/>
      </c>
      <c r="U10" s="18">
        <f t="shared" si="13"/>
        <v>1</v>
      </c>
      <c r="V10" s="18" t="str">
        <f t="shared" si="14"/>
        <v/>
      </c>
      <c r="W10" s="1">
        <f>IF(OR(E10="Matin",E10="après-midi",E10="nuit",E10="Journée",E10="Astreinte +1 dep"),Données!$C$14,IF(OR(E10="Astreinte +2 dep"),Données!$C$14*2,IF(OR(E10="Astreinte +3 dep"),Données!$C$14*3,IF(E10="Astreinte +4 dep",Données!$C$14*4,""))))</f>
        <v>50.7</v>
      </c>
      <c r="X10" s="1"/>
      <c r="Y10" s="124"/>
      <c r="Z10" s="16">
        <f t="shared" si="15"/>
        <v>1</v>
      </c>
    </row>
    <row r="11" spans="1:26">
      <c r="B11" s="3" t="s">
        <v>7</v>
      </c>
      <c r="C11" s="2">
        <v>9</v>
      </c>
      <c r="D11" s="11"/>
      <c r="E11" s="11"/>
      <c r="F11" s="9"/>
      <c r="G11" s="12"/>
      <c r="H11" s="15" t="str">
        <f t="shared" si="0"/>
        <v/>
      </c>
      <c r="I11" s="15" t="str">
        <f t="shared" si="1"/>
        <v/>
      </c>
      <c r="J11" s="16" t="str">
        <f t="shared" si="4"/>
        <v/>
      </c>
      <c r="K11" s="15" t="str">
        <f t="shared" si="5"/>
        <v/>
      </c>
      <c r="L11" s="15" t="str">
        <f t="shared" si="6"/>
        <v/>
      </c>
      <c r="M11" s="16" t="str">
        <f t="shared" si="16"/>
        <v/>
      </c>
      <c r="N11" s="16" t="str">
        <f t="shared" si="17"/>
        <v/>
      </c>
      <c r="O11" s="16" t="str">
        <f t="shared" si="7"/>
        <v/>
      </c>
      <c r="P11" s="16" t="str">
        <f t="shared" si="8"/>
        <v/>
      </c>
      <c r="Q11" s="15" t="str">
        <f t="shared" si="9"/>
        <v/>
      </c>
      <c r="R11" s="17" t="str">
        <f t="shared" si="10"/>
        <v/>
      </c>
      <c r="S11" s="18" t="str">
        <f t="shared" si="11"/>
        <v/>
      </c>
      <c r="T11" s="18" t="str">
        <f t="shared" si="12"/>
        <v/>
      </c>
      <c r="U11" s="18" t="str">
        <f t="shared" si="13"/>
        <v/>
      </c>
      <c r="V11" s="18" t="str">
        <f t="shared" si="14"/>
        <v/>
      </c>
      <c r="W11" s="1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X11" s="1"/>
      <c r="Y11" s="124"/>
      <c r="Z11" s="16" t="str">
        <f t="shared" si="15"/>
        <v/>
      </c>
    </row>
    <row r="12" spans="1:26">
      <c r="B12" s="3" t="s">
        <v>8</v>
      </c>
      <c r="C12" s="2">
        <v>10</v>
      </c>
      <c r="D12" s="11"/>
      <c r="E12" s="11"/>
      <c r="F12" s="9"/>
      <c r="G12" s="12"/>
      <c r="H12" s="15" t="str">
        <f t="shared" si="0"/>
        <v/>
      </c>
      <c r="I12" s="15" t="str">
        <f t="shared" si="1"/>
        <v/>
      </c>
      <c r="J12" s="16" t="str">
        <f t="shared" si="4"/>
        <v/>
      </c>
      <c r="K12" s="15" t="str">
        <f t="shared" si="5"/>
        <v/>
      </c>
      <c r="L12" s="15" t="str">
        <f t="shared" si="6"/>
        <v/>
      </c>
      <c r="M12" s="16" t="str">
        <f t="shared" si="16"/>
        <v/>
      </c>
      <c r="N12" s="16" t="str">
        <f t="shared" si="17"/>
        <v/>
      </c>
      <c r="O12" s="16" t="str">
        <f t="shared" si="7"/>
        <v/>
      </c>
      <c r="P12" s="16" t="str">
        <f t="shared" si="8"/>
        <v/>
      </c>
      <c r="Q12" s="15" t="str">
        <f t="shared" si="9"/>
        <v/>
      </c>
      <c r="R12" s="17" t="str">
        <f t="shared" si="10"/>
        <v/>
      </c>
      <c r="S12" s="18" t="str">
        <f t="shared" si="11"/>
        <v/>
      </c>
      <c r="T12" s="18" t="str">
        <f t="shared" si="12"/>
        <v/>
      </c>
      <c r="U12" s="18" t="str">
        <f t="shared" si="13"/>
        <v/>
      </c>
      <c r="V12" s="18" t="str">
        <f t="shared" si="14"/>
        <v/>
      </c>
      <c r="W12" s="1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X12" s="1"/>
      <c r="Y12" s="124"/>
      <c r="Z12" s="16" t="str">
        <f t="shared" si="15"/>
        <v/>
      </c>
    </row>
    <row r="13" spans="1:26">
      <c r="A13" t="s">
        <v>56</v>
      </c>
      <c r="B13" s="3" t="s">
        <v>10</v>
      </c>
      <c r="C13" s="2">
        <v>11</v>
      </c>
      <c r="D13" s="11" t="s">
        <v>9</v>
      </c>
      <c r="E13" s="11" t="s">
        <v>9</v>
      </c>
      <c r="F13" s="9"/>
      <c r="G13" s="12"/>
      <c r="H13" s="15">
        <f t="shared" si="0"/>
        <v>6.9444444444444441E-3</v>
      </c>
      <c r="I13" s="15" t="str">
        <f t="shared" si="1"/>
        <v/>
      </c>
      <c r="J13" s="16" t="str">
        <f t="shared" si="4"/>
        <v/>
      </c>
      <c r="K13" s="15">
        <f t="shared" si="5"/>
        <v>2.0833333333333332E-2</v>
      </c>
      <c r="L13" s="15" t="str">
        <f t="shared" si="6"/>
        <v/>
      </c>
      <c r="M13" s="16" t="str">
        <f t="shared" si="16"/>
        <v/>
      </c>
      <c r="N13" s="16" t="str">
        <f t="shared" si="17"/>
        <v/>
      </c>
      <c r="O13" s="16" t="str">
        <f t="shared" si="7"/>
        <v/>
      </c>
      <c r="P13" s="16" t="str">
        <f t="shared" si="8"/>
        <v/>
      </c>
      <c r="Q13" s="15">
        <f t="shared" si="9"/>
        <v>0.3125</v>
      </c>
      <c r="R13" s="17" t="str">
        <f t="shared" si="10"/>
        <v/>
      </c>
      <c r="S13" s="18" t="str">
        <f t="shared" si="11"/>
        <v/>
      </c>
      <c r="T13" s="18" t="str">
        <f t="shared" si="12"/>
        <v/>
      </c>
      <c r="U13" s="18">
        <f t="shared" si="13"/>
        <v>1</v>
      </c>
      <c r="V13" s="18" t="str">
        <f t="shared" si="14"/>
        <v/>
      </c>
      <c r="W13" s="1">
        <f>IF(OR(E13="Matin",E13="après-midi",E13="nuit",E13="Journée",E13="Astreinte +1 dep"),Données!$C$14,IF(OR(E13="Astreinte +2 dep"),Données!$C$14*2,IF(OR(E13="Astreinte +3 dep"),Données!$C$14*3,IF(E13="Astreinte +4 dep",Données!$C$14*4,""))))</f>
        <v>50.7</v>
      </c>
      <c r="X13" s="1">
        <v>3.1941000000000002</v>
      </c>
      <c r="Y13" s="124">
        <v>4.3727229000000003</v>
      </c>
      <c r="Z13" s="16" t="str">
        <f t="shared" si="15"/>
        <v/>
      </c>
    </row>
    <row r="14" spans="1:26">
      <c r="B14" s="3" t="s">
        <v>12</v>
      </c>
      <c r="C14" s="2">
        <v>12</v>
      </c>
      <c r="D14" s="11" t="s">
        <v>9</v>
      </c>
      <c r="E14" s="11" t="s">
        <v>9</v>
      </c>
      <c r="F14" s="9"/>
      <c r="G14" s="12"/>
      <c r="H14" s="15">
        <f t="shared" si="0"/>
        <v>6.9444444444444441E-3</v>
      </c>
      <c r="I14" s="15" t="str">
        <f t="shared" si="1"/>
        <v/>
      </c>
      <c r="J14" s="16" t="str">
        <f t="shared" si="4"/>
        <v/>
      </c>
      <c r="K14" s="15">
        <f t="shared" si="5"/>
        <v>2.0833333333333332E-2</v>
      </c>
      <c r="L14" s="15" t="str">
        <f t="shared" si="6"/>
        <v/>
      </c>
      <c r="M14" s="16" t="str">
        <f t="shared" si="16"/>
        <v/>
      </c>
      <c r="N14" s="16" t="str">
        <f t="shared" si="17"/>
        <v/>
      </c>
      <c r="O14" s="16" t="str">
        <f t="shared" si="7"/>
        <v/>
      </c>
      <c r="P14" s="16" t="str">
        <f t="shared" si="8"/>
        <v/>
      </c>
      <c r="Q14" s="15">
        <f t="shared" si="9"/>
        <v>0.3125</v>
      </c>
      <c r="R14" s="17" t="str">
        <f t="shared" si="10"/>
        <v/>
      </c>
      <c r="S14" s="18" t="str">
        <f t="shared" si="11"/>
        <v/>
      </c>
      <c r="T14" s="18" t="str">
        <f t="shared" si="12"/>
        <v/>
      </c>
      <c r="U14" s="18">
        <f t="shared" si="13"/>
        <v>1</v>
      </c>
      <c r="V14" s="18" t="str">
        <f t="shared" si="14"/>
        <v/>
      </c>
      <c r="W14" s="1">
        <f>IF(OR(E14="Matin",E14="après-midi",E14="nuit",E14="Journée",E14="Astreinte +1 dep"),Données!$C$14,IF(OR(E14="Astreinte +2 dep"),Données!$C$14*2,IF(OR(E14="Astreinte +3 dep"),Données!$C$14*3,IF(E14="Astreinte +4 dep",Données!$C$14*4,""))))</f>
        <v>50.7</v>
      </c>
      <c r="X14" s="1">
        <v>3.1941000000000002</v>
      </c>
      <c r="Y14" s="124">
        <v>4.3727229000000003</v>
      </c>
      <c r="Z14" s="16" t="str">
        <f t="shared" si="15"/>
        <v/>
      </c>
    </row>
    <row r="15" spans="1:26">
      <c r="B15" s="3" t="s">
        <v>13</v>
      </c>
      <c r="C15" s="2">
        <v>13</v>
      </c>
      <c r="D15" s="11" t="s">
        <v>9</v>
      </c>
      <c r="E15" s="11"/>
      <c r="F15" s="9"/>
      <c r="G15" s="12"/>
      <c r="H15" s="15" t="str">
        <f t="shared" si="0"/>
        <v/>
      </c>
      <c r="I15" s="15" t="str">
        <f t="shared" si="1"/>
        <v/>
      </c>
      <c r="J15" s="16" t="str">
        <f t="shared" si="4"/>
        <v/>
      </c>
      <c r="K15" s="15" t="str">
        <f t="shared" si="5"/>
        <v/>
      </c>
      <c r="L15" s="15" t="str">
        <f t="shared" si="6"/>
        <v/>
      </c>
      <c r="M15" s="16" t="str">
        <f t="shared" si="16"/>
        <v/>
      </c>
      <c r="N15" s="16" t="str">
        <f t="shared" si="17"/>
        <v/>
      </c>
      <c r="O15" s="16" t="str">
        <f t="shared" si="7"/>
        <v/>
      </c>
      <c r="P15" s="16" t="str">
        <f t="shared" si="8"/>
        <v/>
      </c>
      <c r="Q15" s="15" t="str">
        <f t="shared" si="9"/>
        <v/>
      </c>
      <c r="R15" s="17" t="str">
        <f t="shared" si="10"/>
        <v/>
      </c>
      <c r="S15" s="18" t="str">
        <f t="shared" si="11"/>
        <v/>
      </c>
      <c r="T15" s="18" t="str">
        <f t="shared" si="12"/>
        <v/>
      </c>
      <c r="U15" s="18" t="str">
        <f t="shared" si="13"/>
        <v/>
      </c>
      <c r="V15" s="18" t="str">
        <f t="shared" si="14"/>
        <v/>
      </c>
      <c r="W15" s="1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X15" s="1"/>
      <c r="Y15" s="124"/>
      <c r="Z15" s="16" t="str">
        <f t="shared" si="15"/>
        <v/>
      </c>
    </row>
    <row r="16" spans="1:26">
      <c r="B16" s="3" t="s">
        <v>14</v>
      </c>
      <c r="C16" s="2">
        <v>14</v>
      </c>
      <c r="D16" s="11" t="s">
        <v>9</v>
      </c>
      <c r="E16" s="11"/>
      <c r="F16" s="9"/>
      <c r="G16" s="12"/>
      <c r="H16" s="15" t="str">
        <f t="shared" si="0"/>
        <v/>
      </c>
      <c r="I16" s="15" t="str">
        <f t="shared" si="1"/>
        <v/>
      </c>
      <c r="J16" s="16" t="str">
        <f t="shared" si="4"/>
        <v/>
      </c>
      <c r="K16" s="15" t="str">
        <f t="shared" si="5"/>
        <v/>
      </c>
      <c r="L16" s="15" t="str">
        <f t="shared" si="6"/>
        <v/>
      </c>
      <c r="M16" s="16" t="str">
        <f t="shared" si="16"/>
        <v/>
      </c>
      <c r="N16" s="16" t="str">
        <f t="shared" si="17"/>
        <v/>
      </c>
      <c r="O16" s="16" t="str">
        <f t="shared" si="7"/>
        <v/>
      </c>
      <c r="P16" s="16" t="str">
        <f t="shared" si="8"/>
        <v/>
      </c>
      <c r="Q16" s="15" t="str">
        <f t="shared" si="9"/>
        <v/>
      </c>
      <c r="R16" s="17" t="str">
        <f t="shared" si="10"/>
        <v/>
      </c>
      <c r="S16" s="18" t="str">
        <f t="shared" si="11"/>
        <v/>
      </c>
      <c r="T16" s="18" t="str">
        <f t="shared" si="12"/>
        <v/>
      </c>
      <c r="U16" s="18" t="str">
        <f t="shared" si="13"/>
        <v/>
      </c>
      <c r="V16" s="18" t="str">
        <f t="shared" si="14"/>
        <v/>
      </c>
      <c r="W16" s="1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X16" s="1"/>
      <c r="Y16" s="124"/>
      <c r="Z16" s="16" t="str">
        <f t="shared" si="15"/>
        <v/>
      </c>
    </row>
    <row r="17" spans="1:26">
      <c r="B17" s="3" t="s">
        <v>15</v>
      </c>
      <c r="C17" s="2">
        <v>15</v>
      </c>
      <c r="D17" s="11" t="s">
        <v>9</v>
      </c>
      <c r="E17" s="11"/>
      <c r="F17" s="9"/>
      <c r="G17" s="12"/>
      <c r="H17" s="15" t="str">
        <f t="shared" si="0"/>
        <v/>
      </c>
      <c r="I17" s="15" t="str">
        <f t="shared" si="1"/>
        <v/>
      </c>
      <c r="J17" s="16" t="str">
        <f t="shared" si="4"/>
        <v/>
      </c>
      <c r="K17" s="15" t="str">
        <f t="shared" si="5"/>
        <v/>
      </c>
      <c r="L17" s="15" t="str">
        <f t="shared" si="6"/>
        <v/>
      </c>
      <c r="M17" s="16" t="str">
        <f t="shared" si="16"/>
        <v/>
      </c>
      <c r="N17" s="16" t="str">
        <f t="shared" si="17"/>
        <v/>
      </c>
      <c r="O17" s="16" t="str">
        <f t="shared" si="7"/>
        <v/>
      </c>
      <c r="P17" s="16" t="str">
        <f t="shared" si="8"/>
        <v/>
      </c>
      <c r="Q17" s="15" t="str">
        <f t="shared" si="9"/>
        <v/>
      </c>
      <c r="R17" s="17" t="str">
        <f t="shared" si="10"/>
        <v/>
      </c>
      <c r="S17" s="18" t="str">
        <f t="shared" si="11"/>
        <v/>
      </c>
      <c r="T17" s="18" t="str">
        <f t="shared" si="12"/>
        <v/>
      </c>
      <c r="U17" s="18" t="str">
        <f t="shared" si="13"/>
        <v/>
      </c>
      <c r="V17" s="18" t="str">
        <f t="shared" si="14"/>
        <v/>
      </c>
      <c r="W17" s="1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X17" s="1"/>
      <c r="Y17" s="124"/>
      <c r="Z17" s="16" t="str">
        <f t="shared" si="15"/>
        <v/>
      </c>
    </row>
    <row r="18" spans="1:26">
      <c r="B18" s="3" t="s">
        <v>7</v>
      </c>
      <c r="C18" s="2">
        <v>16</v>
      </c>
      <c r="D18" s="11"/>
      <c r="E18" s="11"/>
      <c r="F18" s="9"/>
      <c r="G18" s="12"/>
      <c r="H18" s="15" t="str">
        <f t="shared" si="0"/>
        <v/>
      </c>
      <c r="I18" s="15" t="str">
        <f t="shared" si="1"/>
        <v/>
      </c>
      <c r="J18" s="16" t="str">
        <f t="shared" si="4"/>
        <v/>
      </c>
      <c r="K18" s="15" t="str">
        <f t="shared" si="5"/>
        <v/>
      </c>
      <c r="L18" s="15" t="str">
        <f t="shared" si="6"/>
        <v/>
      </c>
      <c r="M18" s="16" t="str">
        <f t="shared" si="16"/>
        <v/>
      </c>
      <c r="N18" s="16" t="str">
        <f t="shared" si="17"/>
        <v/>
      </c>
      <c r="O18" s="16" t="str">
        <f t="shared" si="7"/>
        <v/>
      </c>
      <c r="P18" s="16" t="str">
        <f t="shared" si="8"/>
        <v/>
      </c>
      <c r="Q18" s="15" t="str">
        <f t="shared" si="9"/>
        <v/>
      </c>
      <c r="R18" s="17" t="str">
        <f t="shared" si="10"/>
        <v/>
      </c>
      <c r="S18" s="18" t="str">
        <f t="shared" si="11"/>
        <v/>
      </c>
      <c r="T18" s="18" t="str">
        <f t="shared" si="12"/>
        <v/>
      </c>
      <c r="U18" s="18" t="str">
        <f t="shared" si="13"/>
        <v/>
      </c>
      <c r="V18" s="18" t="str">
        <f t="shared" si="14"/>
        <v/>
      </c>
      <c r="W18" s="1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X18" s="1"/>
      <c r="Y18" s="124"/>
      <c r="Z18" s="16" t="str">
        <f t="shared" si="15"/>
        <v/>
      </c>
    </row>
    <row r="19" spans="1:26">
      <c r="B19" s="3" t="s">
        <v>8</v>
      </c>
      <c r="C19" s="2">
        <v>17</v>
      </c>
      <c r="D19" s="11"/>
      <c r="E19" s="11"/>
      <c r="F19" s="9"/>
      <c r="G19" s="12"/>
      <c r="H19" s="15" t="str">
        <f t="shared" si="0"/>
        <v/>
      </c>
      <c r="I19" s="15" t="str">
        <f t="shared" si="1"/>
        <v/>
      </c>
      <c r="J19" s="16" t="str">
        <f t="shared" si="4"/>
        <v/>
      </c>
      <c r="K19" s="15" t="str">
        <f t="shared" si="5"/>
        <v/>
      </c>
      <c r="L19" s="15" t="str">
        <f t="shared" si="6"/>
        <v/>
      </c>
      <c r="M19" s="16" t="str">
        <f t="shared" si="16"/>
        <v/>
      </c>
      <c r="N19" s="16" t="str">
        <f t="shared" si="17"/>
        <v/>
      </c>
      <c r="O19" s="16" t="str">
        <f t="shared" si="7"/>
        <v/>
      </c>
      <c r="P19" s="16" t="str">
        <f t="shared" si="8"/>
        <v/>
      </c>
      <c r="Q19" s="15" t="str">
        <f t="shared" si="9"/>
        <v/>
      </c>
      <c r="R19" s="17" t="str">
        <f t="shared" si="10"/>
        <v/>
      </c>
      <c r="S19" s="18" t="str">
        <f t="shared" si="11"/>
        <v/>
      </c>
      <c r="T19" s="18" t="str">
        <f t="shared" si="12"/>
        <v/>
      </c>
      <c r="U19" s="18" t="str">
        <f t="shared" si="13"/>
        <v/>
      </c>
      <c r="V19" s="18" t="str">
        <f t="shared" si="14"/>
        <v/>
      </c>
      <c r="W19" s="1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X19" s="1"/>
      <c r="Y19" s="124"/>
      <c r="Z19" s="16" t="str">
        <f t="shared" si="15"/>
        <v/>
      </c>
    </row>
    <row r="20" spans="1:26">
      <c r="A20" t="s">
        <v>57</v>
      </c>
      <c r="B20" s="3" t="s">
        <v>10</v>
      </c>
      <c r="C20" s="2">
        <v>18</v>
      </c>
      <c r="D20" s="11" t="s">
        <v>11</v>
      </c>
      <c r="E20" s="11"/>
      <c r="F20" s="9"/>
      <c r="G20" s="12"/>
      <c r="H20" s="15" t="str">
        <f t="shared" si="0"/>
        <v/>
      </c>
      <c r="I20" s="15" t="str">
        <f t="shared" si="1"/>
        <v/>
      </c>
      <c r="J20" s="16" t="str">
        <f t="shared" si="4"/>
        <v/>
      </c>
      <c r="K20" s="15" t="str">
        <f t="shared" si="5"/>
        <v/>
      </c>
      <c r="L20" s="15" t="str">
        <f t="shared" si="6"/>
        <v/>
      </c>
      <c r="M20" s="16" t="str">
        <f t="shared" si="16"/>
        <v/>
      </c>
      <c r="N20" s="16" t="str">
        <f t="shared" si="17"/>
        <v/>
      </c>
      <c r="O20" s="16" t="str">
        <f t="shared" si="7"/>
        <v/>
      </c>
      <c r="P20" s="16" t="str">
        <f t="shared" si="8"/>
        <v/>
      </c>
      <c r="Q20" s="15" t="str">
        <f t="shared" si="9"/>
        <v/>
      </c>
      <c r="R20" s="17" t="str">
        <f t="shared" si="10"/>
        <v/>
      </c>
      <c r="S20" s="18" t="str">
        <f t="shared" si="11"/>
        <v/>
      </c>
      <c r="T20" s="18" t="str">
        <f t="shared" si="12"/>
        <v/>
      </c>
      <c r="U20" s="18" t="str">
        <f t="shared" si="13"/>
        <v/>
      </c>
      <c r="V20" s="18" t="str">
        <f t="shared" si="14"/>
        <v/>
      </c>
      <c r="W20" s="1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X20" s="1"/>
      <c r="Y20" s="124"/>
      <c r="Z20" s="16" t="str">
        <f t="shared" si="15"/>
        <v/>
      </c>
    </row>
    <row r="21" spans="1:26">
      <c r="B21" s="3" t="s">
        <v>12</v>
      </c>
      <c r="C21" s="2">
        <v>19</v>
      </c>
      <c r="D21" s="11" t="s">
        <v>11</v>
      </c>
      <c r="E21" s="11"/>
      <c r="F21" s="9"/>
      <c r="G21" s="12"/>
      <c r="H21" s="15" t="str">
        <f t="shared" si="0"/>
        <v/>
      </c>
      <c r="I21" s="15" t="str">
        <f t="shared" si="1"/>
        <v/>
      </c>
      <c r="J21" s="16" t="str">
        <f t="shared" si="4"/>
        <v/>
      </c>
      <c r="K21" s="15" t="str">
        <f t="shared" si="5"/>
        <v/>
      </c>
      <c r="L21" s="15" t="str">
        <f t="shared" si="6"/>
        <v/>
      </c>
      <c r="M21" s="16" t="str">
        <f t="shared" si="16"/>
        <v/>
      </c>
      <c r="N21" s="16" t="str">
        <f t="shared" si="17"/>
        <v/>
      </c>
      <c r="O21" s="16" t="str">
        <f t="shared" si="7"/>
        <v/>
      </c>
      <c r="P21" s="16" t="str">
        <f t="shared" si="8"/>
        <v/>
      </c>
      <c r="Q21" s="15" t="str">
        <f t="shared" si="9"/>
        <v/>
      </c>
      <c r="R21" s="17" t="str">
        <f t="shared" si="10"/>
        <v/>
      </c>
      <c r="S21" s="18" t="str">
        <f t="shared" si="11"/>
        <v/>
      </c>
      <c r="T21" s="18" t="str">
        <f t="shared" si="12"/>
        <v/>
      </c>
      <c r="U21" s="18" t="str">
        <f t="shared" si="13"/>
        <v/>
      </c>
      <c r="V21" s="18" t="str">
        <f t="shared" si="14"/>
        <v/>
      </c>
      <c r="W21" s="1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X21" s="1"/>
      <c r="Y21" s="124"/>
      <c r="Z21" s="16" t="str">
        <f t="shared" si="15"/>
        <v/>
      </c>
    </row>
    <row r="22" spans="1:26">
      <c r="B22" s="3" t="s">
        <v>13</v>
      </c>
      <c r="C22" s="2">
        <v>20</v>
      </c>
      <c r="D22" s="11" t="s">
        <v>11</v>
      </c>
      <c r="E22" s="11"/>
      <c r="F22" s="9"/>
      <c r="G22" s="12"/>
      <c r="H22" s="15" t="str">
        <f t="shared" si="0"/>
        <v/>
      </c>
      <c r="I22" s="15" t="str">
        <f t="shared" si="1"/>
        <v/>
      </c>
      <c r="J22" s="16" t="str">
        <f t="shared" si="4"/>
        <v/>
      </c>
      <c r="K22" s="15" t="str">
        <f t="shared" si="5"/>
        <v/>
      </c>
      <c r="L22" s="15" t="str">
        <f t="shared" si="6"/>
        <v/>
      </c>
      <c r="M22" s="16" t="str">
        <f t="shared" si="16"/>
        <v/>
      </c>
      <c r="N22" s="16" t="str">
        <f t="shared" si="17"/>
        <v/>
      </c>
      <c r="O22" s="16" t="str">
        <f t="shared" si="7"/>
        <v/>
      </c>
      <c r="P22" s="16" t="str">
        <f t="shared" si="8"/>
        <v/>
      </c>
      <c r="Q22" s="15" t="str">
        <f t="shared" si="9"/>
        <v/>
      </c>
      <c r="R22" s="17" t="str">
        <f t="shared" si="10"/>
        <v/>
      </c>
      <c r="S22" s="18" t="str">
        <f t="shared" si="11"/>
        <v/>
      </c>
      <c r="T22" s="18" t="str">
        <f t="shared" si="12"/>
        <v/>
      </c>
      <c r="U22" s="18" t="str">
        <f t="shared" si="13"/>
        <v/>
      </c>
      <c r="V22" s="18" t="str">
        <f t="shared" si="14"/>
        <v/>
      </c>
      <c r="W22" s="1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X22" s="1"/>
      <c r="Y22" s="124"/>
      <c r="Z22" s="16" t="str">
        <f t="shared" si="15"/>
        <v/>
      </c>
    </row>
    <row r="23" spans="1:26">
      <c r="B23" s="3" t="s">
        <v>14</v>
      </c>
      <c r="C23" s="2">
        <v>21</v>
      </c>
      <c r="D23" s="11" t="s">
        <v>11</v>
      </c>
      <c r="E23" s="11"/>
      <c r="F23" s="9"/>
      <c r="G23" s="12"/>
      <c r="H23" s="15" t="str">
        <f t="shared" si="0"/>
        <v/>
      </c>
      <c r="I23" s="15" t="str">
        <f t="shared" si="1"/>
        <v/>
      </c>
      <c r="J23" s="16" t="str">
        <f t="shared" si="4"/>
        <v/>
      </c>
      <c r="K23" s="15" t="str">
        <f t="shared" si="5"/>
        <v/>
      </c>
      <c r="L23" s="15" t="str">
        <f t="shared" si="6"/>
        <v/>
      </c>
      <c r="M23" s="16" t="str">
        <f t="shared" si="16"/>
        <v/>
      </c>
      <c r="N23" s="16" t="str">
        <f t="shared" si="17"/>
        <v/>
      </c>
      <c r="O23" s="16" t="str">
        <f t="shared" si="7"/>
        <v/>
      </c>
      <c r="P23" s="16" t="str">
        <f t="shared" si="8"/>
        <v/>
      </c>
      <c r="Q23" s="15" t="str">
        <f t="shared" si="9"/>
        <v/>
      </c>
      <c r="R23" s="17" t="str">
        <f t="shared" si="10"/>
        <v/>
      </c>
      <c r="S23" s="18" t="str">
        <f t="shared" si="11"/>
        <v/>
      </c>
      <c r="T23" s="18" t="str">
        <f t="shared" si="12"/>
        <v/>
      </c>
      <c r="U23" s="18" t="str">
        <f t="shared" si="13"/>
        <v/>
      </c>
      <c r="V23" s="18" t="str">
        <f t="shared" si="14"/>
        <v/>
      </c>
      <c r="W23" s="1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X23" s="1"/>
      <c r="Y23" s="124"/>
      <c r="Z23" s="16" t="str">
        <f t="shared" si="15"/>
        <v/>
      </c>
    </row>
    <row r="24" spans="1:26">
      <c r="B24" s="3" t="s">
        <v>15</v>
      </c>
      <c r="C24" s="2">
        <v>22</v>
      </c>
      <c r="D24" s="11" t="s">
        <v>11</v>
      </c>
      <c r="E24" s="11"/>
      <c r="F24" s="9"/>
      <c r="G24" s="12"/>
      <c r="H24" s="15" t="str">
        <f t="shared" si="0"/>
        <v/>
      </c>
      <c r="I24" s="15" t="str">
        <f t="shared" si="1"/>
        <v/>
      </c>
      <c r="J24" s="16" t="str">
        <f t="shared" si="4"/>
        <v/>
      </c>
      <c r="K24" s="15" t="str">
        <f t="shared" si="5"/>
        <v/>
      </c>
      <c r="L24" s="15" t="str">
        <f t="shared" si="6"/>
        <v/>
      </c>
      <c r="M24" s="16" t="str">
        <f t="shared" si="16"/>
        <v/>
      </c>
      <c r="N24" s="16" t="str">
        <f t="shared" si="17"/>
        <v/>
      </c>
      <c r="O24" s="16" t="str">
        <f t="shared" si="7"/>
        <v/>
      </c>
      <c r="P24" s="16" t="str">
        <f t="shared" si="8"/>
        <v/>
      </c>
      <c r="Q24" s="15" t="str">
        <f t="shared" si="9"/>
        <v/>
      </c>
      <c r="R24" s="17" t="str">
        <f t="shared" si="10"/>
        <v/>
      </c>
      <c r="S24" s="18" t="str">
        <f t="shared" si="11"/>
        <v/>
      </c>
      <c r="T24" s="18" t="str">
        <f t="shared" si="12"/>
        <v/>
      </c>
      <c r="U24" s="18" t="str">
        <f t="shared" si="13"/>
        <v/>
      </c>
      <c r="V24" s="18" t="str">
        <f t="shared" si="14"/>
        <v/>
      </c>
      <c r="W24" s="1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X24" s="1"/>
      <c r="Y24" s="124"/>
      <c r="Z24" s="16" t="str">
        <f t="shared" si="15"/>
        <v/>
      </c>
    </row>
    <row r="25" spans="1:26">
      <c r="B25" s="3" t="s">
        <v>7</v>
      </c>
      <c r="C25" s="2">
        <v>23</v>
      </c>
      <c r="D25" s="11"/>
      <c r="E25" s="11"/>
      <c r="F25" s="9"/>
      <c r="G25" s="12"/>
      <c r="H25" s="15" t="str">
        <f t="shared" si="0"/>
        <v/>
      </c>
      <c r="I25" s="15" t="str">
        <f t="shared" si="1"/>
        <v/>
      </c>
      <c r="J25" s="16" t="str">
        <f t="shared" si="4"/>
        <v/>
      </c>
      <c r="K25" s="15" t="str">
        <f t="shared" si="5"/>
        <v/>
      </c>
      <c r="L25" s="15" t="str">
        <f t="shared" si="6"/>
        <v/>
      </c>
      <c r="M25" s="16" t="str">
        <f t="shared" si="16"/>
        <v/>
      </c>
      <c r="N25" s="16" t="str">
        <f t="shared" si="17"/>
        <v/>
      </c>
      <c r="O25" s="16" t="str">
        <f t="shared" si="7"/>
        <v/>
      </c>
      <c r="P25" s="16" t="str">
        <f t="shared" si="8"/>
        <v/>
      </c>
      <c r="Q25" s="15" t="str">
        <f t="shared" si="9"/>
        <v/>
      </c>
      <c r="R25" s="17" t="str">
        <f t="shared" si="10"/>
        <v/>
      </c>
      <c r="S25" s="18" t="str">
        <f t="shared" si="11"/>
        <v/>
      </c>
      <c r="T25" s="18" t="str">
        <f t="shared" si="12"/>
        <v/>
      </c>
      <c r="U25" s="18" t="str">
        <f t="shared" si="13"/>
        <v/>
      </c>
      <c r="V25" s="18" t="str">
        <f t="shared" si="14"/>
        <v/>
      </c>
      <c r="W25" s="1" t="str">
        <f>IF(OR(E25="Matin",E25="après-midi",E25="nuit",E25="Journée",E25="Astreinte +1 dep"),Données!$C$14,IF(OR(E25="Astreinte +2 dep"),Données!$C$14*2,IF(OR(E25="Astreinte +3 dep"),Données!$C$14*3,IF(E25="Astreinte +4 dep",Données!$C$14*4,""))))</f>
        <v/>
      </c>
      <c r="X25" s="1"/>
      <c r="Y25" s="124"/>
      <c r="Z25" s="16" t="str">
        <f t="shared" si="15"/>
        <v/>
      </c>
    </row>
    <row r="26" spans="1:26">
      <c r="B26" s="3" t="s">
        <v>8</v>
      </c>
      <c r="C26" s="2">
        <v>24</v>
      </c>
      <c r="D26" s="11"/>
      <c r="E26" s="11"/>
      <c r="F26" s="9"/>
      <c r="G26" s="12"/>
      <c r="H26" s="15" t="str">
        <f t="shared" si="0"/>
        <v/>
      </c>
      <c r="I26" s="15" t="str">
        <f t="shared" si="1"/>
        <v/>
      </c>
      <c r="J26" s="16" t="str">
        <f t="shared" si="4"/>
        <v/>
      </c>
      <c r="K26" s="15" t="str">
        <f t="shared" si="5"/>
        <v/>
      </c>
      <c r="L26" s="15" t="str">
        <f t="shared" si="6"/>
        <v/>
      </c>
      <c r="M26" s="16" t="str">
        <f t="shared" si="16"/>
        <v/>
      </c>
      <c r="N26" s="16" t="str">
        <f t="shared" si="17"/>
        <v/>
      </c>
      <c r="O26" s="16" t="str">
        <f t="shared" si="7"/>
        <v/>
      </c>
      <c r="P26" s="16" t="str">
        <f t="shared" si="8"/>
        <v/>
      </c>
      <c r="Q26" s="15" t="str">
        <f t="shared" si="9"/>
        <v/>
      </c>
      <c r="R26" s="17" t="str">
        <f t="shared" si="10"/>
        <v/>
      </c>
      <c r="S26" s="18" t="str">
        <f t="shared" si="11"/>
        <v/>
      </c>
      <c r="T26" s="18" t="str">
        <f t="shared" si="12"/>
        <v/>
      </c>
      <c r="U26" s="18" t="str">
        <f t="shared" si="13"/>
        <v/>
      </c>
      <c r="V26" s="18" t="str">
        <f t="shared" si="14"/>
        <v/>
      </c>
      <c r="W26" s="1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X26" s="1"/>
      <c r="Y26" s="124"/>
      <c r="Z26" s="16" t="str">
        <f t="shared" si="15"/>
        <v/>
      </c>
    </row>
    <row r="27" spans="1:26">
      <c r="A27" t="s">
        <v>58</v>
      </c>
      <c r="B27" s="3" t="s">
        <v>10</v>
      </c>
      <c r="C27" s="2">
        <v>25</v>
      </c>
      <c r="D27" s="11" t="s">
        <v>17</v>
      </c>
      <c r="E27" s="11"/>
      <c r="F27" s="9"/>
      <c r="G27" s="12"/>
      <c r="H27" s="15" t="str">
        <f t="shared" si="0"/>
        <v/>
      </c>
      <c r="I27" s="15" t="str">
        <f t="shared" si="1"/>
        <v/>
      </c>
      <c r="J27" s="16" t="str">
        <f t="shared" si="4"/>
        <v/>
      </c>
      <c r="K27" s="15" t="str">
        <f t="shared" si="5"/>
        <v/>
      </c>
      <c r="L27" s="15" t="str">
        <f t="shared" si="6"/>
        <v/>
      </c>
      <c r="M27" s="16" t="str">
        <f t="shared" si="16"/>
        <v/>
      </c>
      <c r="N27" s="16" t="str">
        <f t="shared" si="17"/>
        <v/>
      </c>
      <c r="O27" s="16" t="str">
        <f t="shared" si="7"/>
        <v/>
      </c>
      <c r="P27" s="16" t="str">
        <f t="shared" si="8"/>
        <v/>
      </c>
      <c r="Q27" s="15" t="str">
        <f t="shared" si="9"/>
        <v/>
      </c>
      <c r="R27" s="17" t="str">
        <f t="shared" si="10"/>
        <v/>
      </c>
      <c r="S27" s="18" t="str">
        <f t="shared" si="11"/>
        <v/>
      </c>
      <c r="T27" s="18" t="str">
        <f t="shared" si="12"/>
        <v/>
      </c>
      <c r="U27" s="18" t="str">
        <f t="shared" si="13"/>
        <v/>
      </c>
      <c r="V27" s="18" t="str">
        <f t="shared" si="14"/>
        <v/>
      </c>
      <c r="W27" s="1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X27" s="1"/>
      <c r="Y27" s="124"/>
      <c r="Z27" s="16" t="str">
        <f t="shared" si="15"/>
        <v/>
      </c>
    </row>
    <row r="28" spans="1:26">
      <c r="B28" s="3" t="s">
        <v>12</v>
      </c>
      <c r="C28" s="2">
        <v>26</v>
      </c>
      <c r="D28" s="11" t="s">
        <v>17</v>
      </c>
      <c r="E28" s="11"/>
      <c r="F28" s="9"/>
      <c r="G28" s="12"/>
      <c r="H28" s="15" t="str">
        <f t="shared" si="0"/>
        <v/>
      </c>
      <c r="I28" s="15" t="str">
        <f t="shared" si="1"/>
        <v/>
      </c>
      <c r="J28" s="16" t="str">
        <f t="shared" si="4"/>
        <v/>
      </c>
      <c r="K28" s="15" t="str">
        <f t="shared" si="5"/>
        <v/>
      </c>
      <c r="L28" s="15" t="str">
        <f t="shared" si="6"/>
        <v/>
      </c>
      <c r="M28" s="16" t="str">
        <f t="shared" si="16"/>
        <v/>
      </c>
      <c r="N28" s="16" t="str">
        <f t="shared" si="17"/>
        <v/>
      </c>
      <c r="O28" s="16" t="str">
        <f t="shared" si="7"/>
        <v/>
      </c>
      <c r="P28" s="16" t="str">
        <f t="shared" si="8"/>
        <v/>
      </c>
      <c r="Q28" s="15" t="str">
        <f t="shared" si="9"/>
        <v/>
      </c>
      <c r="R28" s="17" t="str">
        <f t="shared" si="10"/>
        <v/>
      </c>
      <c r="S28" s="18" t="str">
        <f t="shared" si="11"/>
        <v/>
      </c>
      <c r="T28" s="18" t="str">
        <f t="shared" si="12"/>
        <v/>
      </c>
      <c r="U28" s="18" t="str">
        <f t="shared" si="13"/>
        <v/>
      </c>
      <c r="V28" s="18" t="str">
        <f t="shared" si="14"/>
        <v/>
      </c>
      <c r="W28" s="1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X28" s="1"/>
      <c r="Y28" s="124"/>
      <c r="Z28" s="16" t="str">
        <f t="shared" si="15"/>
        <v/>
      </c>
    </row>
    <row r="29" spans="1:26">
      <c r="B29" s="3" t="s">
        <v>13</v>
      </c>
      <c r="C29" s="2">
        <v>27</v>
      </c>
      <c r="D29" s="11" t="s">
        <v>17</v>
      </c>
      <c r="E29" s="11"/>
      <c r="F29" s="9"/>
      <c r="G29" s="12"/>
      <c r="H29" s="15" t="str">
        <f t="shared" si="0"/>
        <v/>
      </c>
      <c r="I29" s="15" t="str">
        <f t="shared" si="1"/>
        <v/>
      </c>
      <c r="J29" s="16" t="str">
        <f t="shared" si="4"/>
        <v/>
      </c>
      <c r="K29" s="15" t="str">
        <f t="shared" si="5"/>
        <v/>
      </c>
      <c r="L29" s="15" t="str">
        <f t="shared" si="6"/>
        <v/>
      </c>
      <c r="M29" s="16" t="str">
        <f t="shared" si="16"/>
        <v/>
      </c>
      <c r="N29" s="16" t="str">
        <f t="shared" si="17"/>
        <v/>
      </c>
      <c r="O29" s="16" t="str">
        <f t="shared" si="7"/>
        <v/>
      </c>
      <c r="P29" s="16" t="str">
        <f t="shared" si="8"/>
        <v/>
      </c>
      <c r="Q29" s="15" t="str">
        <f t="shared" si="9"/>
        <v/>
      </c>
      <c r="R29" s="17" t="str">
        <f t="shared" si="10"/>
        <v/>
      </c>
      <c r="S29" s="18" t="str">
        <f t="shared" si="11"/>
        <v/>
      </c>
      <c r="T29" s="18" t="str">
        <f t="shared" si="12"/>
        <v/>
      </c>
      <c r="U29" s="18" t="str">
        <f t="shared" si="13"/>
        <v/>
      </c>
      <c r="V29" s="18" t="str">
        <f t="shared" si="14"/>
        <v/>
      </c>
      <c r="W29" s="1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X29" s="1"/>
      <c r="Y29" s="124"/>
      <c r="Z29" s="16" t="str">
        <f t="shared" si="15"/>
        <v/>
      </c>
    </row>
    <row r="30" spans="1:26">
      <c r="B30" s="3" t="s">
        <v>14</v>
      </c>
      <c r="C30" s="2">
        <v>28</v>
      </c>
      <c r="D30" s="11" t="s">
        <v>17</v>
      </c>
      <c r="E30" s="11"/>
      <c r="F30" s="9"/>
      <c r="G30" s="12"/>
      <c r="H30" s="15" t="str">
        <f t="shared" si="0"/>
        <v/>
      </c>
      <c r="I30" s="15" t="str">
        <f t="shared" si="1"/>
        <v/>
      </c>
      <c r="J30" s="16" t="str">
        <f t="shared" si="4"/>
        <v/>
      </c>
      <c r="K30" s="15" t="str">
        <f t="shared" si="5"/>
        <v/>
      </c>
      <c r="L30" s="15" t="str">
        <f t="shared" si="6"/>
        <v/>
      </c>
      <c r="M30" s="16" t="str">
        <f t="shared" si="16"/>
        <v/>
      </c>
      <c r="N30" s="16" t="str">
        <f t="shared" si="17"/>
        <v/>
      </c>
      <c r="O30" s="16" t="str">
        <f t="shared" si="7"/>
        <v/>
      </c>
      <c r="P30" s="16" t="str">
        <f t="shared" si="8"/>
        <v/>
      </c>
      <c r="Q30" s="15" t="str">
        <f t="shared" si="9"/>
        <v/>
      </c>
      <c r="R30" s="17" t="str">
        <f t="shared" si="10"/>
        <v/>
      </c>
      <c r="S30" s="18" t="str">
        <f t="shared" si="11"/>
        <v/>
      </c>
      <c r="T30" s="18" t="str">
        <f t="shared" si="12"/>
        <v/>
      </c>
      <c r="U30" s="18" t="str">
        <f t="shared" si="13"/>
        <v/>
      </c>
      <c r="V30" s="18" t="str">
        <f t="shared" si="14"/>
        <v/>
      </c>
      <c r="W30" s="1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X30" s="1"/>
      <c r="Y30" s="124"/>
      <c r="Z30" s="16" t="str">
        <f t="shared" si="15"/>
        <v/>
      </c>
    </row>
    <row r="31" spans="1:26">
      <c r="B31" s="3" t="s">
        <v>15</v>
      </c>
      <c r="C31" s="2">
        <v>29</v>
      </c>
      <c r="D31" s="11" t="s">
        <v>17</v>
      </c>
      <c r="E31" s="11"/>
      <c r="F31" s="9"/>
      <c r="G31" s="12"/>
      <c r="H31" s="15" t="str">
        <f t="shared" si="0"/>
        <v/>
      </c>
      <c r="I31" s="15" t="str">
        <f t="shared" si="1"/>
        <v/>
      </c>
      <c r="J31" s="16" t="str">
        <f t="shared" si="4"/>
        <v/>
      </c>
      <c r="K31" s="15" t="str">
        <f t="shared" si="5"/>
        <v/>
      </c>
      <c r="L31" s="15" t="str">
        <f t="shared" si="6"/>
        <v/>
      </c>
      <c r="M31" s="16" t="str">
        <f t="shared" si="16"/>
        <v/>
      </c>
      <c r="N31" s="16" t="str">
        <f t="shared" si="17"/>
        <v/>
      </c>
      <c r="O31" s="16" t="str">
        <f t="shared" si="7"/>
        <v/>
      </c>
      <c r="P31" s="16" t="str">
        <f t="shared" si="8"/>
        <v/>
      </c>
      <c r="Q31" s="15" t="str">
        <f t="shared" si="9"/>
        <v/>
      </c>
      <c r="R31" s="17" t="str">
        <f t="shared" si="10"/>
        <v/>
      </c>
      <c r="S31" s="18" t="str">
        <f t="shared" si="11"/>
        <v/>
      </c>
      <c r="T31" s="18" t="str">
        <f t="shared" si="12"/>
        <v/>
      </c>
      <c r="U31" s="18" t="str">
        <f t="shared" si="13"/>
        <v/>
      </c>
      <c r="V31" s="18" t="str">
        <f t="shared" si="14"/>
        <v/>
      </c>
      <c r="W31" s="1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X31" s="1"/>
      <c r="Y31" s="124"/>
      <c r="Z31" s="16" t="str">
        <f t="shared" si="15"/>
        <v/>
      </c>
    </row>
    <row r="32" spans="1:26">
      <c r="B32" s="3" t="s">
        <v>7</v>
      </c>
      <c r="C32" s="2">
        <v>30</v>
      </c>
      <c r="D32" s="11"/>
      <c r="E32" s="11"/>
      <c r="F32" s="9"/>
      <c r="G32" s="12"/>
      <c r="H32" s="15" t="str">
        <f t="shared" si="0"/>
        <v/>
      </c>
      <c r="I32" s="15" t="str">
        <f t="shared" si="1"/>
        <v/>
      </c>
      <c r="J32" s="16" t="str">
        <f t="shared" si="4"/>
        <v/>
      </c>
      <c r="K32" s="15" t="str">
        <f t="shared" si="5"/>
        <v/>
      </c>
      <c r="L32" s="15" t="str">
        <f t="shared" si="6"/>
        <v/>
      </c>
      <c r="M32" s="16" t="str">
        <f t="shared" si="16"/>
        <v/>
      </c>
      <c r="N32" s="16" t="str">
        <f t="shared" si="17"/>
        <v/>
      </c>
      <c r="O32" s="16" t="str">
        <f t="shared" si="7"/>
        <v/>
      </c>
      <c r="P32" s="16" t="str">
        <f t="shared" si="8"/>
        <v/>
      </c>
      <c r="Q32" s="15" t="str">
        <f t="shared" si="9"/>
        <v/>
      </c>
      <c r="R32" s="17" t="str">
        <f t="shared" si="10"/>
        <v/>
      </c>
      <c r="S32" s="18" t="str">
        <f t="shared" si="11"/>
        <v/>
      </c>
      <c r="T32" s="18" t="str">
        <f t="shared" si="12"/>
        <v/>
      </c>
      <c r="U32" s="18" t="str">
        <f t="shared" si="13"/>
        <v/>
      </c>
      <c r="V32" s="18" t="str">
        <f t="shared" si="14"/>
        <v/>
      </c>
      <c r="W32" s="1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X32" s="1"/>
      <c r="Y32" s="124"/>
      <c r="Z32" s="16" t="str">
        <f t="shared" si="15"/>
        <v/>
      </c>
    </row>
    <row r="33" spans="1:26">
      <c r="B33" s="3"/>
      <c r="C33" s="2"/>
      <c r="D33" s="11"/>
      <c r="E33" s="11"/>
      <c r="F33" s="9"/>
      <c r="G33" s="12"/>
      <c r="H33" s="15" t="str">
        <f t="shared" si="0"/>
        <v/>
      </c>
      <c r="I33" s="15" t="str">
        <f t="shared" si="1"/>
        <v/>
      </c>
      <c r="J33" s="16" t="str">
        <f t="shared" si="4"/>
        <v/>
      </c>
      <c r="K33" s="15" t="str">
        <f t="shared" si="5"/>
        <v/>
      </c>
      <c r="L33" s="15" t="str">
        <f t="shared" si="6"/>
        <v/>
      </c>
      <c r="M33" s="16" t="str">
        <f t="shared" si="16"/>
        <v/>
      </c>
      <c r="N33" s="16" t="str">
        <f t="shared" si="17"/>
        <v/>
      </c>
      <c r="O33" s="16" t="str">
        <f t="shared" si="7"/>
        <v/>
      </c>
      <c r="P33" s="16" t="str">
        <f t="shared" si="8"/>
        <v/>
      </c>
      <c r="Q33" s="15" t="str">
        <f t="shared" si="9"/>
        <v/>
      </c>
      <c r="R33" s="17" t="str">
        <f t="shared" si="10"/>
        <v/>
      </c>
      <c r="S33" s="18" t="str">
        <f t="shared" si="11"/>
        <v/>
      </c>
      <c r="T33" s="18" t="str">
        <f t="shared" si="12"/>
        <v/>
      </c>
      <c r="U33" s="18" t="str">
        <f t="shared" si="13"/>
        <v/>
      </c>
      <c r="V33" s="18" t="str">
        <f t="shared" si="14"/>
        <v/>
      </c>
      <c r="W33" s="1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X33" s="1"/>
      <c r="Y33" s="124"/>
      <c r="Z33" s="16" t="str">
        <f t="shared" si="15"/>
        <v/>
      </c>
    </row>
    <row r="34" spans="1:26" ht="8.25" customHeight="1" thickBot="1">
      <c r="A34" s="5"/>
      <c r="B34" s="5"/>
      <c r="C34" s="5"/>
      <c r="D34" s="5"/>
      <c r="E34" s="20"/>
      <c r="F34" s="5"/>
      <c r="G34" s="5"/>
      <c r="H34" s="5"/>
      <c r="I34" s="5"/>
      <c r="J34" s="5"/>
      <c r="K34" s="13"/>
      <c r="L34" s="13"/>
      <c r="M34" s="5"/>
      <c r="N34" s="7"/>
      <c r="O34" s="7"/>
      <c r="P34" s="5"/>
      <c r="Q34" s="7" t="str">
        <f t="shared" ref="Q34" si="18">IF(OR(E34="Matin",E34="Nuit",E34="Journée",E34="Après-midi",E34="Maladie",E34="Accident travail"),450,"")</f>
        <v/>
      </c>
      <c r="R34" s="7"/>
      <c r="S34" s="5"/>
      <c r="T34" s="5"/>
    </row>
    <row r="35" spans="1:26" ht="15.75" thickBot="1">
      <c r="A35" s="62" t="s">
        <v>27</v>
      </c>
      <c r="B35" s="76"/>
      <c r="C35" s="76"/>
      <c r="D35" s="77"/>
      <c r="E35" s="59">
        <f>SUM(Q3:Q33)</f>
        <v>2.5</v>
      </c>
      <c r="F35" s="78" t="s">
        <v>54</v>
      </c>
      <c r="G35" s="59">
        <f>E35</f>
        <v>2.5</v>
      </c>
      <c r="H35" s="139" t="s">
        <v>61</v>
      </c>
      <c r="I35" s="140"/>
      <c r="J35" s="59">
        <f>Données!C2-G35</f>
        <v>64.458333333333329</v>
      </c>
      <c r="K35" s="2"/>
      <c r="L35" s="4"/>
      <c r="M35" s="4"/>
      <c r="N35" s="4"/>
      <c r="O35" s="4"/>
      <c r="P35" s="4"/>
      <c r="Q35" s="10"/>
      <c r="R35" s="10"/>
      <c r="V35" s="2"/>
    </row>
    <row r="36" spans="1:26" ht="8.25" customHeight="1" thickBot="1">
      <c r="A36" s="5"/>
      <c r="B36" s="5"/>
      <c r="C36" s="5"/>
      <c r="D36" s="5"/>
      <c r="E36" s="20"/>
      <c r="F36" s="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5"/>
      <c r="T36" s="5"/>
    </row>
    <row r="37" spans="1:26" ht="15.75" thickBot="1">
      <c r="A37" s="141" t="s">
        <v>39</v>
      </c>
      <c r="B37" s="142"/>
      <c r="C37" s="142"/>
      <c r="D37" s="142"/>
      <c r="E37" s="26">
        <f>SUM(H3:H33)</f>
        <v>5.5555555555555566E-2</v>
      </c>
      <c r="F37" s="21" t="s">
        <v>54</v>
      </c>
      <c r="G37" s="28">
        <f>E37</f>
        <v>5.5555555555555566E-2</v>
      </c>
      <c r="H37" s="23"/>
    </row>
    <row r="38" spans="1:26" ht="16.5" thickTop="1" thickBot="1">
      <c r="A38" s="141" t="s">
        <v>40</v>
      </c>
      <c r="B38" s="141"/>
      <c r="C38" s="141"/>
      <c r="D38" s="142"/>
      <c r="E38" s="26">
        <f>SUM(I3:I33)</f>
        <v>0</v>
      </c>
      <c r="F38" s="21" t="s">
        <v>54</v>
      </c>
      <c r="G38" s="28">
        <f t="shared" ref="G38:G49" si="19">E38</f>
        <v>0</v>
      </c>
      <c r="H38" s="24" t="s">
        <v>28</v>
      </c>
      <c r="I38" s="131">
        <f>(G37-G38)+Q39</f>
        <v>5.5555555555555566E-2</v>
      </c>
      <c r="M38" s="146" t="s">
        <v>82</v>
      </c>
      <c r="N38" s="147"/>
      <c r="O38" s="147"/>
      <c r="P38" s="147"/>
      <c r="Q38" s="37">
        <f>Données!$C$21</f>
        <v>0</v>
      </c>
    </row>
    <row r="39" spans="1:26" ht="15.75" thickBot="1">
      <c r="A39" s="141" t="s">
        <v>47</v>
      </c>
      <c r="B39" s="142"/>
      <c r="C39" s="142"/>
      <c r="D39" s="142"/>
      <c r="E39" s="26">
        <f>SUM(K3:K33)</f>
        <v>0.16666666666666666</v>
      </c>
      <c r="F39" s="21" t="s">
        <v>54</v>
      </c>
      <c r="G39" s="28">
        <f t="shared" si="19"/>
        <v>0.16666666666666666</v>
      </c>
      <c r="H39" s="24"/>
      <c r="I39" s="19"/>
      <c r="M39" s="148" t="s">
        <v>83</v>
      </c>
      <c r="N39" s="149"/>
      <c r="O39" s="149"/>
      <c r="P39" s="149"/>
      <c r="Q39" s="38">
        <f>Données!C23</f>
        <v>0</v>
      </c>
    </row>
    <row r="40" spans="1:26" ht="15.75" thickBot="1">
      <c r="A40" s="135" t="s">
        <v>44</v>
      </c>
      <c r="B40" s="135"/>
      <c r="C40" s="135"/>
      <c r="D40" s="135"/>
      <c r="E40" s="26">
        <f>SUM(L3:L33)</f>
        <v>0</v>
      </c>
      <c r="F40" s="21" t="s">
        <v>54</v>
      </c>
      <c r="G40" s="28">
        <f t="shared" si="19"/>
        <v>0</v>
      </c>
      <c r="H40" s="24" t="s">
        <v>28</v>
      </c>
      <c r="I40" s="131">
        <f>(E39-E40)+Q40</f>
        <v>0.16666666666666666</v>
      </c>
      <c r="M40" s="148" t="s">
        <v>84</v>
      </c>
      <c r="N40" s="149"/>
      <c r="O40" s="149"/>
      <c r="P40" s="149"/>
      <c r="Q40" s="38"/>
    </row>
    <row r="41" spans="1:26" ht="15.75" thickBot="1">
      <c r="A41" s="135" t="s">
        <v>41</v>
      </c>
      <c r="B41" s="135"/>
      <c r="C41" s="135"/>
      <c r="D41" s="135"/>
      <c r="E41" s="27">
        <f>SUM(M3:M33)</f>
        <v>0</v>
      </c>
      <c r="F41" s="21" t="s">
        <v>54</v>
      </c>
      <c r="G41" s="29">
        <f t="shared" si="19"/>
        <v>0</v>
      </c>
      <c r="H41" s="24" t="s">
        <v>28</v>
      </c>
      <c r="I41" s="30">
        <f>(Données!C8-G41)+Q38</f>
        <v>25</v>
      </c>
      <c r="M41" s="39" t="s">
        <v>85</v>
      </c>
      <c r="N41" s="40"/>
      <c r="O41" s="40"/>
      <c r="P41" s="40"/>
      <c r="Q41" s="41">
        <f>Données!$C$27</f>
        <v>0</v>
      </c>
    </row>
    <row r="42" spans="1:26" ht="15.75" thickBot="1">
      <c r="A42" s="135" t="s">
        <v>42</v>
      </c>
      <c r="B42" s="135"/>
      <c r="C42" s="135"/>
      <c r="D42" s="135"/>
      <c r="E42" s="27">
        <f>SUM(N3:N33)</f>
        <v>0</v>
      </c>
      <c r="F42" s="21" t="s">
        <v>54</v>
      </c>
      <c r="G42" s="29">
        <f t="shared" si="19"/>
        <v>0</v>
      </c>
      <c r="H42" s="24" t="s">
        <v>28</v>
      </c>
      <c r="I42" s="30">
        <f>(Données!C12-G42)+Q41</f>
        <v>3</v>
      </c>
      <c r="M42" s="150" t="s">
        <v>86</v>
      </c>
      <c r="N42" s="151"/>
      <c r="O42" s="151"/>
      <c r="P42" s="151"/>
      <c r="Q42" s="42">
        <f>Données!$C$29</f>
        <v>0</v>
      </c>
    </row>
    <row r="43" spans="1:26" ht="15.75" thickBot="1">
      <c r="A43" s="135" t="s">
        <v>43</v>
      </c>
      <c r="B43" s="135"/>
      <c r="C43" s="135"/>
      <c r="D43" s="135"/>
      <c r="E43" s="27">
        <f>SUM(R3:R33)</f>
        <v>0</v>
      </c>
      <c r="F43" s="21" t="s">
        <v>54</v>
      </c>
      <c r="G43" s="29">
        <f t="shared" si="19"/>
        <v>0</v>
      </c>
      <c r="H43" s="24" t="s">
        <v>28</v>
      </c>
      <c r="I43" s="73">
        <f>(Données!C10-G43)+Q42</f>
        <v>2</v>
      </c>
    </row>
    <row r="44" spans="1:26" ht="15.75" thickBot="1">
      <c r="A44" s="14" t="s">
        <v>50</v>
      </c>
      <c r="B44" s="14"/>
      <c r="C44" s="14"/>
      <c r="D44" s="14"/>
      <c r="E44" s="27">
        <f>SUM(J3:J33)</f>
        <v>0</v>
      </c>
      <c r="F44" s="21" t="s">
        <v>54</v>
      </c>
      <c r="G44" s="29">
        <f t="shared" si="19"/>
        <v>0</v>
      </c>
      <c r="H44" s="153" t="s">
        <v>108</v>
      </c>
      <c r="I44" s="154"/>
      <c r="J44" s="155"/>
      <c r="K44" s="29">
        <f>SUM(V3:V33)</f>
        <v>0</v>
      </c>
      <c r="L44" s="75" t="s">
        <v>54</v>
      </c>
      <c r="M44" s="29">
        <f>K44</f>
        <v>0</v>
      </c>
    </row>
    <row r="45" spans="1:26" ht="15.75" thickBot="1">
      <c r="A45" s="14" t="s">
        <v>51</v>
      </c>
      <c r="B45" s="14"/>
      <c r="C45" s="14"/>
      <c r="D45" s="14"/>
      <c r="E45" s="27">
        <f>SUM(O3:O33)</f>
        <v>0</v>
      </c>
      <c r="F45" s="21" t="s">
        <v>54</v>
      </c>
      <c r="G45" s="29">
        <f t="shared" si="19"/>
        <v>0</v>
      </c>
      <c r="H45" s="2"/>
    </row>
    <row r="46" spans="1:26" ht="15.75" thickBot="1">
      <c r="A46" s="14" t="s">
        <v>52</v>
      </c>
      <c r="B46" s="14"/>
      <c r="C46" s="14"/>
      <c r="D46" s="14"/>
      <c r="E46" s="27">
        <f>SUM(P3:P33)</f>
        <v>0</v>
      </c>
      <c r="F46" s="21" t="s">
        <v>54</v>
      </c>
      <c r="G46" s="29">
        <f t="shared" si="19"/>
        <v>0</v>
      </c>
      <c r="H46" s="2"/>
    </row>
    <row r="47" spans="1:26" ht="15.75" thickBot="1">
      <c r="A47" s="14" t="s">
        <v>53</v>
      </c>
      <c r="B47" s="14"/>
      <c r="C47" s="14"/>
      <c r="D47" s="14"/>
      <c r="E47" s="27">
        <f>SUM(S3:S33)</f>
        <v>0</v>
      </c>
      <c r="F47" s="21" t="s">
        <v>54</v>
      </c>
      <c r="G47" s="29">
        <f t="shared" si="19"/>
        <v>0</v>
      </c>
      <c r="H47" s="2"/>
    </row>
    <row r="48" spans="1:26" ht="15.75" thickBot="1">
      <c r="A48" s="143" t="s">
        <v>59</v>
      </c>
      <c r="B48" s="143"/>
      <c r="C48" s="143"/>
      <c r="D48" s="143"/>
      <c r="E48" s="26">
        <f>SUM(G3:G33)</f>
        <v>0</v>
      </c>
      <c r="F48" s="22" t="s">
        <v>54</v>
      </c>
      <c r="G48" s="28">
        <f t="shared" si="19"/>
        <v>0</v>
      </c>
      <c r="H48" s="2"/>
      <c r="I48" s="71"/>
    </row>
    <row r="49" spans="1:18" ht="15.75" thickBot="1">
      <c r="A49" s="143" t="s">
        <v>60</v>
      </c>
      <c r="B49" s="143"/>
      <c r="C49" s="143"/>
      <c r="D49" s="143"/>
      <c r="E49" s="25">
        <f>SUM(F3:F33)</f>
        <v>0</v>
      </c>
      <c r="F49" s="22" t="s">
        <v>54</v>
      </c>
      <c r="G49" s="28">
        <f t="shared" si="19"/>
        <v>0</v>
      </c>
      <c r="H49" s="2"/>
    </row>
    <row r="50" spans="1:18" ht="15.75" thickBot="1">
      <c r="A50" s="135" t="s">
        <v>63</v>
      </c>
      <c r="B50" s="136"/>
      <c r="C50" s="136"/>
      <c r="D50" s="137"/>
      <c r="E50" s="27">
        <f>SUM(T3:T33)</f>
        <v>0</v>
      </c>
      <c r="F50" s="22" t="s">
        <v>54</v>
      </c>
      <c r="G50" s="29">
        <f>E50</f>
        <v>0</v>
      </c>
      <c r="H50" s="2"/>
    </row>
    <row r="51" spans="1:18" ht="15.75" thickBot="1">
      <c r="A51" s="152" t="s">
        <v>88</v>
      </c>
      <c r="B51" s="152"/>
      <c r="C51" s="152"/>
      <c r="D51" s="152"/>
      <c r="E51" s="27">
        <f>SUM(U3:U33)</f>
        <v>8</v>
      </c>
      <c r="F51" s="33" t="s">
        <v>54</v>
      </c>
      <c r="G51" s="29">
        <f>E51</f>
        <v>8</v>
      </c>
      <c r="H51" s="144" t="s">
        <v>116</v>
      </c>
      <c r="I51" s="145"/>
      <c r="J51" s="29">
        <f>SUM(Z3:Z33)</f>
        <v>5</v>
      </c>
      <c r="K51" s="125" t="s">
        <v>54</v>
      </c>
      <c r="L51" s="29">
        <f>$J$51</f>
        <v>5</v>
      </c>
      <c r="N51" s="126"/>
      <c r="O51" s="126"/>
      <c r="P51" s="126"/>
      <c r="Q51" s="117"/>
      <c r="R51" s="126"/>
    </row>
    <row r="52" spans="1:18" ht="15.75" thickBot="1">
      <c r="A52" s="134" t="s">
        <v>91</v>
      </c>
      <c r="B52" s="134"/>
      <c r="C52" s="134"/>
      <c r="D52" s="134"/>
      <c r="E52" s="27">
        <f>SUM(W3:W33)</f>
        <v>405.59999999999997</v>
      </c>
      <c r="F52" s="33" t="s">
        <v>54</v>
      </c>
      <c r="G52" s="29">
        <f>Données!C14*((G51-(E45+E46))+M44)</f>
        <v>405.6</v>
      </c>
    </row>
    <row r="53" spans="1:18" ht="15.75" thickBot="1">
      <c r="A53" s="34" t="s">
        <v>92</v>
      </c>
      <c r="B53" s="34"/>
      <c r="C53" s="34"/>
      <c r="D53" s="34"/>
      <c r="E53" s="27">
        <f>SUM(X3:X33)</f>
        <v>12.776400000000001</v>
      </c>
      <c r="F53" s="33" t="s">
        <v>54</v>
      </c>
      <c r="G53" s="29">
        <f>E53</f>
        <v>12.776400000000001</v>
      </c>
    </row>
    <row r="54" spans="1:18" ht="15.75" thickBot="1">
      <c r="A54" s="138" t="s">
        <v>123</v>
      </c>
      <c r="B54" s="138"/>
      <c r="C54" s="138"/>
      <c r="D54" s="138"/>
      <c r="E54" s="35">
        <f>SUM(Y3:Y33)</f>
        <v>17.490891600000001</v>
      </c>
      <c r="F54" s="33" t="s">
        <v>54</v>
      </c>
      <c r="G54" s="36">
        <f>E54</f>
        <v>17.490891600000001</v>
      </c>
    </row>
    <row r="55" spans="1:18" ht="15.75" thickBot="1">
      <c r="A55" s="134" t="s">
        <v>117</v>
      </c>
      <c r="B55" s="134"/>
      <c r="C55" s="134"/>
      <c r="D55" s="134"/>
      <c r="E55" s="27">
        <f>((E51-(J51+E50+E45+E46)))</f>
        <v>3</v>
      </c>
      <c r="F55" s="33" t="s">
        <v>54</v>
      </c>
      <c r="G55" s="29">
        <f>E55</f>
        <v>3</v>
      </c>
    </row>
    <row r="58" spans="1:18">
      <c r="A58" s="32"/>
    </row>
    <row r="60" spans="1:18">
      <c r="H60" s="1"/>
    </row>
  </sheetData>
  <mergeCells count="21">
    <mergeCell ref="M38:P38"/>
    <mergeCell ref="M39:P39"/>
    <mergeCell ref="M40:P40"/>
    <mergeCell ref="M42:P42"/>
    <mergeCell ref="A51:D51"/>
    <mergeCell ref="H44:J44"/>
    <mergeCell ref="A55:D55"/>
    <mergeCell ref="A52:D52"/>
    <mergeCell ref="A50:D50"/>
    <mergeCell ref="A54:D54"/>
    <mergeCell ref="H35:I35"/>
    <mergeCell ref="A38:D38"/>
    <mergeCell ref="A40:D40"/>
    <mergeCell ref="A49:D49"/>
    <mergeCell ref="A48:D48"/>
    <mergeCell ref="A43:D43"/>
    <mergeCell ref="A39:D39"/>
    <mergeCell ref="A41:D41"/>
    <mergeCell ref="A42:D42"/>
    <mergeCell ref="A37:D37"/>
    <mergeCell ref="H51:I51"/>
  </mergeCells>
  <conditionalFormatting sqref="Q3:Q33">
    <cfRule type="expression" dxfId="22" priority="26">
      <formula>"00:00"</formula>
    </cfRule>
  </conditionalFormatting>
  <conditionalFormatting sqref="E3:E33">
    <cfRule type="expression" dxfId="21" priority="1">
      <formula>E3="Formation"</formula>
    </cfRule>
    <cfRule type="expression" dxfId="20" priority="10">
      <formula>OR($E3="Maladie",$E3="Accident Travail")</formula>
    </cfRule>
    <cfRule type="expression" dxfId="19" priority="13">
      <formula>OR($E3="Cp",$E3="Tps Habillage",$E3="Jrs ancien",$E3="Rtt",$E3="Récup",$E3="Récup hrs nuit",$E3="Cp Fraction")</formula>
    </cfRule>
    <cfRule type="expression" dxfId="18" priority="20">
      <formula>($E3="Astreinte")</formula>
    </cfRule>
  </conditionalFormatting>
  <conditionalFormatting sqref="D3:D33">
    <cfRule type="containsText" dxfId="17" priority="18" operator="containsText" text="Astreinte">
      <formula>NOT(ISERROR(SEARCH("Astreinte",D3)))</formula>
    </cfRule>
  </conditionalFormatting>
  <conditionalFormatting sqref="A3:A33">
    <cfRule type="expression" dxfId="16" priority="11">
      <formula>$A3&lt;&gt;""</formula>
    </cfRule>
  </conditionalFormatting>
  <conditionalFormatting sqref="B3:E33">
    <cfRule type="expression" dxfId="15" priority="15">
      <formula>OR($B3="Samedi",$B3="Dimanche")</formula>
    </cfRule>
    <cfRule type="expression" dxfId="14" priority="17">
      <formula>($D3="Férié")</formula>
    </cfRule>
  </conditionalFormatting>
  <conditionalFormatting sqref="D3:E33">
    <cfRule type="expression" dxfId="13" priority="9">
      <formula>($D3="Formation")</formula>
    </cfRule>
  </conditionalFormatting>
  <conditionalFormatting sqref="B3:B33">
    <cfRule type="expression" dxfId="12" priority="8">
      <formula>OR($B3="Lundi",$B3="Mardi",$B3="Mercredi",$B3="Jeudi",$B3="Vendredi")</formula>
    </cfRule>
  </conditionalFormatting>
  <conditionalFormatting sqref="I38 I40:I43">
    <cfRule type="expression" dxfId="11" priority="4">
      <formula>AND(I38&lt;=0)</formula>
    </cfRule>
  </conditionalFormatting>
  <conditionalFormatting sqref="F3:T33">
    <cfRule type="expression" dxfId="10" priority="2">
      <formula>F3&lt;&gt;""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V11"/>
  <sheetViews>
    <sheetView zoomScale="80" zoomScaleNormal="80" workbookViewId="0">
      <pane ySplit="1" topLeftCell="A2" activePane="bottomLeft" state="frozen"/>
      <selection pane="bottomLeft" activeCell="T42" sqref="T42"/>
    </sheetView>
  </sheetViews>
  <sheetFormatPr baseColWidth="10" defaultRowHeight="15"/>
  <cols>
    <col min="1" max="1" width="12.28515625" customWidth="1"/>
    <col min="2" max="3" width="11.5703125" customWidth="1"/>
    <col min="4" max="4" width="9.5703125" customWidth="1"/>
    <col min="5" max="5" width="12" customWidth="1"/>
    <col min="6" max="6" width="10.28515625" customWidth="1"/>
    <col min="7" max="7" width="7.85546875" customWidth="1"/>
    <col min="8" max="8" width="9.7109375" customWidth="1"/>
    <col min="9" max="9" width="8.85546875" customWidth="1"/>
    <col min="10" max="10" width="12.140625" customWidth="1"/>
    <col min="11" max="11" width="9.5703125" customWidth="1"/>
    <col min="12" max="12" width="13.42578125" customWidth="1"/>
    <col min="13" max="13" width="9.28515625" customWidth="1"/>
    <col min="17" max="17" width="13" customWidth="1"/>
    <col min="18" max="18" width="6.28515625" customWidth="1"/>
    <col min="19" max="19" width="8" customWidth="1"/>
    <col min="20" max="20" width="9.140625" customWidth="1"/>
    <col min="21" max="21" width="13.5703125" customWidth="1"/>
    <col min="22" max="22" width="11.42578125" customWidth="1"/>
  </cols>
  <sheetData>
    <row r="1" spans="1:22">
      <c r="A1" s="18"/>
      <c r="B1" s="43" t="s">
        <v>2</v>
      </c>
      <c r="C1" s="43" t="s">
        <v>30</v>
      </c>
      <c r="D1" s="43" t="s">
        <v>18</v>
      </c>
      <c r="E1" s="43" t="s">
        <v>45</v>
      </c>
      <c r="F1" s="44" t="s">
        <v>46</v>
      </c>
      <c r="G1" s="44" t="s">
        <v>3</v>
      </c>
      <c r="H1" s="43" t="s">
        <v>119</v>
      </c>
      <c r="I1" s="43" t="s">
        <v>118</v>
      </c>
      <c r="J1" s="43" t="s">
        <v>5</v>
      </c>
      <c r="K1" s="43" t="s">
        <v>62</v>
      </c>
      <c r="L1" s="43" t="s">
        <v>33</v>
      </c>
      <c r="M1" s="43" t="s">
        <v>7</v>
      </c>
      <c r="N1" s="43" t="s">
        <v>29</v>
      </c>
      <c r="O1" s="43" t="s">
        <v>31</v>
      </c>
      <c r="P1" s="43" t="s">
        <v>32</v>
      </c>
      <c r="Q1" s="43" t="s">
        <v>97</v>
      </c>
      <c r="R1" s="43" t="s">
        <v>96</v>
      </c>
      <c r="S1" s="43" t="s">
        <v>120</v>
      </c>
      <c r="T1" s="43" t="s">
        <v>124</v>
      </c>
      <c r="U1" s="43" t="s">
        <v>121</v>
      </c>
      <c r="V1" s="43" t="s">
        <v>122</v>
      </c>
    </row>
    <row r="2" spans="1:22" ht="8.2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127"/>
      <c r="V2" s="127"/>
    </row>
    <row r="3" spans="1:22" ht="16.5" customHeight="1">
      <c r="A3" s="46" t="s">
        <v>64</v>
      </c>
      <c r="B3" s="47">
        <f>Avril!$E$37</f>
        <v>5.5555555555555566E-2</v>
      </c>
      <c r="C3" s="47">
        <f>Avril!$E$38</f>
        <v>0</v>
      </c>
      <c r="D3" s="48">
        <f>Avril!$E$44</f>
        <v>0</v>
      </c>
      <c r="E3" s="47">
        <f>Avril!$E$39</f>
        <v>0.16666666666666666</v>
      </c>
      <c r="F3" s="47">
        <f>Avril!$E$40</f>
        <v>0</v>
      </c>
      <c r="G3" s="48">
        <f>Avril!$E$41</f>
        <v>0</v>
      </c>
      <c r="H3" s="48">
        <f>Avril!$E$42</f>
        <v>0</v>
      </c>
      <c r="I3" s="48">
        <f>Avril!$E$43</f>
        <v>0</v>
      </c>
      <c r="J3" s="48">
        <f>Avril!$E$45</f>
        <v>0</v>
      </c>
      <c r="K3" s="48">
        <f>Avril!$E$46</f>
        <v>0</v>
      </c>
      <c r="L3" s="47">
        <f>Avril!$E$35</f>
        <v>2.5</v>
      </c>
      <c r="M3" s="49">
        <f>Avril!$E$47</f>
        <v>0</v>
      </c>
      <c r="N3" s="49">
        <f>Avril!$E$50</f>
        <v>0</v>
      </c>
      <c r="O3" s="47">
        <f>Avril!$E$49</f>
        <v>0</v>
      </c>
      <c r="P3" s="47">
        <f>Avril!$E$48</f>
        <v>0</v>
      </c>
      <c r="Q3" s="50">
        <f>Avril!$E$51</f>
        <v>8</v>
      </c>
      <c r="R3" s="18">
        <f>Avril!$E$52</f>
        <v>405.59999999999997</v>
      </c>
      <c r="S3" s="18">
        <f>Avril!$E$53</f>
        <v>12.776400000000001</v>
      </c>
      <c r="T3" s="51">
        <f>Avril!$E$54</f>
        <v>17.490891600000001</v>
      </c>
      <c r="U3" s="126">
        <f>Avril!$J$51</f>
        <v>5</v>
      </c>
      <c r="V3" s="2">
        <f>Avril!$E$55</f>
        <v>3</v>
      </c>
    </row>
    <row r="4" spans="1:22" s="60" customFormat="1" ht="8.25" customHeight="1">
      <c r="A4" s="52"/>
      <c r="B4" s="53"/>
      <c r="C4" s="53"/>
      <c r="D4" s="20"/>
      <c r="E4" s="54"/>
      <c r="F4" s="54"/>
      <c r="G4" s="54"/>
      <c r="H4" s="20"/>
      <c r="I4" s="20"/>
      <c r="J4" s="20"/>
      <c r="K4" s="20"/>
      <c r="L4" s="20"/>
      <c r="M4" s="20"/>
      <c r="N4" s="20"/>
      <c r="O4" s="54"/>
      <c r="P4" s="54"/>
      <c r="Q4" s="20"/>
      <c r="R4" s="20"/>
      <c r="S4" s="20"/>
      <c r="T4" s="20"/>
      <c r="U4" s="5"/>
      <c r="V4" s="5"/>
    </row>
    <row r="5" spans="1:22" ht="18" customHeight="1">
      <c r="A5" s="66" t="s">
        <v>76</v>
      </c>
      <c r="B5" s="67">
        <f t="shared" ref="B5:V5" si="0">SUM(B3:B3)</f>
        <v>5.5555555555555566E-2</v>
      </c>
      <c r="C5" s="67">
        <f t="shared" si="0"/>
        <v>0</v>
      </c>
      <c r="D5" s="68">
        <f t="shared" si="0"/>
        <v>0</v>
      </c>
      <c r="E5" s="67">
        <f t="shared" si="0"/>
        <v>0.16666666666666666</v>
      </c>
      <c r="F5" s="67">
        <f t="shared" si="0"/>
        <v>0</v>
      </c>
      <c r="G5" s="68">
        <f t="shared" si="0"/>
        <v>0</v>
      </c>
      <c r="H5" s="69">
        <f t="shared" si="0"/>
        <v>0</v>
      </c>
      <c r="I5" s="69">
        <f t="shared" si="0"/>
        <v>0</v>
      </c>
      <c r="J5" s="69">
        <f t="shared" si="0"/>
        <v>0</v>
      </c>
      <c r="K5" s="69">
        <f t="shared" si="0"/>
        <v>0</v>
      </c>
      <c r="L5" s="67">
        <f t="shared" si="0"/>
        <v>2.5</v>
      </c>
      <c r="M5" s="69">
        <f t="shared" si="0"/>
        <v>0</v>
      </c>
      <c r="N5" s="69">
        <f t="shared" si="0"/>
        <v>0</v>
      </c>
      <c r="O5" s="67">
        <f t="shared" si="0"/>
        <v>0</v>
      </c>
      <c r="P5" s="67">
        <f t="shared" si="0"/>
        <v>0</v>
      </c>
      <c r="Q5" s="68">
        <f t="shared" si="0"/>
        <v>8</v>
      </c>
      <c r="R5" s="68">
        <f t="shared" si="0"/>
        <v>405.59999999999997</v>
      </c>
      <c r="S5" s="68">
        <f t="shared" si="0"/>
        <v>12.776400000000001</v>
      </c>
      <c r="T5" s="70">
        <f t="shared" si="0"/>
        <v>17.490891600000001</v>
      </c>
      <c r="U5" s="128">
        <f t="shared" si="0"/>
        <v>5</v>
      </c>
      <c r="V5" s="128">
        <f t="shared" si="0"/>
        <v>3</v>
      </c>
    </row>
    <row r="6" spans="1:22" ht="8.25" customHeight="1" thickBot="1">
      <c r="A6" s="55"/>
      <c r="B6" s="56"/>
      <c r="C6" s="56"/>
      <c r="D6" s="57"/>
      <c r="E6" s="56"/>
      <c r="F6" s="56"/>
      <c r="G6" s="57"/>
      <c r="H6" s="58"/>
      <c r="I6" s="58"/>
      <c r="J6" s="58"/>
      <c r="K6" s="58"/>
      <c r="L6" s="56"/>
      <c r="M6" s="58"/>
      <c r="N6" s="58"/>
      <c r="O6" s="56"/>
      <c r="P6" s="56"/>
      <c r="Q6" s="20"/>
      <c r="R6" s="20"/>
      <c r="S6" s="20"/>
      <c r="T6" s="20"/>
      <c r="U6" s="5"/>
      <c r="V6" s="5"/>
    </row>
    <row r="7" spans="1:22" ht="15.75" thickBot="1">
      <c r="A7" s="63" t="s">
        <v>98</v>
      </c>
      <c r="B7" s="156">
        <f>B5-C5</f>
        <v>5.5555555555555566E-2</v>
      </c>
      <c r="C7" s="157"/>
      <c r="D7" s="64"/>
      <c r="E7" s="156">
        <f>E5-F5</f>
        <v>0.16666666666666666</v>
      </c>
      <c r="F7" s="157"/>
      <c r="G7" s="65">
        <f>Données!C8-G5</f>
        <v>25</v>
      </c>
      <c r="H7" s="65">
        <f>Données!C12-H5</f>
        <v>3</v>
      </c>
      <c r="I7" s="65">
        <f>Données!C10-I5</f>
        <v>2</v>
      </c>
      <c r="J7" s="19"/>
      <c r="K7" s="19"/>
      <c r="L7" s="59">
        <f>Données!C2-L5</f>
        <v>64.458333333333329</v>
      </c>
      <c r="M7" s="158" t="s">
        <v>61</v>
      </c>
      <c r="N7" s="159"/>
      <c r="O7" s="159"/>
      <c r="P7" s="160"/>
      <c r="Q7" s="19"/>
      <c r="R7" s="19"/>
      <c r="S7" s="19"/>
      <c r="T7" s="19"/>
    </row>
    <row r="8" spans="1:22" ht="15.75" thickBot="1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2" ht="15.75" thickBot="1">
      <c r="A9" s="105" t="s">
        <v>99</v>
      </c>
      <c r="B9" s="161">
        <f>Données!C23</f>
        <v>0</v>
      </c>
      <c r="C9" s="162"/>
      <c r="D9" s="106"/>
      <c r="E9" s="107">
        <f>Données!C25</f>
        <v>0</v>
      </c>
      <c r="F9" s="106"/>
      <c r="G9" s="108">
        <f>Données!C21</f>
        <v>0</v>
      </c>
      <c r="H9" s="109">
        <f>Données!C27</f>
        <v>0</v>
      </c>
      <c r="I9" s="109">
        <f>Données!C29</f>
        <v>0</v>
      </c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 spans="1:22" ht="15.75" thickBot="1">
      <c r="A10" s="19"/>
      <c r="B10" s="19"/>
      <c r="C10" s="19"/>
      <c r="D10" s="19"/>
      <c r="E10" s="19"/>
      <c r="F10" s="19"/>
      <c r="G10" s="19"/>
      <c r="H10" s="18"/>
      <c r="I10" s="18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</row>
    <row r="11" spans="1:22" ht="15.75" thickBot="1">
      <c r="A11" s="110" t="s">
        <v>100</v>
      </c>
      <c r="B11" s="163">
        <f>B7+B9</f>
        <v>5.5555555555555566E-2</v>
      </c>
      <c r="C11" s="164"/>
      <c r="D11" s="111"/>
      <c r="E11" s="112">
        <f>E7+E9</f>
        <v>0.16666666666666666</v>
      </c>
      <c r="F11" s="111"/>
      <c r="G11" s="113">
        <f>G7+G9</f>
        <v>25</v>
      </c>
      <c r="H11" s="113">
        <f>H7+H9</f>
        <v>3</v>
      </c>
      <c r="I11" s="114">
        <f>I7+I9</f>
        <v>2</v>
      </c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</row>
  </sheetData>
  <mergeCells count="5">
    <mergeCell ref="B7:C7"/>
    <mergeCell ref="E7:F7"/>
    <mergeCell ref="M7:P7"/>
    <mergeCell ref="B9:C9"/>
    <mergeCell ref="B11:C11"/>
  </mergeCells>
  <conditionalFormatting sqref="B7:C7">
    <cfRule type="expression" dxfId="9" priority="11">
      <formula>$B$7&lt;=0</formula>
    </cfRule>
  </conditionalFormatting>
  <conditionalFormatting sqref="E7:F7">
    <cfRule type="expression" dxfId="8" priority="10">
      <formula>$E$7&lt;=0</formula>
    </cfRule>
  </conditionalFormatting>
  <conditionalFormatting sqref="G7">
    <cfRule type="expression" dxfId="7" priority="9">
      <formula>$G$7&lt;=0</formula>
    </cfRule>
  </conditionalFormatting>
  <conditionalFormatting sqref="H7">
    <cfRule type="expression" dxfId="6" priority="8">
      <formula>$H$7&lt;=0</formula>
    </cfRule>
  </conditionalFormatting>
  <conditionalFormatting sqref="I7">
    <cfRule type="expression" dxfId="5" priority="7">
      <formula>$I$7&lt;=0</formula>
    </cfRule>
  </conditionalFormatting>
  <conditionalFormatting sqref="B11:C11">
    <cfRule type="expression" dxfId="4" priority="5">
      <formula>$B$11&lt;=0</formula>
    </cfRule>
  </conditionalFormatting>
  <conditionalFormatting sqref="E11">
    <cfRule type="expression" dxfId="3" priority="4">
      <formula>$E$11&lt;=0</formula>
    </cfRule>
  </conditionalFormatting>
  <conditionalFormatting sqref="G11">
    <cfRule type="expression" dxfId="2" priority="3">
      <formula>$G$11&lt;=0</formula>
    </cfRule>
  </conditionalFormatting>
  <conditionalFormatting sqref="H11">
    <cfRule type="expression" dxfId="1" priority="2">
      <formula>$H$11&lt;=0</formula>
    </cfRule>
  </conditionalFormatting>
  <conditionalFormatting sqref="I11">
    <cfRule type="expression" dxfId="0" priority="1">
      <formula>$I$11&lt;=0</formula>
    </cfRule>
  </conditionalFormatting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L43"/>
  <sheetViews>
    <sheetView workbookViewId="0">
      <selection activeCell="H27" sqref="H27"/>
    </sheetView>
  </sheetViews>
  <sheetFormatPr baseColWidth="10" defaultRowHeight="15"/>
  <cols>
    <col min="1" max="1" width="21.7109375" customWidth="1"/>
    <col min="2" max="2" width="3.42578125" customWidth="1"/>
    <col min="3" max="3" width="27.7109375" customWidth="1"/>
    <col min="12" max="12" width="17.28515625" customWidth="1"/>
  </cols>
  <sheetData>
    <row r="1" spans="1:12">
      <c r="A1" s="79" t="s">
        <v>105</v>
      </c>
      <c r="B1" s="19"/>
      <c r="C1" s="80" t="s">
        <v>34</v>
      </c>
      <c r="D1" s="19"/>
      <c r="E1" s="165" t="s">
        <v>95</v>
      </c>
      <c r="F1" s="166"/>
      <c r="G1" s="166"/>
      <c r="H1" s="167"/>
      <c r="I1" s="168"/>
      <c r="J1" s="168"/>
      <c r="K1" s="168"/>
      <c r="L1" s="120" t="s">
        <v>114</v>
      </c>
    </row>
    <row r="2" spans="1:12">
      <c r="A2" s="19"/>
      <c r="B2" s="19"/>
      <c r="C2" s="81">
        <v>66.958333333333329</v>
      </c>
      <c r="D2" s="19"/>
      <c r="E2" s="82"/>
      <c r="F2" s="83" t="s">
        <v>93</v>
      </c>
      <c r="G2" s="83" t="s">
        <v>94</v>
      </c>
      <c r="H2" s="83" t="s">
        <v>110</v>
      </c>
      <c r="I2" s="83" t="s">
        <v>111</v>
      </c>
      <c r="J2" s="83" t="s">
        <v>112</v>
      </c>
      <c r="K2" s="83" t="s">
        <v>113</v>
      </c>
      <c r="L2" s="121"/>
    </row>
    <row r="3" spans="1:12">
      <c r="A3" s="19" t="s">
        <v>17</v>
      </c>
      <c r="B3" s="19"/>
      <c r="C3" s="16"/>
      <c r="D3" s="19"/>
      <c r="E3" s="82" t="s">
        <v>64</v>
      </c>
      <c r="F3" s="84">
        <v>1.369</v>
      </c>
      <c r="G3" s="84"/>
      <c r="H3" s="84"/>
      <c r="I3" s="129"/>
      <c r="J3" s="129"/>
      <c r="K3" s="129"/>
      <c r="L3" s="132">
        <f>IF(F3&lt;&gt;"",LOOKUP(9^9,Données!F3:K3),"")</f>
        <v>1.369</v>
      </c>
    </row>
    <row r="4" spans="1:12">
      <c r="A4" s="19" t="s">
        <v>11</v>
      </c>
      <c r="B4" s="19"/>
      <c r="C4" s="85" t="s">
        <v>35</v>
      </c>
      <c r="D4" s="19"/>
      <c r="E4" s="82" t="s">
        <v>65</v>
      </c>
      <c r="F4" s="84"/>
      <c r="G4" s="84"/>
      <c r="H4" s="84"/>
      <c r="I4" s="129"/>
      <c r="J4" s="129"/>
      <c r="K4" s="129"/>
      <c r="L4" s="132" t="str">
        <f>IF(F4&lt;&gt;"",LOOKUP(9^9,Données!F4:K4),"")</f>
        <v/>
      </c>
    </row>
    <row r="5" spans="1:12">
      <c r="A5" s="19" t="s">
        <v>9</v>
      </c>
      <c r="B5" s="19"/>
      <c r="C5" s="85">
        <v>15</v>
      </c>
      <c r="D5" s="19"/>
      <c r="E5" s="82" t="s">
        <v>66</v>
      </c>
      <c r="F5" s="84"/>
      <c r="G5" s="84"/>
      <c r="H5" s="84"/>
      <c r="I5" s="129"/>
      <c r="J5" s="129"/>
      <c r="K5" s="129"/>
      <c r="L5" s="132" t="str">
        <f>IF(F5&lt;&gt;"",LOOKUP(9^9,Données!F5:K5),"")</f>
        <v/>
      </c>
    </row>
    <row r="6" spans="1:12">
      <c r="A6" s="19" t="s">
        <v>16</v>
      </c>
      <c r="B6" s="19"/>
      <c r="C6" s="16"/>
      <c r="D6" s="19"/>
      <c r="E6" s="82" t="s">
        <v>67</v>
      </c>
      <c r="F6" s="84"/>
      <c r="G6" s="84"/>
      <c r="H6" s="84"/>
      <c r="I6" s="129"/>
      <c r="J6" s="129"/>
      <c r="K6" s="129"/>
      <c r="L6" s="132" t="str">
        <f>IF(F6&lt;&gt;"",LOOKUP(9^9,Données!F6:K6),"")</f>
        <v/>
      </c>
    </row>
    <row r="7" spans="1:12">
      <c r="A7" s="19" t="s">
        <v>24</v>
      </c>
      <c r="B7" s="19"/>
      <c r="C7" s="80" t="s">
        <v>36</v>
      </c>
      <c r="D7" s="19"/>
      <c r="E7" s="82" t="s">
        <v>68</v>
      </c>
      <c r="F7" s="84"/>
      <c r="G7" s="84"/>
      <c r="H7" s="84"/>
      <c r="I7" s="129"/>
      <c r="J7" s="129"/>
      <c r="K7" s="129"/>
      <c r="L7" s="132" t="str">
        <f>IF(F7&lt;&gt;"",LOOKUP(9^9,Données!F7:K7),"")</f>
        <v/>
      </c>
    </row>
    <row r="8" spans="1:12">
      <c r="A8" s="19" t="s">
        <v>23</v>
      </c>
      <c r="B8" s="19"/>
      <c r="C8" s="80">
        <v>25</v>
      </c>
      <c r="D8" s="19"/>
      <c r="E8" s="82" t="s">
        <v>69</v>
      </c>
      <c r="F8" s="84"/>
      <c r="G8" s="84"/>
      <c r="H8" s="84"/>
      <c r="I8" s="129"/>
      <c r="J8" s="129"/>
      <c r="K8" s="129"/>
      <c r="L8" s="132" t="str">
        <f>IF(F8&lt;&gt;"",LOOKUP(9^9,Données!F8:K8),"")</f>
        <v/>
      </c>
    </row>
    <row r="9" spans="1:12">
      <c r="A9" s="19" t="s">
        <v>20</v>
      </c>
      <c r="B9" s="19"/>
      <c r="C9" s="86" t="s">
        <v>37</v>
      </c>
      <c r="D9" s="19"/>
      <c r="E9" s="82" t="s">
        <v>70</v>
      </c>
      <c r="F9" s="84"/>
      <c r="G9" s="84"/>
      <c r="H9" s="84"/>
      <c r="I9" s="129"/>
      <c r="J9" s="129"/>
      <c r="K9" s="129"/>
      <c r="L9" s="132" t="str">
        <f>IF(F9&lt;&gt;"",LOOKUP(9^9,Données!F9:K9),"")</f>
        <v/>
      </c>
    </row>
    <row r="10" spans="1:12">
      <c r="A10" s="19" t="s">
        <v>25</v>
      </c>
      <c r="B10" s="19"/>
      <c r="C10" s="86">
        <v>2</v>
      </c>
      <c r="D10" s="19"/>
      <c r="E10" s="82" t="s">
        <v>71</v>
      </c>
      <c r="F10" s="84"/>
      <c r="G10" s="84"/>
      <c r="H10" s="84"/>
      <c r="I10" s="129"/>
      <c r="J10" s="129"/>
      <c r="K10" s="129"/>
      <c r="L10" s="132" t="str">
        <f>IF(F10&lt;&gt;"",LOOKUP(9^9,Données!F10:K10),"")</f>
        <v/>
      </c>
    </row>
    <row r="11" spans="1:12">
      <c r="A11" s="19" t="s">
        <v>48</v>
      </c>
      <c r="B11" s="19"/>
      <c r="C11" s="87" t="s">
        <v>38</v>
      </c>
      <c r="D11" s="19"/>
      <c r="E11" s="82" t="s">
        <v>72</v>
      </c>
      <c r="F11" s="84"/>
      <c r="G11" s="84"/>
      <c r="H11" s="84"/>
      <c r="I11" s="129"/>
      <c r="J11" s="129"/>
      <c r="K11" s="129"/>
      <c r="L11" s="132" t="str">
        <f>IF(F11&lt;&gt;"",LOOKUP(9^9,Données!F11:K11),"")</f>
        <v/>
      </c>
    </row>
    <row r="12" spans="1:12">
      <c r="A12" s="19" t="s">
        <v>49</v>
      </c>
      <c r="B12" s="19"/>
      <c r="C12" s="87">
        <v>3</v>
      </c>
      <c r="D12" s="19"/>
      <c r="E12" s="82" t="s">
        <v>73</v>
      </c>
      <c r="F12" s="84"/>
      <c r="G12" s="84"/>
      <c r="H12" s="84"/>
      <c r="I12" s="129"/>
      <c r="J12" s="129"/>
      <c r="K12" s="129"/>
      <c r="L12" s="132" t="str">
        <f>IF(F12&lt;&gt;"",LOOKUP(9^9,Données!F12:K12),"")</f>
        <v/>
      </c>
    </row>
    <row r="13" spans="1:12">
      <c r="A13" s="19" t="s">
        <v>26</v>
      </c>
      <c r="B13" s="19"/>
      <c r="C13" s="88" t="s">
        <v>89</v>
      </c>
      <c r="D13" s="19"/>
      <c r="E13" s="82" t="s">
        <v>74</v>
      </c>
      <c r="F13" s="84"/>
      <c r="G13" s="84"/>
      <c r="H13" s="84"/>
      <c r="I13" s="129"/>
      <c r="J13" s="129"/>
      <c r="K13" s="129"/>
      <c r="L13" s="132" t="str">
        <f>IF(F13&lt;&gt;"",LOOKUP(9^9,Données!F13:K13),"")</f>
        <v/>
      </c>
    </row>
    <row r="14" spans="1:12" ht="15.75" thickBot="1">
      <c r="A14" s="19" t="s">
        <v>18</v>
      </c>
      <c r="B14" s="19"/>
      <c r="C14" s="88">
        <v>50.7</v>
      </c>
      <c r="D14" s="19"/>
      <c r="E14" s="122" t="s">
        <v>75</v>
      </c>
      <c r="F14" s="123"/>
      <c r="G14" s="123"/>
      <c r="H14" s="123"/>
      <c r="I14" s="130"/>
      <c r="J14" s="130"/>
      <c r="K14" s="130"/>
      <c r="L14" s="132" t="str">
        <f>IF(F14&lt;&gt;"",LOOKUP(9^9,Données!F14:K14),"")</f>
        <v/>
      </c>
    </row>
    <row r="15" spans="1:12">
      <c r="A15" s="19" t="s">
        <v>29</v>
      </c>
      <c r="B15" s="19"/>
      <c r="C15" s="86" t="s">
        <v>90</v>
      </c>
      <c r="D15" s="19"/>
      <c r="E15" s="115"/>
      <c r="F15" s="115"/>
      <c r="G15" s="115"/>
      <c r="H15" s="117"/>
      <c r="I15" s="118"/>
      <c r="J15" s="119" t="s">
        <v>115</v>
      </c>
      <c r="K15" s="119"/>
      <c r="L15" s="133">
        <f>IF(F3&lt;&gt;"",LOOKUP(9^9,Données!L3:L14),"")</f>
        <v>1.369</v>
      </c>
    </row>
    <row r="16" spans="1:12">
      <c r="A16" s="19" t="s">
        <v>19</v>
      </c>
      <c r="B16" s="19"/>
      <c r="C16" s="89">
        <v>6.3</v>
      </c>
      <c r="D16" s="19"/>
      <c r="E16" s="19"/>
      <c r="F16" s="19"/>
      <c r="G16" s="19"/>
      <c r="H16" s="19"/>
    </row>
    <row r="17" spans="1:10">
      <c r="A17" s="19" t="s">
        <v>21</v>
      </c>
      <c r="B17" s="19"/>
      <c r="C17" s="90"/>
      <c r="D17" s="19"/>
      <c r="E17" s="19"/>
      <c r="F17" s="19"/>
      <c r="G17" s="19"/>
      <c r="H17" s="19"/>
    </row>
    <row r="18" spans="1:10" ht="15.75" thickBot="1">
      <c r="A18" s="19" t="s">
        <v>22</v>
      </c>
      <c r="B18" s="19"/>
      <c r="C18" s="91"/>
      <c r="D18" s="19"/>
      <c r="E18" s="19"/>
      <c r="F18" s="19"/>
      <c r="G18" s="19"/>
      <c r="H18" s="19"/>
    </row>
    <row r="19" spans="1:10" ht="16.5" thickTop="1" thickBot="1">
      <c r="A19" s="19"/>
      <c r="B19" s="19"/>
      <c r="C19" s="92" t="s">
        <v>87</v>
      </c>
      <c r="D19" s="19"/>
      <c r="E19" s="19"/>
      <c r="F19" s="93"/>
      <c r="G19" s="83"/>
      <c r="H19" s="94"/>
      <c r="I19" s="31"/>
      <c r="J19" s="31" t="str">
        <f t="shared" ref="J19:J30" si="0">IF(I19&lt;&gt;"",((H19+I19)/2),IF(H19&lt;&gt;"",H19,""))</f>
        <v/>
      </c>
    </row>
    <row r="20" spans="1:10" ht="15.75" thickTop="1">
      <c r="A20" s="19"/>
      <c r="B20" s="19"/>
      <c r="C20" s="95" t="s">
        <v>77</v>
      </c>
      <c r="D20" s="19"/>
      <c r="E20" s="19"/>
      <c r="F20" s="93"/>
      <c r="G20" s="83"/>
      <c r="H20" s="94"/>
      <c r="I20" s="31"/>
      <c r="J20" s="31" t="str">
        <f t="shared" si="0"/>
        <v/>
      </c>
    </row>
    <row r="21" spans="1:10" ht="15.75" thickBot="1">
      <c r="A21" s="19"/>
      <c r="B21" s="19"/>
      <c r="C21" s="96">
        <v>0</v>
      </c>
      <c r="D21" s="19"/>
      <c r="E21" s="19"/>
      <c r="F21" s="93"/>
      <c r="G21" s="83"/>
      <c r="H21" s="94"/>
      <c r="I21" s="31"/>
      <c r="J21" s="31" t="str">
        <f t="shared" si="0"/>
        <v/>
      </c>
    </row>
    <row r="22" spans="1:10" ht="15.75" thickTop="1">
      <c r="A22" s="19"/>
      <c r="B22" s="19"/>
      <c r="C22" s="97" t="s">
        <v>78</v>
      </c>
      <c r="D22" s="19"/>
      <c r="E22" s="19"/>
      <c r="F22" s="93"/>
      <c r="G22" s="83"/>
      <c r="H22" s="94"/>
      <c r="I22" s="31"/>
      <c r="J22" s="31" t="str">
        <f t="shared" si="0"/>
        <v/>
      </c>
    </row>
    <row r="23" spans="1:10" ht="15.75" thickBot="1">
      <c r="A23" s="19"/>
      <c r="B23" s="19"/>
      <c r="C23" s="98"/>
      <c r="D23" s="19"/>
      <c r="E23" s="19"/>
      <c r="F23" s="93"/>
      <c r="G23" s="83"/>
      <c r="H23" s="94"/>
      <c r="I23" s="31"/>
      <c r="J23" s="31" t="str">
        <f t="shared" si="0"/>
        <v/>
      </c>
    </row>
    <row r="24" spans="1:10" ht="15.75" thickTop="1">
      <c r="A24" s="79" t="s">
        <v>106</v>
      </c>
      <c r="B24" s="19"/>
      <c r="C24" s="99" t="s">
        <v>79</v>
      </c>
      <c r="D24" s="19"/>
      <c r="E24" s="19"/>
      <c r="F24" s="93"/>
      <c r="G24" s="83"/>
      <c r="H24" s="94"/>
      <c r="I24" s="31"/>
      <c r="J24" s="31" t="str">
        <f t="shared" si="0"/>
        <v/>
      </c>
    </row>
    <row r="25" spans="1:10" ht="15.75" thickBot="1">
      <c r="A25" s="19" t="s">
        <v>17</v>
      </c>
      <c r="B25" s="19"/>
      <c r="C25" s="100"/>
      <c r="D25" s="19"/>
      <c r="E25" s="19"/>
      <c r="F25" s="93"/>
      <c r="G25" s="83"/>
      <c r="H25" s="94"/>
      <c r="I25" s="31"/>
      <c r="J25" s="31" t="str">
        <f t="shared" si="0"/>
        <v/>
      </c>
    </row>
    <row r="26" spans="1:10" ht="15.75" thickTop="1">
      <c r="A26" s="19" t="s">
        <v>11</v>
      </c>
      <c r="B26" s="19"/>
      <c r="C26" s="101" t="s">
        <v>80</v>
      </c>
      <c r="D26" s="19"/>
      <c r="E26" s="19"/>
      <c r="F26" s="93"/>
      <c r="G26" s="83"/>
      <c r="H26" s="94"/>
      <c r="I26" s="31"/>
      <c r="J26" s="31" t="str">
        <f t="shared" si="0"/>
        <v/>
      </c>
    </row>
    <row r="27" spans="1:10" ht="15.75" thickBot="1">
      <c r="A27" s="19" t="s">
        <v>9</v>
      </c>
      <c r="B27" s="19"/>
      <c r="C27" s="102">
        <v>0</v>
      </c>
      <c r="D27" s="19"/>
      <c r="E27" s="72"/>
      <c r="F27" s="72"/>
      <c r="G27" s="83"/>
      <c r="H27" s="94"/>
      <c r="I27" s="31"/>
      <c r="J27" s="31" t="str">
        <f t="shared" si="0"/>
        <v/>
      </c>
    </row>
    <row r="28" spans="1:10" ht="15.75" thickTop="1">
      <c r="A28" s="19" t="s">
        <v>16</v>
      </c>
      <c r="B28" s="19"/>
      <c r="C28" s="103" t="s">
        <v>81</v>
      </c>
      <c r="D28" s="19"/>
      <c r="E28" s="19"/>
      <c r="F28" s="93"/>
      <c r="G28" s="83"/>
      <c r="H28" s="94"/>
      <c r="I28" s="31"/>
      <c r="J28" s="31" t="str">
        <f t="shared" si="0"/>
        <v/>
      </c>
    </row>
    <row r="29" spans="1:10" ht="15.75" thickBot="1">
      <c r="A29" s="19" t="s">
        <v>24</v>
      </c>
      <c r="B29" s="19"/>
      <c r="C29" s="104">
        <v>0</v>
      </c>
      <c r="D29" s="19"/>
      <c r="E29" s="19"/>
      <c r="F29" s="93"/>
      <c r="G29" s="83"/>
      <c r="H29" s="94"/>
      <c r="I29" s="31"/>
      <c r="J29" s="31" t="str">
        <f t="shared" si="0"/>
        <v/>
      </c>
    </row>
    <row r="30" spans="1:10" ht="15.75" thickTop="1">
      <c r="A30" s="19" t="s">
        <v>23</v>
      </c>
      <c r="B30" s="19"/>
      <c r="C30" s="19"/>
      <c r="D30" s="19"/>
      <c r="E30" s="19"/>
      <c r="F30" s="93"/>
      <c r="G30" s="83"/>
      <c r="H30" s="94"/>
      <c r="I30" s="31"/>
      <c r="J30" s="31" t="str">
        <f t="shared" si="0"/>
        <v/>
      </c>
    </row>
    <row r="31" spans="1:10">
      <c r="A31" s="19" t="s">
        <v>20</v>
      </c>
      <c r="B31" s="19"/>
      <c r="C31" s="19"/>
      <c r="D31" s="19"/>
      <c r="E31" s="19"/>
      <c r="F31" s="19"/>
      <c r="G31" s="19"/>
      <c r="H31" s="19"/>
    </row>
    <row r="32" spans="1:10">
      <c r="A32" s="19" t="s">
        <v>25</v>
      </c>
      <c r="B32" s="19"/>
      <c r="C32" s="19"/>
      <c r="D32" s="19"/>
      <c r="E32" s="19"/>
      <c r="F32" s="19"/>
      <c r="G32" s="19"/>
      <c r="H32" s="19"/>
    </row>
    <row r="33" spans="1:8">
      <c r="A33" s="19" t="s">
        <v>48</v>
      </c>
      <c r="B33" s="19"/>
      <c r="C33" s="19"/>
      <c r="D33" s="19"/>
      <c r="E33" s="19"/>
      <c r="F33" s="19"/>
      <c r="G33" s="19"/>
      <c r="H33" s="19"/>
    </row>
    <row r="34" spans="1:8">
      <c r="A34" s="19" t="s">
        <v>49</v>
      </c>
      <c r="B34" s="19"/>
      <c r="C34" s="19"/>
      <c r="D34" s="19"/>
      <c r="E34" s="19"/>
      <c r="F34" s="19"/>
      <c r="G34" s="19"/>
      <c r="H34" s="19"/>
    </row>
    <row r="35" spans="1:8">
      <c r="A35" s="19" t="s">
        <v>26</v>
      </c>
      <c r="B35" s="19"/>
      <c r="C35" s="19"/>
      <c r="D35" s="19"/>
      <c r="E35" s="19"/>
      <c r="F35" s="19"/>
      <c r="G35" s="19"/>
      <c r="H35" s="19"/>
    </row>
    <row r="36" spans="1:8">
      <c r="A36" s="19" t="s">
        <v>29</v>
      </c>
      <c r="B36" s="19"/>
      <c r="C36" s="19"/>
      <c r="D36" s="19"/>
      <c r="E36" s="19"/>
      <c r="F36" s="19"/>
      <c r="G36" s="19"/>
      <c r="H36" s="19"/>
    </row>
    <row r="37" spans="1:8">
      <c r="A37" s="19" t="s">
        <v>21</v>
      </c>
      <c r="B37" s="19"/>
      <c r="C37" s="19"/>
      <c r="D37" s="19"/>
      <c r="E37" s="19"/>
      <c r="F37" s="19"/>
      <c r="G37" s="19"/>
      <c r="H37" s="19"/>
    </row>
    <row r="38" spans="1:8">
      <c r="A38" s="19" t="s">
        <v>22</v>
      </c>
      <c r="B38" s="19"/>
      <c r="C38" s="19"/>
      <c r="D38" s="19"/>
      <c r="E38" s="19"/>
      <c r="F38" s="19"/>
      <c r="G38" s="19"/>
      <c r="H38" s="19"/>
    </row>
    <row r="39" spans="1:8">
      <c r="A39" s="19" t="s">
        <v>107</v>
      </c>
      <c r="B39" s="19"/>
      <c r="C39" s="19"/>
      <c r="D39" s="19"/>
      <c r="E39" s="19"/>
      <c r="F39" s="19"/>
      <c r="G39" s="19"/>
      <c r="H39" s="19"/>
    </row>
    <row r="40" spans="1:8">
      <c r="A40" s="19" t="s">
        <v>104</v>
      </c>
      <c r="B40" s="19"/>
      <c r="C40" s="19"/>
      <c r="D40" s="19"/>
      <c r="E40" s="19"/>
      <c r="F40" s="19"/>
      <c r="G40" s="19"/>
      <c r="H40" s="19"/>
    </row>
    <row r="41" spans="1:8">
      <c r="A41" s="19" t="s">
        <v>101</v>
      </c>
      <c r="B41" s="19"/>
      <c r="C41" s="19"/>
      <c r="D41" s="19"/>
      <c r="E41" s="19"/>
      <c r="F41" s="19"/>
      <c r="G41" s="19"/>
      <c r="H41" s="19"/>
    </row>
    <row r="42" spans="1:8">
      <c r="A42" s="19" t="s">
        <v>102</v>
      </c>
      <c r="B42" s="19"/>
      <c r="C42" s="19"/>
      <c r="D42" s="19"/>
      <c r="E42" s="19"/>
      <c r="F42" s="19"/>
      <c r="G42" s="19"/>
      <c r="H42" s="19"/>
    </row>
    <row r="43" spans="1:8">
      <c r="A43" s="19" t="s">
        <v>103</v>
      </c>
      <c r="B43" s="19"/>
      <c r="C43" s="19"/>
      <c r="D43" s="19"/>
      <c r="E43" s="19"/>
      <c r="F43" s="19"/>
      <c r="G43" s="19"/>
      <c r="H43" s="19"/>
    </row>
  </sheetData>
  <sheetProtection password="CF36" sheet="1" objects="1" scenarios="1"/>
  <mergeCells count="1">
    <mergeCell ref="E1:K1"/>
  </mergeCells>
  <pageMargins left="0.7" right="0.7" top="0.75" bottom="0.75" header="0.3" footer="0.3"/>
  <pageSetup paperSize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Avril</vt:lpstr>
      <vt:lpstr>Récapitulatif</vt:lpstr>
      <vt:lpstr>Données</vt:lpstr>
      <vt:lpstr>Feuil1</vt:lpstr>
      <vt:lpstr>horaireseffectue</vt:lpstr>
      <vt:lpstr>horairesprevu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trousselle william</cp:lastModifiedBy>
  <cp:lastPrinted>2011-05-06T06:07:56Z</cp:lastPrinted>
  <dcterms:created xsi:type="dcterms:W3CDTF">2011-01-15T17:20:49Z</dcterms:created>
  <dcterms:modified xsi:type="dcterms:W3CDTF">2012-07-13T16:57:46Z</dcterms:modified>
</cp:coreProperties>
</file>