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35" windowWidth="20115" windowHeight="7635"/>
  </bookViews>
  <sheets>
    <sheet name="RECAP" sheetId="24" r:id="rId1"/>
    <sheet name="LILLE E AFrance" sheetId="18" r:id="rId2"/>
    <sheet name="MONS Descartes" sheetId="4" r:id="rId3"/>
    <sheet name="WSQ Calmette" sheetId="2" r:id="rId4"/>
  </sheets>
  <externalReferences>
    <externalReference r:id="rId5"/>
    <externalReference r:id="rId6"/>
    <externalReference r:id="rId7"/>
  </externalReferences>
  <definedNames>
    <definedName name="coco">#REF!</definedName>
    <definedName name="Excel_BuiltIn_Print_Area_10_1" localSheetId="1">#REF!</definedName>
    <definedName name="Excel_BuiltIn_Print_Area_10_1" localSheetId="2">#REF!</definedName>
    <definedName name="Excel_BuiltIn_Print_Area_10_1" localSheetId="3">#REF!</definedName>
    <definedName name="Excel_BuiltIn_Print_Area_10_1">#REF!</definedName>
    <definedName name="Excel_BuiltIn_Print_Area_11_1" localSheetId="1">#REF!</definedName>
    <definedName name="Excel_BuiltIn_Print_Area_11_1" localSheetId="2">#REF!</definedName>
    <definedName name="Excel_BuiltIn_Print_Area_11_1" localSheetId="3">#REF!</definedName>
    <definedName name="Excel_BuiltIn_Print_Area_11_1">#REF!</definedName>
    <definedName name="Excel_BuiltIn_Print_Area_12_1" localSheetId="1">#REF!</definedName>
    <definedName name="Excel_BuiltIn_Print_Area_12_1" localSheetId="2">#REF!</definedName>
    <definedName name="Excel_BuiltIn_Print_Area_12_1" localSheetId="3">#REF!</definedName>
    <definedName name="Excel_BuiltIn_Print_Area_12_1">#REF!</definedName>
    <definedName name="Excel_BuiltIn_Print_Area_2_1" localSheetId="1">#REF!</definedName>
    <definedName name="Excel_BuiltIn_Print_Area_2_1" localSheetId="2">#REF!</definedName>
    <definedName name="Excel_BuiltIn_Print_Area_2_1" localSheetId="3">#REF!</definedName>
    <definedName name="Excel_BuiltIn_Print_Area_2_1">#REF!</definedName>
    <definedName name="Excel_BuiltIn_Print_Area_3_1" localSheetId="1">#REF!</definedName>
    <definedName name="Excel_BuiltIn_Print_Area_3_1" localSheetId="2">#REF!</definedName>
    <definedName name="Excel_BuiltIn_Print_Area_3_1" localSheetId="3">#REF!</definedName>
    <definedName name="Excel_BuiltIn_Print_Area_3_1">#REF!</definedName>
    <definedName name="Excel_BuiltIn_Print_Area_4_1" localSheetId="1">#REF!</definedName>
    <definedName name="Excel_BuiltIn_Print_Area_4_1" localSheetId="2">#REF!</definedName>
    <definedName name="Excel_BuiltIn_Print_Area_4_1" localSheetId="3">#REF!</definedName>
    <definedName name="Excel_BuiltIn_Print_Area_4_1">#REF!</definedName>
    <definedName name="Excel_BuiltIn_Print_Area_5_1" localSheetId="1">#REF!</definedName>
    <definedName name="Excel_BuiltIn_Print_Area_5_1" localSheetId="2">#REF!</definedName>
    <definedName name="Excel_BuiltIn_Print_Area_5_1" localSheetId="3">#REF!</definedName>
    <definedName name="Excel_BuiltIn_Print_Area_5_1">#REF!</definedName>
    <definedName name="Excel_BuiltIn_Print_Area_7_1" localSheetId="1">#REF!</definedName>
    <definedName name="Excel_BuiltIn_Print_Area_7_1" localSheetId="2">#REF!</definedName>
    <definedName name="Excel_BuiltIn_Print_Area_7_1" localSheetId="3">#REF!</definedName>
    <definedName name="Excel_BuiltIn_Print_Area_7_1">#REF!</definedName>
    <definedName name="Excel_BuiltIn_Print_Area_8_1" localSheetId="1">#REF!</definedName>
    <definedName name="Excel_BuiltIn_Print_Area_8_1" localSheetId="2">#REF!</definedName>
    <definedName name="Excel_BuiltIn_Print_Area_8_1" localSheetId="3">#REF!</definedName>
    <definedName name="Excel_BuiltIn_Print_Area_8_1">#REF!</definedName>
    <definedName name="Excel_BuiltIn_Print_Area_9_1" localSheetId="1">#REF!</definedName>
    <definedName name="Excel_BuiltIn_Print_Area_9_1" localSheetId="2">#REF!</definedName>
    <definedName name="Excel_BuiltIn_Print_Area_9_1" localSheetId="3">#REF!</definedName>
    <definedName name="Excel_BuiltIn_Print_Area_9_1">#REF!</definedName>
    <definedName name="fait_chier" localSheetId="1">#REF!</definedName>
    <definedName name="fait_chier">#REF!</definedName>
    <definedName name="fois7" localSheetId="1">#REF!</definedName>
    <definedName name="fois7">#REF!</definedName>
    <definedName name="fois8" localSheetId="1">#REF!</definedName>
    <definedName name="fois8">#REF!</definedName>
    <definedName name="fois9" localSheetId="1">#REF!</definedName>
    <definedName name="fois9">#REF!</definedName>
    <definedName name="gnagna">[1]paramètres!$A$7:$A$27</definedName>
    <definedName name="liste_cv_fiscaux" localSheetId="1">#REF!</definedName>
    <definedName name="liste_cv_fiscaux">#REF!</definedName>
    <definedName name="liste_mois" localSheetId="1">#REF!</definedName>
    <definedName name="liste_mois">#REF!</definedName>
    <definedName name="liste_nom_prenom" localSheetId="1">[2]paramètres!$A$7:$A$27</definedName>
    <definedName name="liste_nom_prenom" localSheetId="2">[3]paramètres!$A$7:$A$27</definedName>
    <definedName name="liste_nom_prenom" localSheetId="3">[3]paramètres!$A$7:$A$27</definedName>
    <definedName name="liste_nom_prenom">#REF!</definedName>
    <definedName name="liste_prenom_nom" localSheetId="1">#REF!</definedName>
    <definedName name="liste_prenom_nom">#REF!</definedName>
    <definedName name="merde" localSheetId="1">#REF!</definedName>
    <definedName name="merde">#REF!</definedName>
    <definedName name="tata" localSheetId="1">#REF!</definedName>
    <definedName name="tata">#REF!</definedName>
    <definedName name="toto" localSheetId="1">#REF!</definedName>
    <definedName name="toto">#REF!</definedName>
  </definedNames>
  <calcPr calcId="145621"/>
</workbook>
</file>

<file path=xl/calcChain.xml><?xml version="1.0" encoding="utf-8"?>
<calcChain xmlns="http://schemas.openxmlformats.org/spreadsheetml/2006/main">
  <c r="C14" i="24" l="1"/>
  <c r="D14" i="24"/>
  <c r="E19" i="24"/>
  <c r="E20" i="24" s="1"/>
  <c r="D19" i="24"/>
  <c r="D20" i="24" s="1"/>
  <c r="C19" i="24"/>
  <c r="C20" i="24" s="1"/>
  <c r="E18" i="24"/>
  <c r="D18" i="24"/>
  <c r="C18" i="24"/>
  <c r="E17" i="24"/>
  <c r="D17" i="24"/>
  <c r="C17" i="24"/>
  <c r="E16" i="24"/>
  <c r="D16" i="24"/>
  <c r="C16" i="24"/>
  <c r="E15" i="24"/>
  <c r="D15" i="24"/>
  <c r="C15" i="24"/>
  <c r="E14" i="24"/>
  <c r="F4" i="24" l="1"/>
  <c r="E8" i="24"/>
  <c r="D8" i="24"/>
  <c r="C8" i="24"/>
  <c r="C9" i="24" s="1"/>
  <c r="E7" i="24"/>
  <c r="D7" i="24"/>
  <c r="C7" i="24"/>
  <c r="E6" i="24"/>
  <c r="D6" i="24"/>
  <c r="C6" i="24"/>
  <c r="E5" i="24"/>
  <c r="D5" i="24"/>
  <c r="C5" i="24"/>
  <c r="E4" i="24"/>
  <c r="D4" i="24"/>
  <c r="C4" i="24"/>
  <c r="M4" i="18"/>
  <c r="M5" i="18"/>
  <c r="M7" i="18"/>
  <c r="M8" i="18"/>
  <c r="M10" i="18"/>
  <c r="N4" i="18"/>
  <c r="N5" i="18"/>
  <c r="N6" i="18"/>
  <c r="N7" i="18"/>
  <c r="N8" i="18"/>
  <c r="N9" i="18"/>
  <c r="N10" i="18"/>
  <c r="N13" i="18"/>
  <c r="D9" i="24" l="1"/>
  <c r="E9" i="24"/>
  <c r="E28" i="24"/>
  <c r="E27" i="24"/>
  <c r="E26" i="24"/>
  <c r="E25" i="24"/>
  <c r="D28" i="24"/>
  <c r="D27" i="24"/>
  <c r="D26" i="24"/>
  <c r="D25" i="24"/>
  <c r="C28" i="24"/>
  <c r="C27" i="24"/>
  <c r="C26" i="24"/>
  <c r="C25" i="24"/>
  <c r="B28" i="24"/>
  <c r="B27" i="24"/>
  <c r="B26" i="24"/>
  <c r="B25" i="24"/>
  <c r="AA12" i="2" l="1"/>
  <c r="AA11" i="2"/>
  <c r="AA9" i="2"/>
  <c r="AA7" i="2"/>
  <c r="AA5" i="2"/>
  <c r="AA3" i="2"/>
  <c r="T5" i="2"/>
  <c r="T7" i="2"/>
  <c r="T9" i="2"/>
  <c r="T11" i="2"/>
  <c r="T12" i="2"/>
  <c r="T3" i="2"/>
  <c r="M5" i="2"/>
  <c r="M7" i="2"/>
  <c r="M9" i="2"/>
  <c r="M11" i="2"/>
  <c r="M12" i="2"/>
  <c r="M3" i="2"/>
  <c r="V58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3" i="4"/>
  <c r="L25" i="4"/>
  <c r="AA19" i="2" l="1"/>
  <c r="Y18" i="2"/>
  <c r="W20" i="2" s="1"/>
  <c r="W13" i="2"/>
  <c r="U13" i="2"/>
  <c r="Y12" i="2"/>
  <c r="Y11" i="2"/>
  <c r="Y9" i="2"/>
  <c r="X9" i="2"/>
  <c r="Y7" i="2"/>
  <c r="X7" i="2"/>
  <c r="Y5" i="2"/>
  <c r="X5" i="2"/>
  <c r="Y3" i="2"/>
  <c r="X3" i="2"/>
  <c r="E29" i="24" l="1"/>
  <c r="V14" i="2"/>
  <c r="X13" i="2"/>
  <c r="Y15" i="2"/>
  <c r="O42" i="4"/>
  <c r="O26" i="4"/>
  <c r="O11" i="4"/>
  <c r="O3" i="4"/>
  <c r="W59" i="4"/>
  <c r="X59" i="4" s="1"/>
  <c r="R59" i="4"/>
  <c r="I59" i="4"/>
  <c r="D59" i="4"/>
  <c r="X26" i="4"/>
  <c r="X11" i="4"/>
  <c r="X42" i="4"/>
  <c r="X3" i="4"/>
  <c r="U64" i="4"/>
  <c r="L64" i="4"/>
  <c r="T47" i="4"/>
  <c r="K47" i="4"/>
  <c r="F47" i="4"/>
  <c r="L47" i="4" s="1"/>
  <c r="T57" i="4"/>
  <c r="K57" i="4"/>
  <c r="U57" i="4" s="1"/>
  <c r="F57" i="4"/>
  <c r="T56" i="4"/>
  <c r="K56" i="4"/>
  <c r="F56" i="4"/>
  <c r="L56" i="4" s="1"/>
  <c r="T55" i="4"/>
  <c r="K55" i="4"/>
  <c r="U55" i="4" s="1"/>
  <c r="F55" i="4"/>
  <c r="T54" i="4"/>
  <c r="K54" i="4"/>
  <c r="F54" i="4"/>
  <c r="L54" i="4" s="1"/>
  <c r="T51" i="4"/>
  <c r="K51" i="4"/>
  <c r="U51" i="4" s="1"/>
  <c r="F51" i="4"/>
  <c r="T40" i="4"/>
  <c r="K40" i="4"/>
  <c r="F40" i="4"/>
  <c r="L40" i="4" s="1"/>
  <c r="T39" i="4"/>
  <c r="K39" i="4"/>
  <c r="U39" i="4" s="1"/>
  <c r="F39" i="4"/>
  <c r="T38" i="4"/>
  <c r="K38" i="4"/>
  <c r="F38" i="4"/>
  <c r="L38" i="4" s="1"/>
  <c r="T37" i="4"/>
  <c r="K37" i="4"/>
  <c r="U37" i="4" s="1"/>
  <c r="F37" i="4"/>
  <c r="T34" i="4"/>
  <c r="K34" i="4"/>
  <c r="F34" i="4"/>
  <c r="L34" i="4" s="1"/>
  <c r="U34" i="4" l="1"/>
  <c r="L39" i="4"/>
  <c r="U40" i="4"/>
  <c r="L55" i="4"/>
  <c r="U56" i="4"/>
  <c r="L37" i="4"/>
  <c r="U38" i="4"/>
  <c r="L51" i="4"/>
  <c r="U54" i="4"/>
  <c r="L57" i="4"/>
  <c r="U47" i="4"/>
  <c r="V61" i="4"/>
  <c r="M61" i="4"/>
  <c r="O59" i="4"/>
  <c r="W18" i="2"/>
  <c r="Y20" i="2" s="1"/>
  <c r="E30" i="24"/>
  <c r="E31" i="24" s="1"/>
  <c r="Y16" i="2"/>
  <c r="T23" i="4"/>
  <c r="K23" i="4"/>
  <c r="U23" i="4" s="1"/>
  <c r="F23" i="4"/>
  <c r="T24" i="4"/>
  <c r="K24" i="4"/>
  <c r="F24" i="4"/>
  <c r="L24" i="4" s="1"/>
  <c r="T21" i="4"/>
  <c r="K21" i="4"/>
  <c r="U21" i="4" s="1"/>
  <c r="F21" i="4"/>
  <c r="T25" i="4"/>
  <c r="U25" i="4" s="1"/>
  <c r="T22" i="4"/>
  <c r="K22" i="4"/>
  <c r="U22" i="4" s="1"/>
  <c r="F22" i="4"/>
  <c r="T18" i="4"/>
  <c r="K18" i="4"/>
  <c r="F18" i="4"/>
  <c r="L18" i="4" s="1"/>
  <c r="T9" i="4"/>
  <c r="K9" i="4"/>
  <c r="U9" i="4" s="1"/>
  <c r="F9" i="4"/>
  <c r="G59" i="4"/>
  <c r="K43" i="4"/>
  <c r="K58" i="4"/>
  <c r="K53" i="4"/>
  <c r="K52" i="4"/>
  <c r="K50" i="4"/>
  <c r="K49" i="4"/>
  <c r="K48" i="4"/>
  <c r="K46" i="4"/>
  <c r="K45" i="4"/>
  <c r="K44" i="4"/>
  <c r="K42" i="4"/>
  <c r="J42" i="4"/>
  <c r="K27" i="4"/>
  <c r="K41" i="4"/>
  <c r="K36" i="4"/>
  <c r="K35" i="4"/>
  <c r="K33" i="4"/>
  <c r="K32" i="4"/>
  <c r="K31" i="4"/>
  <c r="K30" i="4"/>
  <c r="K29" i="4"/>
  <c r="K28" i="4"/>
  <c r="K26" i="4"/>
  <c r="J26" i="4"/>
  <c r="K12" i="4"/>
  <c r="K20" i="4"/>
  <c r="K19" i="4"/>
  <c r="K17" i="4"/>
  <c r="K16" i="4"/>
  <c r="K15" i="4"/>
  <c r="K14" i="4"/>
  <c r="K13" i="4"/>
  <c r="K11" i="4"/>
  <c r="J11" i="4"/>
  <c r="K4" i="4"/>
  <c r="K10" i="4"/>
  <c r="K8" i="4"/>
  <c r="K7" i="4"/>
  <c r="K6" i="4"/>
  <c r="K5" i="4"/>
  <c r="K3" i="4"/>
  <c r="J3" i="4"/>
  <c r="L9" i="4" l="1"/>
  <c r="U18" i="4"/>
  <c r="L23" i="4"/>
  <c r="L22" i="4"/>
  <c r="L21" i="4"/>
  <c r="U24" i="4"/>
  <c r="H60" i="4"/>
  <c r="J59" i="4"/>
  <c r="K61" i="4"/>
  <c r="B13" i="2"/>
  <c r="G13" i="2"/>
  <c r="N13" i="2"/>
  <c r="P13" i="2"/>
  <c r="I13" i="2"/>
  <c r="D13" i="2"/>
  <c r="J11" i="18"/>
  <c r="K11" i="18" s="1"/>
  <c r="H11" i="18"/>
  <c r="C11" i="18"/>
  <c r="E11" i="18"/>
  <c r="M16" i="18"/>
  <c r="L9" i="18"/>
  <c r="K9" i="18"/>
  <c r="G9" i="18"/>
  <c r="F9" i="18"/>
  <c r="L6" i="18"/>
  <c r="K6" i="18"/>
  <c r="G6" i="18"/>
  <c r="F6" i="18"/>
  <c r="N3" i="18"/>
  <c r="L3" i="18"/>
  <c r="K3" i="18"/>
  <c r="G3" i="18"/>
  <c r="F3" i="18"/>
  <c r="M9" i="18" l="1"/>
  <c r="M6" i="18"/>
  <c r="AA15" i="2"/>
  <c r="D29" i="24"/>
  <c r="B29" i="24"/>
  <c r="C29" i="24"/>
  <c r="K62" i="4"/>
  <c r="I63" i="4" s="1"/>
  <c r="K63" i="4"/>
  <c r="K65" i="4" s="1"/>
  <c r="L13" i="18"/>
  <c r="M3" i="18"/>
  <c r="G13" i="18"/>
  <c r="G14" i="18" s="1"/>
  <c r="E15" i="18" s="1"/>
  <c r="F11" i="18"/>
  <c r="J18" i="18" l="1"/>
  <c r="M13" i="18"/>
  <c r="I12" i="18"/>
  <c r="L14" i="18"/>
  <c r="J15" i="18" s="1"/>
  <c r="L15" i="18"/>
  <c r="L17" i="18" s="1"/>
  <c r="D12" i="18"/>
  <c r="M12" i="18" s="1"/>
  <c r="G15" i="18"/>
  <c r="G17" i="18" s="1"/>
  <c r="P59" i="4" l="1"/>
  <c r="B59" i="4"/>
  <c r="T10" i="4"/>
  <c r="U10" i="4" s="1"/>
  <c r="F10" i="4"/>
  <c r="L10" i="4" s="1"/>
  <c r="T20" i="4"/>
  <c r="U20" i="4" s="1"/>
  <c r="F20" i="4"/>
  <c r="L20" i="4" s="1"/>
  <c r="T12" i="4"/>
  <c r="U12" i="4" s="1"/>
  <c r="F12" i="4"/>
  <c r="L12" i="4" s="1"/>
  <c r="T36" i="4"/>
  <c r="U36" i="4" s="1"/>
  <c r="F36" i="4"/>
  <c r="L36" i="4" s="1"/>
  <c r="T41" i="4"/>
  <c r="U41" i="4" s="1"/>
  <c r="F41" i="4"/>
  <c r="L41" i="4" s="1"/>
  <c r="T53" i="4"/>
  <c r="U53" i="4" s="1"/>
  <c r="F53" i="4"/>
  <c r="L53" i="4" s="1"/>
  <c r="T46" i="4"/>
  <c r="U46" i="4" s="1"/>
  <c r="F46" i="4"/>
  <c r="L46" i="4" s="1"/>
  <c r="T7" i="4"/>
  <c r="U7" i="4" s="1"/>
  <c r="F7" i="4"/>
  <c r="L7" i="4" s="1"/>
  <c r="T4" i="4"/>
  <c r="U4" i="4" s="1"/>
  <c r="F4" i="4"/>
  <c r="L4" i="4" s="1"/>
  <c r="T43" i="4"/>
  <c r="U43" i="4" s="1"/>
  <c r="T49" i="4"/>
  <c r="U49" i="4" s="1"/>
  <c r="T48" i="4"/>
  <c r="U48" i="4" s="1"/>
  <c r="T58" i="4"/>
  <c r="U58" i="4" s="1"/>
  <c r="T52" i="4"/>
  <c r="U52" i="4" s="1"/>
  <c r="T50" i="4"/>
  <c r="U50" i="4" s="1"/>
  <c r="T45" i="4"/>
  <c r="U45" i="4" s="1"/>
  <c r="T44" i="4"/>
  <c r="U44" i="4" s="1"/>
  <c r="T42" i="4"/>
  <c r="U42" i="4" s="1"/>
  <c r="S42" i="4"/>
  <c r="T30" i="4"/>
  <c r="U30" i="4" s="1"/>
  <c r="T32" i="4"/>
  <c r="U32" i="4" s="1"/>
  <c r="T31" i="4"/>
  <c r="U31" i="4" s="1"/>
  <c r="T27" i="4"/>
  <c r="U27" i="4" s="1"/>
  <c r="T35" i="4"/>
  <c r="U35" i="4" s="1"/>
  <c r="T33" i="4"/>
  <c r="U33" i="4" s="1"/>
  <c r="T29" i="4"/>
  <c r="U29" i="4" s="1"/>
  <c r="T28" i="4"/>
  <c r="U28" i="4" s="1"/>
  <c r="T26" i="4"/>
  <c r="U26" i="4" s="1"/>
  <c r="S26" i="4"/>
  <c r="T16" i="4"/>
  <c r="U16" i="4" s="1"/>
  <c r="T15" i="4"/>
  <c r="U15" i="4" s="1"/>
  <c r="T19" i="4"/>
  <c r="U19" i="4" s="1"/>
  <c r="T17" i="4"/>
  <c r="U17" i="4" s="1"/>
  <c r="T14" i="4"/>
  <c r="U14" i="4" s="1"/>
  <c r="T13" i="4"/>
  <c r="U13" i="4" s="1"/>
  <c r="T11" i="4"/>
  <c r="U11" i="4" s="1"/>
  <c r="S11" i="4"/>
  <c r="T8" i="4"/>
  <c r="U8" i="4" s="1"/>
  <c r="T6" i="4"/>
  <c r="U6" i="4" s="1"/>
  <c r="T5" i="4"/>
  <c r="U5" i="4" s="1"/>
  <c r="T3" i="4"/>
  <c r="S3" i="4"/>
  <c r="E3" i="4"/>
  <c r="F3" i="4"/>
  <c r="F5" i="4"/>
  <c r="L5" i="4" s="1"/>
  <c r="F6" i="4"/>
  <c r="L6" i="4" s="1"/>
  <c r="F8" i="4"/>
  <c r="L8" i="4" s="1"/>
  <c r="E11" i="4"/>
  <c r="F11" i="4"/>
  <c r="L11" i="4" s="1"/>
  <c r="F13" i="4"/>
  <c r="L13" i="4" s="1"/>
  <c r="F14" i="4"/>
  <c r="L14" i="4" s="1"/>
  <c r="F17" i="4"/>
  <c r="L17" i="4" s="1"/>
  <c r="F19" i="4"/>
  <c r="L19" i="4" s="1"/>
  <c r="F15" i="4"/>
  <c r="L15" i="4" s="1"/>
  <c r="F16" i="4"/>
  <c r="L16" i="4" s="1"/>
  <c r="E26" i="4"/>
  <c r="F26" i="4"/>
  <c r="L26" i="4" s="1"/>
  <c r="F28" i="4"/>
  <c r="L28" i="4" s="1"/>
  <c r="F29" i="4"/>
  <c r="L29" i="4" s="1"/>
  <c r="F33" i="4"/>
  <c r="L33" i="4" s="1"/>
  <c r="F35" i="4"/>
  <c r="L35" i="4" s="1"/>
  <c r="F27" i="4"/>
  <c r="L27" i="4" s="1"/>
  <c r="F31" i="4"/>
  <c r="L31" i="4" s="1"/>
  <c r="F32" i="4"/>
  <c r="L32" i="4" s="1"/>
  <c r="F30" i="4"/>
  <c r="L30" i="4" s="1"/>
  <c r="E42" i="4"/>
  <c r="F42" i="4"/>
  <c r="L42" i="4" s="1"/>
  <c r="F44" i="4"/>
  <c r="L44" i="4" s="1"/>
  <c r="F45" i="4"/>
  <c r="L45" i="4" s="1"/>
  <c r="F50" i="4"/>
  <c r="L50" i="4" s="1"/>
  <c r="F52" i="4"/>
  <c r="L52" i="4" s="1"/>
  <c r="F58" i="4"/>
  <c r="L58" i="4" s="1"/>
  <c r="F48" i="4"/>
  <c r="L48" i="4" s="1"/>
  <c r="F49" i="4"/>
  <c r="L49" i="4" s="1"/>
  <c r="F43" i="4"/>
  <c r="L43" i="4" s="1"/>
  <c r="T15" i="2"/>
  <c r="E3" i="2"/>
  <c r="F3" i="2"/>
  <c r="J3" i="2"/>
  <c r="K3" i="2"/>
  <c r="Q3" i="2"/>
  <c r="R3" i="2"/>
  <c r="F11" i="2"/>
  <c r="L11" i="2" s="1"/>
  <c r="K11" i="2"/>
  <c r="S11" i="2" s="1"/>
  <c r="R11" i="2"/>
  <c r="Z11" i="2" s="1"/>
  <c r="E5" i="2"/>
  <c r="F5" i="2"/>
  <c r="L5" i="2" s="1"/>
  <c r="J5" i="2"/>
  <c r="K5" i="2"/>
  <c r="Q5" i="2"/>
  <c r="R5" i="2"/>
  <c r="Z5" i="2" s="1"/>
  <c r="E7" i="2"/>
  <c r="F7" i="2"/>
  <c r="J7" i="2"/>
  <c r="K7" i="2"/>
  <c r="S7" i="2" s="1"/>
  <c r="Q7" i="2"/>
  <c r="R7" i="2"/>
  <c r="Z7" i="2" s="1"/>
  <c r="E9" i="2"/>
  <c r="F9" i="2"/>
  <c r="L9" i="2" s="1"/>
  <c r="J9" i="2"/>
  <c r="K9" i="2"/>
  <c r="Q9" i="2"/>
  <c r="R9" i="2"/>
  <c r="Z9" i="2" s="1"/>
  <c r="F12" i="2"/>
  <c r="K12" i="2"/>
  <c r="S12" i="2" s="1"/>
  <c r="R12" i="2"/>
  <c r="Z12" i="2" s="1"/>
  <c r="J13" i="2"/>
  <c r="M19" i="2"/>
  <c r="T19" i="2"/>
  <c r="L3" i="4" l="1"/>
  <c r="C60" i="4"/>
  <c r="L60" i="4" s="1"/>
  <c r="Q60" i="4"/>
  <c r="U3" i="4"/>
  <c r="S9" i="2"/>
  <c r="L7" i="2"/>
  <c r="S5" i="2"/>
  <c r="L12" i="2"/>
  <c r="S3" i="2"/>
  <c r="H14" i="2"/>
  <c r="Z3" i="2"/>
  <c r="O14" i="2"/>
  <c r="L3" i="2"/>
  <c r="C14" i="2"/>
  <c r="K15" i="2"/>
  <c r="C30" i="24" s="1"/>
  <c r="C31" i="24" s="1"/>
  <c r="R15" i="2"/>
  <c r="D30" i="24" s="1"/>
  <c r="D31" i="24" s="1"/>
  <c r="E59" i="4"/>
  <c r="F61" i="4"/>
  <c r="T61" i="4"/>
  <c r="S59" i="4"/>
  <c r="E13" i="2"/>
  <c r="M15" i="2"/>
  <c r="F15" i="2"/>
  <c r="B30" i="24" s="1"/>
  <c r="B31" i="24" s="1"/>
  <c r="Q13" i="2"/>
  <c r="L61" i="4" l="1"/>
  <c r="U60" i="4"/>
  <c r="U61" i="4"/>
  <c r="K16" i="2"/>
  <c r="S15" i="2"/>
  <c r="L14" i="2"/>
  <c r="Z15" i="2"/>
  <c r="R16" i="2"/>
  <c r="Z14" i="2"/>
  <c r="F63" i="4"/>
  <c r="F65" i="4" s="1"/>
  <c r="F62" i="4"/>
  <c r="D63" i="4" s="1"/>
  <c r="T62" i="4"/>
  <c r="R63" i="4" s="1"/>
  <c r="T63" i="4"/>
  <c r="T65" i="4" s="1"/>
  <c r="F16" i="2"/>
  <c r="F18" i="2" s="1"/>
  <c r="D20" i="2" s="1"/>
  <c r="L15" i="2"/>
  <c r="I18" i="2"/>
  <c r="K20" i="2" s="1"/>
  <c r="D18" i="2"/>
  <c r="F20" i="2" s="1"/>
  <c r="P18" i="2"/>
  <c r="R20" i="2" s="1"/>
  <c r="AA20" i="2" s="1"/>
  <c r="S14" i="2" l="1"/>
  <c r="K18" i="2"/>
  <c r="I20" i="2" s="1"/>
  <c r="M20" i="2" s="1"/>
  <c r="R18" i="2"/>
  <c r="P20" i="2" s="1"/>
  <c r="T20" i="2" s="1"/>
</calcChain>
</file>

<file path=xl/sharedStrings.xml><?xml version="1.0" encoding="utf-8"?>
<sst xmlns="http://schemas.openxmlformats.org/spreadsheetml/2006/main" count="224" uniqueCount="61">
  <si>
    <t>diff</t>
  </si>
  <si>
    <t>majoration</t>
  </si>
  <si>
    <t>don</t>
  </si>
  <si>
    <t>//TTC</t>
  </si>
  <si>
    <t>//HT</t>
  </si>
  <si>
    <t>pourcentage</t>
  </si>
  <si>
    <t>TOTAL TTC</t>
  </si>
  <si>
    <t>moy/colis</t>
  </si>
  <si>
    <t>Clé USB</t>
  </si>
  <si>
    <t>Latin</t>
  </si>
  <si>
    <t>Italien</t>
  </si>
  <si>
    <t>Anglais</t>
  </si>
  <si>
    <t>Allemand</t>
  </si>
  <si>
    <t>Nouvel Entrant</t>
  </si>
  <si>
    <t>Calculatrice</t>
  </si>
  <si>
    <t>Classe de 3°</t>
  </si>
  <si>
    <t>Classe de 4°</t>
  </si>
  <si>
    <t>Classe de 5°</t>
  </si>
  <si>
    <t>Classe de 6°</t>
  </si>
  <si>
    <t>Δ 
Nbre
cdes</t>
  </si>
  <si>
    <t>↗
CA</t>
  </si>
  <si>
    <t>CA</t>
  </si>
  <si>
    <t>%</t>
  </si>
  <si>
    <t>Nbre 
de 
cdes</t>
  </si>
  <si>
    <t>Prix de la liste complète</t>
  </si>
  <si>
    <t>Effectif (prévu)</t>
  </si>
  <si>
    <t>TOTAL HT</t>
  </si>
  <si>
    <t>Total commandes</t>
  </si>
  <si>
    <t>Classe de 4° &amp; 3°</t>
  </si>
  <si>
    <t>Panier écriture</t>
  </si>
  <si>
    <t>Δ 
CA</t>
  </si>
  <si>
    <t>Nombre 
de 
cdes</t>
  </si>
  <si>
    <t>Pap additionnelle</t>
  </si>
  <si>
    <t>don (gratuités)</t>
  </si>
  <si>
    <t>Classe de CM2</t>
  </si>
  <si>
    <t>Casque</t>
  </si>
  <si>
    <t>Calcultarice</t>
  </si>
  <si>
    <t>Trousse</t>
  </si>
  <si>
    <t>Recharge FM + CD</t>
  </si>
  <si>
    <t>Nombre 
de cdes</t>
  </si>
  <si>
    <t>HT</t>
  </si>
  <si>
    <t>TTC</t>
  </si>
  <si>
    <t>Nbre 
de cdes</t>
  </si>
  <si>
    <t>Classe de CP - CE1</t>
  </si>
  <si>
    <t>Classe de CE2 - CM1</t>
  </si>
  <si>
    <t>Recharge maison</t>
  </si>
  <si>
    <t>R. Compas Ciseaux</t>
  </si>
  <si>
    <t>Renouv. Arts Pla</t>
  </si>
  <si>
    <t>R. Dessin</t>
  </si>
  <si>
    <t>R. Traçage</t>
  </si>
  <si>
    <t>R. Calque Milli</t>
  </si>
  <si>
    <t>Δ
CA
//A-1</t>
  </si>
  <si>
    <t>Δ 
Nbre
cdes
//A-1</t>
  </si>
  <si>
    <t>RECAPITULATIF</t>
  </si>
  <si>
    <t>Panier moyen</t>
  </si>
  <si>
    <t>nbre d'ERR</t>
  </si>
  <si>
    <t>WSQ Calmette</t>
  </si>
  <si>
    <t>moy/kit</t>
  </si>
  <si>
    <t>MONS Descartes</t>
  </si>
  <si>
    <t>LILLE A France</t>
  </si>
  <si>
    <t>MONS Descartes'![[#Total Commandes][#2013]]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</si>
</sst>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0_ ;\-#,##0.000\ "/>
    <numFmt numFmtId="166" formatCode="_-* #,##0.000\ _€_-;\-* #,##0.000\ _€_-;_-* &quot;-&quot;???\ _€_-;_-@_-"/>
  </numFmts>
  <fonts count="66" x14ac:knownFonts="1"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1"/>
      <name val="Arial"/>
      <family val="2"/>
    </font>
    <font>
      <sz val="11"/>
      <color indexed="9"/>
      <name val="Calibri"/>
      <family val="2"/>
    </font>
    <font>
      <sz val="11"/>
      <color theme="0"/>
      <name val="Arial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sz val="11"/>
      <color indexed="52"/>
      <name val="Calibri"/>
      <family val="2"/>
    </font>
    <font>
      <sz val="11"/>
      <color rgb="FFFA7D00"/>
      <name val="Arial"/>
      <family val="2"/>
    </font>
    <font>
      <sz val="11"/>
      <color indexed="62"/>
      <name val="Calibri"/>
      <family val="2"/>
    </font>
    <font>
      <sz val="11"/>
      <color rgb="FF3F3F76"/>
      <name val="Arial"/>
      <family val="2"/>
    </font>
    <font>
      <sz val="11"/>
      <color indexed="20"/>
      <name val="Calibri"/>
      <family val="2"/>
    </font>
    <font>
      <sz val="11"/>
      <color rgb="FF9C0006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60"/>
      <name val="Calibri"/>
      <family val="2"/>
    </font>
    <font>
      <sz val="11"/>
      <color rgb="FF9C6500"/>
      <name val="Arial"/>
      <family val="2"/>
    </font>
    <font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11"/>
      <color rgb="FF006100"/>
      <name val="Arial"/>
      <family val="2"/>
    </font>
    <font>
      <b/>
      <sz val="11"/>
      <color indexed="63"/>
      <name val="Calibri"/>
      <family val="2"/>
    </font>
    <font>
      <b/>
      <sz val="11"/>
      <color rgb="FF3F3F3F"/>
      <name val="Arial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5"/>
      <color theme="3"/>
      <name val="Arial"/>
      <family val="2"/>
    </font>
    <font>
      <b/>
      <sz val="13"/>
      <color indexed="56"/>
      <name val="Calibri"/>
      <family val="2"/>
    </font>
    <font>
      <b/>
      <sz val="13"/>
      <color theme="3"/>
      <name val="Arial"/>
      <family val="2"/>
    </font>
    <font>
      <b/>
      <sz val="11"/>
      <color indexed="56"/>
      <name val="Calibri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indexed="9"/>
      <name val="Calibri"/>
      <family val="2"/>
    </font>
    <font>
      <b/>
      <sz val="11"/>
      <color theme="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</font>
    <font>
      <b/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8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29">
    <xf numFmtId="0" fontId="0" fillId="0" borderId="0"/>
    <xf numFmtId="0" fontId="17" fillId="36" borderId="0" applyNumberFormat="0" applyBorder="0" applyAlignment="0" applyProtection="0"/>
    <xf numFmtId="0" fontId="17" fillId="36" borderId="0" applyNumberFormat="0" applyBorder="0" applyAlignment="0" applyProtection="0"/>
    <xf numFmtId="0" fontId="24" fillId="10" borderId="0" applyNumberFormat="0" applyBorder="0" applyAlignment="0" applyProtection="0"/>
    <xf numFmtId="0" fontId="1" fillId="10" borderId="0" applyNumberFormat="0" applyBorder="0" applyAlignment="0" applyProtection="0"/>
    <xf numFmtId="0" fontId="17" fillId="37" borderId="0" applyNumberFormat="0" applyBorder="0" applyAlignment="0" applyProtection="0"/>
    <xf numFmtId="0" fontId="17" fillId="37" borderId="0" applyNumberFormat="0" applyBorder="0" applyAlignment="0" applyProtection="0"/>
    <xf numFmtId="0" fontId="24" fillId="14" borderId="0" applyNumberFormat="0" applyBorder="0" applyAlignment="0" applyProtection="0"/>
    <xf numFmtId="0" fontId="1" fillId="14" borderId="0" applyNumberFormat="0" applyBorder="0" applyAlignment="0" applyProtection="0"/>
    <xf numFmtId="0" fontId="17" fillId="38" borderId="0" applyNumberFormat="0" applyBorder="0" applyAlignment="0" applyProtection="0"/>
    <xf numFmtId="0" fontId="17" fillId="38" borderId="0" applyNumberFormat="0" applyBorder="0" applyAlignment="0" applyProtection="0"/>
    <xf numFmtId="0" fontId="24" fillId="18" borderId="0" applyNumberFormat="0" applyBorder="0" applyAlignment="0" applyProtection="0"/>
    <xf numFmtId="0" fontId="1" fillId="18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2" borderId="0" applyNumberFormat="0" applyBorder="0" applyAlignment="0" applyProtection="0"/>
    <xf numFmtId="0" fontId="1" fillId="22" borderId="0" applyNumberFormat="0" applyBorder="0" applyAlignment="0" applyProtection="0"/>
    <xf numFmtId="0" fontId="17" fillId="40" borderId="0" applyNumberFormat="0" applyBorder="0" applyAlignment="0" applyProtection="0"/>
    <xf numFmtId="0" fontId="17" fillId="40" borderId="0" applyNumberFormat="0" applyBorder="0" applyAlignment="0" applyProtection="0"/>
    <xf numFmtId="0" fontId="24" fillId="26" borderId="0" applyNumberFormat="0" applyBorder="0" applyAlignment="0" applyProtection="0"/>
    <xf numFmtId="0" fontId="1" fillId="26" borderId="0" applyNumberFormat="0" applyBorder="0" applyAlignment="0" applyProtection="0"/>
    <xf numFmtId="0" fontId="17" fillId="41" borderId="0" applyNumberFormat="0" applyBorder="0" applyAlignment="0" applyProtection="0"/>
    <xf numFmtId="0" fontId="17" fillId="41" borderId="0" applyNumberFormat="0" applyBorder="0" applyAlignment="0" applyProtection="0"/>
    <xf numFmtId="0" fontId="24" fillId="30" borderId="0" applyNumberFormat="0" applyBorder="0" applyAlignment="0" applyProtection="0"/>
    <xf numFmtId="0" fontId="1" fillId="30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11" borderId="0" applyNumberFormat="0" applyBorder="0" applyAlignment="0" applyProtection="0"/>
    <xf numFmtId="0" fontId="1" fillId="11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24" fillId="15" borderId="0" applyNumberFormat="0" applyBorder="0" applyAlignment="0" applyProtection="0"/>
    <xf numFmtId="0" fontId="1" fillId="15" borderId="0" applyNumberFormat="0" applyBorder="0" applyAlignment="0" applyProtection="0"/>
    <xf numFmtId="0" fontId="17" fillId="44" borderId="0" applyNumberFormat="0" applyBorder="0" applyAlignment="0" applyProtection="0"/>
    <xf numFmtId="0" fontId="17" fillId="44" borderId="0" applyNumberFormat="0" applyBorder="0" applyAlignment="0" applyProtection="0"/>
    <xf numFmtId="0" fontId="24" fillId="19" borderId="0" applyNumberFormat="0" applyBorder="0" applyAlignment="0" applyProtection="0"/>
    <xf numFmtId="0" fontId="1" fillId="1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3" borderId="0" applyNumberFormat="0" applyBorder="0" applyAlignment="0" applyProtection="0"/>
    <xf numFmtId="0" fontId="1" fillId="23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27" borderId="0" applyNumberFormat="0" applyBorder="0" applyAlignment="0" applyProtection="0"/>
    <xf numFmtId="0" fontId="1" fillId="27" borderId="0" applyNumberFormat="0" applyBorder="0" applyAlignment="0" applyProtection="0"/>
    <xf numFmtId="0" fontId="17" fillId="45" borderId="0" applyNumberFormat="0" applyBorder="0" applyAlignment="0" applyProtection="0"/>
    <xf numFmtId="0" fontId="17" fillId="45" borderId="0" applyNumberFormat="0" applyBorder="0" applyAlignment="0" applyProtection="0"/>
    <xf numFmtId="0" fontId="24" fillId="31" borderId="0" applyNumberFormat="0" applyBorder="0" applyAlignment="0" applyProtection="0"/>
    <xf numFmtId="0" fontId="1" fillId="31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6" fillId="12" borderId="0" applyNumberFormat="0" applyBorder="0" applyAlignment="0" applyProtection="0"/>
    <xf numFmtId="0" fontId="16" fillId="12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6" fillId="16" borderId="0" applyNumberFormat="0" applyBorder="0" applyAlignment="0" applyProtection="0"/>
    <xf numFmtId="0" fontId="16" fillId="16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6" fillId="20" borderId="0" applyNumberFormat="0" applyBorder="0" applyAlignment="0" applyProtection="0"/>
    <xf numFmtId="0" fontId="16" fillId="20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4" borderId="0" applyNumberFormat="0" applyBorder="0" applyAlignment="0" applyProtection="0"/>
    <xf numFmtId="0" fontId="16" fillId="24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8" borderId="0" applyNumberFormat="0" applyBorder="0" applyAlignment="0" applyProtection="0"/>
    <xf numFmtId="0" fontId="16" fillId="28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6" fillId="32" borderId="0" applyNumberFormat="0" applyBorder="0" applyAlignment="0" applyProtection="0"/>
    <xf numFmtId="0" fontId="16" fillId="32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6" fillId="9" borderId="0" applyNumberFormat="0" applyBorder="0" applyAlignment="0" applyProtection="0"/>
    <xf numFmtId="0" fontId="16" fillId="9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6" fillId="13" borderId="0" applyNumberFormat="0" applyBorder="0" applyAlignment="0" applyProtection="0"/>
    <xf numFmtId="0" fontId="16" fillId="13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6" fillId="17" borderId="0" applyNumberFormat="0" applyBorder="0" applyAlignment="0" applyProtection="0"/>
    <xf numFmtId="0" fontId="16" fillId="1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1" borderId="0" applyNumberFormat="0" applyBorder="0" applyAlignment="0" applyProtection="0"/>
    <xf numFmtId="0" fontId="16" fillId="21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5" borderId="0" applyNumberFormat="0" applyBorder="0" applyAlignment="0" applyProtection="0"/>
    <xf numFmtId="0" fontId="16" fillId="25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6" fillId="29" borderId="0" applyNumberFormat="0" applyBorder="0" applyAlignment="0" applyProtection="0"/>
    <xf numFmtId="0" fontId="16" fillId="29" borderId="0" applyNumberFormat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9" fillId="54" borderId="18" applyNumberFormat="0" applyAlignment="0" applyProtection="0"/>
    <xf numFmtId="0" fontId="29" fillId="54" borderId="18" applyNumberFormat="0" applyAlignment="0" applyProtection="0"/>
    <xf numFmtId="0" fontId="30" fillId="6" borderId="4" applyNumberFormat="0" applyAlignment="0" applyProtection="0"/>
    <xf numFmtId="0" fontId="10" fillId="6" borderId="4" applyNumberFormat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2" fillId="0" borderId="6" applyNumberFormat="0" applyFill="0" applyAlignment="0" applyProtection="0"/>
    <xf numFmtId="0" fontId="11" fillId="0" borderId="6" applyNumberFormat="0" applyFill="0" applyAlignment="0" applyProtection="0"/>
    <xf numFmtId="0" fontId="17" fillId="55" borderId="20" applyNumberFormat="0" applyAlignment="0" applyProtection="0"/>
    <xf numFmtId="0" fontId="17" fillId="55" borderId="20" applyNumberFormat="0" applyAlignment="0" applyProtection="0"/>
    <xf numFmtId="0" fontId="24" fillId="8" borderId="8" applyNumberFormat="0" applyFont="0" applyAlignment="0" applyProtection="0"/>
    <xf numFmtId="0" fontId="1" fillId="8" borderId="8" applyNumberFormat="0" applyFont="0" applyAlignment="0" applyProtection="0"/>
    <xf numFmtId="0" fontId="33" fillId="41" borderId="18" applyNumberFormat="0" applyAlignment="0" applyProtection="0"/>
    <xf numFmtId="0" fontId="33" fillId="41" borderId="18" applyNumberFormat="0" applyAlignment="0" applyProtection="0"/>
    <xf numFmtId="0" fontId="34" fillId="5" borderId="4" applyNumberFormat="0" applyAlignment="0" applyProtection="0"/>
    <xf numFmtId="0" fontId="8" fillId="5" borderId="4" applyNumberFormat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" borderId="0" applyNumberFormat="0" applyBorder="0" applyAlignment="0" applyProtection="0"/>
    <xf numFmtId="0" fontId="6" fillId="3" borderId="0" applyNumberFormat="0" applyBorder="0" applyAlignment="0" applyProtection="0"/>
    <xf numFmtId="43" fontId="17" fillId="0" borderId="0" applyFont="0" applyFill="0" applyBorder="0" applyAlignment="0" applyProtection="0"/>
    <xf numFmtId="43" fontId="37" fillId="0" borderId="0" applyFill="0" applyBorder="0" applyAlignment="0" applyProtection="0"/>
    <xf numFmtId="44" fontId="38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39" fillId="56" borderId="0" applyNumberFormat="0" applyBorder="0" applyAlignment="0" applyProtection="0"/>
    <xf numFmtId="0" fontId="39" fillId="56" borderId="0" applyNumberFormat="0" applyBorder="0" applyAlignment="0" applyProtection="0"/>
    <xf numFmtId="0" fontId="40" fillId="4" borderId="0" applyNumberFormat="0" applyBorder="0" applyAlignment="0" applyProtection="0"/>
    <xf numFmtId="0" fontId="7" fillId="4" borderId="0" applyNumberFormat="0" applyBorder="0" applyAlignment="0" applyProtection="0"/>
    <xf numFmtId="0" fontId="17" fillId="0" borderId="0"/>
    <xf numFmtId="0" fontId="17" fillId="0" borderId="0"/>
    <xf numFmtId="0" fontId="24" fillId="0" borderId="0"/>
    <xf numFmtId="0" fontId="38" fillId="0" borderId="0" applyFill="0" applyProtection="0"/>
    <xf numFmtId="0" fontId="38" fillId="0" borderId="0" applyFill="0" applyProtection="0"/>
    <xf numFmtId="0" fontId="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4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7" fillId="0" borderId="0" applyFill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3" fillId="2" borderId="0" applyNumberFormat="0" applyBorder="0" applyAlignment="0" applyProtection="0"/>
    <xf numFmtId="0" fontId="5" fillId="2" borderId="0" applyNumberFormat="0" applyBorder="0" applyAlignment="0" applyProtection="0"/>
    <xf numFmtId="0" fontId="44" fillId="54" borderId="21" applyNumberFormat="0" applyAlignment="0" applyProtection="0"/>
    <xf numFmtId="0" fontId="44" fillId="54" borderId="21" applyNumberFormat="0" applyAlignment="0" applyProtection="0"/>
    <xf numFmtId="0" fontId="45" fillId="6" borderId="5" applyNumberFormat="0" applyAlignment="0" applyProtection="0"/>
    <xf numFmtId="0" fontId="9" fillId="6" borderId="5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0" borderId="22" applyNumberFormat="0" applyFill="0" applyAlignment="0" applyProtection="0"/>
    <xf numFmtId="0" fontId="49" fillId="0" borderId="22" applyNumberFormat="0" applyFill="0" applyAlignment="0" applyProtection="0"/>
    <xf numFmtId="0" fontId="50" fillId="0" borderId="1" applyNumberFormat="0" applyFill="0" applyAlignment="0" applyProtection="0"/>
    <xf numFmtId="0" fontId="2" fillId="0" borderId="1" applyNumberFormat="0" applyFill="0" applyAlignment="0" applyProtection="0"/>
    <xf numFmtId="0" fontId="51" fillId="0" borderId="23" applyNumberFormat="0" applyFill="0" applyAlignment="0" applyProtection="0"/>
    <xf numFmtId="0" fontId="51" fillId="0" borderId="23" applyNumberFormat="0" applyFill="0" applyAlignment="0" applyProtection="0"/>
    <xf numFmtId="0" fontId="52" fillId="0" borderId="2" applyNumberFormat="0" applyFill="0" applyAlignment="0" applyProtection="0"/>
    <xf numFmtId="0" fontId="3" fillId="0" borderId="2" applyNumberFormat="0" applyFill="0" applyAlignment="0" applyProtection="0"/>
    <xf numFmtId="0" fontId="53" fillId="0" borderId="24" applyNumberFormat="0" applyFill="0" applyAlignment="0" applyProtection="0"/>
    <xf numFmtId="0" fontId="53" fillId="0" borderId="24" applyNumberFormat="0" applyFill="0" applyAlignment="0" applyProtection="0"/>
    <xf numFmtId="0" fontId="54" fillId="0" borderId="3" applyNumberFormat="0" applyFill="0" applyAlignment="0" applyProtection="0"/>
    <xf numFmtId="0" fontId="4" fillId="0" borderId="3" applyNumberFormat="0" applyFill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3" fillId="0" borderId="25" applyNumberFormat="0" applyFill="0" applyAlignment="0" applyProtection="0"/>
    <xf numFmtId="0" fontId="23" fillId="0" borderId="25" applyNumberFormat="0" applyFill="0" applyAlignment="0" applyProtection="0"/>
    <xf numFmtId="0" fontId="55" fillId="0" borderId="9" applyNumberFormat="0" applyFill="0" applyAlignment="0" applyProtection="0"/>
    <xf numFmtId="0" fontId="15" fillId="0" borderId="9" applyNumberFormat="0" applyFill="0" applyAlignment="0" applyProtection="0"/>
    <xf numFmtId="0" fontId="56" fillId="57" borderId="26" applyNumberFormat="0" applyAlignment="0" applyProtection="0"/>
    <xf numFmtId="0" fontId="56" fillId="57" borderId="26" applyNumberFormat="0" applyAlignment="0" applyProtection="0"/>
    <xf numFmtId="0" fontId="57" fillId="7" borderId="7" applyNumberFormat="0" applyAlignment="0" applyProtection="0"/>
    <xf numFmtId="0" fontId="12" fillId="7" borderId="7" applyNumberFormat="0" applyAlignment="0" applyProtection="0"/>
    <xf numFmtId="44" fontId="37" fillId="0" borderId="0" applyFill="0" applyBorder="0" applyAlignment="0" applyProtection="0"/>
    <xf numFmtId="9" fontId="37" fillId="0" borderId="0" applyFill="0" applyBorder="0" applyAlignment="0" applyProtection="0"/>
  </cellStyleXfs>
  <cellXfs count="236"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/>
    </xf>
    <xf numFmtId="164" fontId="19" fillId="0" borderId="0" xfId="0" applyNumberFormat="1" applyFont="1"/>
    <xf numFmtId="9" fontId="20" fillId="0" borderId="0" xfId="0" applyNumberFormat="1" applyFont="1" applyFill="1"/>
    <xf numFmtId="164" fontId="20" fillId="0" borderId="0" xfId="0" applyNumberFormat="1" applyFont="1" applyFill="1"/>
    <xf numFmtId="0" fontId="20" fillId="0" borderId="0" xfId="0" applyFont="1" applyFill="1"/>
    <xf numFmtId="9" fontId="18" fillId="0" borderId="0" xfId="0" applyNumberFormat="1" applyFont="1"/>
    <xf numFmtId="9" fontId="21" fillId="0" borderId="0" xfId="0" applyNumberFormat="1" applyFont="1"/>
    <xf numFmtId="0" fontId="18" fillId="0" borderId="0" xfId="0" applyFont="1" applyAlignment="1">
      <alignment horizontal="right"/>
    </xf>
    <xf numFmtId="0" fontId="21" fillId="0" borderId="0" xfId="0" applyFont="1"/>
    <xf numFmtId="44" fontId="18" fillId="0" borderId="0" xfId="0" applyNumberFormat="1" applyFont="1" applyAlignment="1">
      <alignment horizontal="center"/>
    </xf>
    <xf numFmtId="0" fontId="18" fillId="0" borderId="0" xfId="0" applyFont="1" applyFill="1" applyBorder="1" applyAlignment="1">
      <alignment horizontal="right"/>
    </xf>
    <xf numFmtId="44" fontId="21" fillId="0" borderId="0" xfId="0" applyNumberFormat="1" applyFont="1" applyFill="1" applyAlignment="1">
      <alignment horizontal="center"/>
    </xf>
    <xf numFmtId="165" fontId="22" fillId="0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18" fillId="0" borderId="0" xfId="0" applyFont="1" applyFill="1" applyAlignment="1">
      <alignment horizontal="center"/>
    </xf>
    <xf numFmtId="0" fontId="18" fillId="0" borderId="0" xfId="0" applyFont="1" applyFill="1"/>
    <xf numFmtId="164" fontId="18" fillId="0" borderId="0" xfId="0" applyNumberFormat="1" applyFont="1" applyFill="1"/>
    <xf numFmtId="3" fontId="21" fillId="0" borderId="0" xfId="0" applyNumberFormat="1" applyFont="1" applyFill="1" applyAlignment="1">
      <alignment horizontal="center"/>
    </xf>
    <xf numFmtId="44" fontId="18" fillId="33" borderId="10" xfId="0" applyNumberFormat="1" applyFont="1" applyFill="1" applyBorder="1" applyAlignment="1">
      <alignment horizontal="center"/>
    </xf>
    <xf numFmtId="9" fontId="18" fillId="33" borderId="10" xfId="0" applyNumberFormat="1" applyFont="1" applyFill="1" applyBorder="1"/>
    <xf numFmtId="3" fontId="18" fillId="33" borderId="10" xfId="0" applyNumberFormat="1" applyFont="1" applyFill="1" applyBorder="1"/>
    <xf numFmtId="164" fontId="18" fillId="33" borderId="10" xfId="0" applyNumberFormat="1" applyFont="1" applyFill="1" applyBorder="1"/>
    <xf numFmtId="0" fontId="18" fillId="33" borderId="10" xfId="0" applyFont="1" applyFill="1" applyBorder="1" applyAlignment="1">
      <alignment horizontal="center"/>
    </xf>
    <xf numFmtId="44" fontId="18" fillId="34" borderId="10" xfId="0" applyNumberFormat="1" applyFont="1" applyFill="1" applyBorder="1" applyAlignment="1">
      <alignment horizontal="center"/>
    </xf>
    <xf numFmtId="9" fontId="18" fillId="34" borderId="10" xfId="0" applyNumberFormat="1" applyFont="1" applyFill="1" applyBorder="1"/>
    <xf numFmtId="3" fontId="18" fillId="34" borderId="10" xfId="0" applyNumberFormat="1" applyFont="1" applyFill="1" applyBorder="1"/>
    <xf numFmtId="164" fontId="18" fillId="34" borderId="10" xfId="0" applyNumberFormat="1" applyFont="1" applyFill="1" applyBorder="1"/>
    <xf numFmtId="0" fontId="18" fillId="34" borderId="10" xfId="0" applyFont="1" applyFill="1" applyBorder="1" applyAlignment="1">
      <alignment horizontal="center"/>
    </xf>
    <xf numFmtId="44" fontId="18" fillId="35" borderId="10" xfId="0" applyNumberFormat="1" applyFont="1" applyFill="1" applyBorder="1" applyAlignment="1">
      <alignment horizontal="center"/>
    </xf>
    <xf numFmtId="9" fontId="18" fillId="35" borderId="10" xfId="0" applyNumberFormat="1" applyFont="1" applyFill="1" applyBorder="1"/>
    <xf numFmtId="3" fontId="18" fillId="35" borderId="10" xfId="0" applyNumberFormat="1" applyFont="1" applyFill="1" applyBorder="1"/>
    <xf numFmtId="164" fontId="18" fillId="35" borderId="10" xfId="0" applyNumberFormat="1" applyFont="1" applyFill="1" applyBorder="1"/>
    <xf numFmtId="0" fontId="18" fillId="35" borderId="10" xfId="0" applyFont="1" applyFill="1" applyBorder="1" applyAlignment="1">
      <alignment horizontal="center"/>
    </xf>
    <xf numFmtId="44" fontId="21" fillId="33" borderId="10" xfId="0" applyNumberFormat="1" applyFont="1" applyFill="1" applyBorder="1" applyAlignment="1">
      <alignment horizontal="center"/>
    </xf>
    <xf numFmtId="9" fontId="21" fillId="33" borderId="10" xfId="0" applyNumberFormat="1" applyFont="1" applyFill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164" fontId="21" fillId="33" borderId="10" xfId="0" applyNumberFormat="1" applyFont="1" applyFill="1" applyBorder="1" applyAlignment="1">
      <alignment horizontal="center"/>
    </xf>
    <xf numFmtId="44" fontId="21" fillId="34" borderId="10" xfId="0" applyNumberFormat="1" applyFont="1" applyFill="1" applyBorder="1" applyAlignment="1">
      <alignment horizontal="center"/>
    </xf>
    <xf numFmtId="9" fontId="21" fillId="34" borderId="10" xfId="0" applyNumberFormat="1" applyFont="1" applyFill="1" applyBorder="1" applyAlignment="1">
      <alignment horizontal="center"/>
    </xf>
    <xf numFmtId="0" fontId="21" fillId="34" borderId="10" xfId="0" applyFont="1" applyFill="1" applyBorder="1" applyAlignment="1">
      <alignment horizontal="center"/>
    </xf>
    <xf numFmtId="164" fontId="21" fillId="34" borderId="10" xfId="0" applyNumberFormat="1" applyFont="1" applyFill="1" applyBorder="1" applyAlignment="1">
      <alignment horizontal="center"/>
    </xf>
    <xf numFmtId="44" fontId="21" fillId="35" borderId="10" xfId="0" applyNumberFormat="1" applyFont="1" applyFill="1" applyBorder="1" applyAlignment="1">
      <alignment horizontal="center"/>
    </xf>
    <xf numFmtId="9" fontId="21" fillId="35" borderId="10" xfId="0" applyNumberFormat="1" applyFont="1" applyFill="1" applyBorder="1" applyAlignment="1">
      <alignment horizontal="center"/>
    </xf>
    <xf numFmtId="0" fontId="21" fillId="35" borderId="10" xfId="0" applyFont="1" applyFill="1" applyBorder="1" applyAlignment="1">
      <alignment horizontal="center"/>
    </xf>
    <xf numFmtId="164" fontId="21" fillId="35" borderId="10" xfId="0" applyNumberFormat="1" applyFont="1" applyFill="1" applyBorder="1" applyAlignment="1">
      <alignment horizontal="center"/>
    </xf>
    <xf numFmtId="44" fontId="21" fillId="33" borderId="11" xfId="0" applyNumberFormat="1" applyFont="1" applyFill="1" applyBorder="1" applyAlignment="1">
      <alignment horizontal="center"/>
    </xf>
    <xf numFmtId="9" fontId="21" fillId="33" borderId="11" xfId="0" applyNumberFormat="1" applyFont="1" applyFill="1" applyBorder="1" applyAlignment="1">
      <alignment horizontal="center"/>
    </xf>
    <xf numFmtId="3" fontId="21" fillId="33" borderId="11" xfId="0" applyNumberFormat="1" applyFont="1" applyFill="1" applyBorder="1" applyAlignment="1">
      <alignment horizontal="center"/>
    </xf>
    <xf numFmtId="164" fontId="21" fillId="33" borderId="11" xfId="0" applyNumberFormat="1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44" fontId="21" fillId="34" borderId="11" xfId="0" applyNumberFormat="1" applyFont="1" applyFill="1" applyBorder="1" applyAlignment="1">
      <alignment horizontal="center"/>
    </xf>
    <xf numFmtId="9" fontId="21" fillId="34" borderId="11" xfId="0" applyNumberFormat="1" applyFont="1" applyFill="1" applyBorder="1" applyAlignment="1">
      <alignment horizontal="center"/>
    </xf>
    <xf numFmtId="3" fontId="21" fillId="34" borderId="11" xfId="0" applyNumberFormat="1" applyFont="1" applyFill="1" applyBorder="1" applyAlignment="1">
      <alignment horizontal="center"/>
    </xf>
    <xf numFmtId="164" fontId="21" fillId="34" borderId="11" xfId="0" applyNumberFormat="1" applyFont="1" applyFill="1" applyBorder="1" applyAlignment="1">
      <alignment horizontal="center"/>
    </xf>
    <xf numFmtId="0" fontId="21" fillId="34" borderId="11" xfId="0" applyFont="1" applyFill="1" applyBorder="1" applyAlignment="1">
      <alignment horizontal="center"/>
    </xf>
    <xf numFmtId="44" fontId="21" fillId="35" borderId="11" xfId="0" applyNumberFormat="1" applyFont="1" applyFill="1" applyBorder="1" applyAlignment="1">
      <alignment horizontal="center"/>
    </xf>
    <xf numFmtId="9" fontId="21" fillId="35" borderId="11" xfId="0" applyNumberFormat="1" applyFont="1" applyFill="1" applyBorder="1" applyAlignment="1">
      <alignment horizontal="center"/>
    </xf>
    <xf numFmtId="3" fontId="21" fillId="35" borderId="11" xfId="0" applyNumberFormat="1" applyFont="1" applyFill="1" applyBorder="1" applyAlignment="1">
      <alignment horizontal="center"/>
    </xf>
    <xf numFmtId="164" fontId="21" fillId="35" borderId="11" xfId="0" applyNumberFormat="1" applyFont="1" applyFill="1" applyBorder="1" applyAlignment="1">
      <alignment horizontal="center"/>
    </xf>
    <xf numFmtId="0" fontId="21" fillId="35" borderId="11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wrapText="1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 wrapText="1"/>
    </xf>
    <xf numFmtId="0" fontId="21" fillId="33" borderId="14" xfId="0" applyFont="1" applyFill="1" applyBorder="1" applyAlignment="1">
      <alignment horizontal="center" wrapText="1"/>
    </xf>
    <xf numFmtId="0" fontId="21" fillId="34" borderId="12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 wrapText="1"/>
    </xf>
    <xf numFmtId="0" fontId="21" fillId="34" borderId="14" xfId="0" applyFont="1" applyFill="1" applyBorder="1" applyAlignment="1">
      <alignment horizontal="center" wrapText="1"/>
    </xf>
    <xf numFmtId="0" fontId="21" fillId="35" borderId="12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 wrapText="1"/>
    </xf>
    <xf numFmtId="0" fontId="21" fillId="35" borderId="14" xfId="0" applyFont="1" applyFill="1" applyBorder="1" applyAlignment="1">
      <alignment horizontal="center" wrapText="1"/>
    </xf>
    <xf numFmtId="0" fontId="18" fillId="0" borderId="0" xfId="0" applyFont="1" applyAlignment="1">
      <alignment horizontal="left"/>
    </xf>
    <xf numFmtId="0" fontId="20" fillId="0" borderId="0" xfId="0" applyFont="1"/>
    <xf numFmtId="0" fontId="58" fillId="0" borderId="0" xfId="0" applyFont="1"/>
    <xf numFmtId="0" fontId="58" fillId="0" borderId="28" xfId="0" applyFont="1" applyFill="1" applyBorder="1"/>
    <xf numFmtId="9" fontId="58" fillId="0" borderId="28" xfId="0" applyNumberFormat="1" applyFont="1" applyFill="1" applyBorder="1"/>
    <xf numFmtId="0" fontId="58" fillId="0" borderId="28" xfId="0" applyFont="1" applyFill="1" applyBorder="1" applyAlignment="1">
      <alignment horizontal="right"/>
    </xf>
    <xf numFmtId="0" fontId="58" fillId="0" borderId="28" xfId="0" applyFont="1" applyFill="1" applyBorder="1" applyAlignment="1">
      <alignment horizontal="center"/>
    </xf>
    <xf numFmtId="0" fontId="58" fillId="0" borderId="29" xfId="0" applyFont="1" applyFill="1" applyBorder="1" applyAlignment="1">
      <alignment horizontal="right"/>
    </xf>
    <xf numFmtId="0" fontId="59" fillId="0" borderId="0" xfId="0" applyFont="1"/>
    <xf numFmtId="9" fontId="59" fillId="0" borderId="0" xfId="0" applyNumberFormat="1" applyFont="1" applyFill="1" applyBorder="1"/>
    <xf numFmtId="164" fontId="59" fillId="0" borderId="0" xfId="0" applyNumberFormat="1" applyFont="1" applyFill="1" applyBorder="1" applyAlignment="1">
      <alignment horizontal="center"/>
    </xf>
    <xf numFmtId="6" fontId="59" fillId="0" borderId="0" xfId="0" applyNumberFormat="1" applyFont="1" applyFill="1" applyBorder="1"/>
    <xf numFmtId="6" fontId="59" fillId="0" borderId="0" xfId="0" applyNumberFormat="1" applyFont="1" applyFill="1" applyBorder="1" applyAlignment="1">
      <alignment horizontal="center"/>
    </xf>
    <xf numFmtId="0" fontId="59" fillId="0" borderId="31" xfId="0" applyFont="1" applyFill="1" applyBorder="1" applyAlignment="1">
      <alignment horizontal="left"/>
    </xf>
    <xf numFmtId="0" fontId="58" fillId="0" borderId="33" xfId="0" applyFont="1" applyFill="1" applyBorder="1"/>
    <xf numFmtId="44" fontId="58" fillId="0" borderId="33" xfId="0" applyNumberFormat="1" applyFont="1" applyFill="1" applyBorder="1" applyAlignment="1">
      <alignment horizontal="center"/>
    </xf>
    <xf numFmtId="0" fontId="58" fillId="0" borderId="33" xfId="0" applyFont="1" applyFill="1" applyBorder="1" applyAlignment="1">
      <alignment horizontal="right"/>
    </xf>
    <xf numFmtId="9" fontId="58" fillId="0" borderId="33" xfId="0" applyNumberFormat="1" applyFont="1" applyFill="1" applyBorder="1" applyAlignment="1">
      <alignment horizontal="center"/>
    </xf>
    <xf numFmtId="0" fontId="58" fillId="0" borderId="34" xfId="0" applyFont="1" applyFill="1" applyBorder="1" applyAlignment="1">
      <alignment horizontal="right"/>
    </xf>
    <xf numFmtId="44" fontId="18" fillId="0" borderId="0" xfId="0" applyNumberFormat="1" applyFont="1" applyFill="1" applyAlignment="1">
      <alignment horizontal="center"/>
    </xf>
    <xf numFmtId="3" fontId="21" fillId="0" borderId="0" xfId="0" applyNumberFormat="1" applyFont="1" applyFill="1"/>
    <xf numFmtId="3" fontId="21" fillId="33" borderId="10" xfId="0" applyNumberFormat="1" applyFont="1" applyFill="1" applyBorder="1" applyAlignment="1">
      <alignment horizontal="center"/>
    </xf>
    <xf numFmtId="3" fontId="21" fillId="34" borderId="10" xfId="0" applyNumberFormat="1" applyFont="1" applyFill="1" applyBorder="1" applyAlignment="1">
      <alignment horizontal="center"/>
    </xf>
    <xf numFmtId="3" fontId="21" fillId="35" borderId="10" xfId="0" applyNumberFormat="1" applyFont="1" applyFill="1" applyBorder="1" applyAlignment="1">
      <alignment horizontal="center"/>
    </xf>
    <xf numFmtId="44" fontId="18" fillId="33" borderId="35" xfId="0" applyNumberFormat="1" applyFont="1" applyFill="1" applyBorder="1" applyAlignment="1">
      <alignment horizontal="center"/>
    </xf>
    <xf numFmtId="9" fontId="18" fillId="33" borderId="35" xfId="0" applyNumberFormat="1" applyFont="1" applyFill="1" applyBorder="1"/>
    <xf numFmtId="3" fontId="18" fillId="33" borderId="35" xfId="0" applyNumberFormat="1" applyFont="1" applyFill="1" applyBorder="1"/>
    <xf numFmtId="164" fontId="18" fillId="33" borderId="35" xfId="0" applyNumberFormat="1" applyFont="1" applyFill="1" applyBorder="1"/>
    <xf numFmtId="0" fontId="18" fillId="33" borderId="35" xfId="0" applyFont="1" applyFill="1" applyBorder="1" applyAlignment="1">
      <alignment horizontal="center"/>
    </xf>
    <xf numFmtId="44" fontId="18" fillId="34" borderId="35" xfId="0" applyNumberFormat="1" applyFont="1" applyFill="1" applyBorder="1" applyAlignment="1">
      <alignment horizontal="center"/>
    </xf>
    <xf numFmtId="9" fontId="18" fillId="34" borderId="35" xfId="0" applyNumberFormat="1" applyFont="1" applyFill="1" applyBorder="1"/>
    <xf numFmtId="3" fontId="18" fillId="34" borderId="35" xfId="0" applyNumberFormat="1" applyFont="1" applyFill="1" applyBorder="1"/>
    <xf numFmtId="164" fontId="18" fillId="34" borderId="35" xfId="0" applyNumberFormat="1" applyFont="1" applyFill="1" applyBorder="1"/>
    <xf numFmtId="0" fontId="18" fillId="34" borderId="35" xfId="0" applyFont="1" applyFill="1" applyBorder="1" applyAlignment="1">
      <alignment horizontal="center"/>
    </xf>
    <xf numFmtId="44" fontId="18" fillId="35" borderId="35" xfId="0" applyNumberFormat="1" applyFont="1" applyFill="1" applyBorder="1" applyAlignment="1">
      <alignment horizontal="center"/>
    </xf>
    <xf numFmtId="9" fontId="18" fillId="35" borderId="35" xfId="0" applyNumberFormat="1" applyFont="1" applyFill="1" applyBorder="1"/>
    <xf numFmtId="3" fontId="18" fillId="35" borderId="35" xfId="0" applyNumberFormat="1" applyFont="1" applyFill="1" applyBorder="1"/>
    <xf numFmtId="164" fontId="18" fillId="35" borderId="35" xfId="0" applyNumberFormat="1" applyFont="1" applyFill="1" applyBorder="1"/>
    <xf numFmtId="0" fontId="18" fillId="35" borderId="35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1" fillId="0" borderId="0" xfId="0" applyFont="1" applyFill="1"/>
    <xf numFmtId="0" fontId="21" fillId="0" borderId="0" xfId="0" applyFont="1" applyFill="1" applyAlignment="1">
      <alignment horizontal="center"/>
    </xf>
    <xf numFmtId="0" fontId="20" fillId="0" borderId="0" xfId="0" applyFont="1" applyFill="1" applyBorder="1" applyAlignment="1">
      <alignment horizontal="right"/>
    </xf>
    <xf numFmtId="9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right"/>
    </xf>
    <xf numFmtId="44" fontId="20" fillId="0" borderId="0" xfId="0" applyNumberFormat="1" applyFont="1" applyAlignment="1">
      <alignment horizontal="center"/>
    </xf>
    <xf numFmtId="0" fontId="19" fillId="0" borderId="0" xfId="0" applyFont="1"/>
    <xf numFmtId="6" fontId="19" fillId="0" borderId="0" xfId="0" applyNumberFormat="1" applyFont="1" applyAlignment="1">
      <alignment horizontal="left"/>
    </xf>
    <xf numFmtId="9" fontId="19" fillId="0" borderId="0" xfId="0" applyNumberFormat="1" applyFont="1"/>
    <xf numFmtId="164" fontId="19" fillId="0" borderId="0" xfId="0" applyNumberFormat="1" applyFont="1" applyAlignment="1">
      <alignment horizontal="right"/>
    </xf>
    <xf numFmtId="6" fontId="19" fillId="0" borderId="0" xfId="0" applyNumberFormat="1" applyFont="1"/>
    <xf numFmtId="6" fontId="20" fillId="0" borderId="0" xfId="0" applyNumberFormat="1" applyFont="1" applyAlignment="1">
      <alignment horizontal="center"/>
    </xf>
    <xf numFmtId="9" fontId="20" fillId="0" borderId="0" xfId="0" applyNumberFormat="1" applyFont="1"/>
    <xf numFmtId="6" fontId="20" fillId="0" borderId="0" xfId="0" applyNumberFormat="1" applyFont="1"/>
    <xf numFmtId="0" fontId="21" fillId="0" borderId="0" xfId="0" applyFont="1" applyAlignment="1">
      <alignment horizontal="right"/>
    </xf>
    <xf numFmtId="164" fontId="20" fillId="0" borderId="0" xfId="0" applyNumberFormat="1" applyFont="1"/>
    <xf numFmtId="166" fontId="22" fillId="58" borderId="0" xfId="0" applyNumberFormat="1" applyFont="1" applyFill="1" applyAlignment="1">
      <alignment horizontal="center"/>
    </xf>
    <xf numFmtId="0" fontId="22" fillId="0" borderId="0" xfId="0" applyFont="1" applyFill="1" applyAlignment="1">
      <alignment horizontal="center"/>
    </xf>
    <xf numFmtId="9" fontId="21" fillId="0" borderId="38" xfId="0" applyNumberFormat="1" applyFont="1" applyBorder="1"/>
    <xf numFmtId="0" fontId="18" fillId="0" borderId="39" xfId="0" applyFont="1" applyBorder="1"/>
    <xf numFmtId="9" fontId="21" fillId="0" borderId="40" xfId="0" applyNumberFormat="1" applyFont="1" applyBorder="1"/>
    <xf numFmtId="9" fontId="21" fillId="0" borderId="41" xfId="0" applyNumberFormat="1" applyFont="1" applyBorder="1"/>
    <xf numFmtId="0" fontId="21" fillId="34" borderId="37" xfId="0" applyFont="1" applyFill="1" applyBorder="1" applyAlignment="1">
      <alignment horizontal="center"/>
    </xf>
    <xf numFmtId="0" fontId="18" fillId="34" borderId="36" xfId="0" applyFont="1" applyFill="1" applyBorder="1" applyAlignment="1">
      <alignment horizontal="center"/>
    </xf>
    <xf numFmtId="164" fontId="18" fillId="34" borderId="36" xfId="0" applyNumberFormat="1" applyFont="1" applyFill="1" applyBorder="1" applyAlignment="1">
      <alignment horizontal="center"/>
    </xf>
    <xf numFmtId="3" fontId="18" fillId="34" borderId="36" xfId="0" applyNumberFormat="1" applyFont="1" applyFill="1" applyBorder="1" applyAlignment="1">
      <alignment horizontal="center"/>
    </xf>
    <xf numFmtId="9" fontId="18" fillId="34" borderId="36" xfId="0" applyNumberFormat="1" applyFont="1" applyFill="1" applyBorder="1" applyAlignment="1">
      <alignment horizontal="center"/>
    </xf>
    <xf numFmtId="44" fontId="18" fillId="34" borderId="36" xfId="0" applyNumberFormat="1" applyFont="1" applyFill="1" applyBorder="1" applyAlignment="1">
      <alignment horizontal="center"/>
    </xf>
    <xf numFmtId="0" fontId="18" fillId="33" borderId="36" xfId="0" applyFont="1" applyFill="1" applyBorder="1" applyAlignment="1">
      <alignment horizontal="center"/>
    </xf>
    <xf numFmtId="164" fontId="18" fillId="33" borderId="36" xfId="0" applyNumberFormat="1" applyFont="1" applyFill="1" applyBorder="1" applyAlignment="1">
      <alignment horizontal="center"/>
    </xf>
    <xf numFmtId="9" fontId="18" fillId="33" borderId="36" xfId="0" applyNumberFormat="1" applyFont="1" applyFill="1" applyBorder="1" applyAlignment="1">
      <alignment horizontal="center"/>
    </xf>
    <xf numFmtId="44" fontId="18" fillId="33" borderId="36" xfId="0" applyNumberFormat="1" applyFont="1" applyFill="1" applyBorder="1" applyAlignment="1">
      <alignment horizontal="center"/>
    </xf>
    <xf numFmtId="3" fontId="18" fillId="33" borderId="36" xfId="0" applyNumberFormat="1" applyFont="1" applyFill="1" applyBorder="1" applyAlignment="1">
      <alignment horizontal="right"/>
    </xf>
    <xf numFmtId="0" fontId="21" fillId="59" borderId="14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/>
    </xf>
    <xf numFmtId="0" fontId="21" fillId="59" borderId="12" xfId="0" applyFont="1" applyFill="1" applyBorder="1" applyAlignment="1">
      <alignment horizontal="center"/>
    </xf>
    <xf numFmtId="0" fontId="21" fillId="59" borderId="11" xfId="0" applyFont="1" applyFill="1" applyBorder="1" applyAlignment="1">
      <alignment horizontal="center"/>
    </xf>
    <xf numFmtId="164" fontId="21" fillId="59" borderId="11" xfId="0" applyNumberFormat="1" applyFont="1" applyFill="1" applyBorder="1" applyAlignment="1">
      <alignment horizontal="center"/>
    </xf>
    <xf numFmtId="3" fontId="21" fillId="59" borderId="11" xfId="0" applyNumberFormat="1" applyFont="1" applyFill="1" applyBorder="1" applyAlignment="1">
      <alignment horizontal="center"/>
    </xf>
    <xf numFmtId="9" fontId="21" fillId="59" borderId="11" xfId="0" applyNumberFormat="1" applyFont="1" applyFill="1" applyBorder="1" applyAlignment="1">
      <alignment horizontal="center"/>
    </xf>
    <xf numFmtId="44" fontId="21" fillId="59" borderId="11" xfId="0" applyNumberFormat="1" applyFont="1" applyFill="1" applyBorder="1" applyAlignment="1">
      <alignment horizontal="center"/>
    </xf>
    <xf numFmtId="0" fontId="18" fillId="59" borderId="10" xfId="0" applyFont="1" applyFill="1" applyBorder="1" applyAlignment="1">
      <alignment horizontal="center"/>
    </xf>
    <xf numFmtId="164" fontId="18" fillId="59" borderId="10" xfId="0" applyNumberFormat="1" applyFont="1" applyFill="1" applyBorder="1"/>
    <xf numFmtId="3" fontId="18" fillId="59" borderId="10" xfId="0" applyNumberFormat="1" applyFont="1" applyFill="1" applyBorder="1"/>
    <xf numFmtId="9" fontId="18" fillId="59" borderId="10" xfId="0" applyNumberFormat="1" applyFont="1" applyFill="1" applyBorder="1"/>
    <xf numFmtId="44" fontId="18" fillId="59" borderId="10" xfId="0" applyNumberFormat="1" applyFont="1" applyFill="1" applyBorder="1" applyAlignment="1">
      <alignment horizontal="center"/>
    </xf>
    <xf numFmtId="0" fontId="21" fillId="59" borderId="10" xfId="0" applyFont="1" applyFill="1" applyBorder="1" applyAlignment="1">
      <alignment horizontal="center"/>
    </xf>
    <xf numFmtId="164" fontId="21" fillId="59" borderId="10" xfId="0" applyNumberFormat="1" applyFont="1" applyFill="1" applyBorder="1" applyAlignment="1">
      <alignment horizontal="center"/>
    </xf>
    <xf numFmtId="9" fontId="21" fillId="59" borderId="10" xfId="0" applyNumberFormat="1" applyFont="1" applyFill="1" applyBorder="1" applyAlignment="1">
      <alignment horizontal="center"/>
    </xf>
    <xf numFmtId="44" fontId="21" fillId="59" borderId="10" xfId="0" applyNumberFormat="1" applyFont="1" applyFill="1" applyBorder="1" applyAlignment="1">
      <alignment horizontal="center"/>
    </xf>
    <xf numFmtId="8" fontId="18" fillId="34" borderId="10" xfId="0" applyNumberFormat="1" applyFont="1" applyFill="1" applyBorder="1" applyAlignment="1">
      <alignment horizontal="center"/>
    </xf>
    <xf numFmtId="8" fontId="18" fillId="33" borderId="10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3" fontId="18" fillId="0" borderId="0" xfId="0" applyNumberFormat="1" applyFont="1" applyFill="1" applyAlignment="1">
      <alignment horizontal="center"/>
    </xf>
    <xf numFmtId="3" fontId="21" fillId="59" borderId="10" xfId="0" applyNumberFormat="1" applyFont="1" applyFill="1" applyBorder="1" applyAlignment="1">
      <alignment horizontal="center"/>
    </xf>
    <xf numFmtId="0" fontId="18" fillId="59" borderId="35" xfId="0" applyFont="1" applyFill="1" applyBorder="1" applyAlignment="1">
      <alignment horizontal="center"/>
    </xf>
    <xf numFmtId="164" fontId="18" fillId="59" borderId="35" xfId="0" applyNumberFormat="1" applyFont="1" applyFill="1" applyBorder="1"/>
    <xf numFmtId="3" fontId="18" fillId="59" borderId="35" xfId="0" applyNumberFormat="1" applyFont="1" applyFill="1" applyBorder="1"/>
    <xf numFmtId="9" fontId="18" fillId="59" borderId="35" xfId="0" applyNumberFormat="1" applyFont="1" applyFill="1" applyBorder="1"/>
    <xf numFmtId="44" fontId="18" fillId="59" borderId="35" xfId="0" applyNumberFormat="1" applyFont="1" applyFill="1" applyBorder="1" applyAlignment="1">
      <alignment horizontal="center"/>
    </xf>
    <xf numFmtId="3" fontId="18" fillId="0" borderId="0" xfId="0" applyNumberFormat="1" applyFont="1" applyAlignment="1">
      <alignment horizontal="center"/>
    </xf>
    <xf numFmtId="164" fontId="18" fillId="0" borderId="0" xfId="0" applyNumberFormat="1" applyFont="1" applyAlignment="1">
      <alignment horizontal="center"/>
    </xf>
    <xf numFmtId="0" fontId="60" fillId="0" borderId="0" xfId="0" applyFont="1"/>
    <xf numFmtId="0" fontId="61" fillId="0" borderId="0" xfId="0" applyFont="1" applyFill="1" applyBorder="1" applyAlignment="1">
      <alignment horizontal="center" wrapText="1"/>
    </xf>
    <xf numFmtId="9" fontId="60" fillId="0" borderId="0" xfId="0" applyNumberFormat="1" applyFont="1"/>
    <xf numFmtId="9" fontId="62" fillId="0" borderId="0" xfId="0" applyNumberFormat="1" applyFont="1"/>
    <xf numFmtId="9" fontId="62" fillId="0" borderId="38" xfId="0" applyNumberFormat="1" applyFont="1" applyBorder="1"/>
    <xf numFmtId="0" fontId="60" fillId="0" borderId="39" xfId="0" applyFont="1" applyBorder="1"/>
    <xf numFmtId="9" fontId="62" fillId="0" borderId="40" xfId="0" applyNumberFormat="1" applyFont="1" applyBorder="1"/>
    <xf numFmtId="0" fontId="63" fillId="0" borderId="33" xfId="0" applyFont="1" applyFill="1" applyBorder="1"/>
    <xf numFmtId="9" fontId="63" fillId="0" borderId="32" xfId="0" applyNumberFormat="1" applyFont="1" applyFill="1" applyBorder="1"/>
    <xf numFmtId="9" fontId="64" fillId="0" borderId="0" xfId="0" applyNumberFormat="1" applyFont="1" applyFill="1" applyBorder="1"/>
    <xf numFmtId="9" fontId="63" fillId="0" borderId="30" xfId="0" applyNumberFormat="1" applyFont="1" applyFill="1" applyBorder="1"/>
    <xf numFmtId="0" fontId="63" fillId="0" borderId="28" xfId="0" applyFont="1" applyFill="1" applyBorder="1"/>
    <xf numFmtId="9" fontId="63" fillId="0" borderId="27" xfId="0" applyNumberFormat="1" applyFont="1" applyFill="1" applyBorder="1"/>
    <xf numFmtId="0" fontId="65" fillId="0" borderId="0" xfId="0" applyFont="1"/>
    <xf numFmtId="9" fontId="60" fillId="0" borderId="39" xfId="0" applyNumberFormat="1" applyFont="1" applyBorder="1"/>
    <xf numFmtId="9" fontId="60" fillId="0" borderId="41" xfId="0" applyNumberFormat="1" applyFont="1" applyBorder="1"/>
    <xf numFmtId="9" fontId="60" fillId="0" borderId="38" xfId="0" applyNumberFormat="1" applyFont="1" applyBorder="1"/>
    <xf numFmtId="9" fontId="60" fillId="0" borderId="40" xfId="0" applyNumberFormat="1" applyFont="1" applyBorder="1"/>
    <xf numFmtId="9" fontId="65" fillId="0" borderId="0" xfId="0" applyNumberFormat="1" applyFont="1"/>
    <xf numFmtId="0" fontId="60" fillId="0" borderId="0" xfId="0" applyFont="1" applyAlignment="1">
      <alignment horizontal="center"/>
    </xf>
    <xf numFmtId="9" fontId="60" fillId="0" borderId="0" xfId="0" applyNumberFormat="1" applyFont="1" applyAlignment="1">
      <alignment horizontal="center"/>
    </xf>
    <xf numFmtId="9" fontId="62" fillId="0" borderId="0" xfId="0" applyNumberFormat="1" applyFont="1" applyAlignment="1">
      <alignment horizontal="center"/>
    </xf>
    <xf numFmtId="9" fontId="62" fillId="0" borderId="38" xfId="0" applyNumberFormat="1" applyFont="1" applyBorder="1" applyAlignment="1">
      <alignment horizontal="center"/>
    </xf>
    <xf numFmtId="9" fontId="62" fillId="0" borderId="40" xfId="0" applyNumberFormat="1" applyFont="1" applyBorder="1" applyAlignment="1">
      <alignment horizontal="center"/>
    </xf>
    <xf numFmtId="0" fontId="63" fillId="0" borderId="33" xfId="0" applyFont="1" applyFill="1" applyBorder="1" applyAlignment="1">
      <alignment horizontal="center"/>
    </xf>
    <xf numFmtId="9" fontId="64" fillId="0" borderId="0" xfId="0" applyNumberFormat="1" applyFont="1" applyFill="1" applyBorder="1" applyAlignment="1">
      <alignment horizontal="center"/>
    </xf>
    <xf numFmtId="0" fontId="63" fillId="0" borderId="28" xfId="0" applyFont="1" applyFill="1" applyBorder="1" applyAlignment="1">
      <alignment horizontal="center"/>
    </xf>
    <xf numFmtId="0" fontId="60" fillId="0" borderId="39" xfId="0" applyFont="1" applyBorder="1" applyAlignment="1">
      <alignment horizontal="center"/>
    </xf>
    <xf numFmtId="9" fontId="62" fillId="0" borderId="41" xfId="0" applyNumberFormat="1" applyFont="1" applyBorder="1" applyAlignment="1">
      <alignment horizontal="center"/>
    </xf>
    <xf numFmtId="9" fontId="63" fillId="0" borderId="32" xfId="0" applyNumberFormat="1" applyFont="1" applyFill="1" applyBorder="1" applyAlignment="1">
      <alignment horizontal="center"/>
    </xf>
    <xf numFmtId="9" fontId="63" fillId="0" borderId="30" xfId="0" applyNumberFormat="1" applyFont="1" applyFill="1" applyBorder="1" applyAlignment="1">
      <alignment horizontal="center"/>
    </xf>
    <xf numFmtId="9" fontId="63" fillId="0" borderId="27" xfId="0" applyNumberFormat="1" applyFont="1" applyFill="1" applyBorder="1" applyAlignment="1">
      <alignment horizontal="center"/>
    </xf>
    <xf numFmtId="0" fontId="65" fillId="0" borderId="0" xfId="0" applyFont="1" applyAlignment="1">
      <alignment horizontal="center"/>
    </xf>
    <xf numFmtId="9" fontId="60" fillId="0" borderId="39" xfId="0" applyNumberFormat="1" applyFont="1" applyBorder="1" applyAlignment="1">
      <alignment horizontal="center"/>
    </xf>
    <xf numFmtId="9" fontId="60" fillId="0" borderId="41" xfId="0" applyNumberFormat="1" applyFont="1" applyBorder="1" applyAlignment="1">
      <alignment horizontal="center"/>
    </xf>
    <xf numFmtId="9" fontId="18" fillId="0" borderId="0" xfId="0" applyNumberFormat="1" applyFont="1" applyAlignment="1">
      <alignment horizontal="center" vertical="center"/>
    </xf>
    <xf numFmtId="9" fontId="5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44" fontId="18" fillId="0" borderId="0" xfId="0" applyNumberFormat="1" applyFont="1" applyAlignment="1"/>
    <xf numFmtId="0" fontId="23" fillId="0" borderId="0" xfId="0" applyFont="1"/>
    <xf numFmtId="3" fontId="21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0" fontId="18" fillId="34" borderId="17" xfId="0" applyFont="1" applyFill="1" applyBorder="1" applyAlignment="1">
      <alignment horizontal="center"/>
    </xf>
    <xf numFmtId="0" fontId="18" fillId="34" borderId="16" xfId="0" applyFont="1" applyFill="1" applyBorder="1" applyAlignment="1">
      <alignment horizontal="center"/>
    </xf>
    <xf numFmtId="0" fontId="18" fillId="33" borderId="17" xfId="0" applyFont="1" applyFill="1" applyBorder="1" applyAlignment="1">
      <alignment horizontal="center"/>
    </xf>
    <xf numFmtId="0" fontId="18" fillId="33" borderId="16" xfId="0" applyFont="1" applyFill="1" applyBorder="1" applyAlignment="1">
      <alignment horizontal="center"/>
    </xf>
    <xf numFmtId="0" fontId="18" fillId="33" borderId="15" xfId="0" applyFont="1" applyFill="1" applyBorder="1" applyAlignment="1">
      <alignment horizontal="center"/>
    </xf>
    <xf numFmtId="0" fontId="18" fillId="34" borderId="15" xfId="0" applyFont="1" applyFill="1" applyBorder="1" applyAlignment="1">
      <alignment horizontal="center"/>
    </xf>
    <xf numFmtId="0" fontId="18" fillId="59" borderId="17" xfId="0" applyFont="1" applyFill="1" applyBorder="1" applyAlignment="1">
      <alignment horizontal="center"/>
    </xf>
    <xf numFmtId="0" fontId="18" fillId="59" borderId="16" xfId="0" applyFont="1" applyFill="1" applyBorder="1" applyAlignment="1">
      <alignment horizontal="center"/>
    </xf>
    <xf numFmtId="0" fontId="18" fillId="59" borderId="15" xfId="0" applyFont="1" applyFill="1" applyBorder="1" applyAlignment="1">
      <alignment horizontal="center"/>
    </xf>
    <xf numFmtId="0" fontId="18" fillId="35" borderId="17" xfId="0" applyFont="1" applyFill="1" applyBorder="1" applyAlignment="1">
      <alignment horizontal="center"/>
    </xf>
    <xf numFmtId="0" fontId="18" fillId="35" borderId="16" xfId="0" applyFont="1" applyFill="1" applyBorder="1" applyAlignment="1">
      <alignment horizontal="center"/>
    </xf>
    <xf numFmtId="0" fontId="18" fillId="35" borderId="15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quotePrefix="1"/>
  </cellXfs>
  <cellStyles count="229">
    <cellStyle name="20 % - Accent1 2" xfId="1"/>
    <cellStyle name="20 % - Accent1 3" xfId="2"/>
    <cellStyle name="20 % - Accent1 4" xfId="3"/>
    <cellStyle name="20 % - Accent1 5" xfId="4"/>
    <cellStyle name="20 % - Accent2 2" xfId="5"/>
    <cellStyle name="20 % - Accent2 3" xfId="6"/>
    <cellStyle name="20 % - Accent2 4" xfId="7"/>
    <cellStyle name="20 % - Accent2 5" xfId="8"/>
    <cellStyle name="20 % - Accent3 2" xfId="9"/>
    <cellStyle name="20 % - Accent3 3" xfId="10"/>
    <cellStyle name="20 % - Accent3 4" xfId="11"/>
    <cellStyle name="20 % - Accent3 5" xfId="12"/>
    <cellStyle name="20 % - Accent4 2" xfId="13"/>
    <cellStyle name="20 % - Accent4 3" xfId="14"/>
    <cellStyle name="20 % - Accent4 4" xfId="15"/>
    <cellStyle name="20 % - Accent4 5" xfId="16"/>
    <cellStyle name="20 % - Accent5 2" xfId="17"/>
    <cellStyle name="20 % - Accent5 3" xfId="18"/>
    <cellStyle name="20 % - Accent5 4" xfId="19"/>
    <cellStyle name="20 % - Accent5 5" xfId="20"/>
    <cellStyle name="20 % - Accent6 2" xfId="21"/>
    <cellStyle name="20 % - Accent6 3" xfId="22"/>
    <cellStyle name="20 % - Accent6 4" xfId="23"/>
    <cellStyle name="20 % - Accent6 5" xfId="24"/>
    <cellStyle name="40 % - Accent1 2" xfId="25"/>
    <cellStyle name="40 % - Accent1 3" xfId="26"/>
    <cellStyle name="40 % - Accent1 4" xfId="27"/>
    <cellStyle name="40 % - Accent1 5" xfId="28"/>
    <cellStyle name="40 % - Accent2 2" xfId="29"/>
    <cellStyle name="40 % - Accent2 3" xfId="30"/>
    <cellStyle name="40 % - Accent2 4" xfId="31"/>
    <cellStyle name="40 % - Accent2 5" xfId="32"/>
    <cellStyle name="40 % - Accent3 2" xfId="33"/>
    <cellStyle name="40 % - Accent3 3" xfId="34"/>
    <cellStyle name="40 % - Accent3 4" xfId="35"/>
    <cellStyle name="40 % - Accent3 5" xfId="36"/>
    <cellStyle name="40 % - Accent4 2" xfId="37"/>
    <cellStyle name="40 % - Accent4 3" xfId="38"/>
    <cellStyle name="40 % - Accent4 4" xfId="39"/>
    <cellStyle name="40 % - Accent4 5" xfId="40"/>
    <cellStyle name="40 % - Accent5 2" xfId="41"/>
    <cellStyle name="40 % - Accent5 3" xfId="42"/>
    <cellStyle name="40 % - Accent5 4" xfId="43"/>
    <cellStyle name="40 % - Accent5 5" xfId="44"/>
    <cellStyle name="40 % - Accent6 2" xfId="45"/>
    <cellStyle name="40 % - Accent6 3" xfId="46"/>
    <cellStyle name="40 % - Accent6 4" xfId="47"/>
    <cellStyle name="40 % - Accent6 5" xfId="48"/>
    <cellStyle name="60 % - Accent1 2" xfId="49"/>
    <cellStyle name="60 % - Accent1 3" xfId="50"/>
    <cellStyle name="60 % - Accent1 4" xfId="51"/>
    <cellStyle name="60 % - Accent1 5" xfId="52"/>
    <cellStyle name="60 % - Accent2 2" xfId="53"/>
    <cellStyle name="60 % - Accent2 3" xfId="54"/>
    <cellStyle name="60 % - Accent2 4" xfId="55"/>
    <cellStyle name="60 % - Accent2 5" xfId="56"/>
    <cellStyle name="60 % - Accent3 2" xfId="57"/>
    <cellStyle name="60 % - Accent3 3" xfId="58"/>
    <cellStyle name="60 % - Accent3 4" xfId="59"/>
    <cellStyle name="60 % - Accent3 5" xfId="60"/>
    <cellStyle name="60 % - Accent4 2" xfId="61"/>
    <cellStyle name="60 % - Accent4 3" xfId="62"/>
    <cellStyle name="60 % - Accent4 4" xfId="63"/>
    <cellStyle name="60 % - Accent4 5" xfId="64"/>
    <cellStyle name="60 % - Accent5 2" xfId="65"/>
    <cellStyle name="60 % - Accent5 3" xfId="66"/>
    <cellStyle name="60 % - Accent5 4" xfId="67"/>
    <cellStyle name="60 % - Accent5 5" xfId="68"/>
    <cellStyle name="60 % - Accent6 2" xfId="69"/>
    <cellStyle name="60 % - Accent6 3" xfId="70"/>
    <cellStyle name="60 % - Accent6 4" xfId="71"/>
    <cellStyle name="60 % - Accent6 5" xfId="72"/>
    <cellStyle name="Accent1 2" xfId="73"/>
    <cellStyle name="Accent1 3" xfId="74"/>
    <cellStyle name="Accent1 4" xfId="75"/>
    <cellStyle name="Accent1 5" xfId="76"/>
    <cellStyle name="Accent2 2" xfId="77"/>
    <cellStyle name="Accent2 3" xfId="78"/>
    <cellStyle name="Accent2 4" xfId="79"/>
    <cellStyle name="Accent2 5" xfId="80"/>
    <cellStyle name="Accent3 2" xfId="81"/>
    <cellStyle name="Accent3 3" xfId="82"/>
    <cellStyle name="Accent3 4" xfId="83"/>
    <cellStyle name="Accent3 5" xfId="84"/>
    <cellStyle name="Accent4 2" xfId="85"/>
    <cellStyle name="Accent4 3" xfId="86"/>
    <cellStyle name="Accent4 4" xfId="87"/>
    <cellStyle name="Accent4 5" xfId="88"/>
    <cellStyle name="Accent5 2" xfId="89"/>
    <cellStyle name="Accent5 3" xfId="90"/>
    <cellStyle name="Accent5 4" xfId="91"/>
    <cellStyle name="Accent5 5" xfId="92"/>
    <cellStyle name="Accent6 2" xfId="93"/>
    <cellStyle name="Accent6 3" xfId="94"/>
    <cellStyle name="Accent6 4" xfId="95"/>
    <cellStyle name="Accent6 5" xfId="96"/>
    <cellStyle name="Avertissement 2" xfId="97"/>
    <cellStyle name="Avertissement 3" xfId="98"/>
    <cellStyle name="Avertissement 4" xfId="99"/>
    <cellStyle name="Avertissement 5" xfId="100"/>
    <cellStyle name="Calcul 2" xfId="101"/>
    <cellStyle name="Calcul 3" xfId="102"/>
    <cellStyle name="Calcul 4" xfId="103"/>
    <cellStyle name="Calcul 5" xfId="104"/>
    <cellStyle name="Cellule liée 2" xfId="105"/>
    <cellStyle name="Cellule liée 3" xfId="106"/>
    <cellStyle name="Cellule liée 4" xfId="107"/>
    <cellStyle name="Cellule liée 5" xfId="108"/>
    <cellStyle name="Commentaire 2" xfId="109"/>
    <cellStyle name="Commentaire 3" xfId="110"/>
    <cellStyle name="Commentaire 4" xfId="111"/>
    <cellStyle name="Commentaire 5" xfId="112"/>
    <cellStyle name="Entrée 2" xfId="113"/>
    <cellStyle name="Entrée 3" xfId="114"/>
    <cellStyle name="Entrée 4" xfId="115"/>
    <cellStyle name="Entrée 5" xfId="116"/>
    <cellStyle name="Insatisfaisant 2" xfId="117"/>
    <cellStyle name="Insatisfaisant 3" xfId="118"/>
    <cellStyle name="Insatisfaisant 4" xfId="119"/>
    <cellStyle name="Insatisfaisant 5" xfId="120"/>
    <cellStyle name="Milliers 2" xfId="121"/>
    <cellStyle name="Milliers 3" xfId="122"/>
    <cellStyle name="Monétaire 2" xfId="123"/>
    <cellStyle name="Monétaire 2 2" xfId="124"/>
    <cellStyle name="Monétaire 2 3" xfId="227"/>
    <cellStyle name="Monétaire 3" xfId="125"/>
    <cellStyle name="Neutre 2" xfId="126"/>
    <cellStyle name="Neutre 3" xfId="127"/>
    <cellStyle name="Neutre 4" xfId="128"/>
    <cellStyle name="Neutre 5" xfId="129"/>
    <cellStyle name="Normal" xfId="0" builtinId="0"/>
    <cellStyle name="Normal 10" xfId="130"/>
    <cellStyle name="Normal 11" xfId="131"/>
    <cellStyle name="Normal 12" xfId="132"/>
    <cellStyle name="Normal 13" xfId="133"/>
    <cellStyle name="Normal 13 2" xfId="134"/>
    <cellStyle name="Normal 14" xfId="135"/>
    <cellStyle name="Normal 2" xfId="136"/>
    <cellStyle name="Normal 2 2" xfId="137"/>
    <cellStyle name="Normal 2 2 2" xfId="138"/>
    <cellStyle name="Normal 2 2 3" xfId="139"/>
    <cellStyle name="Normal 2 3" xfId="140"/>
    <cellStyle name="Normal 2 3 2" xfId="141"/>
    <cellStyle name="Normal 2 3 3" xfId="142"/>
    <cellStyle name="Normal 2 4" xfId="143"/>
    <cellStyle name="Normal 2 5" xfId="144"/>
    <cellStyle name="Normal 3" xfId="145"/>
    <cellStyle name="Normal 4" xfId="146"/>
    <cellStyle name="Normal 4 2" xfId="147"/>
    <cellStyle name="Normal 4 2 2" xfId="148"/>
    <cellStyle name="Normal 4 2 3" xfId="149"/>
    <cellStyle name="Normal 4 3" xfId="150"/>
    <cellStyle name="Normal 4 4" xfId="151"/>
    <cellStyle name="Normal 4 4 2" xfId="152"/>
    <cellStyle name="Normal 4 4 2 2" xfId="153"/>
    <cellStyle name="Normal 4 4 3" xfId="154"/>
    <cellStyle name="Normal 5" xfId="155"/>
    <cellStyle name="Normal 5 2" xfId="156"/>
    <cellStyle name="Normal 5 3" xfId="157"/>
    <cellStyle name="Normal 6" xfId="158"/>
    <cellStyle name="Normal 6 2" xfId="159"/>
    <cellStyle name="Normal 6 3" xfId="160"/>
    <cellStyle name="Normal 7" xfId="161"/>
    <cellStyle name="Normal 7 2" xfId="162"/>
    <cellStyle name="Normal 7 3" xfId="163"/>
    <cellStyle name="Normal 7 4" xfId="164"/>
    <cellStyle name="Normal 7 4 2" xfId="165"/>
    <cellStyle name="Normal 7 5" xfId="166"/>
    <cellStyle name="Normal 7 5 2" xfId="167"/>
    <cellStyle name="Normal 7 5 3" xfId="168"/>
    <cellStyle name="Normal 7 6" xfId="169"/>
    <cellStyle name="Normal 7 6 2" xfId="170"/>
    <cellStyle name="Normal 7 6 3" xfId="171"/>
    <cellStyle name="Normal 7 6 4" xfId="172"/>
    <cellStyle name="Normal 8" xfId="173"/>
    <cellStyle name="Normal 8 2" xfId="174"/>
    <cellStyle name="Normal 8 3" xfId="175"/>
    <cellStyle name="Normal 8 4" xfId="176"/>
    <cellStyle name="Normal 8 5" xfId="177"/>
    <cellStyle name="Normal 8 6" xfId="178"/>
    <cellStyle name="Normal 9" xfId="179"/>
    <cellStyle name="Normal 9 2" xfId="180"/>
    <cellStyle name="Normal 9 3" xfId="181"/>
    <cellStyle name="Pourcentage 2" xfId="182"/>
    <cellStyle name="Pourcentage 2 2" xfId="183"/>
    <cellStyle name="Pourcentage 2 3" xfId="228"/>
    <cellStyle name="Pourcentage 3" xfId="184"/>
    <cellStyle name="Pourcentage 3 2" xfId="185"/>
    <cellStyle name="Pourcentage 4" xfId="186"/>
    <cellStyle name="Pourcentage 4 2" xfId="187"/>
    <cellStyle name="Pourcentage 5" xfId="188"/>
    <cellStyle name="Pourcentage 6" xfId="189"/>
    <cellStyle name="Satisfaisant 2" xfId="190"/>
    <cellStyle name="Satisfaisant 3" xfId="191"/>
    <cellStyle name="Satisfaisant 4" xfId="192"/>
    <cellStyle name="Satisfaisant 5" xfId="193"/>
    <cellStyle name="Sortie 2" xfId="194"/>
    <cellStyle name="Sortie 3" xfId="195"/>
    <cellStyle name="Sortie 4" xfId="196"/>
    <cellStyle name="Sortie 5" xfId="197"/>
    <cellStyle name="Texte explicatif 2" xfId="198"/>
    <cellStyle name="Texte explicatif 3" xfId="199"/>
    <cellStyle name="Texte explicatif 4" xfId="200"/>
    <cellStyle name="Texte explicatif 5" xfId="201"/>
    <cellStyle name="Titre 1" xfId="202"/>
    <cellStyle name="Titre 1 2" xfId="203"/>
    <cellStyle name="Titre 1 3" xfId="204"/>
    <cellStyle name="Titre 1 4" xfId="205"/>
    <cellStyle name="Titre 1 5" xfId="206"/>
    <cellStyle name="Titre 2 2" xfId="207"/>
    <cellStyle name="Titre 2 3" xfId="208"/>
    <cellStyle name="Titre 2 4" xfId="209"/>
    <cellStyle name="Titre 2 5" xfId="210"/>
    <cellStyle name="Titre 3 2" xfId="211"/>
    <cellStyle name="Titre 3 3" xfId="212"/>
    <cellStyle name="Titre 3 4" xfId="213"/>
    <cellStyle name="Titre 3 5" xfId="214"/>
    <cellStyle name="Titre 4 2" xfId="215"/>
    <cellStyle name="Titre 4 3" xfId="216"/>
    <cellStyle name="Titre 4 4" xfId="217"/>
    <cellStyle name="Titre 4 5" xfId="218"/>
    <cellStyle name="Total 2" xfId="219"/>
    <cellStyle name="Total 3" xfId="220"/>
    <cellStyle name="Total 4" xfId="221"/>
    <cellStyle name="Total 5" xfId="222"/>
    <cellStyle name="Vérification 2" xfId="223"/>
    <cellStyle name="Vérification 3" xfId="224"/>
    <cellStyle name="Vérification 4" xfId="225"/>
    <cellStyle name="Vérification 5" xfId="226"/>
  </cellStyles>
  <dxfs count="21"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Albert%20Calmette%20-%20WSQ%20-%20Etab40%20PP66%20Clt86\2013\Coll&#232;ge%20Albert%20Calmette%20WASQUEHAL%20-%202013%20Devis%20Liste%20Etab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Debeyre%20-%20MARQUETTE%20lez%20LILLE%20-%20Etab31%20PP61%20Clt%2083\2013\Coll&#232;ge%20Albert%20Debeyre%20MARQUETTE%20lez%20LILLE%20-%202013%20Devis%20Liste%20Etab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_Debeyre%20-%20MARQUETTE%20lez%20LILLE%20-%20Etab31%20PP61%20Clt%2083\Coll&#232;ge%20Albert%20Debeyre%20MARQUETTE%20lez%20LILLE%20-%202013%20Devis%20Liste%20Eta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 refreshError="1"/>
      <sheetData sheetId="2">
        <row r="7">
          <cell r="A7" t="str">
            <v>Collège Albert CALMETTE
rue Gaston Heurtematte
59290 WASQUEHAL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/>
      <sheetData sheetId="1">
        <row r="8">
          <cell r="AM8">
            <v>71.39</v>
          </cell>
        </row>
      </sheetData>
      <sheetData sheetId="2">
        <row r="7">
          <cell r="A7" t="str">
            <v>Collège Albert DEBEYRE
600 rue du TOUQUET
59520 MARQUETTE lez LILLE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/>
      <sheetData sheetId="2">
        <row r="7">
          <cell r="A7" t="str">
            <v>Collège Albert DEBEYRE
600 rue du TOUQUET
59520 MARQUETTE lez LILLE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1"/>
  <sheetViews>
    <sheetView tabSelected="1" workbookViewId="0">
      <selection activeCell="C14" sqref="C14"/>
    </sheetView>
  </sheetViews>
  <sheetFormatPr baseColWidth="10" defaultRowHeight="15" x14ac:dyDescent="0.25"/>
  <cols>
    <col min="1" max="1" width="17.85546875" bestFit="1" customWidth="1"/>
    <col min="2" max="2" width="11.42578125" style="217" customWidth="1"/>
    <col min="3" max="5" width="11.42578125" style="217"/>
  </cols>
  <sheetData>
    <row r="2" spans="1:6" s="219" customFormat="1" x14ac:dyDescent="0.25">
      <c r="A2" s="219" t="s">
        <v>59</v>
      </c>
      <c r="B2" s="221">
        <v>1</v>
      </c>
      <c r="C2" s="221"/>
      <c r="D2" s="221"/>
      <c r="E2" s="221"/>
    </row>
    <row r="3" spans="1:6" x14ac:dyDescent="0.25">
      <c r="A3" s="1" t="s">
        <v>53</v>
      </c>
      <c r="B3" s="2">
        <v>2012</v>
      </c>
      <c r="C3" s="2">
        <v>2013</v>
      </c>
      <c r="D3" s="2">
        <v>2014</v>
      </c>
      <c r="E3" s="2">
        <v>2015</v>
      </c>
      <c r="F3" s="2"/>
    </row>
    <row r="4" spans="1:6" x14ac:dyDescent="0.25">
      <c r="A4" s="1" t="s">
        <v>43</v>
      </c>
      <c r="B4" s="178"/>
      <c r="C4" s="178" t="e">
        <f>'MONS Descartes'!#REF!</f>
        <v>#REF!</v>
      </c>
      <c r="D4" s="178" t="e">
        <f>'MONS Descartes'!#REF!</f>
        <v>#REF!</v>
      </c>
      <c r="E4" s="178" t="e">
        <f>'MONS Descartes'!#REF!</f>
        <v>#REF!</v>
      </c>
      <c r="F4" t="str">
        <f>CONCATENATE("='"&amp;A2&amp;"'!"&amp;"E3")</f>
        <v>='LILLE A France'!E3</v>
      </c>
    </row>
    <row r="5" spans="1:6" x14ac:dyDescent="0.25">
      <c r="A5" s="1" t="s">
        <v>44</v>
      </c>
      <c r="B5" s="178"/>
      <c r="C5" s="178" t="e">
        <f>'MONS Descartes'!#REF!</f>
        <v>#REF!</v>
      </c>
      <c r="D5" s="178" t="e">
        <f>'MONS Descartes'!#REF!</f>
        <v>#REF!</v>
      </c>
      <c r="E5" s="178" t="e">
        <f>'MONS Descartes'!#REF!</f>
        <v>#REF!</v>
      </c>
    </row>
    <row r="6" spans="1:6" x14ac:dyDescent="0.25">
      <c r="A6" s="1" t="s">
        <v>34</v>
      </c>
      <c r="B6" s="178"/>
      <c r="C6" s="178">
        <f>'MONS Descartes'!D14</f>
        <v>18</v>
      </c>
      <c r="D6" s="178">
        <f>'MONS Descartes'!I14</f>
        <v>23</v>
      </c>
      <c r="E6" s="178">
        <f>'MONS Descartes'!R14</f>
        <v>0</v>
      </c>
    </row>
    <row r="7" spans="1:6" s="219" customFormat="1" x14ac:dyDescent="0.25">
      <c r="A7" s="10" t="s">
        <v>27</v>
      </c>
      <c r="B7" s="220"/>
      <c r="C7" s="220">
        <f>'MONS Descartes'!D47</f>
        <v>7</v>
      </c>
      <c r="D7" s="220">
        <f>'MONS Descartes'!I47</f>
        <v>3</v>
      </c>
      <c r="E7" s="220">
        <f>'MONS Descartes'!R47</f>
        <v>7</v>
      </c>
    </row>
    <row r="8" spans="1:6" x14ac:dyDescent="0.25">
      <c r="A8" s="1" t="s">
        <v>6</v>
      </c>
      <c r="B8" s="11"/>
      <c r="C8" s="11">
        <f>'MONS Descartes'!F49</f>
        <v>0</v>
      </c>
      <c r="D8" s="11">
        <f>'MONS Descartes'!K49</f>
        <v>35.4</v>
      </c>
      <c r="E8" s="11">
        <f>'MONS Descartes'!T49</f>
        <v>36</v>
      </c>
    </row>
    <row r="9" spans="1:6" x14ac:dyDescent="0.25">
      <c r="A9" s="1" t="s">
        <v>54</v>
      </c>
      <c r="B9" s="179"/>
      <c r="C9" s="179">
        <f t="shared" ref="C9:E9" si="0">C8/C7</f>
        <v>0</v>
      </c>
      <c r="D9" s="179">
        <f t="shared" si="0"/>
        <v>11.799999999999999</v>
      </c>
      <c r="E9" s="179">
        <f t="shared" si="0"/>
        <v>5.1428571428571432</v>
      </c>
    </row>
    <row r="12" spans="1:6" s="219" customFormat="1" x14ac:dyDescent="0.25">
      <c r="A12" s="219" t="s">
        <v>58</v>
      </c>
      <c r="B12" s="221"/>
      <c r="C12" s="221"/>
      <c r="D12" s="221"/>
      <c r="E12" s="221"/>
    </row>
    <row r="13" spans="1:6" x14ac:dyDescent="0.25">
      <c r="A13" s="1" t="s">
        <v>53</v>
      </c>
      <c r="B13" s="2">
        <v>2012</v>
      </c>
      <c r="C13" s="2">
        <v>2013</v>
      </c>
      <c r="D13" s="2">
        <v>2014</v>
      </c>
      <c r="E13" s="2">
        <v>2015</v>
      </c>
      <c r="F13" s="2"/>
    </row>
    <row r="14" spans="1:6" x14ac:dyDescent="0.25">
      <c r="A14" s="1" t="s">
        <v>18</v>
      </c>
      <c r="B14" s="178"/>
      <c r="C14" s="217" t="e">
        <f>VLOOKUP($A14,CONCATENATE("'",A12,"'!","$A$1:$T$70"),4,FALSE)</f>
        <v>#VALUE!</v>
      </c>
      <c r="D14" s="217">
        <f>VLOOKUP($A14,'MONS Descartes'!$A$1:$T$70,9,FALSE)</f>
        <v>31</v>
      </c>
      <c r="E14" s="217">
        <f>VLOOKUP($A14,'MONS Descartes'!$A$1:$T$70,18,FALSE)</f>
        <v>23</v>
      </c>
    </row>
    <row r="15" spans="1:6" x14ac:dyDescent="0.25">
      <c r="A15" s="1" t="s">
        <v>17</v>
      </c>
      <c r="B15" s="178"/>
      <c r="C15" s="217">
        <f>VLOOKUP($A15,'MONS Descartes'!$A$1:$T$70,4,FALSE)</f>
        <v>24</v>
      </c>
      <c r="D15" s="217">
        <f>VLOOKUP($A15,'MONS Descartes'!$A$1:$T$70,9,FALSE)</f>
        <v>29</v>
      </c>
      <c r="E15" s="217">
        <f>VLOOKUP($A15,'MONS Descartes'!$A$1:$T$70,18,FALSE)</f>
        <v>24</v>
      </c>
    </row>
    <row r="16" spans="1:6" x14ac:dyDescent="0.25">
      <c r="A16" s="1" t="s">
        <v>16</v>
      </c>
      <c r="B16" s="178"/>
      <c r="C16" s="217">
        <f>VLOOKUP($A16,'MONS Descartes'!$A$1:$T$70,4,FALSE)</f>
        <v>11</v>
      </c>
      <c r="D16" s="217">
        <f>VLOOKUP($A16,'MONS Descartes'!$A$1:$T$70,9,FALSE)</f>
        <v>21</v>
      </c>
      <c r="E16" s="217">
        <f>VLOOKUP($A16,'MONS Descartes'!$A$1:$T$70,18,FALSE)</f>
        <v>17</v>
      </c>
    </row>
    <row r="17" spans="1:7" x14ac:dyDescent="0.25">
      <c r="A17" s="1" t="s">
        <v>15</v>
      </c>
      <c r="B17" s="178"/>
      <c r="C17" s="217">
        <f>VLOOKUP($A17,'MONS Descartes'!$A$1:$T$70,4,FALSE)</f>
        <v>13</v>
      </c>
      <c r="D17" s="217">
        <f>VLOOKUP($A17,'MONS Descartes'!$A$1:$T$70,9,FALSE)</f>
        <v>7</v>
      </c>
      <c r="E17" s="217">
        <f>VLOOKUP($A17,'MONS Descartes'!$A$1:$T$70,18,FALSE)</f>
        <v>16</v>
      </c>
    </row>
    <row r="18" spans="1:7" s="219" customFormat="1" x14ac:dyDescent="0.25">
      <c r="A18" s="10" t="s">
        <v>27</v>
      </c>
      <c r="B18" s="220"/>
      <c r="C18" s="217">
        <f>VLOOKUP($A18,'MONS Descartes'!$A$1:$T$70,4,FALSE)</f>
        <v>80</v>
      </c>
      <c r="D18" s="217">
        <f>VLOOKUP($A18,'MONS Descartes'!$A$1:$T$70,9,FALSE)</f>
        <v>88</v>
      </c>
      <c r="E18" s="217">
        <f>VLOOKUP($A18,'MONS Descartes'!$A$1:$T$70,18,FALSE)</f>
        <v>80</v>
      </c>
      <c r="G18" s="235" t="s">
        <v>60</v>
      </c>
    </row>
    <row r="19" spans="1:7" x14ac:dyDescent="0.25">
      <c r="A19" s="1" t="s">
        <v>6</v>
      </c>
      <c r="B19" s="11"/>
      <c r="C19" s="234">
        <f>VLOOKUP($A19,'MONS Descartes'!$A$1:$T$70,6,FALSE)</f>
        <v>1664.05</v>
      </c>
      <c r="D19" s="234">
        <f>VLOOKUP($A19,'MONS Descartes'!$A$1:$T$70,11,FALSE)</f>
        <v>3469.7</v>
      </c>
      <c r="E19" s="234">
        <f>VLOOKUP($A19,'MONS Descartes'!$A$1:$T$70,20,FALSE)</f>
        <v>4277.2</v>
      </c>
    </row>
    <row r="20" spans="1:7" x14ac:dyDescent="0.25">
      <c r="A20" s="1" t="s">
        <v>54</v>
      </c>
      <c r="B20" s="179"/>
      <c r="C20" s="179">
        <f t="shared" ref="C20:E20" si="1">C19/C18</f>
        <v>20.800625</v>
      </c>
      <c r="D20" s="179">
        <f t="shared" si="1"/>
        <v>39.428409090909092</v>
      </c>
      <c r="E20" s="179">
        <f t="shared" si="1"/>
        <v>53.464999999999996</v>
      </c>
    </row>
    <row r="23" spans="1:7" x14ac:dyDescent="0.25">
      <c r="A23" s="219" t="s">
        <v>56</v>
      </c>
    </row>
    <row r="24" spans="1:7" x14ac:dyDescent="0.25">
      <c r="A24" s="1" t="s">
        <v>53</v>
      </c>
      <c r="B24" s="2">
        <v>2012</v>
      </c>
      <c r="C24" s="2">
        <v>2013</v>
      </c>
      <c r="D24" s="2">
        <v>2014</v>
      </c>
      <c r="E24" s="2">
        <v>2015</v>
      </c>
    </row>
    <row r="25" spans="1:7" x14ac:dyDescent="0.25">
      <c r="A25" s="1" t="s">
        <v>29</v>
      </c>
      <c r="B25" s="178">
        <f>'WSQ Calmette'!D3</f>
        <v>88</v>
      </c>
      <c r="C25" s="178">
        <f>'WSQ Calmette'!I3</f>
        <v>82</v>
      </c>
      <c r="D25" s="178">
        <f>'WSQ Calmette'!P3</f>
        <v>60</v>
      </c>
      <c r="E25" s="178">
        <f>'WSQ Calmette'!W3</f>
        <v>50</v>
      </c>
    </row>
    <row r="26" spans="1:7" x14ac:dyDescent="0.25">
      <c r="A26" s="1" t="s">
        <v>18</v>
      </c>
      <c r="B26" s="178">
        <f>'WSQ Calmette'!D5</f>
        <v>17</v>
      </c>
      <c r="C26" s="178">
        <f>'WSQ Calmette'!I5</f>
        <v>38</v>
      </c>
      <c r="D26" s="178">
        <f>'WSQ Calmette'!P5</f>
        <v>25</v>
      </c>
      <c r="E26" s="178">
        <f>'WSQ Calmette'!W5</f>
        <v>22</v>
      </c>
    </row>
    <row r="27" spans="1:7" x14ac:dyDescent="0.25">
      <c r="A27" s="1" t="s">
        <v>17</v>
      </c>
      <c r="B27" s="178">
        <f>'WSQ Calmette'!D7</f>
        <v>37</v>
      </c>
      <c r="C27" s="178">
        <f>'WSQ Calmette'!I7</f>
        <v>28</v>
      </c>
      <c r="D27" s="178">
        <f>'WSQ Calmette'!P7</f>
        <v>23</v>
      </c>
      <c r="E27" s="178">
        <f>'WSQ Calmette'!W7</f>
        <v>23</v>
      </c>
    </row>
    <row r="28" spans="1:7" x14ac:dyDescent="0.25">
      <c r="A28" s="1" t="s">
        <v>28</v>
      </c>
      <c r="B28" s="178">
        <f>'WSQ Calmette'!D9</f>
        <v>47</v>
      </c>
      <c r="C28" s="178">
        <f>'WSQ Calmette'!I9</f>
        <v>58</v>
      </c>
      <c r="D28" s="178">
        <f>'WSQ Calmette'!P9</f>
        <v>47</v>
      </c>
      <c r="E28" s="178">
        <f>'WSQ Calmette'!W9</f>
        <v>40</v>
      </c>
    </row>
    <row r="29" spans="1:7" s="219" customFormat="1" x14ac:dyDescent="0.25">
      <c r="A29" s="10" t="s">
        <v>27</v>
      </c>
      <c r="B29" s="220">
        <f>'WSQ Calmette'!D13</f>
        <v>101</v>
      </c>
      <c r="C29" s="220">
        <f>'WSQ Calmette'!I13</f>
        <v>124</v>
      </c>
      <c r="D29" s="220">
        <f>'WSQ Calmette'!P13</f>
        <v>95</v>
      </c>
      <c r="E29" s="220">
        <f>'WSQ Calmette'!W13</f>
        <v>85</v>
      </c>
    </row>
    <row r="30" spans="1:7" x14ac:dyDescent="0.25">
      <c r="A30" s="1" t="s">
        <v>6</v>
      </c>
      <c r="B30" s="218">
        <f>'WSQ Calmette'!F15</f>
        <v>5236.8999999999996</v>
      </c>
      <c r="C30" s="11">
        <f>'WSQ Calmette'!K15</f>
        <v>4500.3</v>
      </c>
      <c r="D30" s="11">
        <f>'WSQ Calmette'!R15</f>
        <v>3961.2</v>
      </c>
      <c r="E30" s="11">
        <f>'WSQ Calmette'!Y15</f>
        <v>3577</v>
      </c>
    </row>
    <row r="31" spans="1:7" x14ac:dyDescent="0.25">
      <c r="A31" s="1" t="s">
        <v>54</v>
      </c>
      <c r="B31" s="179">
        <f>B30/B29</f>
        <v>51.85049504950495</v>
      </c>
      <c r="C31" s="179">
        <f t="shared" ref="C31:E31" si="2">C30/C29</f>
        <v>36.292741935483875</v>
      </c>
      <c r="D31" s="179">
        <f t="shared" si="2"/>
        <v>41.696842105263158</v>
      </c>
      <c r="E31" s="179">
        <f t="shared" si="2"/>
        <v>42.082352941176474</v>
      </c>
    </row>
  </sheetData>
  <pageMargins left="0.7" right="0.7" top="0.75" bottom="0.75" header="0.3" footer="0.3"/>
  <pageSetup paperSize="9" orientation="portrait" verticalDpi="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view="pageLayout" zoomScaleNormal="100" workbookViewId="0">
      <selection activeCell="N9" sqref="N9"/>
    </sheetView>
  </sheetViews>
  <sheetFormatPr baseColWidth="10" defaultColWidth="9.140625" defaultRowHeight="15" x14ac:dyDescent="0.25"/>
  <cols>
    <col min="1" max="1" width="5" style="1" bestFit="1" customWidth="1"/>
    <col min="2" max="2" width="18.5703125" style="1" bestFit="1" customWidth="1"/>
    <col min="3" max="3" width="7.7109375" style="2" bestFit="1" customWidth="1"/>
    <col min="4" max="4" width="9.7109375" style="1" bestFit="1" customWidth="1"/>
    <col min="5" max="5" width="8.42578125" style="1" bestFit="1" customWidth="1"/>
    <col min="6" max="6" width="5.85546875" style="1" bestFit="1" customWidth="1"/>
    <col min="7" max="7" width="10.85546875" style="2" bestFit="1" customWidth="1"/>
    <col min="8" max="8" width="9.7109375" style="1" bestFit="1" customWidth="1"/>
    <col min="9" max="9" width="9.140625" style="1"/>
    <col min="10" max="10" width="8.7109375" style="1" bestFit="1" customWidth="1"/>
    <col min="11" max="11" width="5.85546875" style="1" bestFit="1" customWidth="1"/>
    <col min="12" max="12" width="9.42578125" style="1" bestFit="1" customWidth="1"/>
    <col min="13" max="13" width="6.28515625" style="1" bestFit="1" customWidth="1"/>
    <col min="14" max="14" width="6.5703125" style="1" bestFit="1" customWidth="1"/>
    <col min="15" max="16384" width="9.140625" style="1"/>
  </cols>
  <sheetData>
    <row r="1" spans="1:14" ht="15.75" thickBot="1" x14ac:dyDescent="0.3">
      <c r="C1" s="222">
        <v>2013</v>
      </c>
      <c r="D1" s="223"/>
      <c r="E1" s="223"/>
      <c r="F1" s="223"/>
      <c r="G1" s="223"/>
      <c r="H1" s="224">
        <v>2014</v>
      </c>
      <c r="I1" s="225"/>
      <c r="J1" s="225"/>
      <c r="K1" s="225"/>
      <c r="L1" s="226"/>
    </row>
    <row r="2" spans="1:14" ht="60.75" thickBot="1" x14ac:dyDescent="0.3">
      <c r="B2" s="75"/>
      <c r="C2" s="70" t="s">
        <v>25</v>
      </c>
      <c r="D2" s="69" t="s">
        <v>24</v>
      </c>
      <c r="E2" s="69" t="s">
        <v>23</v>
      </c>
      <c r="F2" s="68" t="s">
        <v>22</v>
      </c>
      <c r="G2" s="137" t="s">
        <v>21</v>
      </c>
      <c r="H2" s="66" t="s">
        <v>25</v>
      </c>
      <c r="I2" s="65" t="s">
        <v>24</v>
      </c>
      <c r="J2" s="65" t="s">
        <v>42</v>
      </c>
      <c r="K2" s="64" t="s">
        <v>22</v>
      </c>
      <c r="L2" s="63" t="s">
        <v>21</v>
      </c>
      <c r="M2" s="62" t="s">
        <v>20</v>
      </c>
      <c r="N2" s="62" t="s">
        <v>19</v>
      </c>
    </row>
    <row r="3" spans="1:14" s="10" customFormat="1" x14ac:dyDescent="0.25">
      <c r="A3" s="10">
        <v>260</v>
      </c>
      <c r="B3" s="10" t="s">
        <v>43</v>
      </c>
      <c r="C3" s="56">
        <v>86</v>
      </c>
      <c r="D3" s="55">
        <v>10</v>
      </c>
      <c r="E3" s="54">
        <v>8</v>
      </c>
      <c r="F3" s="53">
        <f>E3/C3</f>
        <v>9.3023255813953487E-2</v>
      </c>
      <c r="G3" s="52">
        <f t="shared" ref="G3:G9" si="0">D3*E3</f>
        <v>80</v>
      </c>
      <c r="H3" s="51">
        <v>100</v>
      </c>
      <c r="I3" s="50">
        <v>11</v>
      </c>
      <c r="J3" s="49">
        <v>18</v>
      </c>
      <c r="K3" s="48">
        <f>J3/H3</f>
        <v>0.18</v>
      </c>
      <c r="L3" s="47">
        <f t="shared" ref="L3:L9" si="1">I3*J3</f>
        <v>198</v>
      </c>
      <c r="M3" s="8">
        <f>IF(G3=0,0,(L3-G3)/G3)</f>
        <v>1.4750000000000001</v>
      </c>
      <c r="N3" s="8">
        <f>IF(E3&lt;&gt;0,IF(J3&lt;&gt;0,(J3-E3)/E3,-E3),J3)</f>
        <v>1.25</v>
      </c>
    </row>
    <row r="4" spans="1:14" x14ac:dyDescent="0.25">
      <c r="A4" s="1">
        <v>1272</v>
      </c>
      <c r="B4" s="9" t="s">
        <v>45</v>
      </c>
      <c r="C4" s="138"/>
      <c r="D4" s="139"/>
      <c r="E4" s="140"/>
      <c r="F4" s="141"/>
      <c r="G4" s="142"/>
      <c r="H4" s="143"/>
      <c r="I4" s="144">
        <v>14</v>
      </c>
      <c r="J4" s="147">
        <v>12</v>
      </c>
      <c r="K4" s="145"/>
      <c r="L4" s="146"/>
      <c r="M4" s="8">
        <f t="shared" ref="M4:M10" si="2">IF(G4=0,0,(L4-G4)/G4)</f>
        <v>0</v>
      </c>
      <c r="N4" s="8">
        <f t="shared" ref="N4:N10" si="3">IF(E4&lt;&gt;0,IF(J4&lt;&gt;0,(J4-E4)/E4,-E4),J4)</f>
        <v>12</v>
      </c>
    </row>
    <row r="5" spans="1:14" x14ac:dyDescent="0.25">
      <c r="B5" s="9"/>
      <c r="C5" s="138"/>
      <c r="D5" s="139"/>
      <c r="E5" s="140"/>
      <c r="F5" s="141"/>
      <c r="G5" s="142"/>
      <c r="H5" s="143"/>
      <c r="I5" s="144"/>
      <c r="J5" s="147"/>
      <c r="K5" s="145"/>
      <c r="L5" s="146"/>
      <c r="M5" s="8">
        <f t="shared" si="2"/>
        <v>0</v>
      </c>
      <c r="N5" s="8">
        <f t="shared" si="3"/>
        <v>0</v>
      </c>
    </row>
    <row r="6" spans="1:14" s="10" customFormat="1" x14ac:dyDescent="0.25">
      <c r="A6" s="10">
        <v>1112</v>
      </c>
      <c r="B6" s="10" t="s">
        <v>44</v>
      </c>
      <c r="C6" s="41">
        <v>90</v>
      </c>
      <c r="D6" s="42">
        <v>11</v>
      </c>
      <c r="E6" s="41">
        <v>5</v>
      </c>
      <c r="F6" s="40">
        <f>E6/C6</f>
        <v>5.5555555555555552E-2</v>
      </c>
      <c r="G6" s="39">
        <f t="shared" si="0"/>
        <v>55</v>
      </c>
      <c r="H6" s="37">
        <v>100</v>
      </c>
      <c r="I6" s="38">
        <v>12</v>
      </c>
      <c r="J6" s="37">
        <v>10</v>
      </c>
      <c r="K6" s="36">
        <f>J6/H6</f>
        <v>0.1</v>
      </c>
      <c r="L6" s="35">
        <f t="shared" si="1"/>
        <v>120</v>
      </c>
      <c r="M6" s="8">
        <f t="shared" si="2"/>
        <v>1.1818181818181819</v>
      </c>
      <c r="N6" s="8">
        <f t="shared" si="3"/>
        <v>1</v>
      </c>
    </row>
    <row r="7" spans="1:14" x14ac:dyDescent="0.25">
      <c r="A7" s="1">
        <v>1832</v>
      </c>
      <c r="B7" s="9" t="s">
        <v>45</v>
      </c>
      <c r="C7" s="138"/>
      <c r="D7" s="139"/>
      <c r="E7" s="140"/>
      <c r="F7" s="141"/>
      <c r="G7" s="142"/>
      <c r="H7" s="143"/>
      <c r="I7" s="144">
        <v>10</v>
      </c>
      <c r="J7" s="147">
        <v>5</v>
      </c>
      <c r="K7" s="145"/>
      <c r="L7" s="146"/>
      <c r="M7" s="8">
        <f t="shared" si="2"/>
        <v>0</v>
      </c>
      <c r="N7" s="8">
        <f t="shared" si="3"/>
        <v>5</v>
      </c>
    </row>
    <row r="8" spans="1:14" x14ac:dyDescent="0.25">
      <c r="B8" s="9"/>
      <c r="C8" s="138"/>
      <c r="D8" s="139"/>
      <c r="E8" s="140"/>
      <c r="F8" s="141"/>
      <c r="G8" s="142"/>
      <c r="H8" s="143"/>
      <c r="I8" s="144"/>
      <c r="J8" s="147"/>
      <c r="K8" s="145"/>
      <c r="L8" s="146"/>
      <c r="M8" s="8">
        <f t="shared" si="2"/>
        <v>0</v>
      </c>
      <c r="N8" s="8">
        <f t="shared" si="3"/>
        <v>0</v>
      </c>
    </row>
    <row r="9" spans="1:14" s="10" customFormat="1" x14ac:dyDescent="0.25">
      <c r="A9" s="10">
        <v>1113</v>
      </c>
      <c r="B9" s="10" t="s">
        <v>34</v>
      </c>
      <c r="C9" s="41">
        <v>67</v>
      </c>
      <c r="D9" s="42">
        <v>12</v>
      </c>
      <c r="E9" s="41">
        <v>1</v>
      </c>
      <c r="F9" s="40">
        <f>E9/C9</f>
        <v>1.4925373134328358E-2</v>
      </c>
      <c r="G9" s="39">
        <f t="shared" si="0"/>
        <v>12</v>
      </c>
      <c r="H9" s="37">
        <v>100</v>
      </c>
      <c r="I9" s="38">
        <v>13</v>
      </c>
      <c r="J9" s="37">
        <v>6</v>
      </c>
      <c r="K9" s="36">
        <f>J9/H9</f>
        <v>0.06</v>
      </c>
      <c r="L9" s="35">
        <f t="shared" si="1"/>
        <v>78</v>
      </c>
      <c r="M9" s="8">
        <f t="shared" si="2"/>
        <v>5.5</v>
      </c>
      <c r="N9" s="8">
        <f t="shared" si="3"/>
        <v>5</v>
      </c>
    </row>
    <row r="10" spans="1:14" x14ac:dyDescent="0.25">
      <c r="A10" s="1">
        <v>1833</v>
      </c>
      <c r="B10" s="9" t="s">
        <v>45</v>
      </c>
      <c r="C10" s="138"/>
      <c r="D10" s="139"/>
      <c r="E10" s="140"/>
      <c r="F10" s="141"/>
      <c r="G10" s="142"/>
      <c r="H10" s="143"/>
      <c r="I10" s="144">
        <v>10</v>
      </c>
      <c r="J10" s="147">
        <v>4</v>
      </c>
      <c r="K10" s="145"/>
      <c r="L10" s="146"/>
      <c r="M10" s="8">
        <f t="shared" si="2"/>
        <v>0</v>
      </c>
      <c r="N10" s="8">
        <f t="shared" si="3"/>
        <v>4</v>
      </c>
    </row>
    <row r="11" spans="1:14" ht="15.75" thickBot="1" x14ac:dyDescent="0.3">
      <c r="B11" s="15" t="s">
        <v>27</v>
      </c>
      <c r="C11" s="19">
        <f>C$3+C$6+C$9</f>
        <v>243</v>
      </c>
      <c r="D11" s="17"/>
      <c r="E11" s="19">
        <f>E$3+E$6+E$9</f>
        <v>14</v>
      </c>
      <c r="F11" s="40">
        <f>E11/C11</f>
        <v>5.7613168724279837E-2</v>
      </c>
      <c r="G11" s="16"/>
      <c r="H11" s="19">
        <f>H$3+H$6+H$9</f>
        <v>300</v>
      </c>
      <c r="I11" s="17"/>
      <c r="J11" s="19">
        <f>J$3+J$6+J$9</f>
        <v>34</v>
      </c>
      <c r="K11" s="36">
        <f>J11/H11</f>
        <v>0.11333333333333333</v>
      </c>
      <c r="L11" s="16"/>
      <c r="M11" s="8"/>
      <c r="N11" s="8"/>
    </row>
    <row r="12" spans="1:14" x14ac:dyDescent="0.25">
      <c r="C12" s="17" t="s">
        <v>7</v>
      </c>
      <c r="D12" s="18">
        <f>IF(E11&lt;&gt;0,G13/E11,)</f>
        <v>10.5</v>
      </c>
      <c r="F12" s="17"/>
      <c r="G12" s="16"/>
      <c r="H12" s="17" t="s">
        <v>7</v>
      </c>
      <c r="I12" s="18">
        <f>IF(J11&lt;&gt;0,L13/J11,)</f>
        <v>11.647058823529411</v>
      </c>
      <c r="K12" s="17"/>
      <c r="L12" s="16"/>
      <c r="M12" s="133">
        <f>IF(D12&lt;&gt;0,(I12-D12)/D12,)</f>
        <v>0.10924369747899154</v>
      </c>
      <c r="N12" s="134"/>
    </row>
    <row r="13" spans="1:14" ht="15.75" thickBot="1" x14ac:dyDescent="0.3">
      <c r="B13" s="15" t="s">
        <v>6</v>
      </c>
      <c r="C13" s="94"/>
      <c r="D13" s="94"/>
      <c r="E13" s="11"/>
      <c r="F13" s="17" t="s">
        <v>41</v>
      </c>
      <c r="G13" s="13">
        <f>SUM(G3:G10)</f>
        <v>147</v>
      </c>
      <c r="H13" s="16"/>
      <c r="I13" s="94"/>
      <c r="J13" s="11"/>
      <c r="K13" s="17"/>
      <c r="L13" s="13">
        <f>SUM(L3:L10)</f>
        <v>396</v>
      </c>
      <c r="M13" s="135">
        <f>IF(G13&lt;&gt;0,(L13-G13)/G13,)</f>
        <v>1.6938775510204083</v>
      </c>
      <c r="N13" s="136">
        <f>IF(E11&lt;&gt;0,IF(J11&lt;&gt;0,(J11-E11)/E11,-1),1)</f>
        <v>1.4285714285714286</v>
      </c>
    </row>
    <row r="14" spans="1:14" x14ac:dyDescent="0.25">
      <c r="B14" s="12" t="s">
        <v>26</v>
      </c>
      <c r="C14" s="114">
        <v>1.2</v>
      </c>
      <c r="E14" s="11"/>
      <c r="F14" s="1" t="s">
        <v>40</v>
      </c>
      <c r="G14" s="11">
        <f>G13/C14</f>
        <v>122.5</v>
      </c>
      <c r="J14" s="11"/>
      <c r="L14" s="11">
        <f>L13/$C$14</f>
        <v>330</v>
      </c>
      <c r="M14" s="8"/>
    </row>
    <row r="15" spans="1:14" x14ac:dyDescent="0.25">
      <c r="B15" s="117" t="s">
        <v>5</v>
      </c>
      <c r="C15" s="118">
        <v>0.02</v>
      </c>
      <c r="D15" s="119" t="s">
        <v>4</v>
      </c>
      <c r="E15" s="120">
        <f>G14*$C15</f>
        <v>2.4500000000000002</v>
      </c>
      <c r="F15" s="119" t="s">
        <v>3</v>
      </c>
      <c r="G15" s="120">
        <f>G13*$C15</f>
        <v>2.94</v>
      </c>
      <c r="H15" s="76"/>
      <c r="I15" s="119" t="s">
        <v>4</v>
      </c>
      <c r="J15" s="120">
        <f>L14*$C15</f>
        <v>6.6000000000000005</v>
      </c>
      <c r="K15" s="119" t="s">
        <v>3</v>
      </c>
      <c r="L15" s="120">
        <f>L13*$C15</f>
        <v>7.92</v>
      </c>
      <c r="M15" s="76"/>
    </row>
    <row r="16" spans="1:14" s="10" customFormat="1" x14ac:dyDescent="0.25">
      <c r="B16" s="121" t="s">
        <v>33</v>
      </c>
      <c r="C16" s="122"/>
      <c r="D16" s="119"/>
      <c r="E16" s="130"/>
      <c r="F16" s="119"/>
      <c r="G16" s="3">
        <v>0</v>
      </c>
      <c r="H16" s="125"/>
      <c r="I16" s="119"/>
      <c r="J16" s="130"/>
      <c r="K16" s="119"/>
      <c r="L16" s="3">
        <v>0</v>
      </c>
      <c r="M16" s="123">
        <f>IF(G16=0,0,(L16-G16)/G16)</f>
        <v>0</v>
      </c>
      <c r="N16" s="1"/>
    </row>
    <row r="17" spans="2:13" x14ac:dyDescent="0.25">
      <c r="B17" s="119" t="s">
        <v>1</v>
      </c>
      <c r="C17" s="126"/>
      <c r="D17" s="119"/>
      <c r="E17" s="127"/>
      <c r="F17" s="119"/>
      <c r="G17" s="127">
        <f>IF(G15&lt;&gt;0,(G16-G15)/G15,)</f>
        <v>-1</v>
      </c>
      <c r="H17" s="128"/>
      <c r="I17" s="119"/>
      <c r="J17" s="127"/>
      <c r="K17" s="119"/>
      <c r="L17" s="127">
        <f>IF(L15&lt;&gt;0,(L16-L15)/L15,)</f>
        <v>-1</v>
      </c>
      <c r="M17" s="123"/>
    </row>
    <row r="18" spans="2:13" x14ac:dyDescent="0.25">
      <c r="F18" s="7"/>
      <c r="I18" s="6" t="s">
        <v>0</v>
      </c>
      <c r="J18" s="5">
        <f>L18-L13</f>
        <v>-396</v>
      </c>
      <c r="K18" s="4"/>
      <c r="L18" s="3"/>
    </row>
  </sheetData>
  <mergeCells count="2">
    <mergeCell ref="C1:G1"/>
    <mergeCell ref="H1:L1"/>
  </mergeCells>
  <conditionalFormatting sqref="M14:M65521 M1:M11">
    <cfRule type="cellIs" dxfId="20" priority="18" stopIfTrue="1" operator="lessThan">
      <formula>0</formula>
    </cfRule>
  </conditionalFormatting>
  <conditionalFormatting sqref="N3:N11">
    <cfRule type="cellIs" dxfId="19" priority="16" stopIfTrue="1" operator="lessThan">
      <formula>0</formula>
    </cfRule>
    <cfRule type="cellIs" dxfId="18" priority="17" stopIfTrue="1" operator="greaterThan">
      <formula>0</formula>
    </cfRule>
  </conditionalFormatting>
  <conditionalFormatting sqref="N13">
    <cfRule type="cellIs" dxfId="17" priority="9" stopIfTrue="1" operator="lessThan">
      <formula>0</formula>
    </cfRule>
    <cfRule type="cellIs" dxfId="16" priority="10" stopIfTrue="1" operator="greaterThan">
      <formula>0</formula>
    </cfRule>
  </conditionalFormatting>
  <conditionalFormatting sqref="M12">
    <cfRule type="cellIs" dxfId="15" priority="8" stopIfTrue="1" operator="lessThan">
      <formula>0</formula>
    </cfRule>
  </conditionalFormatting>
  <conditionalFormatting sqref="M13">
    <cfRule type="cellIs" dxfId="14" priority="7" stopIfTrue="1" operator="less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5"/>
  <sheetViews>
    <sheetView zoomScaleNormal="100" workbookViewId="0">
      <selection activeCell="D8" sqref="D8:S8"/>
    </sheetView>
  </sheetViews>
  <sheetFormatPr baseColWidth="10" defaultColWidth="9.140625" defaultRowHeight="15" x14ac:dyDescent="0.25"/>
  <cols>
    <col min="1" max="1" width="16.5703125" style="1" customWidth="1"/>
    <col min="2" max="4" width="10.85546875" style="1" bestFit="1" customWidth="1"/>
    <col min="5" max="5" width="5.85546875" style="1" bestFit="1" customWidth="1"/>
    <col min="6" max="6" width="10.85546875" style="1" bestFit="1" customWidth="1"/>
    <col min="7" max="7" width="8.7109375" style="1" bestFit="1" customWidth="1"/>
    <col min="8" max="8" width="9.140625" style="1"/>
    <col min="9" max="9" width="8.5703125" style="1" bestFit="1" customWidth="1"/>
    <col min="10" max="10" width="5.85546875" style="1" bestFit="1" customWidth="1"/>
    <col min="11" max="11" width="10.85546875" style="1" bestFit="1" customWidth="1"/>
    <col min="12" max="12" width="7.7109375" style="180" bestFit="1" customWidth="1"/>
    <col min="13" max="13" width="7.42578125" style="180" customWidth="1"/>
    <col min="14" max="14" width="5.85546875" style="169" bestFit="1" customWidth="1"/>
    <col min="15" max="15" width="3.5703125" style="215" bestFit="1" customWidth="1"/>
    <col min="16" max="16" width="8.7109375" style="1" bestFit="1" customWidth="1"/>
    <col min="17" max="17" width="9.140625" style="1"/>
    <col min="18" max="18" width="8.5703125" style="1" bestFit="1" customWidth="1"/>
    <col min="19" max="19" width="5.85546875" style="1" bestFit="1" customWidth="1"/>
    <col min="20" max="20" width="10.85546875" style="1" bestFit="1" customWidth="1"/>
    <col min="21" max="21" width="6.28515625" style="180" bestFit="1" customWidth="1"/>
    <col min="22" max="22" width="7.42578125" style="180" customWidth="1"/>
    <col min="23" max="23" width="5.85546875" style="169" bestFit="1" customWidth="1"/>
    <col min="24" max="24" width="4.5703125" style="215" bestFit="1" customWidth="1"/>
    <col min="25" max="16384" width="9.140625" style="1"/>
  </cols>
  <sheetData>
    <row r="1" spans="1:24" ht="15.75" thickBot="1" x14ac:dyDescent="0.3">
      <c r="B1" s="222">
        <v>2013</v>
      </c>
      <c r="C1" s="223"/>
      <c r="D1" s="223"/>
      <c r="E1" s="223"/>
      <c r="F1" s="227"/>
      <c r="G1" s="224">
        <v>2014</v>
      </c>
      <c r="H1" s="225"/>
      <c r="I1" s="225"/>
      <c r="J1" s="225"/>
      <c r="K1" s="226"/>
      <c r="P1" s="228">
        <v>2015</v>
      </c>
      <c r="Q1" s="229"/>
      <c r="R1" s="229"/>
      <c r="S1" s="229"/>
      <c r="T1" s="230"/>
    </row>
    <row r="2" spans="1:24" ht="60.75" thickBot="1" x14ac:dyDescent="0.3">
      <c r="A2" s="75"/>
      <c r="B2" s="70" t="s">
        <v>25</v>
      </c>
      <c r="C2" s="69" t="s">
        <v>24</v>
      </c>
      <c r="D2" s="69" t="s">
        <v>39</v>
      </c>
      <c r="E2" s="68" t="s">
        <v>22</v>
      </c>
      <c r="F2" s="67" t="s">
        <v>21</v>
      </c>
      <c r="G2" s="66" t="s">
        <v>25</v>
      </c>
      <c r="H2" s="65" t="s">
        <v>24</v>
      </c>
      <c r="I2" s="65" t="s">
        <v>39</v>
      </c>
      <c r="J2" s="64" t="s">
        <v>22</v>
      </c>
      <c r="K2" s="63" t="s">
        <v>21</v>
      </c>
      <c r="L2" s="181" t="s">
        <v>51</v>
      </c>
      <c r="M2" s="181" t="s">
        <v>52</v>
      </c>
      <c r="N2" s="168" t="s">
        <v>55</v>
      </c>
      <c r="O2" s="216" t="s">
        <v>22</v>
      </c>
      <c r="P2" s="148" t="s">
        <v>25</v>
      </c>
      <c r="Q2" s="149" t="s">
        <v>24</v>
      </c>
      <c r="R2" s="149" t="s">
        <v>39</v>
      </c>
      <c r="S2" s="150" t="s">
        <v>22</v>
      </c>
      <c r="T2" s="151" t="s">
        <v>21</v>
      </c>
      <c r="U2" s="181" t="s">
        <v>51</v>
      </c>
      <c r="V2" s="181" t="s">
        <v>52</v>
      </c>
      <c r="W2" s="168" t="s">
        <v>55</v>
      </c>
      <c r="X2" s="216" t="s">
        <v>22</v>
      </c>
    </row>
    <row r="3" spans="1:24" s="10" customFormat="1" x14ac:dyDescent="0.25">
      <c r="A3" s="10" t="s">
        <v>18</v>
      </c>
      <c r="B3" s="56">
        <v>110</v>
      </c>
      <c r="C3" s="55">
        <v>10</v>
      </c>
      <c r="D3" s="54">
        <v>32</v>
      </c>
      <c r="E3" s="53">
        <f>D3/B3</f>
        <v>0.29090909090909089</v>
      </c>
      <c r="F3" s="52">
        <f t="shared" ref="F3:F58" si="0">C3*D3</f>
        <v>320</v>
      </c>
      <c r="G3" s="51">
        <v>120</v>
      </c>
      <c r="H3" s="50">
        <v>20</v>
      </c>
      <c r="I3" s="49">
        <v>31</v>
      </c>
      <c r="J3" s="48">
        <f>I3/G3</f>
        <v>0.25833333333333336</v>
      </c>
      <c r="K3" s="47">
        <f t="shared" ref="K3:K58" si="1">H3*I3</f>
        <v>620</v>
      </c>
      <c r="L3" s="182">
        <f>IF(F3=0,IF(K3=0,0,1),(K3-F3)/F3)</f>
        <v>0.9375</v>
      </c>
      <c r="M3" s="182">
        <f>IF(D3&lt;&gt;0,IF(I3&lt;&gt;0,(I3-D3)/D3,-1),I3)</f>
        <v>-3.125E-2</v>
      </c>
      <c r="N3" s="170"/>
      <c r="O3" s="215">
        <f>N3/I3</f>
        <v>0</v>
      </c>
      <c r="P3" s="152">
        <v>120</v>
      </c>
      <c r="Q3" s="153">
        <v>30</v>
      </c>
      <c r="R3" s="154">
        <v>23</v>
      </c>
      <c r="S3" s="155">
        <f>R3/P3</f>
        <v>0.19166666666666668</v>
      </c>
      <c r="T3" s="156">
        <f t="shared" ref="T3:T58" si="2">Q3*R3</f>
        <v>690</v>
      </c>
      <c r="U3" s="182">
        <f>IF(K3=0,IF(T3=0,0,1),(T3-K3)/K3)</f>
        <v>0.11290322580645161</v>
      </c>
      <c r="V3" s="182">
        <f>IF(I3&lt;&gt;0,IF(R3&lt;&gt;0,(R3-I3)/I3,-1),R3)</f>
        <v>-0.25806451612903225</v>
      </c>
      <c r="W3" s="169">
        <v>2</v>
      </c>
      <c r="X3" s="215">
        <f>W3/R3</f>
        <v>8.6956521739130432E-2</v>
      </c>
    </row>
    <row r="4" spans="1:24" x14ac:dyDescent="0.25">
      <c r="A4" s="9" t="s">
        <v>37</v>
      </c>
      <c r="B4" s="29"/>
      <c r="C4" s="28"/>
      <c r="D4" s="27"/>
      <c r="E4" s="26"/>
      <c r="F4" s="25">
        <f>C4*D4</f>
        <v>0</v>
      </c>
      <c r="G4" s="24"/>
      <c r="H4" s="23">
        <v>4.5</v>
      </c>
      <c r="I4" s="22">
        <v>19</v>
      </c>
      <c r="J4" s="21"/>
      <c r="K4" s="20">
        <f>H4*I4</f>
        <v>85.5</v>
      </c>
      <c r="L4" s="182">
        <f t="shared" ref="L4:L58" si="3">IF(F4=0,IF(K4=0,0,1),(K4-F4)/F4)</f>
        <v>1</v>
      </c>
      <c r="M4" s="182">
        <f t="shared" ref="M4:M58" si="4">IF(D4&lt;&gt;0,IF(I4&lt;&gt;0,(I4-D4)/D4,-1),I4)</f>
        <v>19</v>
      </c>
      <c r="P4" s="157"/>
      <c r="Q4" s="158">
        <v>4.5</v>
      </c>
      <c r="R4" s="159">
        <v>17</v>
      </c>
      <c r="S4" s="160"/>
      <c r="T4" s="161">
        <f>Q4*R4</f>
        <v>76.5</v>
      </c>
      <c r="U4" s="182">
        <f t="shared" ref="U4:U58" si="5">IF(K4=0,IF(T4=0,0,1),(T4-K4)/K4)</f>
        <v>-0.10526315789473684</v>
      </c>
      <c r="V4" s="182">
        <f t="shared" ref="V4:V58" si="6">IF(I4&lt;&gt;0,IF(R4&lt;&gt;0,(R4-I4)/I4,-1),R4)</f>
        <v>-0.10526315789473684</v>
      </c>
    </row>
    <row r="5" spans="1:24" x14ac:dyDescent="0.25">
      <c r="A5" s="9" t="s">
        <v>12</v>
      </c>
      <c r="B5" s="29"/>
      <c r="C5" s="28">
        <v>1.7</v>
      </c>
      <c r="D5" s="27">
        <v>10</v>
      </c>
      <c r="E5" s="26"/>
      <c r="F5" s="25">
        <f t="shared" si="0"/>
        <v>17</v>
      </c>
      <c r="G5" s="24"/>
      <c r="H5" s="23">
        <v>1.7</v>
      </c>
      <c r="I5" s="22">
        <v>8</v>
      </c>
      <c r="J5" s="21"/>
      <c r="K5" s="20">
        <f t="shared" si="1"/>
        <v>13.6</v>
      </c>
      <c r="L5" s="182">
        <f t="shared" si="3"/>
        <v>-0.2</v>
      </c>
      <c r="M5" s="182">
        <f t="shared" si="4"/>
        <v>-0.2</v>
      </c>
      <c r="P5" s="157"/>
      <c r="Q5" s="158">
        <v>1.7</v>
      </c>
      <c r="R5" s="159">
        <v>11</v>
      </c>
      <c r="S5" s="160"/>
      <c r="T5" s="161">
        <f t="shared" si="2"/>
        <v>18.7</v>
      </c>
      <c r="U5" s="182">
        <f t="shared" si="5"/>
        <v>0.375</v>
      </c>
      <c r="V5" s="182">
        <f t="shared" si="6"/>
        <v>0.375</v>
      </c>
    </row>
    <row r="6" spans="1:24" x14ac:dyDescent="0.25">
      <c r="A6" s="9" t="s">
        <v>11</v>
      </c>
      <c r="B6" s="29"/>
      <c r="C6" s="28">
        <v>2.48</v>
      </c>
      <c r="D6" s="27">
        <v>21</v>
      </c>
      <c r="E6" s="26"/>
      <c r="F6" s="25">
        <f t="shared" si="0"/>
        <v>52.08</v>
      </c>
      <c r="G6" s="24"/>
      <c r="H6" s="23">
        <v>2.5</v>
      </c>
      <c r="I6" s="22">
        <v>25</v>
      </c>
      <c r="J6" s="21"/>
      <c r="K6" s="20">
        <f t="shared" si="1"/>
        <v>62.5</v>
      </c>
      <c r="L6" s="182">
        <f t="shared" si="3"/>
        <v>0.20007680491551463</v>
      </c>
      <c r="M6" s="182">
        <f t="shared" si="4"/>
        <v>0.19047619047619047</v>
      </c>
      <c r="P6" s="157"/>
      <c r="Q6" s="158"/>
      <c r="R6" s="159"/>
      <c r="S6" s="160"/>
      <c r="T6" s="161">
        <f t="shared" si="2"/>
        <v>0</v>
      </c>
      <c r="U6" s="182">
        <f t="shared" si="5"/>
        <v>-1</v>
      </c>
      <c r="V6" s="182">
        <f t="shared" si="6"/>
        <v>-1</v>
      </c>
    </row>
    <row r="7" spans="1:24" x14ac:dyDescent="0.25">
      <c r="A7" s="9" t="s">
        <v>36</v>
      </c>
      <c r="B7" s="29"/>
      <c r="C7" s="28"/>
      <c r="D7" s="27"/>
      <c r="E7" s="26"/>
      <c r="F7" s="25">
        <f t="shared" si="0"/>
        <v>0</v>
      </c>
      <c r="G7" s="24"/>
      <c r="H7" s="23">
        <v>17.7</v>
      </c>
      <c r="I7" s="22">
        <v>14</v>
      </c>
      <c r="J7" s="21"/>
      <c r="K7" s="20">
        <f t="shared" si="1"/>
        <v>247.79999999999998</v>
      </c>
      <c r="L7" s="182">
        <f t="shared" si="3"/>
        <v>1</v>
      </c>
      <c r="M7" s="182">
        <f t="shared" si="4"/>
        <v>14</v>
      </c>
      <c r="P7" s="157"/>
      <c r="Q7" s="158">
        <v>18</v>
      </c>
      <c r="R7" s="159">
        <v>14</v>
      </c>
      <c r="S7" s="160"/>
      <c r="T7" s="161">
        <f t="shared" si="2"/>
        <v>252</v>
      </c>
      <c r="U7" s="182">
        <f t="shared" si="5"/>
        <v>1.6949152542372951E-2</v>
      </c>
      <c r="V7" s="182">
        <f t="shared" si="6"/>
        <v>0</v>
      </c>
    </row>
    <row r="8" spans="1:24" x14ac:dyDescent="0.25">
      <c r="A8" s="9" t="s">
        <v>35</v>
      </c>
      <c r="B8" s="29"/>
      <c r="C8" s="28">
        <v>3.65</v>
      </c>
      <c r="D8" s="27">
        <v>14</v>
      </c>
      <c r="E8" s="26"/>
      <c r="F8" s="25">
        <f t="shared" si="0"/>
        <v>51.1</v>
      </c>
      <c r="G8" s="24"/>
      <c r="H8" s="23">
        <v>4</v>
      </c>
      <c r="I8" s="22">
        <v>16</v>
      </c>
      <c r="J8" s="21"/>
      <c r="K8" s="20">
        <f t="shared" si="1"/>
        <v>64</v>
      </c>
      <c r="L8" s="182">
        <f t="shared" si="3"/>
        <v>0.25244618395303325</v>
      </c>
      <c r="M8" s="182">
        <f t="shared" si="4"/>
        <v>0.14285714285714285</v>
      </c>
      <c r="P8" s="157"/>
      <c r="Q8" s="158">
        <v>5</v>
      </c>
      <c r="R8" s="159">
        <v>16</v>
      </c>
      <c r="S8" s="160"/>
      <c r="T8" s="161">
        <f t="shared" si="2"/>
        <v>80</v>
      </c>
      <c r="U8" s="182">
        <f t="shared" si="5"/>
        <v>0.25</v>
      </c>
      <c r="V8" s="182">
        <f t="shared" si="6"/>
        <v>0</v>
      </c>
    </row>
    <row r="9" spans="1:24" x14ac:dyDescent="0.25">
      <c r="A9" s="9" t="s">
        <v>8</v>
      </c>
      <c r="B9" s="29"/>
      <c r="C9" s="28"/>
      <c r="D9" s="27"/>
      <c r="E9" s="26"/>
      <c r="F9" s="25">
        <f t="shared" ref="F9" si="7">C9*D9</f>
        <v>0</v>
      </c>
      <c r="G9" s="24"/>
      <c r="H9" s="23"/>
      <c r="I9" s="22"/>
      <c r="J9" s="21"/>
      <c r="K9" s="20">
        <f t="shared" ref="K9" si="8">H9*I9</f>
        <v>0</v>
      </c>
      <c r="L9" s="182">
        <f t="shared" si="3"/>
        <v>0</v>
      </c>
      <c r="M9" s="182">
        <f t="shared" si="4"/>
        <v>0</v>
      </c>
      <c r="P9" s="157"/>
      <c r="Q9" s="158">
        <v>8</v>
      </c>
      <c r="R9" s="159">
        <v>12</v>
      </c>
      <c r="S9" s="160"/>
      <c r="T9" s="161">
        <f t="shared" ref="T9" si="9">Q9*R9</f>
        <v>96</v>
      </c>
      <c r="U9" s="182">
        <f t="shared" si="5"/>
        <v>1</v>
      </c>
      <c r="V9" s="182">
        <f t="shared" si="6"/>
        <v>12</v>
      </c>
    </row>
    <row r="10" spans="1:24" x14ac:dyDescent="0.25">
      <c r="A10" s="9" t="s">
        <v>38</v>
      </c>
      <c r="B10" s="29"/>
      <c r="C10" s="28"/>
      <c r="D10" s="27"/>
      <c r="E10" s="26"/>
      <c r="F10" s="25">
        <f t="shared" si="0"/>
        <v>0</v>
      </c>
      <c r="G10" s="24"/>
      <c r="H10" s="23">
        <v>4</v>
      </c>
      <c r="I10" s="22">
        <v>15</v>
      </c>
      <c r="J10" s="21"/>
      <c r="K10" s="20">
        <f t="shared" si="1"/>
        <v>60</v>
      </c>
      <c r="L10" s="182">
        <f t="shared" si="3"/>
        <v>1</v>
      </c>
      <c r="M10" s="182">
        <f t="shared" si="4"/>
        <v>15</v>
      </c>
      <c r="P10" s="157"/>
      <c r="Q10" s="158">
        <v>4</v>
      </c>
      <c r="R10" s="159">
        <v>19</v>
      </c>
      <c r="S10" s="160"/>
      <c r="T10" s="161">
        <f t="shared" si="2"/>
        <v>76</v>
      </c>
      <c r="U10" s="182">
        <f t="shared" si="5"/>
        <v>0.26666666666666666</v>
      </c>
      <c r="V10" s="182">
        <f t="shared" si="6"/>
        <v>0.26666666666666666</v>
      </c>
    </row>
    <row r="11" spans="1:24" s="10" customFormat="1" x14ac:dyDescent="0.25">
      <c r="A11" s="10" t="s">
        <v>17</v>
      </c>
      <c r="B11" s="41">
        <v>100</v>
      </c>
      <c r="C11" s="42">
        <v>11</v>
      </c>
      <c r="D11" s="41">
        <v>24</v>
      </c>
      <c r="E11" s="40">
        <f>D11/B11</f>
        <v>0.24</v>
      </c>
      <c r="F11" s="39">
        <f t="shared" si="0"/>
        <v>264</v>
      </c>
      <c r="G11" s="37">
        <v>110</v>
      </c>
      <c r="H11" s="38">
        <v>21</v>
      </c>
      <c r="I11" s="37">
        <v>29</v>
      </c>
      <c r="J11" s="36">
        <f>I11/G11</f>
        <v>0.26363636363636361</v>
      </c>
      <c r="K11" s="35">
        <f t="shared" si="1"/>
        <v>609</v>
      </c>
      <c r="L11" s="182">
        <f t="shared" si="3"/>
        <v>1.3068181818181819</v>
      </c>
      <c r="M11" s="182">
        <f t="shared" si="4"/>
        <v>0.20833333333333334</v>
      </c>
      <c r="N11" s="170"/>
      <c r="O11" s="215">
        <f t="shared" ref="O11" si="10">N11/I11</f>
        <v>0</v>
      </c>
      <c r="P11" s="162">
        <v>110</v>
      </c>
      <c r="Q11" s="163">
        <v>31</v>
      </c>
      <c r="R11" s="162">
        <v>24</v>
      </c>
      <c r="S11" s="164">
        <f>R11/P11</f>
        <v>0.21818181818181817</v>
      </c>
      <c r="T11" s="165">
        <f t="shared" si="2"/>
        <v>744</v>
      </c>
      <c r="U11" s="182">
        <f t="shared" si="5"/>
        <v>0.22167487684729065</v>
      </c>
      <c r="V11" s="182">
        <f t="shared" si="6"/>
        <v>-0.17241379310344829</v>
      </c>
      <c r="W11" s="169">
        <v>3</v>
      </c>
      <c r="X11" s="215">
        <f t="shared" ref="X11:X42" si="11">W11/R11</f>
        <v>0.125</v>
      </c>
    </row>
    <row r="12" spans="1:24" x14ac:dyDescent="0.25">
      <c r="A12" s="9" t="s">
        <v>37</v>
      </c>
      <c r="B12" s="29"/>
      <c r="C12" s="28"/>
      <c r="D12" s="27"/>
      <c r="E12" s="26"/>
      <c r="F12" s="25">
        <f>C12*D12</f>
        <v>0</v>
      </c>
      <c r="G12" s="24"/>
      <c r="H12" s="23">
        <v>4.5</v>
      </c>
      <c r="I12" s="22">
        <v>17</v>
      </c>
      <c r="J12" s="21"/>
      <c r="K12" s="20">
        <f>H12*I12</f>
        <v>76.5</v>
      </c>
      <c r="L12" s="182">
        <f t="shared" si="3"/>
        <v>1</v>
      </c>
      <c r="M12" s="182">
        <f t="shared" si="4"/>
        <v>17</v>
      </c>
      <c r="P12" s="157"/>
      <c r="Q12" s="158">
        <v>4.5</v>
      </c>
      <c r="R12" s="159">
        <v>15</v>
      </c>
      <c r="S12" s="160"/>
      <c r="T12" s="161">
        <f>Q12*R12</f>
        <v>67.5</v>
      </c>
      <c r="U12" s="182">
        <f t="shared" si="5"/>
        <v>-0.11764705882352941</v>
      </c>
      <c r="V12" s="182">
        <f t="shared" si="6"/>
        <v>-0.11764705882352941</v>
      </c>
    </row>
    <row r="13" spans="1:24" x14ac:dyDescent="0.25">
      <c r="A13" s="9" t="s">
        <v>12</v>
      </c>
      <c r="B13" s="29"/>
      <c r="C13" s="28">
        <v>1.7</v>
      </c>
      <c r="D13" s="27">
        <v>8</v>
      </c>
      <c r="E13" s="26"/>
      <c r="F13" s="25">
        <f t="shared" si="0"/>
        <v>13.6</v>
      </c>
      <c r="G13" s="24"/>
      <c r="H13" s="23">
        <v>1.7</v>
      </c>
      <c r="I13" s="22">
        <v>9</v>
      </c>
      <c r="J13" s="21"/>
      <c r="K13" s="20">
        <f t="shared" si="1"/>
        <v>15.299999999999999</v>
      </c>
      <c r="L13" s="182">
        <f t="shared" si="3"/>
        <v>0.12499999999999994</v>
      </c>
      <c r="M13" s="182">
        <f t="shared" si="4"/>
        <v>0.125</v>
      </c>
      <c r="P13" s="157"/>
      <c r="Q13" s="158">
        <v>1.7</v>
      </c>
      <c r="R13" s="159">
        <v>11</v>
      </c>
      <c r="S13" s="160"/>
      <c r="T13" s="161">
        <f t="shared" si="2"/>
        <v>18.7</v>
      </c>
      <c r="U13" s="182">
        <f t="shared" si="5"/>
        <v>0.22222222222222227</v>
      </c>
      <c r="V13" s="182">
        <f t="shared" si="6"/>
        <v>0.22222222222222221</v>
      </c>
    </row>
    <row r="14" spans="1:24" x14ac:dyDescent="0.25">
      <c r="A14" s="9" t="s">
        <v>11</v>
      </c>
      <c r="B14" s="29"/>
      <c r="C14" s="28">
        <v>2.48</v>
      </c>
      <c r="D14" s="27">
        <v>18</v>
      </c>
      <c r="E14" s="26"/>
      <c r="F14" s="25">
        <f t="shared" si="0"/>
        <v>44.64</v>
      </c>
      <c r="G14" s="24"/>
      <c r="H14" s="23">
        <v>2.5</v>
      </c>
      <c r="I14" s="22">
        <v>23</v>
      </c>
      <c r="J14" s="21"/>
      <c r="K14" s="20">
        <f t="shared" si="1"/>
        <v>57.5</v>
      </c>
      <c r="L14" s="182">
        <f t="shared" si="3"/>
        <v>0.28808243727598565</v>
      </c>
      <c r="M14" s="182">
        <f t="shared" si="4"/>
        <v>0.27777777777777779</v>
      </c>
      <c r="P14" s="157"/>
      <c r="Q14" s="158">
        <v>0</v>
      </c>
      <c r="R14" s="159"/>
      <c r="S14" s="160"/>
      <c r="T14" s="161">
        <f t="shared" si="2"/>
        <v>0</v>
      </c>
      <c r="U14" s="182">
        <f t="shared" si="5"/>
        <v>-1</v>
      </c>
      <c r="V14" s="182">
        <f t="shared" si="6"/>
        <v>-1</v>
      </c>
    </row>
    <row r="15" spans="1:24" x14ac:dyDescent="0.25">
      <c r="A15" s="9" t="s">
        <v>9</v>
      </c>
      <c r="B15" s="29"/>
      <c r="C15" s="28">
        <v>1.08</v>
      </c>
      <c r="D15" s="27">
        <v>9</v>
      </c>
      <c r="E15" s="26"/>
      <c r="F15" s="25">
        <f t="shared" si="0"/>
        <v>9.7200000000000006</v>
      </c>
      <c r="G15" s="24"/>
      <c r="H15" s="23">
        <v>1.8</v>
      </c>
      <c r="I15" s="22">
        <v>12</v>
      </c>
      <c r="J15" s="21"/>
      <c r="K15" s="20">
        <f t="shared" si="1"/>
        <v>21.6</v>
      </c>
      <c r="L15" s="182">
        <f t="shared" si="3"/>
        <v>1.2222222222222223</v>
      </c>
      <c r="M15" s="182">
        <f t="shared" si="4"/>
        <v>0.33333333333333331</v>
      </c>
      <c r="P15" s="157"/>
      <c r="Q15" s="158">
        <v>1.9</v>
      </c>
      <c r="R15" s="159">
        <v>16</v>
      </c>
      <c r="S15" s="160"/>
      <c r="T15" s="161">
        <f t="shared" si="2"/>
        <v>30.4</v>
      </c>
      <c r="U15" s="182">
        <f t="shared" si="5"/>
        <v>0.40740740740740727</v>
      </c>
      <c r="V15" s="182">
        <f t="shared" si="6"/>
        <v>0.33333333333333331</v>
      </c>
    </row>
    <row r="16" spans="1:24" x14ac:dyDescent="0.25">
      <c r="A16" s="9" t="s">
        <v>36</v>
      </c>
      <c r="B16" s="29"/>
      <c r="C16" s="28">
        <v>17.45</v>
      </c>
      <c r="D16" s="27">
        <v>13</v>
      </c>
      <c r="E16" s="26"/>
      <c r="F16" s="25">
        <f t="shared" si="0"/>
        <v>226.85</v>
      </c>
      <c r="G16" s="24"/>
      <c r="H16" s="23">
        <v>17.7</v>
      </c>
      <c r="I16" s="22">
        <v>11</v>
      </c>
      <c r="J16" s="21"/>
      <c r="K16" s="20">
        <f t="shared" si="1"/>
        <v>194.7</v>
      </c>
      <c r="L16" s="182">
        <f t="shared" si="3"/>
        <v>-0.14172360590698702</v>
      </c>
      <c r="M16" s="182">
        <f t="shared" si="4"/>
        <v>-0.15384615384615385</v>
      </c>
      <c r="P16" s="157"/>
      <c r="Q16" s="158">
        <v>18</v>
      </c>
      <c r="R16" s="159">
        <v>4</v>
      </c>
      <c r="S16" s="160"/>
      <c r="T16" s="161">
        <f t="shared" si="2"/>
        <v>72</v>
      </c>
      <c r="U16" s="182">
        <f t="shared" si="5"/>
        <v>-0.63020030816640982</v>
      </c>
      <c r="V16" s="182">
        <f t="shared" si="6"/>
        <v>-0.63636363636363635</v>
      </c>
    </row>
    <row r="17" spans="1:24" x14ac:dyDescent="0.25">
      <c r="A17" s="9" t="s">
        <v>35</v>
      </c>
      <c r="B17" s="29"/>
      <c r="C17" s="28">
        <v>3.65</v>
      </c>
      <c r="D17" s="27">
        <v>6</v>
      </c>
      <c r="E17" s="26"/>
      <c r="F17" s="25">
        <f t="shared" si="0"/>
        <v>21.9</v>
      </c>
      <c r="G17" s="24"/>
      <c r="H17" s="23">
        <v>4</v>
      </c>
      <c r="I17" s="22">
        <v>6</v>
      </c>
      <c r="J17" s="21"/>
      <c r="K17" s="20">
        <f t="shared" si="1"/>
        <v>24</v>
      </c>
      <c r="L17" s="182">
        <f t="shared" si="3"/>
        <v>9.5890410958904188E-2</v>
      </c>
      <c r="M17" s="182">
        <f t="shared" si="4"/>
        <v>0</v>
      </c>
      <c r="P17" s="157"/>
      <c r="Q17" s="158">
        <v>5</v>
      </c>
      <c r="R17" s="159">
        <v>7</v>
      </c>
      <c r="S17" s="160"/>
      <c r="T17" s="161">
        <f t="shared" si="2"/>
        <v>35</v>
      </c>
      <c r="U17" s="182">
        <f t="shared" si="5"/>
        <v>0.45833333333333331</v>
      </c>
      <c r="V17" s="182">
        <f t="shared" si="6"/>
        <v>0.16666666666666666</v>
      </c>
    </row>
    <row r="18" spans="1:24" x14ac:dyDescent="0.25">
      <c r="A18" s="9" t="s">
        <v>8</v>
      </c>
      <c r="B18" s="29"/>
      <c r="C18" s="28"/>
      <c r="D18" s="27"/>
      <c r="E18" s="26"/>
      <c r="F18" s="25">
        <f t="shared" si="0"/>
        <v>0</v>
      </c>
      <c r="G18" s="24"/>
      <c r="H18" s="23"/>
      <c r="I18" s="22"/>
      <c r="J18" s="21"/>
      <c r="K18" s="20">
        <f t="shared" si="1"/>
        <v>0</v>
      </c>
      <c r="L18" s="182">
        <f t="shared" si="3"/>
        <v>0</v>
      </c>
      <c r="M18" s="182">
        <f t="shared" si="4"/>
        <v>0</v>
      </c>
      <c r="P18" s="157"/>
      <c r="Q18" s="158">
        <v>8</v>
      </c>
      <c r="R18" s="159">
        <v>8</v>
      </c>
      <c r="S18" s="160"/>
      <c r="T18" s="161">
        <f t="shared" si="2"/>
        <v>64</v>
      </c>
      <c r="U18" s="182">
        <f t="shared" si="5"/>
        <v>1</v>
      </c>
      <c r="V18" s="182">
        <f t="shared" si="6"/>
        <v>8</v>
      </c>
    </row>
    <row r="19" spans="1:24" x14ac:dyDescent="0.25">
      <c r="A19" s="9" t="s">
        <v>13</v>
      </c>
      <c r="B19" s="29"/>
      <c r="C19" s="28">
        <v>3.98</v>
      </c>
      <c r="D19" s="27">
        <v>7</v>
      </c>
      <c r="E19" s="26"/>
      <c r="F19" s="25">
        <f t="shared" si="0"/>
        <v>27.86</v>
      </c>
      <c r="G19" s="24"/>
      <c r="H19" s="23">
        <v>4.8499999999999996</v>
      </c>
      <c r="I19" s="22">
        <v>12</v>
      </c>
      <c r="J19" s="21"/>
      <c r="K19" s="20">
        <f t="shared" si="1"/>
        <v>58.199999999999996</v>
      </c>
      <c r="L19" s="182">
        <f t="shared" si="3"/>
        <v>1.0890165111270638</v>
      </c>
      <c r="M19" s="182">
        <f t="shared" si="4"/>
        <v>0.7142857142857143</v>
      </c>
      <c r="P19" s="157"/>
      <c r="Q19" s="158"/>
      <c r="R19" s="159"/>
      <c r="S19" s="160"/>
      <c r="T19" s="161">
        <f t="shared" si="2"/>
        <v>0</v>
      </c>
      <c r="U19" s="182">
        <f t="shared" si="5"/>
        <v>-1</v>
      </c>
      <c r="V19" s="182">
        <f t="shared" si="6"/>
        <v>-1</v>
      </c>
    </row>
    <row r="20" spans="1:24" x14ac:dyDescent="0.25">
      <c r="A20" s="9" t="s">
        <v>38</v>
      </c>
      <c r="B20" s="29"/>
      <c r="C20" s="28"/>
      <c r="D20" s="27"/>
      <c r="E20" s="26"/>
      <c r="F20" s="25">
        <f t="shared" si="0"/>
        <v>0</v>
      </c>
      <c r="G20" s="24"/>
      <c r="H20" s="23">
        <v>4</v>
      </c>
      <c r="I20" s="22">
        <v>16</v>
      </c>
      <c r="J20" s="21"/>
      <c r="K20" s="20">
        <f t="shared" si="1"/>
        <v>64</v>
      </c>
      <c r="L20" s="182">
        <f t="shared" si="3"/>
        <v>1</v>
      </c>
      <c r="M20" s="182">
        <f t="shared" si="4"/>
        <v>16</v>
      </c>
      <c r="P20" s="157"/>
      <c r="Q20" s="158">
        <v>4</v>
      </c>
      <c r="R20" s="159">
        <v>8</v>
      </c>
      <c r="S20" s="160"/>
      <c r="T20" s="161">
        <f t="shared" si="2"/>
        <v>32</v>
      </c>
      <c r="U20" s="182">
        <f t="shared" si="5"/>
        <v>-0.5</v>
      </c>
      <c r="V20" s="182">
        <f t="shared" si="6"/>
        <v>-0.5</v>
      </c>
    </row>
    <row r="21" spans="1:24" x14ac:dyDescent="0.25">
      <c r="A21" s="9" t="s">
        <v>47</v>
      </c>
      <c r="B21" s="29"/>
      <c r="C21" s="28"/>
      <c r="D21" s="27"/>
      <c r="E21" s="26"/>
      <c r="F21" s="25">
        <f t="shared" ref="F21" si="12">C21*D21</f>
        <v>0</v>
      </c>
      <c r="G21" s="24"/>
      <c r="H21" s="23"/>
      <c r="I21" s="22"/>
      <c r="J21" s="21"/>
      <c r="K21" s="20">
        <f t="shared" ref="K21" si="13">H21*I21</f>
        <v>0</v>
      </c>
      <c r="L21" s="182">
        <f t="shared" si="3"/>
        <v>0</v>
      </c>
      <c r="M21" s="182">
        <f t="shared" si="4"/>
        <v>0</v>
      </c>
      <c r="P21" s="157"/>
      <c r="Q21" s="158">
        <v>5</v>
      </c>
      <c r="R21" s="159">
        <v>12</v>
      </c>
      <c r="S21" s="160"/>
      <c r="T21" s="161">
        <f t="shared" ref="T21" si="14">Q21*R21</f>
        <v>60</v>
      </c>
      <c r="U21" s="182">
        <f t="shared" si="5"/>
        <v>1</v>
      </c>
      <c r="V21" s="182">
        <f t="shared" si="6"/>
        <v>12</v>
      </c>
    </row>
    <row r="22" spans="1:24" x14ac:dyDescent="0.25">
      <c r="A22" s="9" t="s">
        <v>50</v>
      </c>
      <c r="B22" s="29"/>
      <c r="C22" s="28"/>
      <c r="D22" s="27"/>
      <c r="E22" s="26"/>
      <c r="F22" s="25">
        <f t="shared" ref="F22" si="15">C22*D22</f>
        <v>0</v>
      </c>
      <c r="G22" s="24"/>
      <c r="H22" s="23"/>
      <c r="I22" s="22"/>
      <c r="J22" s="21"/>
      <c r="K22" s="20">
        <f t="shared" ref="K22" si="16">H22*I22</f>
        <v>0</v>
      </c>
      <c r="L22" s="182">
        <f t="shared" si="3"/>
        <v>0</v>
      </c>
      <c r="M22" s="182">
        <f t="shared" si="4"/>
        <v>0</v>
      </c>
      <c r="P22" s="157"/>
      <c r="Q22" s="158">
        <v>5</v>
      </c>
      <c r="R22" s="159">
        <v>7</v>
      </c>
      <c r="S22" s="160"/>
      <c r="T22" s="161">
        <f t="shared" ref="T22" si="17">Q22*R22</f>
        <v>35</v>
      </c>
      <c r="U22" s="182">
        <f t="shared" si="5"/>
        <v>1</v>
      </c>
      <c r="V22" s="182">
        <f t="shared" si="6"/>
        <v>7</v>
      </c>
    </row>
    <row r="23" spans="1:24" x14ac:dyDescent="0.25">
      <c r="A23" s="9" t="s">
        <v>46</v>
      </c>
      <c r="B23" s="29"/>
      <c r="C23" s="28"/>
      <c r="D23" s="27"/>
      <c r="E23" s="26"/>
      <c r="F23" s="25">
        <f t="shared" ref="F23" si="18">C23*D23</f>
        <v>0</v>
      </c>
      <c r="G23" s="24"/>
      <c r="H23" s="23"/>
      <c r="I23" s="22"/>
      <c r="J23" s="21"/>
      <c r="K23" s="20">
        <f t="shared" ref="K23" si="19">H23*I23</f>
        <v>0</v>
      </c>
      <c r="L23" s="182">
        <f t="shared" si="3"/>
        <v>0</v>
      </c>
      <c r="M23" s="182">
        <f t="shared" si="4"/>
        <v>0</v>
      </c>
      <c r="P23" s="157"/>
      <c r="Q23" s="158">
        <v>3</v>
      </c>
      <c r="R23" s="159">
        <v>13</v>
      </c>
      <c r="S23" s="160"/>
      <c r="T23" s="161">
        <f t="shared" ref="T23" si="20">Q23*R23</f>
        <v>39</v>
      </c>
      <c r="U23" s="182">
        <f t="shared" si="5"/>
        <v>1</v>
      </c>
      <c r="V23" s="182">
        <f t="shared" si="6"/>
        <v>13</v>
      </c>
    </row>
    <row r="24" spans="1:24" x14ac:dyDescent="0.25">
      <c r="A24" s="9" t="s">
        <v>48</v>
      </c>
      <c r="B24" s="29"/>
      <c r="C24" s="28"/>
      <c r="D24" s="27"/>
      <c r="E24" s="26"/>
      <c r="F24" s="25">
        <f t="shared" si="0"/>
        <v>0</v>
      </c>
      <c r="G24" s="24"/>
      <c r="H24" s="23"/>
      <c r="I24" s="22"/>
      <c r="J24" s="21"/>
      <c r="K24" s="20">
        <f t="shared" si="1"/>
        <v>0</v>
      </c>
      <c r="L24" s="182">
        <f t="shared" si="3"/>
        <v>0</v>
      </c>
      <c r="M24" s="182">
        <f t="shared" si="4"/>
        <v>0</v>
      </c>
      <c r="P24" s="157"/>
      <c r="Q24" s="158">
        <v>3</v>
      </c>
      <c r="R24" s="159">
        <v>13</v>
      </c>
      <c r="S24" s="160"/>
      <c r="T24" s="161">
        <f t="shared" si="2"/>
        <v>39</v>
      </c>
      <c r="U24" s="182">
        <f t="shared" si="5"/>
        <v>1</v>
      </c>
      <c r="V24" s="182">
        <f t="shared" si="6"/>
        <v>13</v>
      </c>
    </row>
    <row r="25" spans="1:24" x14ac:dyDescent="0.25">
      <c r="A25" s="9" t="s">
        <v>49</v>
      </c>
      <c r="B25" s="29"/>
      <c r="C25" s="28">
        <v>3.73</v>
      </c>
      <c r="D25" s="27">
        <v>16</v>
      </c>
      <c r="E25" s="26"/>
      <c r="F25" s="166">
        <v>59.68</v>
      </c>
      <c r="G25" s="24"/>
      <c r="H25" s="23">
        <v>4</v>
      </c>
      <c r="I25" s="22">
        <v>18</v>
      </c>
      <c r="J25" s="21"/>
      <c r="K25" s="167">
        <v>72</v>
      </c>
      <c r="L25" s="182">
        <f t="shared" si="3"/>
        <v>0.2064343163538874</v>
      </c>
      <c r="M25" s="182">
        <f t="shared" si="4"/>
        <v>0.125</v>
      </c>
      <c r="P25" s="157"/>
      <c r="Q25" s="158">
        <v>1.2</v>
      </c>
      <c r="R25" s="159">
        <v>17</v>
      </c>
      <c r="S25" s="160"/>
      <c r="T25" s="161">
        <f t="shared" si="2"/>
        <v>20.399999999999999</v>
      </c>
      <c r="U25" s="182">
        <f t="shared" si="5"/>
        <v>-0.71666666666666667</v>
      </c>
      <c r="V25" s="182">
        <f t="shared" si="6"/>
        <v>-5.5555555555555552E-2</v>
      </c>
    </row>
    <row r="26" spans="1:24" s="10" customFormat="1" x14ac:dyDescent="0.25">
      <c r="A26" s="10" t="s">
        <v>16</v>
      </c>
      <c r="B26" s="41">
        <v>102</v>
      </c>
      <c r="C26" s="42">
        <v>12</v>
      </c>
      <c r="D26" s="41">
        <v>11</v>
      </c>
      <c r="E26" s="40">
        <f>D26/B26</f>
        <v>0.10784313725490197</v>
      </c>
      <c r="F26" s="39">
        <f t="shared" si="0"/>
        <v>132</v>
      </c>
      <c r="G26" s="37">
        <v>120</v>
      </c>
      <c r="H26" s="38">
        <v>22</v>
      </c>
      <c r="I26" s="37">
        <v>21</v>
      </c>
      <c r="J26" s="36">
        <f>I26/G26</f>
        <v>0.17499999999999999</v>
      </c>
      <c r="K26" s="35">
        <f t="shared" si="1"/>
        <v>462</v>
      </c>
      <c r="L26" s="182">
        <f t="shared" si="3"/>
        <v>2.5</v>
      </c>
      <c r="M26" s="182">
        <f t="shared" si="4"/>
        <v>0.90909090909090906</v>
      </c>
      <c r="N26" s="170"/>
      <c r="O26" s="215">
        <f t="shared" ref="O26" si="21">N26/I26</f>
        <v>0</v>
      </c>
      <c r="P26" s="162">
        <v>120</v>
      </c>
      <c r="Q26" s="163">
        <v>32</v>
      </c>
      <c r="R26" s="162">
        <v>17</v>
      </c>
      <c r="S26" s="164">
        <f>R26/P26</f>
        <v>0.14166666666666666</v>
      </c>
      <c r="T26" s="165">
        <f t="shared" si="2"/>
        <v>544</v>
      </c>
      <c r="U26" s="182">
        <f t="shared" si="5"/>
        <v>0.1774891774891775</v>
      </c>
      <c r="V26" s="182">
        <f t="shared" si="6"/>
        <v>-0.19047619047619047</v>
      </c>
      <c r="W26" s="169"/>
      <c r="X26" s="215">
        <f t="shared" si="11"/>
        <v>0</v>
      </c>
    </row>
    <row r="27" spans="1:24" x14ac:dyDescent="0.25">
      <c r="A27" s="9" t="s">
        <v>37</v>
      </c>
      <c r="B27" s="29"/>
      <c r="C27" s="28"/>
      <c r="D27" s="27"/>
      <c r="E27" s="26"/>
      <c r="F27" s="25">
        <f>C27*D27</f>
        <v>0</v>
      </c>
      <c r="G27" s="24"/>
      <c r="H27" s="23">
        <v>4.5</v>
      </c>
      <c r="I27" s="22">
        <v>16</v>
      </c>
      <c r="J27" s="21"/>
      <c r="K27" s="20">
        <f>H27*I27</f>
        <v>72</v>
      </c>
      <c r="L27" s="182">
        <f t="shared" si="3"/>
        <v>1</v>
      </c>
      <c r="M27" s="182">
        <f t="shared" si="4"/>
        <v>16</v>
      </c>
      <c r="P27" s="157"/>
      <c r="Q27" s="158">
        <v>4.5</v>
      </c>
      <c r="R27" s="159">
        <v>11</v>
      </c>
      <c r="S27" s="160"/>
      <c r="T27" s="161">
        <f>Q27*R27</f>
        <v>49.5</v>
      </c>
      <c r="U27" s="182">
        <f t="shared" si="5"/>
        <v>-0.3125</v>
      </c>
      <c r="V27" s="182">
        <f t="shared" si="6"/>
        <v>-0.3125</v>
      </c>
    </row>
    <row r="28" spans="1:24" x14ac:dyDescent="0.25">
      <c r="A28" s="9" t="s">
        <v>12</v>
      </c>
      <c r="B28" s="29"/>
      <c r="C28" s="28">
        <v>1.7</v>
      </c>
      <c r="D28" s="27">
        <v>4</v>
      </c>
      <c r="E28" s="26"/>
      <c r="F28" s="25">
        <f t="shared" si="0"/>
        <v>6.8</v>
      </c>
      <c r="G28" s="24"/>
      <c r="H28" s="23">
        <v>1.7</v>
      </c>
      <c r="I28" s="22">
        <v>9</v>
      </c>
      <c r="J28" s="21"/>
      <c r="K28" s="20">
        <f t="shared" si="1"/>
        <v>15.299999999999999</v>
      </c>
      <c r="L28" s="182">
        <f t="shared" si="3"/>
        <v>1.25</v>
      </c>
      <c r="M28" s="182">
        <f t="shared" si="4"/>
        <v>1.25</v>
      </c>
      <c r="P28" s="157"/>
      <c r="Q28" s="158">
        <v>1.7</v>
      </c>
      <c r="R28" s="159">
        <v>11</v>
      </c>
      <c r="S28" s="160"/>
      <c r="T28" s="161">
        <f t="shared" si="2"/>
        <v>18.7</v>
      </c>
      <c r="U28" s="182">
        <f t="shared" si="5"/>
        <v>0.22222222222222227</v>
      </c>
      <c r="V28" s="182">
        <f t="shared" si="6"/>
        <v>0.22222222222222221</v>
      </c>
    </row>
    <row r="29" spans="1:24" x14ac:dyDescent="0.25">
      <c r="A29" s="9" t="s">
        <v>11</v>
      </c>
      <c r="B29" s="29"/>
      <c r="C29" s="28">
        <v>2.48</v>
      </c>
      <c r="D29" s="27">
        <v>8</v>
      </c>
      <c r="E29" s="26"/>
      <c r="F29" s="25">
        <f t="shared" si="0"/>
        <v>19.84</v>
      </c>
      <c r="G29" s="24"/>
      <c r="H29" s="23">
        <v>2.5</v>
      </c>
      <c r="I29" s="22">
        <v>19</v>
      </c>
      <c r="J29" s="21"/>
      <c r="K29" s="20">
        <f t="shared" si="1"/>
        <v>47.5</v>
      </c>
      <c r="L29" s="182">
        <f t="shared" si="3"/>
        <v>1.3941532258064517</v>
      </c>
      <c r="M29" s="182">
        <f t="shared" si="4"/>
        <v>1.375</v>
      </c>
      <c r="P29" s="157"/>
      <c r="Q29" s="158"/>
      <c r="R29" s="159"/>
      <c r="S29" s="160"/>
      <c r="T29" s="161">
        <f t="shared" si="2"/>
        <v>0</v>
      </c>
      <c r="U29" s="182">
        <f t="shared" si="5"/>
        <v>-1</v>
      </c>
      <c r="V29" s="182">
        <f t="shared" si="6"/>
        <v>-1</v>
      </c>
    </row>
    <row r="30" spans="1:24" x14ac:dyDescent="0.25">
      <c r="A30" s="9" t="s">
        <v>10</v>
      </c>
      <c r="B30" s="29"/>
      <c r="C30" s="28">
        <v>3.09</v>
      </c>
      <c r="D30" s="27">
        <v>8</v>
      </c>
      <c r="E30" s="26"/>
      <c r="F30" s="25">
        <f t="shared" si="0"/>
        <v>24.72</v>
      </c>
      <c r="G30" s="24"/>
      <c r="H30" s="23">
        <v>3</v>
      </c>
      <c r="I30" s="22">
        <v>10</v>
      </c>
      <c r="J30" s="21"/>
      <c r="K30" s="20">
        <f t="shared" si="1"/>
        <v>30</v>
      </c>
      <c r="L30" s="182">
        <f t="shared" si="3"/>
        <v>0.21359223300970878</v>
      </c>
      <c r="M30" s="182">
        <f t="shared" si="4"/>
        <v>0.25</v>
      </c>
      <c r="P30" s="157"/>
      <c r="Q30" s="158">
        <v>3.5</v>
      </c>
      <c r="R30" s="159">
        <v>5</v>
      </c>
      <c r="S30" s="160"/>
      <c r="T30" s="161">
        <f t="shared" si="2"/>
        <v>17.5</v>
      </c>
      <c r="U30" s="182">
        <f t="shared" si="5"/>
        <v>-0.41666666666666669</v>
      </c>
      <c r="V30" s="182">
        <f t="shared" si="6"/>
        <v>-0.5</v>
      </c>
    </row>
    <row r="31" spans="1:24" x14ac:dyDescent="0.25">
      <c r="A31" s="9" t="s">
        <v>9</v>
      </c>
      <c r="B31" s="29"/>
      <c r="C31" s="28">
        <v>1.08</v>
      </c>
      <c r="D31" s="27">
        <v>5</v>
      </c>
      <c r="E31" s="26"/>
      <c r="F31" s="25">
        <f t="shared" si="0"/>
        <v>5.4</v>
      </c>
      <c r="G31" s="24"/>
      <c r="H31" s="23">
        <v>1.8</v>
      </c>
      <c r="I31" s="22">
        <v>4</v>
      </c>
      <c r="J31" s="21"/>
      <c r="K31" s="20">
        <f t="shared" si="1"/>
        <v>7.2</v>
      </c>
      <c r="L31" s="182">
        <f t="shared" si="3"/>
        <v>0.33333333333333326</v>
      </c>
      <c r="M31" s="182">
        <f t="shared" si="4"/>
        <v>-0.2</v>
      </c>
      <c r="P31" s="157"/>
      <c r="Q31" s="158">
        <v>1.3</v>
      </c>
      <c r="R31" s="159">
        <v>7</v>
      </c>
      <c r="S31" s="160"/>
      <c r="T31" s="161">
        <f t="shared" si="2"/>
        <v>9.1</v>
      </c>
      <c r="U31" s="182">
        <f t="shared" si="5"/>
        <v>0.26388888888888878</v>
      </c>
      <c r="V31" s="182">
        <f t="shared" si="6"/>
        <v>0.75</v>
      </c>
    </row>
    <row r="32" spans="1:24" x14ac:dyDescent="0.25">
      <c r="A32" s="9" t="s">
        <v>36</v>
      </c>
      <c r="B32" s="29"/>
      <c r="C32" s="28">
        <v>17.45</v>
      </c>
      <c r="D32" s="27">
        <v>1</v>
      </c>
      <c r="E32" s="26"/>
      <c r="F32" s="25">
        <f t="shared" si="0"/>
        <v>17.45</v>
      </c>
      <c r="G32" s="24"/>
      <c r="H32" s="23">
        <v>17.7</v>
      </c>
      <c r="I32" s="22">
        <v>3</v>
      </c>
      <c r="J32" s="21"/>
      <c r="K32" s="20">
        <f t="shared" si="1"/>
        <v>53.099999999999994</v>
      </c>
      <c r="L32" s="182">
        <f t="shared" si="3"/>
        <v>2.0429799426934094</v>
      </c>
      <c r="M32" s="182">
        <f t="shared" si="4"/>
        <v>2</v>
      </c>
      <c r="P32" s="157"/>
      <c r="Q32" s="158">
        <v>18</v>
      </c>
      <c r="R32" s="159">
        <v>3</v>
      </c>
      <c r="S32" s="160"/>
      <c r="T32" s="161">
        <f t="shared" si="2"/>
        <v>54</v>
      </c>
      <c r="U32" s="182">
        <f t="shared" si="5"/>
        <v>1.6949152542372989E-2</v>
      </c>
      <c r="V32" s="182">
        <f t="shared" si="6"/>
        <v>0</v>
      </c>
    </row>
    <row r="33" spans="1:24" x14ac:dyDescent="0.25">
      <c r="A33" s="9" t="s">
        <v>35</v>
      </c>
      <c r="B33" s="29"/>
      <c r="C33" s="28">
        <v>3.65</v>
      </c>
      <c r="D33" s="27">
        <v>3</v>
      </c>
      <c r="E33" s="26"/>
      <c r="F33" s="25">
        <f t="shared" si="0"/>
        <v>10.95</v>
      </c>
      <c r="G33" s="24"/>
      <c r="H33" s="23">
        <v>4</v>
      </c>
      <c r="I33" s="22">
        <v>10</v>
      </c>
      <c r="J33" s="21"/>
      <c r="K33" s="20">
        <f t="shared" si="1"/>
        <v>40</v>
      </c>
      <c r="L33" s="182">
        <f t="shared" si="3"/>
        <v>2.6529680365296806</v>
      </c>
      <c r="M33" s="182">
        <f t="shared" si="4"/>
        <v>2.3333333333333335</v>
      </c>
      <c r="P33" s="157"/>
      <c r="Q33" s="158">
        <v>5</v>
      </c>
      <c r="R33" s="159">
        <v>4</v>
      </c>
      <c r="S33" s="160"/>
      <c r="T33" s="161">
        <f t="shared" si="2"/>
        <v>20</v>
      </c>
      <c r="U33" s="182">
        <f t="shared" si="5"/>
        <v>-0.5</v>
      </c>
      <c r="V33" s="182">
        <f t="shared" si="6"/>
        <v>-0.6</v>
      </c>
    </row>
    <row r="34" spans="1:24" x14ac:dyDescent="0.25">
      <c r="A34" s="9" t="s">
        <v>8</v>
      </c>
      <c r="B34" s="29"/>
      <c r="C34" s="28"/>
      <c r="D34" s="27"/>
      <c r="E34" s="26"/>
      <c r="F34" s="25">
        <f t="shared" ref="F34" si="22">C34*D34</f>
        <v>0</v>
      </c>
      <c r="G34" s="24"/>
      <c r="H34" s="23"/>
      <c r="I34" s="22"/>
      <c r="J34" s="21"/>
      <c r="K34" s="20">
        <f t="shared" ref="K34" si="23">H34*I34</f>
        <v>0</v>
      </c>
      <c r="L34" s="182">
        <f t="shared" si="3"/>
        <v>0</v>
      </c>
      <c r="M34" s="182">
        <f t="shared" si="4"/>
        <v>0</v>
      </c>
      <c r="P34" s="157"/>
      <c r="Q34" s="158">
        <v>8</v>
      </c>
      <c r="R34" s="159">
        <v>3</v>
      </c>
      <c r="S34" s="160"/>
      <c r="T34" s="161">
        <f t="shared" ref="T34" si="24">Q34*R34</f>
        <v>24</v>
      </c>
      <c r="U34" s="182">
        <f t="shared" si="5"/>
        <v>1</v>
      </c>
      <c r="V34" s="182">
        <f t="shared" si="6"/>
        <v>3</v>
      </c>
    </row>
    <row r="35" spans="1:24" x14ac:dyDescent="0.25">
      <c r="A35" s="9" t="s">
        <v>13</v>
      </c>
      <c r="B35" s="29"/>
      <c r="C35" s="28">
        <v>3.98</v>
      </c>
      <c r="D35" s="27">
        <v>2</v>
      </c>
      <c r="E35" s="26"/>
      <c r="F35" s="25">
        <f t="shared" si="0"/>
        <v>7.96</v>
      </c>
      <c r="G35" s="24"/>
      <c r="H35" s="23">
        <v>4.8499999999999996</v>
      </c>
      <c r="I35" s="22">
        <v>1</v>
      </c>
      <c r="J35" s="21"/>
      <c r="K35" s="20">
        <f t="shared" si="1"/>
        <v>4.8499999999999996</v>
      </c>
      <c r="L35" s="182">
        <f t="shared" si="3"/>
        <v>-0.39070351758793975</v>
      </c>
      <c r="M35" s="182">
        <f t="shared" si="4"/>
        <v>-0.5</v>
      </c>
      <c r="P35" s="157"/>
      <c r="Q35" s="158"/>
      <c r="R35" s="159"/>
      <c r="S35" s="160"/>
      <c r="T35" s="161">
        <f t="shared" si="2"/>
        <v>0</v>
      </c>
      <c r="U35" s="182">
        <f t="shared" si="5"/>
        <v>-1</v>
      </c>
      <c r="V35" s="182">
        <f t="shared" si="6"/>
        <v>-1</v>
      </c>
    </row>
    <row r="36" spans="1:24" x14ac:dyDescent="0.25">
      <c r="A36" s="9" t="s">
        <v>38</v>
      </c>
      <c r="B36" s="29"/>
      <c r="C36" s="28"/>
      <c r="D36" s="27"/>
      <c r="E36" s="26"/>
      <c r="F36" s="25">
        <f t="shared" si="0"/>
        <v>0</v>
      </c>
      <c r="G36" s="24"/>
      <c r="H36" s="23">
        <v>4</v>
      </c>
      <c r="I36" s="22">
        <v>13</v>
      </c>
      <c r="J36" s="21"/>
      <c r="K36" s="20">
        <f t="shared" si="1"/>
        <v>52</v>
      </c>
      <c r="L36" s="182">
        <f t="shared" si="3"/>
        <v>1</v>
      </c>
      <c r="M36" s="182">
        <f t="shared" si="4"/>
        <v>13</v>
      </c>
      <c r="P36" s="157"/>
      <c r="Q36" s="158">
        <v>4</v>
      </c>
      <c r="R36" s="159">
        <v>5</v>
      </c>
      <c r="S36" s="160"/>
      <c r="T36" s="161">
        <f t="shared" si="2"/>
        <v>20</v>
      </c>
      <c r="U36" s="182">
        <f t="shared" si="5"/>
        <v>-0.61538461538461542</v>
      </c>
      <c r="V36" s="182">
        <f t="shared" si="6"/>
        <v>-0.61538461538461542</v>
      </c>
    </row>
    <row r="37" spans="1:24" x14ac:dyDescent="0.25">
      <c r="A37" s="9" t="s">
        <v>47</v>
      </c>
      <c r="B37" s="29"/>
      <c r="C37" s="28"/>
      <c r="D37" s="27"/>
      <c r="E37" s="26"/>
      <c r="F37" s="25">
        <f t="shared" si="0"/>
        <v>0</v>
      </c>
      <c r="G37" s="24"/>
      <c r="H37" s="23"/>
      <c r="I37" s="22"/>
      <c r="J37" s="21"/>
      <c r="K37" s="20">
        <f t="shared" si="1"/>
        <v>0</v>
      </c>
      <c r="L37" s="182">
        <f t="shared" si="3"/>
        <v>0</v>
      </c>
      <c r="M37" s="182">
        <f t="shared" si="4"/>
        <v>0</v>
      </c>
      <c r="P37" s="157"/>
      <c r="Q37" s="158">
        <v>5</v>
      </c>
      <c r="R37" s="159">
        <v>10</v>
      </c>
      <c r="S37" s="160"/>
      <c r="T37" s="161">
        <f t="shared" si="2"/>
        <v>50</v>
      </c>
      <c r="U37" s="182">
        <f t="shared" si="5"/>
        <v>1</v>
      </c>
      <c r="V37" s="182">
        <f t="shared" si="6"/>
        <v>10</v>
      </c>
    </row>
    <row r="38" spans="1:24" x14ac:dyDescent="0.25">
      <c r="A38" s="9" t="s">
        <v>50</v>
      </c>
      <c r="B38" s="29"/>
      <c r="C38" s="28"/>
      <c r="D38" s="27"/>
      <c r="E38" s="26"/>
      <c r="F38" s="25">
        <f t="shared" si="0"/>
        <v>0</v>
      </c>
      <c r="G38" s="24"/>
      <c r="H38" s="23"/>
      <c r="I38" s="22"/>
      <c r="J38" s="21"/>
      <c r="K38" s="20">
        <f t="shared" si="1"/>
        <v>0</v>
      </c>
      <c r="L38" s="182">
        <f t="shared" si="3"/>
        <v>0</v>
      </c>
      <c r="M38" s="182">
        <f t="shared" si="4"/>
        <v>0</v>
      </c>
      <c r="P38" s="157"/>
      <c r="Q38" s="158">
        <v>5</v>
      </c>
      <c r="R38" s="159">
        <v>8</v>
      </c>
      <c r="S38" s="160"/>
      <c r="T38" s="161">
        <f t="shared" si="2"/>
        <v>40</v>
      </c>
      <c r="U38" s="182">
        <f t="shared" si="5"/>
        <v>1</v>
      </c>
      <c r="V38" s="182">
        <f t="shared" si="6"/>
        <v>8</v>
      </c>
    </row>
    <row r="39" spans="1:24" x14ac:dyDescent="0.25">
      <c r="A39" s="9" t="s">
        <v>46</v>
      </c>
      <c r="B39" s="29"/>
      <c r="C39" s="28"/>
      <c r="D39" s="27"/>
      <c r="E39" s="26"/>
      <c r="F39" s="25">
        <f t="shared" si="0"/>
        <v>0</v>
      </c>
      <c r="G39" s="24"/>
      <c r="H39" s="23"/>
      <c r="I39" s="22"/>
      <c r="J39" s="21"/>
      <c r="K39" s="20">
        <f t="shared" si="1"/>
        <v>0</v>
      </c>
      <c r="L39" s="182">
        <f t="shared" si="3"/>
        <v>0</v>
      </c>
      <c r="M39" s="182">
        <f t="shared" si="4"/>
        <v>0</v>
      </c>
      <c r="P39" s="157"/>
      <c r="Q39" s="158">
        <v>3</v>
      </c>
      <c r="R39" s="159">
        <v>11</v>
      </c>
      <c r="S39" s="160"/>
      <c r="T39" s="161">
        <f t="shared" si="2"/>
        <v>33</v>
      </c>
      <c r="U39" s="182">
        <f t="shared" si="5"/>
        <v>1</v>
      </c>
      <c r="V39" s="182">
        <f t="shared" si="6"/>
        <v>11</v>
      </c>
    </row>
    <row r="40" spans="1:24" x14ac:dyDescent="0.25">
      <c r="A40" s="9" t="s">
        <v>48</v>
      </c>
      <c r="B40" s="29"/>
      <c r="C40" s="28"/>
      <c r="D40" s="27"/>
      <c r="E40" s="26"/>
      <c r="F40" s="25">
        <f t="shared" ref="F40" si="25">C40*D40</f>
        <v>0</v>
      </c>
      <c r="G40" s="24"/>
      <c r="H40" s="23"/>
      <c r="I40" s="22"/>
      <c r="J40" s="21"/>
      <c r="K40" s="20">
        <f t="shared" ref="K40" si="26">H40*I40</f>
        <v>0</v>
      </c>
      <c r="L40" s="182">
        <f t="shared" si="3"/>
        <v>0</v>
      </c>
      <c r="M40" s="182">
        <f t="shared" si="4"/>
        <v>0</v>
      </c>
      <c r="P40" s="157"/>
      <c r="Q40" s="158">
        <v>3</v>
      </c>
      <c r="R40" s="159">
        <v>7</v>
      </c>
      <c r="S40" s="160"/>
      <c r="T40" s="161">
        <f t="shared" ref="T40" si="27">Q40*R40</f>
        <v>21</v>
      </c>
      <c r="U40" s="182">
        <f t="shared" si="5"/>
        <v>1</v>
      </c>
      <c r="V40" s="182">
        <f t="shared" si="6"/>
        <v>7</v>
      </c>
    </row>
    <row r="41" spans="1:24" x14ac:dyDescent="0.25">
      <c r="A41" s="9" t="s">
        <v>49</v>
      </c>
      <c r="B41" s="29"/>
      <c r="C41" s="28">
        <v>3.73</v>
      </c>
      <c r="D41" s="27">
        <v>9</v>
      </c>
      <c r="E41" s="26"/>
      <c r="F41" s="25">
        <f t="shared" si="0"/>
        <v>33.57</v>
      </c>
      <c r="G41" s="24"/>
      <c r="H41" s="23">
        <v>2.5</v>
      </c>
      <c r="I41" s="22">
        <v>18</v>
      </c>
      <c r="J41" s="21"/>
      <c r="K41" s="20">
        <f t="shared" si="1"/>
        <v>45</v>
      </c>
      <c r="L41" s="182">
        <f t="shared" si="3"/>
        <v>0.34048257372654156</v>
      </c>
      <c r="M41" s="182">
        <f t="shared" si="4"/>
        <v>1</v>
      </c>
      <c r="P41" s="157"/>
      <c r="Q41" s="158">
        <v>1.2</v>
      </c>
      <c r="R41" s="159">
        <v>13</v>
      </c>
      <c r="S41" s="160"/>
      <c r="T41" s="161">
        <f t="shared" si="2"/>
        <v>15.6</v>
      </c>
      <c r="U41" s="182">
        <f t="shared" si="5"/>
        <v>-0.65333333333333332</v>
      </c>
      <c r="V41" s="182">
        <f t="shared" si="6"/>
        <v>-0.27777777777777779</v>
      </c>
    </row>
    <row r="42" spans="1:24" s="10" customFormat="1" x14ac:dyDescent="0.25">
      <c r="A42" s="10" t="s">
        <v>15</v>
      </c>
      <c r="B42" s="41">
        <v>85</v>
      </c>
      <c r="C42" s="42">
        <v>13</v>
      </c>
      <c r="D42" s="41">
        <v>13</v>
      </c>
      <c r="E42" s="40">
        <f>D42/B42</f>
        <v>0.15294117647058825</v>
      </c>
      <c r="F42" s="39">
        <f t="shared" si="0"/>
        <v>169</v>
      </c>
      <c r="G42" s="37">
        <v>100</v>
      </c>
      <c r="H42" s="38">
        <v>23</v>
      </c>
      <c r="I42" s="37">
        <v>7</v>
      </c>
      <c r="J42" s="36">
        <f>I42/G42</f>
        <v>7.0000000000000007E-2</v>
      </c>
      <c r="K42" s="35">
        <f t="shared" si="1"/>
        <v>161</v>
      </c>
      <c r="L42" s="182">
        <f t="shared" si="3"/>
        <v>-4.7337278106508875E-2</v>
      </c>
      <c r="M42" s="182">
        <f t="shared" si="4"/>
        <v>-0.46153846153846156</v>
      </c>
      <c r="N42" s="170"/>
      <c r="O42" s="215">
        <f t="shared" ref="O42" si="28">N42/I42</f>
        <v>0</v>
      </c>
      <c r="P42" s="162">
        <v>100</v>
      </c>
      <c r="Q42" s="163">
        <v>33</v>
      </c>
      <c r="R42" s="162">
        <v>16</v>
      </c>
      <c r="S42" s="164">
        <f>R42/P42</f>
        <v>0.16</v>
      </c>
      <c r="T42" s="165">
        <f t="shared" si="2"/>
        <v>528</v>
      </c>
      <c r="U42" s="182">
        <f t="shared" si="5"/>
        <v>2.2795031055900621</v>
      </c>
      <c r="V42" s="182">
        <f t="shared" si="6"/>
        <v>1.2857142857142858</v>
      </c>
      <c r="W42" s="169">
        <v>3</v>
      </c>
      <c r="X42" s="215">
        <f t="shared" si="11"/>
        <v>0.1875</v>
      </c>
    </row>
    <row r="43" spans="1:24" x14ac:dyDescent="0.25">
      <c r="A43" s="9" t="s">
        <v>37</v>
      </c>
      <c r="B43" s="29"/>
      <c r="C43" s="28"/>
      <c r="D43" s="27"/>
      <c r="E43" s="26"/>
      <c r="F43" s="25">
        <f>C43*D43</f>
        <v>0</v>
      </c>
      <c r="G43" s="24"/>
      <c r="H43" s="23">
        <v>4.5</v>
      </c>
      <c r="I43" s="22">
        <v>2</v>
      </c>
      <c r="J43" s="21"/>
      <c r="K43" s="20">
        <f>H43*I43</f>
        <v>9</v>
      </c>
      <c r="L43" s="182">
        <f t="shared" si="3"/>
        <v>1</v>
      </c>
      <c r="M43" s="182">
        <f t="shared" si="4"/>
        <v>2</v>
      </c>
      <c r="P43" s="157"/>
      <c r="Q43" s="158">
        <v>4.5</v>
      </c>
      <c r="R43" s="159">
        <v>11</v>
      </c>
      <c r="S43" s="160"/>
      <c r="T43" s="161">
        <f>Q43*R43</f>
        <v>49.5</v>
      </c>
      <c r="U43" s="182">
        <f t="shared" si="5"/>
        <v>4.5</v>
      </c>
      <c r="V43" s="182">
        <f t="shared" si="6"/>
        <v>4.5</v>
      </c>
    </row>
    <row r="44" spans="1:24" x14ac:dyDescent="0.25">
      <c r="A44" s="9" t="s">
        <v>12</v>
      </c>
      <c r="B44" s="29"/>
      <c r="C44" s="28">
        <v>1.7</v>
      </c>
      <c r="D44" s="27">
        <v>9</v>
      </c>
      <c r="E44" s="26"/>
      <c r="F44" s="25">
        <f t="shared" si="0"/>
        <v>15.299999999999999</v>
      </c>
      <c r="G44" s="24"/>
      <c r="H44" s="23">
        <v>1.7</v>
      </c>
      <c r="I44" s="22">
        <v>2</v>
      </c>
      <c r="J44" s="21"/>
      <c r="K44" s="20">
        <f t="shared" si="1"/>
        <v>3.4</v>
      </c>
      <c r="L44" s="182">
        <f t="shared" si="3"/>
        <v>-0.77777777777777779</v>
      </c>
      <c r="M44" s="182">
        <f t="shared" si="4"/>
        <v>-0.77777777777777779</v>
      </c>
      <c r="P44" s="157"/>
      <c r="Q44" s="158">
        <v>1.7</v>
      </c>
      <c r="R44" s="159">
        <v>9</v>
      </c>
      <c r="S44" s="160"/>
      <c r="T44" s="161">
        <f t="shared" si="2"/>
        <v>15.299999999999999</v>
      </c>
      <c r="U44" s="182">
        <f t="shared" si="5"/>
        <v>3.4999999999999996</v>
      </c>
      <c r="V44" s="182">
        <f t="shared" si="6"/>
        <v>3.5</v>
      </c>
    </row>
    <row r="45" spans="1:24" x14ac:dyDescent="0.25">
      <c r="A45" s="9" t="s">
        <v>11</v>
      </c>
      <c r="B45" s="29"/>
      <c r="C45" s="28">
        <v>2.48</v>
      </c>
      <c r="D45" s="27">
        <v>12</v>
      </c>
      <c r="E45" s="26"/>
      <c r="F45" s="25">
        <f t="shared" si="0"/>
        <v>29.759999999999998</v>
      </c>
      <c r="G45" s="24"/>
      <c r="H45" s="23">
        <v>2.5</v>
      </c>
      <c r="I45" s="22">
        <v>7</v>
      </c>
      <c r="J45" s="21"/>
      <c r="K45" s="20">
        <f t="shared" si="1"/>
        <v>17.5</v>
      </c>
      <c r="L45" s="182">
        <f t="shared" si="3"/>
        <v>-0.41196236559139782</v>
      </c>
      <c r="M45" s="182">
        <f t="shared" si="4"/>
        <v>-0.41666666666666669</v>
      </c>
      <c r="P45" s="157"/>
      <c r="Q45" s="158"/>
      <c r="R45" s="159"/>
      <c r="S45" s="160"/>
      <c r="T45" s="161">
        <f t="shared" si="2"/>
        <v>0</v>
      </c>
      <c r="U45" s="182">
        <f t="shared" si="5"/>
        <v>-1</v>
      </c>
      <c r="V45" s="182">
        <f t="shared" si="6"/>
        <v>-1</v>
      </c>
    </row>
    <row r="46" spans="1:24" x14ac:dyDescent="0.25">
      <c r="A46" s="9" t="s">
        <v>10</v>
      </c>
      <c r="B46" s="29"/>
      <c r="C46" s="28">
        <v>3.09</v>
      </c>
      <c r="D46" s="27">
        <v>5</v>
      </c>
      <c r="E46" s="26"/>
      <c r="F46" s="25">
        <f t="shared" si="0"/>
        <v>15.45</v>
      </c>
      <c r="G46" s="24"/>
      <c r="H46" s="23">
        <v>2.5</v>
      </c>
      <c r="I46" s="22">
        <v>6</v>
      </c>
      <c r="J46" s="21"/>
      <c r="K46" s="20">
        <f t="shared" si="1"/>
        <v>15</v>
      </c>
      <c r="L46" s="182">
        <f t="shared" si="3"/>
        <v>-2.9126213592232966E-2</v>
      </c>
      <c r="M46" s="182">
        <f t="shared" si="4"/>
        <v>0.2</v>
      </c>
      <c r="P46" s="157"/>
      <c r="Q46" s="158">
        <v>3.5</v>
      </c>
      <c r="R46" s="159">
        <v>4</v>
      </c>
      <c r="S46" s="160"/>
      <c r="T46" s="161">
        <f t="shared" si="2"/>
        <v>14</v>
      </c>
      <c r="U46" s="182">
        <f t="shared" si="5"/>
        <v>-6.6666666666666666E-2</v>
      </c>
      <c r="V46" s="182">
        <f t="shared" si="6"/>
        <v>-0.33333333333333331</v>
      </c>
    </row>
    <row r="47" spans="1:24" ht="15.75" customHeight="1" x14ac:dyDescent="0.25">
      <c r="A47" s="9" t="s">
        <v>9</v>
      </c>
      <c r="B47" s="29"/>
      <c r="C47" s="28">
        <v>1.08</v>
      </c>
      <c r="D47" s="27">
        <v>7</v>
      </c>
      <c r="E47" s="26"/>
      <c r="F47" s="25">
        <f t="shared" ref="F47" si="29">C47*D47</f>
        <v>7.5600000000000005</v>
      </c>
      <c r="G47" s="24"/>
      <c r="H47" s="23">
        <v>1.8</v>
      </c>
      <c r="I47" s="22">
        <v>3</v>
      </c>
      <c r="J47" s="21"/>
      <c r="K47" s="20">
        <f t="shared" ref="K47" si="30">H47*I47</f>
        <v>5.4</v>
      </c>
      <c r="L47" s="182">
        <f t="shared" si="3"/>
        <v>-0.2857142857142857</v>
      </c>
      <c r="M47" s="182">
        <f t="shared" si="4"/>
        <v>-0.5714285714285714</v>
      </c>
      <c r="P47" s="157"/>
      <c r="Q47" s="158">
        <v>1.3</v>
      </c>
      <c r="R47" s="159">
        <v>7</v>
      </c>
      <c r="S47" s="160"/>
      <c r="T47" s="161">
        <f t="shared" ref="T47" si="31">Q47*R47</f>
        <v>9.1</v>
      </c>
      <c r="U47" s="182">
        <f t="shared" si="5"/>
        <v>0.68518518518518501</v>
      </c>
      <c r="V47" s="182">
        <f t="shared" si="6"/>
        <v>1.3333333333333333</v>
      </c>
    </row>
    <row r="48" spans="1:24" ht="15.75" customHeight="1" x14ac:dyDescent="0.25">
      <c r="A48" s="9" t="s">
        <v>9</v>
      </c>
      <c r="B48" s="29"/>
      <c r="C48" s="28"/>
      <c r="D48" s="27"/>
      <c r="E48" s="26"/>
      <c r="F48" s="25">
        <f t="shared" si="0"/>
        <v>0</v>
      </c>
      <c r="G48" s="24"/>
      <c r="H48" s="23"/>
      <c r="I48" s="22"/>
      <c r="J48" s="21"/>
      <c r="K48" s="20">
        <f t="shared" si="1"/>
        <v>0</v>
      </c>
      <c r="L48" s="182">
        <f t="shared" si="3"/>
        <v>0</v>
      </c>
      <c r="M48" s="182">
        <f t="shared" si="4"/>
        <v>0</v>
      </c>
      <c r="P48" s="157"/>
      <c r="Q48" s="158">
        <v>1.5</v>
      </c>
      <c r="R48" s="159">
        <v>3</v>
      </c>
      <c r="S48" s="160"/>
      <c r="T48" s="161">
        <f t="shared" si="2"/>
        <v>4.5</v>
      </c>
      <c r="U48" s="182">
        <f t="shared" si="5"/>
        <v>1</v>
      </c>
      <c r="V48" s="182">
        <f t="shared" si="6"/>
        <v>3</v>
      </c>
    </row>
    <row r="49" spans="1:24" x14ac:dyDescent="0.25">
      <c r="A49" s="9" t="s">
        <v>36</v>
      </c>
      <c r="B49" s="29"/>
      <c r="C49" s="28">
        <v>17.45</v>
      </c>
      <c r="D49" s="27"/>
      <c r="E49" s="26"/>
      <c r="F49" s="25">
        <f t="shared" si="0"/>
        <v>0</v>
      </c>
      <c r="G49" s="24"/>
      <c r="H49" s="23">
        <v>17.7</v>
      </c>
      <c r="I49" s="22">
        <v>2</v>
      </c>
      <c r="J49" s="21"/>
      <c r="K49" s="20">
        <f t="shared" si="1"/>
        <v>35.4</v>
      </c>
      <c r="L49" s="182">
        <f t="shared" si="3"/>
        <v>1</v>
      </c>
      <c r="M49" s="182">
        <f t="shared" si="4"/>
        <v>2</v>
      </c>
      <c r="P49" s="157"/>
      <c r="Q49" s="158">
        <v>18</v>
      </c>
      <c r="R49" s="159">
        <v>2</v>
      </c>
      <c r="S49" s="160"/>
      <c r="T49" s="161">
        <f t="shared" si="2"/>
        <v>36</v>
      </c>
      <c r="U49" s="182">
        <f t="shared" si="5"/>
        <v>1.6949152542372923E-2</v>
      </c>
      <c r="V49" s="182">
        <f t="shared" si="6"/>
        <v>0</v>
      </c>
    </row>
    <row r="50" spans="1:24" x14ac:dyDescent="0.25">
      <c r="A50" s="9" t="s">
        <v>35</v>
      </c>
      <c r="B50" s="29"/>
      <c r="C50" s="28">
        <v>3.65</v>
      </c>
      <c r="D50" s="27">
        <v>4</v>
      </c>
      <c r="E50" s="26"/>
      <c r="F50" s="25">
        <f t="shared" si="0"/>
        <v>14.6</v>
      </c>
      <c r="G50" s="24"/>
      <c r="H50" s="23">
        <v>4</v>
      </c>
      <c r="I50" s="22">
        <v>1</v>
      </c>
      <c r="J50" s="21"/>
      <c r="K50" s="20">
        <f t="shared" si="1"/>
        <v>4</v>
      </c>
      <c r="L50" s="182">
        <f t="shared" si="3"/>
        <v>-0.72602739726027399</v>
      </c>
      <c r="M50" s="182">
        <f t="shared" si="4"/>
        <v>-0.75</v>
      </c>
      <c r="P50" s="157"/>
      <c r="Q50" s="158">
        <v>4</v>
      </c>
      <c r="R50" s="159">
        <v>4</v>
      </c>
      <c r="S50" s="160"/>
      <c r="T50" s="161">
        <f t="shared" si="2"/>
        <v>16</v>
      </c>
      <c r="U50" s="182">
        <f t="shared" si="5"/>
        <v>3</v>
      </c>
      <c r="V50" s="182">
        <f t="shared" si="6"/>
        <v>3</v>
      </c>
    </row>
    <row r="51" spans="1:24" x14ac:dyDescent="0.25">
      <c r="A51" s="9" t="s">
        <v>8</v>
      </c>
      <c r="B51" s="29"/>
      <c r="C51" s="28"/>
      <c r="D51" s="27"/>
      <c r="E51" s="26"/>
      <c r="F51" s="25">
        <f t="shared" si="0"/>
        <v>0</v>
      </c>
      <c r="G51" s="24"/>
      <c r="H51" s="23"/>
      <c r="I51" s="22"/>
      <c r="J51" s="21"/>
      <c r="K51" s="20">
        <f t="shared" si="1"/>
        <v>0</v>
      </c>
      <c r="L51" s="182">
        <f t="shared" si="3"/>
        <v>0</v>
      </c>
      <c r="M51" s="182">
        <f t="shared" si="4"/>
        <v>0</v>
      </c>
      <c r="P51" s="157"/>
      <c r="Q51" s="158">
        <v>8</v>
      </c>
      <c r="R51" s="159">
        <v>2</v>
      </c>
      <c r="S51" s="160"/>
      <c r="T51" s="161">
        <f t="shared" si="2"/>
        <v>16</v>
      </c>
      <c r="U51" s="182">
        <f t="shared" si="5"/>
        <v>1</v>
      </c>
      <c r="V51" s="182">
        <f t="shared" si="6"/>
        <v>2</v>
      </c>
    </row>
    <row r="52" spans="1:24" x14ac:dyDescent="0.25">
      <c r="A52" s="9" t="s">
        <v>13</v>
      </c>
      <c r="B52" s="29"/>
      <c r="C52" s="28">
        <v>3.98</v>
      </c>
      <c r="D52" s="27">
        <v>2</v>
      </c>
      <c r="E52" s="26"/>
      <c r="F52" s="25">
        <f t="shared" si="0"/>
        <v>7.96</v>
      </c>
      <c r="G52" s="24"/>
      <c r="H52" s="23">
        <v>4.8499999999999996</v>
      </c>
      <c r="I52" s="22">
        <v>1</v>
      </c>
      <c r="J52" s="21"/>
      <c r="K52" s="20">
        <f t="shared" si="1"/>
        <v>4.8499999999999996</v>
      </c>
      <c r="L52" s="182">
        <f t="shared" si="3"/>
        <v>-0.39070351758793975</v>
      </c>
      <c r="M52" s="182">
        <f t="shared" si="4"/>
        <v>-0.5</v>
      </c>
      <c r="P52" s="157"/>
      <c r="Q52" s="158"/>
      <c r="R52" s="159"/>
      <c r="S52" s="160"/>
      <c r="T52" s="161">
        <f t="shared" si="2"/>
        <v>0</v>
      </c>
      <c r="U52" s="182">
        <f t="shared" si="5"/>
        <v>-1</v>
      </c>
      <c r="V52" s="182">
        <f t="shared" si="6"/>
        <v>-1</v>
      </c>
    </row>
    <row r="53" spans="1:24" x14ac:dyDescent="0.25">
      <c r="A53" s="9" t="s">
        <v>38</v>
      </c>
      <c r="B53" s="29"/>
      <c r="C53" s="28"/>
      <c r="D53" s="27"/>
      <c r="E53" s="26"/>
      <c r="F53" s="25">
        <f t="shared" si="0"/>
        <v>0</v>
      </c>
      <c r="G53" s="24"/>
      <c r="H53" s="23">
        <v>4</v>
      </c>
      <c r="I53" s="22">
        <v>6</v>
      </c>
      <c r="J53" s="21"/>
      <c r="K53" s="20">
        <f t="shared" si="1"/>
        <v>24</v>
      </c>
      <c r="L53" s="182">
        <f t="shared" si="3"/>
        <v>1</v>
      </c>
      <c r="M53" s="182">
        <f t="shared" si="4"/>
        <v>6</v>
      </c>
      <c r="P53" s="157"/>
      <c r="Q53" s="158">
        <v>4</v>
      </c>
      <c r="R53" s="159">
        <v>9</v>
      </c>
      <c r="S53" s="160"/>
      <c r="T53" s="161">
        <f t="shared" si="2"/>
        <v>36</v>
      </c>
      <c r="U53" s="182">
        <f t="shared" si="5"/>
        <v>0.5</v>
      </c>
      <c r="V53" s="182">
        <f t="shared" si="6"/>
        <v>0.5</v>
      </c>
    </row>
    <row r="54" spans="1:24" x14ac:dyDescent="0.25">
      <c r="A54" s="9" t="s">
        <v>47</v>
      </c>
      <c r="B54" s="29"/>
      <c r="C54" s="28"/>
      <c r="D54" s="27"/>
      <c r="E54" s="26"/>
      <c r="F54" s="25">
        <f t="shared" ref="F54:F57" si="32">C54*D54</f>
        <v>0</v>
      </c>
      <c r="G54" s="24"/>
      <c r="H54" s="23"/>
      <c r="I54" s="22"/>
      <c r="J54" s="21"/>
      <c r="K54" s="20">
        <f t="shared" ref="K54:K57" si="33">H54*I54</f>
        <v>0</v>
      </c>
      <c r="L54" s="182">
        <f t="shared" si="3"/>
        <v>0</v>
      </c>
      <c r="M54" s="182">
        <f t="shared" si="4"/>
        <v>0</v>
      </c>
      <c r="P54" s="157"/>
      <c r="Q54" s="158">
        <v>5</v>
      </c>
      <c r="R54" s="159">
        <v>2</v>
      </c>
      <c r="S54" s="160"/>
      <c r="T54" s="161">
        <f t="shared" ref="T54:T57" si="34">Q54*R54</f>
        <v>10</v>
      </c>
      <c r="U54" s="182">
        <f t="shared" si="5"/>
        <v>1</v>
      </c>
      <c r="V54" s="182">
        <f t="shared" si="6"/>
        <v>2</v>
      </c>
    </row>
    <row r="55" spans="1:24" x14ac:dyDescent="0.25">
      <c r="A55" s="9" t="s">
        <v>50</v>
      </c>
      <c r="B55" s="29"/>
      <c r="C55" s="28"/>
      <c r="D55" s="27"/>
      <c r="E55" s="26"/>
      <c r="F55" s="25">
        <f t="shared" si="32"/>
        <v>0</v>
      </c>
      <c r="G55" s="24"/>
      <c r="H55" s="23"/>
      <c r="I55" s="22"/>
      <c r="J55" s="21"/>
      <c r="K55" s="20">
        <f t="shared" si="33"/>
        <v>0</v>
      </c>
      <c r="L55" s="182">
        <f t="shared" si="3"/>
        <v>0</v>
      </c>
      <c r="M55" s="182">
        <f t="shared" si="4"/>
        <v>0</v>
      </c>
      <c r="P55" s="157"/>
      <c r="Q55" s="158">
        <v>5</v>
      </c>
      <c r="R55" s="159">
        <v>5</v>
      </c>
      <c r="S55" s="160"/>
      <c r="T55" s="161">
        <f t="shared" si="34"/>
        <v>25</v>
      </c>
      <c r="U55" s="182">
        <f t="shared" si="5"/>
        <v>1</v>
      </c>
      <c r="V55" s="182">
        <f t="shared" si="6"/>
        <v>5</v>
      </c>
    </row>
    <row r="56" spans="1:24" x14ac:dyDescent="0.25">
      <c r="A56" s="9" t="s">
        <v>46</v>
      </c>
      <c r="B56" s="29"/>
      <c r="C56" s="28"/>
      <c r="D56" s="27"/>
      <c r="E56" s="26"/>
      <c r="F56" s="25">
        <f t="shared" si="32"/>
        <v>0</v>
      </c>
      <c r="G56" s="24"/>
      <c r="H56" s="23"/>
      <c r="I56" s="22"/>
      <c r="J56" s="21"/>
      <c r="K56" s="20">
        <f t="shared" si="33"/>
        <v>0</v>
      </c>
      <c r="L56" s="182">
        <f t="shared" si="3"/>
        <v>0</v>
      </c>
      <c r="M56" s="182">
        <f t="shared" si="4"/>
        <v>0</v>
      </c>
      <c r="P56" s="157"/>
      <c r="Q56" s="158">
        <v>3</v>
      </c>
      <c r="R56" s="159">
        <v>6</v>
      </c>
      <c r="S56" s="160"/>
      <c r="T56" s="161">
        <f t="shared" si="34"/>
        <v>18</v>
      </c>
      <c r="U56" s="182">
        <f t="shared" si="5"/>
        <v>1</v>
      </c>
      <c r="V56" s="182">
        <f t="shared" si="6"/>
        <v>6</v>
      </c>
    </row>
    <row r="57" spans="1:24" x14ac:dyDescent="0.25">
      <c r="A57" s="9" t="s">
        <v>48</v>
      </c>
      <c r="B57" s="29"/>
      <c r="C57" s="28"/>
      <c r="D57" s="27"/>
      <c r="E57" s="26"/>
      <c r="F57" s="25">
        <f t="shared" si="32"/>
        <v>0</v>
      </c>
      <c r="G57" s="24"/>
      <c r="H57" s="23"/>
      <c r="I57" s="22"/>
      <c r="J57" s="21"/>
      <c r="K57" s="20">
        <f t="shared" si="33"/>
        <v>0</v>
      </c>
      <c r="L57" s="182">
        <f t="shared" si="3"/>
        <v>0</v>
      </c>
      <c r="M57" s="182">
        <f t="shared" si="4"/>
        <v>0</v>
      </c>
      <c r="P57" s="157"/>
      <c r="Q57" s="158">
        <v>3</v>
      </c>
      <c r="R57" s="159">
        <v>8</v>
      </c>
      <c r="S57" s="160"/>
      <c r="T57" s="161">
        <f t="shared" si="34"/>
        <v>24</v>
      </c>
      <c r="U57" s="182">
        <f t="shared" si="5"/>
        <v>1</v>
      </c>
      <c r="V57" s="182">
        <f t="shared" si="6"/>
        <v>8</v>
      </c>
    </row>
    <row r="58" spans="1:24" x14ac:dyDescent="0.25">
      <c r="A58" s="9" t="s">
        <v>49</v>
      </c>
      <c r="B58" s="29"/>
      <c r="C58" s="28">
        <v>3.73</v>
      </c>
      <c r="D58" s="27">
        <v>10</v>
      </c>
      <c r="E58" s="26"/>
      <c r="F58" s="25">
        <f t="shared" si="0"/>
        <v>37.299999999999997</v>
      </c>
      <c r="G58" s="24"/>
      <c r="H58" s="23">
        <v>3</v>
      </c>
      <c r="I58" s="22">
        <v>5</v>
      </c>
      <c r="J58" s="21"/>
      <c r="K58" s="20">
        <f t="shared" si="1"/>
        <v>15</v>
      </c>
      <c r="L58" s="182">
        <f t="shared" si="3"/>
        <v>-0.59785522788203749</v>
      </c>
      <c r="M58" s="182">
        <f t="shared" si="4"/>
        <v>-0.5</v>
      </c>
      <c r="P58" s="157"/>
      <c r="Q58" s="158">
        <v>1.2</v>
      </c>
      <c r="R58" s="159">
        <v>11</v>
      </c>
      <c r="S58" s="160"/>
      <c r="T58" s="161">
        <f t="shared" si="2"/>
        <v>13.2</v>
      </c>
      <c r="U58" s="182">
        <f t="shared" si="5"/>
        <v>-0.12000000000000005</v>
      </c>
      <c r="V58" s="182">
        <f t="shared" si="6"/>
        <v>1.2</v>
      </c>
    </row>
    <row r="59" spans="1:24" s="10" customFormat="1" ht="15.75" thickBot="1" x14ac:dyDescent="0.3">
      <c r="A59" s="15" t="s">
        <v>27</v>
      </c>
      <c r="B59" s="19">
        <f>B$3+B$11+B$31+B$58</f>
        <v>210</v>
      </c>
      <c r="C59" s="115"/>
      <c r="D59" s="19">
        <f>D$3+D$11+D$26+D$42</f>
        <v>80</v>
      </c>
      <c r="E59" s="40">
        <f>D59/B59</f>
        <v>0.38095238095238093</v>
      </c>
      <c r="F59" s="116"/>
      <c r="G59" s="19">
        <f>G$3+G$11+G$31+G$58</f>
        <v>230</v>
      </c>
      <c r="H59" s="115"/>
      <c r="I59" s="19">
        <f>I$3+I$11+I$26+I$42</f>
        <v>88</v>
      </c>
      <c r="J59" s="36">
        <f>I59/G59</f>
        <v>0.38260869565217392</v>
      </c>
      <c r="K59" s="116"/>
      <c r="L59" s="182"/>
      <c r="M59" s="180"/>
      <c r="N59" s="19">
        <v>5</v>
      </c>
      <c r="O59" s="215">
        <f>N59/I59</f>
        <v>5.6818181818181816E-2</v>
      </c>
      <c r="P59" s="19">
        <f>P$3+P$11+P$31+P$58</f>
        <v>230</v>
      </c>
      <c r="Q59" s="115"/>
      <c r="R59" s="19">
        <f>R$3+R$11+R$26+R$42</f>
        <v>80</v>
      </c>
      <c r="S59" s="164">
        <f>R59/P59</f>
        <v>0.34782608695652173</v>
      </c>
      <c r="T59" s="116"/>
      <c r="U59" s="182"/>
      <c r="V59" s="180"/>
      <c r="W59" s="171">
        <f>W$3+W$11+W$26+W$42</f>
        <v>8</v>
      </c>
      <c r="X59" s="215">
        <f>W59/R59</f>
        <v>0.1</v>
      </c>
    </row>
    <row r="60" spans="1:24" x14ac:dyDescent="0.25">
      <c r="B60" s="17" t="s">
        <v>57</v>
      </c>
      <c r="C60" s="18">
        <f>IF(D59&lt;&gt;0,(F3+F11+F26+F42)/D59,)</f>
        <v>11.0625</v>
      </c>
      <c r="E60" s="17"/>
      <c r="F60" s="16"/>
      <c r="G60" s="17" t="s">
        <v>57</v>
      </c>
      <c r="H60" s="18">
        <f>IF(I59&lt;&gt;0,(K3+K11+K26+K42)/I59,)</f>
        <v>21.045454545454547</v>
      </c>
      <c r="J60" s="17"/>
      <c r="K60" s="16"/>
      <c r="L60" s="196">
        <f>IF(C60&lt;&gt;0,(H60-C60)/C60,)</f>
        <v>0.90241397021058045</v>
      </c>
      <c r="M60" s="185"/>
      <c r="P60" s="17" t="s">
        <v>57</v>
      </c>
      <c r="Q60" s="18">
        <f>IF(R59&lt;&gt;0,(T3+T11+T26+T42)/R59,)</f>
        <v>31.324999999999999</v>
      </c>
      <c r="S60" s="17"/>
      <c r="T60" s="16"/>
      <c r="U60" s="196">
        <f>IF(H60&lt;&gt;0,(Q60-H60)/H60,)</f>
        <v>0.48844492440604736</v>
      </c>
      <c r="V60" s="185"/>
    </row>
    <row r="61" spans="1:24" s="10" customFormat="1" ht="15.75" thickBot="1" x14ac:dyDescent="0.3">
      <c r="A61" s="15" t="s">
        <v>6</v>
      </c>
      <c r="C61" s="129"/>
      <c r="E61" s="15" t="s">
        <v>41</v>
      </c>
      <c r="F61" s="13">
        <f>SUM(F3:F58)</f>
        <v>1664.05</v>
      </c>
      <c r="H61" s="129"/>
      <c r="J61" s="15" t="s">
        <v>41</v>
      </c>
      <c r="K61" s="13">
        <f>SUM(K3:K58)</f>
        <v>3469.7</v>
      </c>
      <c r="L61" s="197">
        <f>IF(F61&lt;&gt;0,(K61-F61)/F61,)</f>
        <v>1.0850935969472071</v>
      </c>
      <c r="M61" s="195">
        <f>IF(D59&lt;&gt;0,IF(I59&lt;&gt;0,(I59-D59)/D59,-1),1)</f>
        <v>0.1</v>
      </c>
      <c r="N61" s="170"/>
      <c r="O61" s="215"/>
      <c r="Q61" s="129"/>
      <c r="S61" s="15" t="s">
        <v>41</v>
      </c>
      <c r="T61" s="13">
        <f>SUM(T3:T58)</f>
        <v>4277.2</v>
      </c>
      <c r="U61" s="197">
        <f>IF(K61&lt;&gt;0,(T61-K61)/K61,)</f>
        <v>0.23272905438510536</v>
      </c>
      <c r="V61" s="195">
        <f>IF(D59&lt;&gt;0,IF(R59&lt;&gt;0,(R59-I59)/I59,-1),1)</f>
        <v>-9.0909090909090912E-2</v>
      </c>
      <c r="W61" s="169"/>
      <c r="X61" s="215"/>
    </row>
    <row r="62" spans="1:24" x14ac:dyDescent="0.25">
      <c r="A62" s="15"/>
      <c r="B62" s="14">
        <v>1.196</v>
      </c>
      <c r="C62" s="9"/>
      <c r="D62" s="11"/>
      <c r="E62" s="75" t="s">
        <v>40</v>
      </c>
      <c r="F62" s="11">
        <f>F61/B62</f>
        <v>1391.3461538461538</v>
      </c>
      <c r="G62" s="14">
        <v>1.2</v>
      </c>
      <c r="H62" s="9"/>
      <c r="I62" s="11"/>
      <c r="J62" s="75" t="s">
        <v>40</v>
      </c>
      <c r="K62" s="11">
        <f>K61/G62</f>
        <v>2891.4166666666665</v>
      </c>
      <c r="L62" s="182"/>
      <c r="P62" s="14">
        <v>1.2</v>
      </c>
      <c r="Q62" s="9"/>
      <c r="R62" s="11"/>
      <c r="S62" s="75" t="s">
        <v>40</v>
      </c>
      <c r="T62" s="11">
        <f>T61/P62</f>
        <v>3564.3333333333335</v>
      </c>
      <c r="U62" s="182"/>
    </row>
    <row r="63" spans="1:24" hidden="1" x14ac:dyDescent="0.25">
      <c r="A63" s="117" t="s">
        <v>5</v>
      </c>
      <c r="B63" s="118">
        <v>0.02</v>
      </c>
      <c r="C63" s="119" t="s">
        <v>4</v>
      </c>
      <c r="D63" s="120">
        <f>F62*$B63</f>
        <v>27.826923076923077</v>
      </c>
      <c r="E63" s="119" t="s">
        <v>3</v>
      </c>
      <c r="F63" s="120">
        <f>F61*$B63</f>
        <v>33.280999999999999</v>
      </c>
      <c r="G63" s="76"/>
      <c r="H63" s="119" t="s">
        <v>4</v>
      </c>
      <c r="I63" s="120">
        <f>K62*$B63</f>
        <v>57.828333333333333</v>
      </c>
      <c r="J63" s="119" t="s">
        <v>3</v>
      </c>
      <c r="K63" s="120">
        <f>K61*$B63</f>
        <v>69.393999999999991</v>
      </c>
      <c r="L63" s="193"/>
      <c r="M63" s="193"/>
      <c r="P63" s="76"/>
      <c r="Q63" s="119" t="s">
        <v>4</v>
      </c>
      <c r="R63" s="120">
        <f>T62*$B63</f>
        <v>71.286666666666676</v>
      </c>
      <c r="S63" s="119" t="s">
        <v>3</v>
      </c>
      <c r="T63" s="120">
        <f>T61*$B63</f>
        <v>85.543999999999997</v>
      </c>
      <c r="U63" s="193"/>
      <c r="V63" s="193"/>
    </row>
    <row r="64" spans="1:24" hidden="1" x14ac:dyDescent="0.25">
      <c r="A64" s="121" t="s">
        <v>2</v>
      </c>
      <c r="B64" s="122"/>
      <c r="C64" s="123"/>
      <c r="D64" s="123"/>
      <c r="E64" s="123"/>
      <c r="F64" s="124">
        <v>0</v>
      </c>
      <c r="G64" s="125"/>
      <c r="H64" s="123"/>
      <c r="I64" s="123"/>
      <c r="J64" s="123"/>
      <c r="K64" s="124">
        <v>0</v>
      </c>
      <c r="L64" s="198">
        <f>IF(F64=0,0,(K64-F64)/F64)</f>
        <v>0</v>
      </c>
      <c r="M64" s="193"/>
      <c r="P64" s="125"/>
      <c r="Q64" s="123"/>
      <c r="R64" s="123"/>
      <c r="S64" s="123"/>
      <c r="T64" s="124">
        <v>0</v>
      </c>
      <c r="U64" s="198">
        <f>IF(K64=0,0,(T64-KH64)/K64)</f>
        <v>0</v>
      </c>
      <c r="V64" s="193"/>
    </row>
    <row r="65" spans="1:22" hidden="1" x14ac:dyDescent="0.25">
      <c r="A65" s="119" t="s">
        <v>1</v>
      </c>
      <c r="B65" s="126"/>
      <c r="C65" s="119"/>
      <c r="D65" s="127"/>
      <c r="E65" s="119"/>
      <c r="F65" s="127">
        <f>IF(F63&lt;&gt;0,(F64-F63)/F63,)</f>
        <v>-1</v>
      </c>
      <c r="G65" s="128"/>
      <c r="H65" s="119"/>
      <c r="I65" s="127"/>
      <c r="J65" s="119"/>
      <c r="K65" s="127">
        <f>IF(K63&lt;&gt;0,(K64-K63)/K63,)</f>
        <v>-1</v>
      </c>
      <c r="L65" s="193"/>
      <c r="M65" s="193"/>
      <c r="P65" s="128"/>
      <c r="Q65" s="119"/>
      <c r="R65" s="127"/>
      <c r="S65" s="119"/>
      <c r="T65" s="127">
        <f>IF(T63&lt;&gt;0,(T64-T63)/T63,)</f>
        <v>-1</v>
      </c>
      <c r="U65" s="193"/>
      <c r="V65" s="193"/>
    </row>
  </sheetData>
  <mergeCells count="3">
    <mergeCell ref="B1:F1"/>
    <mergeCell ref="P1:T1"/>
    <mergeCell ref="G1:K1"/>
  </mergeCells>
  <conditionalFormatting sqref="V61">
    <cfRule type="cellIs" dxfId="13" priority="73" stopIfTrue="1" operator="lessThan">
      <formula>0</formula>
    </cfRule>
    <cfRule type="cellIs" dxfId="12" priority="74" stopIfTrue="1" operator="greaterThan">
      <formula>0</formula>
    </cfRule>
  </conditionalFormatting>
  <conditionalFormatting sqref="M3:M58">
    <cfRule type="cellIs" dxfId="11" priority="14" stopIfTrue="1" operator="lessThan">
      <formula>0</formula>
    </cfRule>
    <cfRule type="cellIs" dxfId="10" priority="15" stopIfTrue="1" operator="greaterThan">
      <formula>0</formula>
    </cfRule>
  </conditionalFormatting>
  <conditionalFormatting sqref="M61">
    <cfRule type="cellIs" dxfId="9" priority="11" stopIfTrue="1" operator="lessThan">
      <formula>0</formula>
    </cfRule>
    <cfRule type="cellIs" dxfId="8" priority="12" stopIfTrue="1" operator="greaterThan">
      <formula>0</formula>
    </cfRule>
  </conditionalFormatting>
  <conditionalFormatting sqref="O1:O1048576">
    <cfRule type="cellIs" dxfId="7" priority="5" operator="greaterThan">
      <formula>0.03</formula>
    </cfRule>
    <cfRule type="cellIs" priority="6" operator="greaterThan">
      <formula>0.03</formula>
    </cfRule>
  </conditionalFormatting>
  <conditionalFormatting sqref="L3:L86 U3:U86">
    <cfRule type="cellIs" dxfId="6" priority="4" stopIfTrue="1" operator="lessThan">
      <formula>0</formula>
    </cfRule>
  </conditionalFormatting>
  <conditionalFormatting sqref="V3:V58">
    <cfRule type="cellIs" dxfId="5" priority="1" stopIfTrue="1" operator="lessThan">
      <formula>0</formula>
    </cfRule>
    <cfRule type="cellIs" dxfId="4" priority="2" stopIfTrue="1" operator="greaterThan">
      <formula>0</formula>
    </cfRule>
  </conditionalFormatting>
  <conditionalFormatting sqref="X3:X86">
    <cfRule type="cellIs" dxfId="3" priority="7" operator="greaterThan">
      <formula>0.03</formula>
    </cfRule>
  </conditionalFormatting>
  <pageMargins left="0.31496062992125984" right="0.27559055118110237" top="0.94488188976377963" bottom="0.74803149606299213" header="0.31496062992125984" footer="0.31496062992125984"/>
  <pageSetup paperSize="9" scale="70" orientation="portrait" verticalDpi="4" r:id="rId1"/>
  <headerFooter>
    <oddHeader>&amp;LID Fournitures
301 rue de Lille
59223 RONCQ&amp;C&amp;F - &amp;A&amp;R&amp;D</oddHeader>
    <oddFooter>&amp;R&amp;P / &amp;N</oddFooter>
  </headerFooter>
  <colBreaks count="1" manualBreakCount="1">
    <brk id="15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0"/>
  <sheetViews>
    <sheetView zoomScaleNormal="100" workbookViewId="0">
      <selection activeCell="D23" sqref="D23"/>
    </sheetView>
  </sheetViews>
  <sheetFormatPr baseColWidth="10" defaultColWidth="9.140625" defaultRowHeight="15" x14ac:dyDescent="0.25"/>
  <cols>
    <col min="1" max="1" width="19" style="1" customWidth="1"/>
    <col min="2" max="2" width="8.42578125" style="2" bestFit="1" customWidth="1"/>
    <col min="3" max="4" width="9.42578125" style="1" bestFit="1" customWidth="1"/>
    <col min="5" max="5" width="5" style="1" bestFit="1" customWidth="1"/>
    <col min="6" max="6" width="10.85546875" style="2" bestFit="1" customWidth="1"/>
    <col min="7" max="7" width="7.5703125" style="1" bestFit="1" customWidth="1"/>
    <col min="8" max="8" width="9.140625" style="1"/>
    <col min="9" max="9" width="8.42578125" style="1" bestFit="1" customWidth="1"/>
    <col min="10" max="10" width="5" style="1" bestFit="1" customWidth="1"/>
    <col min="11" max="11" width="10.85546875" style="1" bestFit="1" customWidth="1"/>
    <col min="12" max="12" width="4.85546875" style="199" bestFit="1" customWidth="1"/>
    <col min="13" max="13" width="5.7109375" style="199" bestFit="1" customWidth="1"/>
    <col min="14" max="14" width="7.5703125" style="1" bestFit="1" customWidth="1"/>
    <col min="15" max="15" width="9.140625" style="1"/>
    <col min="16" max="16" width="8.42578125" style="1" bestFit="1" customWidth="1"/>
    <col min="17" max="17" width="5" style="1" bestFit="1" customWidth="1"/>
    <col min="18" max="18" width="10.85546875" style="1" bestFit="1" customWidth="1"/>
    <col min="19" max="19" width="4.5703125" style="199" bestFit="1" customWidth="1"/>
    <col min="20" max="20" width="5.140625" style="199" bestFit="1" customWidth="1"/>
    <col min="21" max="21" width="7.5703125" style="1" bestFit="1" customWidth="1"/>
    <col min="22" max="22" width="9.140625" style="1"/>
    <col min="23" max="23" width="8.42578125" style="1" bestFit="1" customWidth="1"/>
    <col min="24" max="24" width="5" style="1" bestFit="1" customWidth="1"/>
    <col min="25" max="25" width="10.85546875" style="1" bestFit="1" customWidth="1"/>
    <col min="26" max="26" width="5.28515625" style="180" bestFit="1" customWidth="1"/>
    <col min="27" max="27" width="5.42578125" style="180" bestFit="1" customWidth="1"/>
    <col min="28" max="16384" width="9.140625" style="1"/>
  </cols>
  <sheetData>
    <row r="1" spans="1:27" ht="15.75" thickBot="1" x14ac:dyDescent="0.3">
      <c r="B1" s="231">
        <v>2012</v>
      </c>
      <c r="C1" s="232"/>
      <c r="D1" s="232"/>
      <c r="E1" s="232"/>
      <c r="F1" s="233"/>
      <c r="G1" s="222">
        <v>2013</v>
      </c>
      <c r="H1" s="223"/>
      <c r="I1" s="223"/>
      <c r="J1" s="223"/>
      <c r="K1" s="227"/>
      <c r="N1" s="224">
        <v>2014</v>
      </c>
      <c r="O1" s="225"/>
      <c r="P1" s="225"/>
      <c r="Q1" s="225"/>
      <c r="R1" s="226"/>
      <c r="U1" s="228">
        <v>2015</v>
      </c>
      <c r="V1" s="229"/>
      <c r="W1" s="229"/>
      <c r="X1" s="229"/>
      <c r="Y1" s="230"/>
    </row>
    <row r="2" spans="1:27" ht="60.75" thickBot="1" x14ac:dyDescent="0.3">
      <c r="A2" s="75"/>
      <c r="B2" s="74" t="s">
        <v>25</v>
      </c>
      <c r="C2" s="73" t="s">
        <v>24</v>
      </c>
      <c r="D2" s="73" t="s">
        <v>31</v>
      </c>
      <c r="E2" s="72" t="s">
        <v>22</v>
      </c>
      <c r="F2" s="71" t="s">
        <v>21</v>
      </c>
      <c r="G2" s="70" t="s">
        <v>25</v>
      </c>
      <c r="H2" s="69" t="s">
        <v>24</v>
      </c>
      <c r="I2" s="69" t="s">
        <v>31</v>
      </c>
      <c r="J2" s="68" t="s">
        <v>22</v>
      </c>
      <c r="K2" s="67" t="s">
        <v>21</v>
      </c>
      <c r="L2" s="181" t="s">
        <v>30</v>
      </c>
      <c r="M2" s="181" t="s">
        <v>19</v>
      </c>
      <c r="N2" s="66" t="s">
        <v>25</v>
      </c>
      <c r="O2" s="65" t="s">
        <v>24</v>
      </c>
      <c r="P2" s="65" t="s">
        <v>31</v>
      </c>
      <c r="Q2" s="64" t="s">
        <v>22</v>
      </c>
      <c r="R2" s="63" t="s">
        <v>21</v>
      </c>
      <c r="S2" s="181" t="s">
        <v>30</v>
      </c>
      <c r="T2" s="181" t="s">
        <v>19</v>
      </c>
      <c r="U2" s="148" t="s">
        <v>25</v>
      </c>
      <c r="V2" s="149" t="s">
        <v>24</v>
      </c>
      <c r="W2" s="149" t="s">
        <v>31</v>
      </c>
      <c r="X2" s="150" t="s">
        <v>22</v>
      </c>
      <c r="Y2" s="151" t="s">
        <v>21</v>
      </c>
      <c r="Z2" s="181" t="s">
        <v>30</v>
      </c>
      <c r="AA2" s="181" t="s">
        <v>19</v>
      </c>
    </row>
    <row r="3" spans="1:27" s="10" customFormat="1" x14ac:dyDescent="0.25">
      <c r="A3" s="10" t="s">
        <v>29</v>
      </c>
      <c r="B3" s="61">
        <v>400</v>
      </c>
      <c r="C3" s="60">
        <v>19.29</v>
      </c>
      <c r="D3" s="59">
        <v>88</v>
      </c>
      <c r="E3" s="58">
        <f>D3/B3</f>
        <v>0.22</v>
      </c>
      <c r="F3" s="57">
        <f>C3*D3</f>
        <v>1697.52</v>
      </c>
      <c r="G3" s="56">
        <v>400</v>
      </c>
      <c r="H3" s="55">
        <v>17.88</v>
      </c>
      <c r="I3" s="54">
        <v>82</v>
      </c>
      <c r="J3" s="53">
        <f>I3/G3</f>
        <v>0.20499999999999999</v>
      </c>
      <c r="K3" s="52">
        <f>H3*I3</f>
        <v>1466.1599999999999</v>
      </c>
      <c r="L3" s="200">
        <f>IF(F3=0,IF(K3=0,0,1),(K3-F3)/F3)</f>
        <v>-0.13629294500212083</v>
      </c>
      <c r="M3" s="200">
        <f>IF(D3&lt;&gt;0,IF(I3&lt;&gt;0,(I3-D3)/D3,-1),I3)</f>
        <v>-6.8181818181818177E-2</v>
      </c>
      <c r="N3" s="51">
        <v>400</v>
      </c>
      <c r="O3" s="50">
        <v>18.899999999999999</v>
      </c>
      <c r="P3" s="49">
        <v>60</v>
      </c>
      <c r="Q3" s="48">
        <f>P3/N3</f>
        <v>0.15</v>
      </c>
      <c r="R3" s="47">
        <f>O3*P3</f>
        <v>1134</v>
      </c>
      <c r="S3" s="200">
        <f>IF(K3=0,IF(R3=0,0,1),(R3-K3)/K3)</f>
        <v>-0.22655099034211812</v>
      </c>
      <c r="T3" s="200">
        <f>IF(I3&lt;&gt;0,IF(P3&lt;&gt;0,(P3-I3)/I3,-1),P3)</f>
        <v>-0.26829268292682928</v>
      </c>
      <c r="U3" s="152">
        <v>400</v>
      </c>
      <c r="V3" s="153">
        <v>19.5</v>
      </c>
      <c r="W3" s="154">
        <v>50</v>
      </c>
      <c r="X3" s="155">
        <f>W3/U3</f>
        <v>0.125</v>
      </c>
      <c r="Y3" s="156">
        <f>V3*W3</f>
        <v>975</v>
      </c>
      <c r="Z3" s="182">
        <f>IF(R3=0,IF(Y3=0,0,1),(Y3-R3)/R3)</f>
        <v>-0.1402116402116402</v>
      </c>
      <c r="AA3" s="182">
        <f>IF(P3&lt;&gt;0,IF(W3&lt;&gt;0,(W3-P3)/P3,-1),W3)</f>
        <v>-0.16666666666666666</v>
      </c>
    </row>
    <row r="4" spans="1:27" x14ac:dyDescent="0.25">
      <c r="A4" s="9"/>
      <c r="B4" s="34"/>
      <c r="C4" s="33"/>
      <c r="D4" s="32"/>
      <c r="E4" s="31"/>
      <c r="F4" s="30"/>
      <c r="G4" s="29"/>
      <c r="H4" s="28"/>
      <c r="I4" s="27"/>
      <c r="J4" s="26"/>
      <c r="K4" s="25"/>
      <c r="L4" s="200"/>
      <c r="M4" s="200"/>
      <c r="N4" s="24"/>
      <c r="O4" s="23"/>
      <c r="P4" s="22"/>
      <c r="Q4" s="21"/>
      <c r="R4" s="20"/>
      <c r="S4" s="200"/>
      <c r="T4" s="200"/>
      <c r="U4" s="157"/>
      <c r="V4" s="158"/>
      <c r="W4" s="159"/>
      <c r="X4" s="160"/>
      <c r="Y4" s="161"/>
      <c r="Z4" s="182"/>
      <c r="AA4" s="182"/>
    </row>
    <row r="5" spans="1:27" s="10" customFormat="1" x14ac:dyDescent="0.25">
      <c r="A5" s="10" t="s">
        <v>18</v>
      </c>
      <c r="B5" s="45">
        <v>100</v>
      </c>
      <c r="C5" s="46">
        <v>28.68</v>
      </c>
      <c r="D5" s="98">
        <v>17</v>
      </c>
      <c r="E5" s="44">
        <f>D5/B5</f>
        <v>0.17</v>
      </c>
      <c r="F5" s="43">
        <f>C5*D5</f>
        <v>487.56</v>
      </c>
      <c r="G5" s="41">
        <v>100</v>
      </c>
      <c r="H5" s="42">
        <v>18.940000000000001</v>
      </c>
      <c r="I5" s="97">
        <v>38</v>
      </c>
      <c r="J5" s="40">
        <f>I5/G5</f>
        <v>0.38</v>
      </c>
      <c r="K5" s="39">
        <f>H5*I5</f>
        <v>719.72</v>
      </c>
      <c r="L5" s="200">
        <f t="shared" ref="L5:L12" si="0">IF(F5=0,IF(K5=0,0,1),(K5-F5)/F5)</f>
        <v>0.47616703585199777</v>
      </c>
      <c r="M5" s="200">
        <f t="shared" ref="M5:M12" si="1">IF(D5&lt;&gt;0,IF(I5&lt;&gt;0,(I5-D5)/D5,-1),I5)</f>
        <v>1.2352941176470589</v>
      </c>
      <c r="N5" s="37">
        <v>72</v>
      </c>
      <c r="O5" s="38">
        <v>27</v>
      </c>
      <c r="P5" s="96">
        <v>25</v>
      </c>
      <c r="Q5" s="36">
        <f>P5/N5</f>
        <v>0.34722222222222221</v>
      </c>
      <c r="R5" s="35">
        <f>O5*P5</f>
        <v>675</v>
      </c>
      <c r="S5" s="200">
        <f t="shared" ref="S5:S12" si="2">IF(K5=0,IF(R5=0,0,1),(R5-K5)/K5)</f>
        <v>-6.2135274829100244E-2</v>
      </c>
      <c r="T5" s="200">
        <f t="shared" ref="T5:T12" si="3">IF(I5&lt;&gt;0,IF(P5&lt;&gt;0,(P5-I5)/I5,-1),P5)</f>
        <v>-0.34210526315789475</v>
      </c>
      <c r="U5" s="162">
        <v>72</v>
      </c>
      <c r="V5" s="163">
        <v>27</v>
      </c>
      <c r="W5" s="172">
        <v>22</v>
      </c>
      <c r="X5" s="164">
        <f>W5/U5</f>
        <v>0.30555555555555558</v>
      </c>
      <c r="Y5" s="165">
        <f>V5*W5</f>
        <v>594</v>
      </c>
      <c r="Z5" s="182">
        <f t="shared" ref="Z5" si="4">IF(R5=0,IF(Y5=0,0,1),(Y5-R5)/R5)</f>
        <v>-0.12</v>
      </c>
      <c r="AA5" s="182">
        <f t="shared" ref="AA5" si="5">IF(P5&lt;&gt;0,IF(W5&lt;&gt;0,(W5-P5)/P5,-1),W5)</f>
        <v>-0.12</v>
      </c>
    </row>
    <row r="6" spans="1:27" x14ac:dyDescent="0.25">
      <c r="A6" s="9"/>
      <c r="B6" s="34"/>
      <c r="C6" s="33"/>
      <c r="D6" s="32"/>
      <c r="E6" s="31"/>
      <c r="F6" s="30"/>
      <c r="G6" s="29"/>
      <c r="H6" s="28"/>
      <c r="I6" s="27"/>
      <c r="J6" s="26"/>
      <c r="K6" s="25"/>
      <c r="L6" s="200"/>
      <c r="M6" s="200"/>
      <c r="N6" s="24"/>
      <c r="O6" s="23"/>
      <c r="P6" s="22"/>
      <c r="Q6" s="21"/>
      <c r="R6" s="20"/>
      <c r="S6" s="200"/>
      <c r="T6" s="200"/>
      <c r="U6" s="157"/>
      <c r="V6" s="158"/>
      <c r="W6" s="159"/>
      <c r="X6" s="160"/>
      <c r="Y6" s="161"/>
      <c r="Z6" s="182"/>
      <c r="AA6" s="182"/>
    </row>
    <row r="7" spans="1:27" s="10" customFormat="1" x14ac:dyDescent="0.25">
      <c r="A7" s="10" t="s">
        <v>17</v>
      </c>
      <c r="B7" s="45">
        <v>100</v>
      </c>
      <c r="C7" s="46">
        <v>29.63</v>
      </c>
      <c r="D7" s="45">
        <v>37</v>
      </c>
      <c r="E7" s="44">
        <f>D7/B7</f>
        <v>0.37</v>
      </c>
      <c r="F7" s="43">
        <f>C7*D7</f>
        <v>1096.31</v>
      </c>
      <c r="G7" s="41">
        <v>100</v>
      </c>
      <c r="H7" s="42">
        <v>18.18</v>
      </c>
      <c r="I7" s="41">
        <v>28</v>
      </c>
      <c r="J7" s="40">
        <f>I7/G7</f>
        <v>0.28000000000000003</v>
      </c>
      <c r="K7" s="39">
        <f>H7*I7</f>
        <v>509.03999999999996</v>
      </c>
      <c r="L7" s="200">
        <f t="shared" si="0"/>
        <v>-0.53567877698826061</v>
      </c>
      <c r="M7" s="200">
        <f t="shared" si="1"/>
        <v>-0.24324324324324326</v>
      </c>
      <c r="N7" s="37">
        <v>86</v>
      </c>
      <c r="O7" s="38">
        <v>24</v>
      </c>
      <c r="P7" s="37">
        <v>23</v>
      </c>
      <c r="Q7" s="36">
        <f>P7/N7</f>
        <v>0.26744186046511625</v>
      </c>
      <c r="R7" s="35">
        <f>O7*P7</f>
        <v>552</v>
      </c>
      <c r="S7" s="200">
        <f t="shared" si="2"/>
        <v>8.4394153701084468E-2</v>
      </c>
      <c r="T7" s="200">
        <f t="shared" si="3"/>
        <v>-0.17857142857142858</v>
      </c>
      <c r="U7" s="162">
        <v>86</v>
      </c>
      <c r="V7" s="163">
        <v>25</v>
      </c>
      <c r="W7" s="162">
        <v>23</v>
      </c>
      <c r="X7" s="164">
        <f>W7/U7</f>
        <v>0.26744186046511625</v>
      </c>
      <c r="Y7" s="165">
        <f>V7*W7</f>
        <v>575</v>
      </c>
      <c r="Z7" s="182">
        <f t="shared" ref="Z7" si="6">IF(R7=0,IF(Y7=0,0,1),(Y7-R7)/R7)</f>
        <v>4.1666666666666664E-2</v>
      </c>
      <c r="AA7" s="182">
        <f t="shared" ref="AA7" si="7">IF(P7&lt;&gt;0,IF(W7&lt;&gt;0,(W7-P7)/P7,-1),W7)</f>
        <v>0</v>
      </c>
    </row>
    <row r="8" spans="1:27" x14ac:dyDescent="0.25">
      <c r="A8" s="9"/>
      <c r="B8" s="34"/>
      <c r="C8" s="33"/>
      <c r="D8" s="32"/>
      <c r="E8" s="31"/>
      <c r="F8" s="30"/>
      <c r="G8" s="29"/>
      <c r="H8" s="28"/>
      <c r="I8" s="27"/>
      <c r="J8" s="26"/>
      <c r="K8" s="25"/>
      <c r="L8" s="200"/>
      <c r="M8" s="200"/>
      <c r="N8" s="24"/>
      <c r="O8" s="23"/>
      <c r="P8" s="22"/>
      <c r="Q8" s="21"/>
      <c r="R8" s="20"/>
      <c r="S8" s="200"/>
      <c r="T8" s="200"/>
      <c r="U8" s="157"/>
      <c r="V8" s="158"/>
      <c r="W8" s="159"/>
      <c r="X8" s="160"/>
      <c r="Y8" s="161"/>
      <c r="Z8" s="182"/>
      <c r="AA8" s="182"/>
    </row>
    <row r="9" spans="1:27" s="10" customFormat="1" x14ac:dyDescent="0.25">
      <c r="A9" s="10" t="s">
        <v>28</v>
      </c>
      <c r="B9" s="45">
        <v>200</v>
      </c>
      <c r="C9" s="46">
        <v>32.75</v>
      </c>
      <c r="D9" s="45">
        <v>47</v>
      </c>
      <c r="E9" s="44">
        <f>D9/B9</f>
        <v>0.23499999999999999</v>
      </c>
      <c r="F9" s="43">
        <f>C9*D9</f>
        <v>1539.25</v>
      </c>
      <c r="G9" s="41">
        <v>200</v>
      </c>
      <c r="H9" s="42">
        <v>19.29</v>
      </c>
      <c r="I9" s="41">
        <v>58</v>
      </c>
      <c r="J9" s="40">
        <f>I9/G9</f>
        <v>0.28999999999999998</v>
      </c>
      <c r="K9" s="39">
        <f>H9*I9</f>
        <v>1118.82</v>
      </c>
      <c r="L9" s="200">
        <f t="shared" si="0"/>
        <v>-0.27313951599805103</v>
      </c>
      <c r="M9" s="200">
        <f t="shared" si="1"/>
        <v>0.23404255319148937</v>
      </c>
      <c r="N9" s="37">
        <v>175</v>
      </c>
      <c r="O9" s="38">
        <v>25.5</v>
      </c>
      <c r="P9" s="37">
        <v>47</v>
      </c>
      <c r="Q9" s="36">
        <f>P9/N9</f>
        <v>0.26857142857142857</v>
      </c>
      <c r="R9" s="35">
        <f>O9*P9</f>
        <v>1198.5</v>
      </c>
      <c r="S9" s="200">
        <f t="shared" si="2"/>
        <v>7.121789027725646E-2</v>
      </c>
      <c r="T9" s="200">
        <f t="shared" si="3"/>
        <v>-0.18965517241379309</v>
      </c>
      <c r="U9" s="162">
        <v>175</v>
      </c>
      <c r="V9" s="163">
        <v>26</v>
      </c>
      <c r="W9" s="162">
        <v>40</v>
      </c>
      <c r="X9" s="164">
        <f>W9/U9</f>
        <v>0.22857142857142856</v>
      </c>
      <c r="Y9" s="165">
        <f>V9*W9</f>
        <v>1040</v>
      </c>
      <c r="Z9" s="182">
        <f t="shared" ref="Z9" si="8">IF(R9=0,IF(Y9=0,0,1),(Y9-R9)/R9)</f>
        <v>-0.13224864413850645</v>
      </c>
      <c r="AA9" s="182">
        <f t="shared" ref="AA9" si="9">IF(P9&lt;&gt;0,IF(W9&lt;&gt;0,(W9-P9)/P9,-1),W9)</f>
        <v>-0.14893617021276595</v>
      </c>
    </row>
    <row r="10" spans="1:27" x14ac:dyDescent="0.25">
      <c r="A10" s="9"/>
      <c r="B10" s="34"/>
      <c r="C10" s="33"/>
      <c r="D10" s="32"/>
      <c r="E10" s="31"/>
      <c r="F10" s="30"/>
      <c r="G10" s="29"/>
      <c r="H10" s="28"/>
      <c r="I10" s="27"/>
      <c r="J10" s="26"/>
      <c r="K10" s="25"/>
      <c r="L10" s="200"/>
      <c r="M10" s="200"/>
      <c r="N10" s="24"/>
      <c r="O10" s="23"/>
      <c r="P10" s="22"/>
      <c r="Q10" s="21"/>
      <c r="R10" s="20"/>
      <c r="S10" s="200"/>
      <c r="T10" s="200"/>
      <c r="U10" s="157"/>
      <c r="V10" s="158"/>
      <c r="W10" s="159"/>
      <c r="X10" s="160"/>
      <c r="Y10" s="161"/>
      <c r="Z10" s="182"/>
      <c r="AA10" s="182"/>
    </row>
    <row r="11" spans="1:27" x14ac:dyDescent="0.25">
      <c r="A11" s="9" t="s">
        <v>14</v>
      </c>
      <c r="B11" s="113"/>
      <c r="C11" s="112">
        <v>16.010000000000002</v>
      </c>
      <c r="D11" s="111">
        <v>26</v>
      </c>
      <c r="E11" s="110"/>
      <c r="F11" s="109">
        <f>C11*D11</f>
        <v>416.26000000000005</v>
      </c>
      <c r="G11" s="108"/>
      <c r="H11" s="107">
        <v>16</v>
      </c>
      <c r="I11" s="106">
        <v>25</v>
      </c>
      <c r="J11" s="105"/>
      <c r="K11" s="104">
        <f>H11*I11</f>
        <v>400</v>
      </c>
      <c r="L11" s="200">
        <f t="shared" si="0"/>
        <v>-3.9062124633642545E-2</v>
      </c>
      <c r="M11" s="200">
        <f t="shared" si="1"/>
        <v>-3.8461538461538464E-2</v>
      </c>
      <c r="N11" s="103"/>
      <c r="O11" s="102">
        <v>18.7</v>
      </c>
      <c r="P11" s="101">
        <v>11</v>
      </c>
      <c r="Q11" s="100"/>
      <c r="R11" s="99">
        <f>O11*P11</f>
        <v>205.7</v>
      </c>
      <c r="S11" s="200">
        <f t="shared" si="2"/>
        <v>-0.48575000000000002</v>
      </c>
      <c r="T11" s="200">
        <f t="shared" si="3"/>
        <v>-0.56000000000000005</v>
      </c>
      <c r="U11" s="173"/>
      <c r="V11" s="174">
        <v>18</v>
      </c>
      <c r="W11" s="175">
        <v>16</v>
      </c>
      <c r="X11" s="176"/>
      <c r="Y11" s="177">
        <f>V11*W11</f>
        <v>288</v>
      </c>
      <c r="Z11" s="182">
        <f t="shared" ref="Z11:Z12" si="10">IF(R11=0,IF(Y11=0,0,1),(Y11-R11)/R11)</f>
        <v>0.40009722897423439</v>
      </c>
      <c r="AA11" s="182">
        <f t="shared" ref="AA11:AA12" si="11">IF(P11&lt;&gt;0,IF(W11&lt;&gt;0,(W11-P11)/P11,-1),W11)</f>
        <v>0.45454545454545453</v>
      </c>
    </row>
    <row r="12" spans="1:27" x14ac:dyDescent="0.25">
      <c r="A12" s="9" t="s">
        <v>32</v>
      </c>
      <c r="B12" s="34"/>
      <c r="C12" s="33"/>
      <c r="D12" s="32"/>
      <c r="E12" s="31"/>
      <c r="F12" s="30">
        <f>C12*D12</f>
        <v>0</v>
      </c>
      <c r="G12" s="29"/>
      <c r="H12" s="28">
        <v>7.96</v>
      </c>
      <c r="I12" s="27">
        <v>36</v>
      </c>
      <c r="J12" s="26"/>
      <c r="K12" s="25">
        <f>H12*I12</f>
        <v>286.56</v>
      </c>
      <c r="L12" s="200">
        <f t="shared" si="0"/>
        <v>1</v>
      </c>
      <c r="M12" s="200">
        <f t="shared" si="1"/>
        <v>36</v>
      </c>
      <c r="N12" s="24"/>
      <c r="O12" s="23">
        <v>9.8000000000000007</v>
      </c>
      <c r="P12" s="22">
        <v>20</v>
      </c>
      <c r="Q12" s="21"/>
      <c r="R12" s="20">
        <f>O12*P12</f>
        <v>196</v>
      </c>
      <c r="S12" s="200">
        <f t="shared" si="2"/>
        <v>-0.31602456728084871</v>
      </c>
      <c r="T12" s="200">
        <f t="shared" si="3"/>
        <v>-0.44444444444444442</v>
      </c>
      <c r="U12" s="157"/>
      <c r="V12" s="158">
        <v>5</v>
      </c>
      <c r="W12" s="159">
        <v>21</v>
      </c>
      <c r="X12" s="160"/>
      <c r="Y12" s="161">
        <f>V12*W12</f>
        <v>105</v>
      </c>
      <c r="Z12" s="182">
        <f t="shared" si="10"/>
        <v>-0.4642857142857143</v>
      </c>
      <c r="AA12" s="182">
        <f t="shared" si="11"/>
        <v>0.05</v>
      </c>
    </row>
    <row r="13" spans="1:27" ht="15.75" thickBot="1" x14ac:dyDescent="0.3">
      <c r="A13" s="15" t="s">
        <v>27</v>
      </c>
      <c r="B13" s="19">
        <f>B$5+B$7+B$9</f>
        <v>400</v>
      </c>
      <c r="C13" s="17"/>
      <c r="D13" s="19">
        <f>D$5+D$7+D$9</f>
        <v>101</v>
      </c>
      <c r="E13" s="44">
        <f>D13/B13</f>
        <v>0.2525</v>
      </c>
      <c r="F13" s="16"/>
      <c r="G13" s="19">
        <f>G$5+G$7+G$9</f>
        <v>400</v>
      </c>
      <c r="H13" s="17"/>
      <c r="I13" s="19">
        <f>I$5+I$7+I$9</f>
        <v>124</v>
      </c>
      <c r="J13" s="40">
        <f>I13/G13</f>
        <v>0.31</v>
      </c>
      <c r="K13" s="16"/>
      <c r="L13" s="201"/>
      <c r="N13" s="19">
        <f>N$5+N$7+N$9</f>
        <v>333</v>
      </c>
      <c r="O13" s="17"/>
      <c r="P13" s="19">
        <f>P$5+P$7+P$9</f>
        <v>95</v>
      </c>
      <c r="Q13" s="36">
        <f>P13/N13</f>
        <v>0.28528528528528529</v>
      </c>
      <c r="R13" s="16"/>
      <c r="S13" s="201"/>
      <c r="U13" s="19">
        <f>U$5+U$7+U$9</f>
        <v>333</v>
      </c>
      <c r="V13" s="17"/>
      <c r="W13" s="19">
        <f>W$5+W$7+W$9</f>
        <v>85</v>
      </c>
      <c r="X13" s="164">
        <f>W13/U13</f>
        <v>0.25525525525525528</v>
      </c>
      <c r="Y13" s="16"/>
      <c r="Z13" s="183"/>
    </row>
    <row r="14" spans="1:27" x14ac:dyDescent="0.25">
      <c r="A14" s="15"/>
      <c r="B14" s="17" t="s">
        <v>57</v>
      </c>
      <c r="C14" s="18">
        <f>IF(D13&lt;&gt;0,(F3+F5+F7+F9)/D13,)</f>
        <v>47.729108910891085</v>
      </c>
      <c r="D14" s="95"/>
      <c r="E14" s="17"/>
      <c r="F14" s="16"/>
      <c r="G14" s="17" t="s">
        <v>57</v>
      </c>
      <c r="H14" s="18">
        <f>IF(I13&lt;&gt;0,(K3+K5+K7+K9)/I13,)</f>
        <v>30.755967741935482</v>
      </c>
      <c r="I14" s="95"/>
      <c r="J14" s="17"/>
      <c r="K14" s="16"/>
      <c r="L14" s="202">
        <f>IF(C14&lt;&gt;0,(H14-C14)/C14,)</f>
        <v>-0.35561403839832806</v>
      </c>
      <c r="M14" s="207"/>
      <c r="N14" s="17" t="s">
        <v>57</v>
      </c>
      <c r="O14" s="18">
        <f>IF(P13&lt;&gt;0,(R3+R5+R7+R9)/P13,)</f>
        <v>37.468421052631577</v>
      </c>
      <c r="P14" s="95"/>
      <c r="Q14" s="17"/>
      <c r="R14" s="16"/>
      <c r="S14" s="202">
        <f>IF(H14&lt;&gt;0,(O14-H14)/H14,)</f>
        <v>0.21824880839446731</v>
      </c>
      <c r="T14" s="213"/>
      <c r="U14" s="17" t="s">
        <v>57</v>
      </c>
      <c r="V14" s="18">
        <f>IF(W13&lt;&gt;0,(Y3+Y5+Y7+Y9)/W13,)</f>
        <v>37.458823529411767</v>
      </c>
      <c r="W14" s="95"/>
      <c r="X14" s="17"/>
      <c r="Y14" s="16"/>
      <c r="Z14" s="184">
        <f>IF(O14&lt;&gt;0,(V14-O14)/O14,)</f>
        <v>-2.5614965750300604E-4</v>
      </c>
      <c r="AA14" s="194"/>
    </row>
    <row r="15" spans="1:27" ht="15.75" thickBot="1" x14ac:dyDescent="0.3">
      <c r="A15" s="15" t="s">
        <v>6</v>
      </c>
      <c r="C15" s="94"/>
      <c r="E15" s="17" t="s">
        <v>41</v>
      </c>
      <c r="F15" s="13">
        <f>SUM(F3:F12)</f>
        <v>5236.8999999999996</v>
      </c>
      <c r="H15" s="94"/>
      <c r="J15" s="17" t="s">
        <v>41</v>
      </c>
      <c r="K15" s="13">
        <f>SUM(K3:K12)</f>
        <v>4500.3</v>
      </c>
      <c r="L15" s="203">
        <f>IF(F15&lt;&gt;0,(K15-F15)/F15,)</f>
        <v>-0.1406557314441749</v>
      </c>
      <c r="M15" s="208">
        <f>IF(D13&lt;&gt;0,IF(I13&lt;&gt;0,(I13-D13)/D13,-1),1)</f>
        <v>0.22772277227722773</v>
      </c>
      <c r="O15" s="94"/>
      <c r="Q15" s="17" t="s">
        <v>41</v>
      </c>
      <c r="R15" s="13">
        <f>SUM(R3:R12)</f>
        <v>3961.2</v>
      </c>
      <c r="S15" s="203">
        <f>IF(K15&lt;&gt;0,(R15-K15)/K15,)</f>
        <v>-0.11979201386574236</v>
      </c>
      <c r="T15" s="214">
        <f>IF(I13&lt;&gt;0,IF(P13&lt;&gt;0,(P13-I13)/I13,-I13),P13)</f>
        <v>-0.23387096774193547</v>
      </c>
      <c r="V15" s="94"/>
      <c r="X15" s="17" t="s">
        <v>41</v>
      </c>
      <c r="Y15" s="13">
        <f>SUM(Y3:Y12)</f>
        <v>3577</v>
      </c>
      <c r="Z15" s="186">
        <f>IF(R15&lt;&gt;0,(Y15-R15)/R15,)</f>
        <v>-9.6990810865394281E-2</v>
      </c>
      <c r="AA15" s="195">
        <f>IF(P13&lt;&gt;0,IF(W13&lt;&gt;0,(W13-P13)/P13,-P13),W13)</f>
        <v>-0.10526315789473684</v>
      </c>
    </row>
    <row r="16" spans="1:27" x14ac:dyDescent="0.25">
      <c r="A16" s="12"/>
      <c r="B16" s="131">
        <v>1.196</v>
      </c>
      <c r="D16" s="11"/>
      <c r="E16" s="1" t="s">
        <v>40</v>
      </c>
      <c r="F16" s="11">
        <f>F15/B16</f>
        <v>4378.6789297658861</v>
      </c>
      <c r="G16" s="132">
        <v>1.196</v>
      </c>
      <c r="I16" s="11"/>
      <c r="J16" s="1" t="s">
        <v>40</v>
      </c>
      <c r="K16" s="11">
        <f>K15/G16</f>
        <v>3762.7926421404686</v>
      </c>
      <c r="L16" s="201"/>
      <c r="M16" s="200"/>
      <c r="N16" s="132">
        <v>1.2</v>
      </c>
      <c r="P16" s="11"/>
      <c r="Q16" s="1" t="s">
        <v>40</v>
      </c>
      <c r="R16" s="11">
        <f>R15/N16</f>
        <v>3301</v>
      </c>
      <c r="S16" s="201"/>
      <c r="T16" s="200"/>
      <c r="U16" s="132">
        <v>1.2</v>
      </c>
      <c r="W16" s="11"/>
      <c r="X16" s="1" t="s">
        <v>40</v>
      </c>
      <c r="Y16" s="11">
        <f>Y15/U16</f>
        <v>2980.8333333333335</v>
      </c>
      <c r="Z16" s="183"/>
      <c r="AA16" s="182"/>
    </row>
    <row r="17" spans="1:27" x14ac:dyDescent="0.25">
      <c r="A17" s="12"/>
      <c r="D17" s="11"/>
      <c r="F17" s="11"/>
      <c r="I17" s="11"/>
      <c r="K17" s="11"/>
      <c r="L17" s="201"/>
      <c r="M17" s="200"/>
      <c r="P17" s="11"/>
      <c r="R17" s="11"/>
      <c r="S17" s="201"/>
      <c r="T17" s="200"/>
      <c r="W17" s="11"/>
      <c r="Y17" s="11"/>
      <c r="Z17" s="183"/>
      <c r="AA17" s="182"/>
    </row>
    <row r="18" spans="1:27" s="77" customFormat="1" ht="15.75" hidden="1" thickTop="1" x14ac:dyDescent="0.25">
      <c r="A18" s="93" t="s">
        <v>5</v>
      </c>
      <c r="B18" s="92">
        <v>0.02</v>
      </c>
      <c r="C18" s="91" t="s">
        <v>3</v>
      </c>
      <c r="D18" s="90">
        <f>F15*$B18</f>
        <v>104.738</v>
      </c>
      <c r="E18" s="91" t="s">
        <v>4</v>
      </c>
      <c r="F18" s="90">
        <f>F16*$B18</f>
        <v>87.573578595317727</v>
      </c>
      <c r="G18" s="89"/>
      <c r="H18" s="91" t="s">
        <v>3</v>
      </c>
      <c r="I18" s="90">
        <f>K15*$B18</f>
        <v>90.006</v>
      </c>
      <c r="J18" s="91" t="s">
        <v>4</v>
      </c>
      <c r="K18" s="90" t="e">
        <f>#REF!*$B18</f>
        <v>#REF!</v>
      </c>
      <c r="L18" s="204"/>
      <c r="M18" s="209"/>
      <c r="N18" s="89"/>
      <c r="O18" s="91" t="s">
        <v>3</v>
      </c>
      <c r="P18" s="90">
        <f>R15*$B18</f>
        <v>79.224000000000004</v>
      </c>
      <c r="Q18" s="91" t="s">
        <v>4</v>
      </c>
      <c r="R18" s="90" t="e">
        <f>#REF!*$B18</f>
        <v>#REF!</v>
      </c>
      <c r="S18" s="204"/>
      <c r="T18" s="209"/>
      <c r="U18" s="89"/>
      <c r="V18" s="91" t="s">
        <v>3</v>
      </c>
      <c r="W18" s="90">
        <f>Y15*$B18</f>
        <v>71.540000000000006</v>
      </c>
      <c r="X18" s="91" t="s">
        <v>4</v>
      </c>
      <c r="Y18" s="90" t="e">
        <f>#REF!*$B18</f>
        <v>#REF!</v>
      </c>
      <c r="Z18" s="187"/>
      <c r="AA18" s="188"/>
    </row>
    <row r="19" spans="1:27" s="83" customFormat="1" hidden="1" x14ac:dyDescent="0.25">
      <c r="A19" s="88" t="s">
        <v>2</v>
      </c>
      <c r="B19" s="87"/>
      <c r="C19" s="84"/>
      <c r="D19" s="84"/>
      <c r="E19" s="84"/>
      <c r="F19" s="85">
        <v>0</v>
      </c>
      <c r="G19" s="86"/>
      <c r="H19" s="84"/>
      <c r="I19" s="84"/>
      <c r="J19" s="84"/>
      <c r="K19" s="85">
        <v>0</v>
      </c>
      <c r="L19" s="205">
        <v>0</v>
      </c>
      <c r="M19" s="210">
        <f>IF(D19&lt;&gt;0,IF(I19&lt;&gt;0,(I19-D19)/D19,-D19),I19)</f>
        <v>0</v>
      </c>
      <c r="N19" s="86"/>
      <c r="O19" s="84"/>
      <c r="P19" s="84"/>
      <c r="Q19" s="84"/>
      <c r="R19" s="85">
        <v>0</v>
      </c>
      <c r="S19" s="205">
        <v>0</v>
      </c>
      <c r="T19" s="210">
        <f>IF(K19&lt;&gt;0,IF(P19&lt;&gt;0,(P19-K19)/K19,-K19),P19)</f>
        <v>0</v>
      </c>
      <c r="U19" s="86"/>
      <c r="V19" s="84"/>
      <c r="W19" s="84"/>
      <c r="X19" s="84"/>
      <c r="Y19" s="85">
        <v>0</v>
      </c>
      <c r="Z19" s="189">
        <v>0</v>
      </c>
      <c r="AA19" s="190">
        <f>IF(R19&lt;&gt;0,IF(W19&lt;&gt;0,(W19-R19)/R19,-R19),W19)</f>
        <v>0</v>
      </c>
    </row>
    <row r="20" spans="1:27" s="77" customFormat="1" ht="15.75" hidden="1" thickBot="1" x14ac:dyDescent="0.3">
      <c r="A20" s="82" t="s">
        <v>1</v>
      </c>
      <c r="B20" s="81"/>
      <c r="C20" s="80" t="s">
        <v>3</v>
      </c>
      <c r="D20" s="79">
        <f>(F19-F18)/F18</f>
        <v>-1</v>
      </c>
      <c r="E20" s="80" t="s">
        <v>4</v>
      </c>
      <c r="F20" s="79">
        <f>(F19-D18)/D18</f>
        <v>-1</v>
      </c>
      <c r="G20" s="78"/>
      <c r="H20" s="80" t="s">
        <v>3</v>
      </c>
      <c r="I20" s="79" t="e">
        <f>(K19-K18)/K18</f>
        <v>#REF!</v>
      </c>
      <c r="J20" s="80" t="s">
        <v>4</v>
      </c>
      <c r="K20" s="79">
        <f>(K19-I18)/I18</f>
        <v>-1</v>
      </c>
      <c r="L20" s="206"/>
      <c r="M20" s="211" t="e">
        <f>IF(D20&lt;&gt;0,IF(I20&lt;&gt;0,(I20-D20)/D20,-D20),I20)</f>
        <v>#REF!</v>
      </c>
      <c r="N20" s="78"/>
      <c r="O20" s="80" t="s">
        <v>3</v>
      </c>
      <c r="P20" s="79" t="e">
        <f>(R19-R18)/R18</f>
        <v>#REF!</v>
      </c>
      <c r="Q20" s="80" t="s">
        <v>4</v>
      </c>
      <c r="R20" s="79">
        <f>(R19-P18)/P18</f>
        <v>-1</v>
      </c>
      <c r="S20" s="206"/>
      <c r="T20" s="211" t="e">
        <f>IF(K20&lt;&gt;0,IF(P20&lt;&gt;0,(P20-K20)/K20,-K20),P20)</f>
        <v>#REF!</v>
      </c>
      <c r="U20" s="78"/>
      <c r="V20" s="80" t="s">
        <v>3</v>
      </c>
      <c r="W20" s="79" t="e">
        <f>(Y19-Y18)/Y18</f>
        <v>#REF!</v>
      </c>
      <c r="X20" s="80" t="s">
        <v>4</v>
      </c>
      <c r="Y20" s="79">
        <f>(Y19-W18)/W18</f>
        <v>-1</v>
      </c>
      <c r="Z20" s="191"/>
      <c r="AA20" s="192" t="e">
        <f>IF(R20&lt;&gt;0,IF(W20&lt;&gt;0,(W20-R20)/R20,-R20),W20)</f>
        <v>#REF!</v>
      </c>
    </row>
    <row r="21" spans="1:27" x14ac:dyDescent="0.25">
      <c r="M21" s="200"/>
      <c r="T21" s="200"/>
      <c r="AA21" s="182"/>
    </row>
    <row r="22" spans="1:27" x14ac:dyDescent="0.25">
      <c r="M22" s="200"/>
      <c r="T22" s="200"/>
      <c r="AA22" s="182"/>
    </row>
    <row r="23" spans="1:27" x14ac:dyDescent="0.25">
      <c r="M23" s="200"/>
      <c r="T23" s="200"/>
      <c r="AA23" s="182"/>
    </row>
    <row r="24" spans="1:27" x14ac:dyDescent="0.25">
      <c r="M24" s="200"/>
      <c r="T24" s="200"/>
      <c r="AA24" s="182"/>
    </row>
    <row r="25" spans="1:27" x14ac:dyDescent="0.25">
      <c r="M25" s="200"/>
      <c r="T25" s="200"/>
      <c r="AA25" s="182"/>
    </row>
    <row r="26" spans="1:27" x14ac:dyDescent="0.25">
      <c r="M26" s="200"/>
      <c r="T26" s="200"/>
      <c r="AA26" s="182"/>
    </row>
    <row r="27" spans="1:27" x14ac:dyDescent="0.25">
      <c r="M27" s="200"/>
      <c r="T27" s="200"/>
      <c r="AA27" s="182"/>
    </row>
    <row r="28" spans="1:27" x14ac:dyDescent="0.25">
      <c r="M28" s="200"/>
      <c r="T28" s="200"/>
      <c r="AA28" s="182"/>
    </row>
    <row r="29" spans="1:27" x14ac:dyDescent="0.25">
      <c r="M29" s="200"/>
      <c r="T29" s="200"/>
      <c r="AA29" s="182"/>
    </row>
    <row r="30" spans="1:27" x14ac:dyDescent="0.25">
      <c r="M30" s="200"/>
      <c r="T30" s="200"/>
      <c r="AA30" s="182"/>
    </row>
    <row r="31" spans="1:27" x14ac:dyDescent="0.25">
      <c r="M31" s="200"/>
      <c r="T31" s="200"/>
      <c r="AA31" s="182"/>
    </row>
    <row r="32" spans="1:27" x14ac:dyDescent="0.25">
      <c r="M32" s="200"/>
      <c r="T32" s="200"/>
      <c r="AA32" s="182"/>
    </row>
    <row r="33" spans="13:27" x14ac:dyDescent="0.25">
      <c r="M33" s="201"/>
      <c r="T33" s="201"/>
      <c r="AA33" s="183"/>
    </row>
    <row r="34" spans="13:27" x14ac:dyDescent="0.25">
      <c r="M34" s="200"/>
      <c r="T34" s="200"/>
      <c r="AA34" s="182"/>
    </row>
    <row r="35" spans="13:27" x14ac:dyDescent="0.25">
      <c r="M35" s="200"/>
      <c r="T35" s="200"/>
      <c r="AA35" s="182"/>
    </row>
    <row r="36" spans="13:27" x14ac:dyDescent="0.25">
      <c r="M36" s="200"/>
      <c r="T36" s="200"/>
      <c r="AA36" s="182"/>
    </row>
    <row r="37" spans="13:27" x14ac:dyDescent="0.25">
      <c r="M37" s="200"/>
      <c r="T37" s="200"/>
      <c r="AA37" s="182"/>
    </row>
    <row r="38" spans="13:27" x14ac:dyDescent="0.25">
      <c r="M38" s="200"/>
      <c r="T38" s="200"/>
      <c r="AA38" s="182"/>
    </row>
    <row r="39" spans="13:27" x14ac:dyDescent="0.25">
      <c r="M39" s="200"/>
      <c r="T39" s="200"/>
      <c r="AA39" s="182"/>
    </row>
    <row r="40" spans="13:27" x14ac:dyDescent="0.25">
      <c r="M40" s="200"/>
      <c r="T40" s="200"/>
      <c r="AA40" s="182"/>
    </row>
    <row r="41" spans="13:27" x14ac:dyDescent="0.25">
      <c r="M41" s="200"/>
      <c r="T41" s="200"/>
      <c r="AA41" s="182"/>
    </row>
    <row r="42" spans="13:27" x14ac:dyDescent="0.25">
      <c r="M42" s="200"/>
      <c r="T42" s="200"/>
      <c r="AA42" s="182"/>
    </row>
    <row r="43" spans="13:27" x14ac:dyDescent="0.25">
      <c r="M43" s="200"/>
      <c r="T43" s="200"/>
      <c r="AA43" s="182"/>
    </row>
    <row r="44" spans="13:27" x14ac:dyDescent="0.25">
      <c r="M44" s="200"/>
      <c r="T44" s="200"/>
      <c r="AA44" s="182"/>
    </row>
    <row r="45" spans="13:27" x14ac:dyDescent="0.25">
      <c r="M45" s="200"/>
      <c r="T45" s="200"/>
      <c r="AA45" s="182"/>
    </row>
    <row r="46" spans="13:27" x14ac:dyDescent="0.25">
      <c r="M46" s="200"/>
      <c r="T46" s="200"/>
      <c r="AA46" s="182"/>
    </row>
    <row r="47" spans="13:27" x14ac:dyDescent="0.25">
      <c r="M47" s="200"/>
      <c r="T47" s="200"/>
      <c r="AA47" s="182"/>
    </row>
    <row r="48" spans="13:27" x14ac:dyDescent="0.25">
      <c r="M48" s="200"/>
      <c r="T48" s="200"/>
      <c r="AA48" s="182"/>
    </row>
    <row r="49" spans="13:27" x14ac:dyDescent="0.25">
      <c r="M49" s="200"/>
      <c r="T49" s="200"/>
      <c r="AA49" s="182"/>
    </row>
    <row r="50" spans="13:27" x14ac:dyDescent="0.25">
      <c r="M50" s="201"/>
      <c r="T50" s="201"/>
      <c r="AA50" s="183"/>
    </row>
    <row r="51" spans="13:27" x14ac:dyDescent="0.25">
      <c r="M51" s="200"/>
      <c r="T51" s="200"/>
      <c r="AA51" s="182"/>
    </row>
    <row r="52" spans="13:27" x14ac:dyDescent="0.25">
      <c r="M52" s="200"/>
      <c r="T52" s="200"/>
      <c r="AA52" s="182"/>
    </row>
    <row r="53" spans="13:27" x14ac:dyDescent="0.25">
      <c r="M53" s="200"/>
      <c r="T53" s="200"/>
      <c r="AA53" s="182"/>
    </row>
    <row r="54" spans="13:27" x14ac:dyDescent="0.25">
      <c r="M54" s="201"/>
      <c r="T54" s="201"/>
      <c r="AA54" s="183"/>
    </row>
    <row r="55" spans="13:27" x14ac:dyDescent="0.25">
      <c r="M55" s="200"/>
      <c r="T55" s="200"/>
      <c r="AA55" s="182"/>
    </row>
    <row r="56" spans="13:27" x14ac:dyDescent="0.25">
      <c r="M56" s="200"/>
      <c r="T56" s="200"/>
      <c r="AA56" s="182"/>
    </row>
    <row r="57" spans="13:27" x14ac:dyDescent="0.25">
      <c r="M57" s="200"/>
      <c r="T57" s="200"/>
      <c r="AA57" s="182"/>
    </row>
    <row r="58" spans="13:27" x14ac:dyDescent="0.25">
      <c r="M58" s="200"/>
      <c r="T58" s="200"/>
      <c r="AA58" s="182"/>
    </row>
    <row r="59" spans="13:27" x14ac:dyDescent="0.25">
      <c r="M59" s="201"/>
      <c r="T59" s="201"/>
      <c r="AA59" s="183"/>
    </row>
    <row r="60" spans="13:27" x14ac:dyDescent="0.25">
      <c r="M60" s="200"/>
      <c r="T60" s="200"/>
      <c r="AA60" s="182"/>
    </row>
    <row r="61" spans="13:27" x14ac:dyDescent="0.25">
      <c r="M61" s="200"/>
      <c r="T61" s="200"/>
      <c r="AA61" s="182"/>
    </row>
    <row r="62" spans="13:27" x14ac:dyDescent="0.25">
      <c r="M62" s="201"/>
      <c r="T62" s="201"/>
      <c r="AA62" s="183"/>
    </row>
    <row r="63" spans="13:27" x14ac:dyDescent="0.25">
      <c r="M63" s="200"/>
      <c r="T63" s="200"/>
      <c r="AA63" s="182"/>
    </row>
    <row r="64" spans="13:27" x14ac:dyDescent="0.25">
      <c r="M64" s="200"/>
      <c r="T64" s="200"/>
      <c r="AA64" s="182"/>
    </row>
    <row r="65" spans="13:27" x14ac:dyDescent="0.25">
      <c r="M65" s="201"/>
      <c r="T65" s="201"/>
      <c r="AA65" s="183"/>
    </row>
    <row r="66" spans="13:27" x14ac:dyDescent="0.25">
      <c r="M66" s="200"/>
      <c r="T66" s="200"/>
      <c r="AA66" s="182"/>
    </row>
    <row r="67" spans="13:27" x14ac:dyDescent="0.25">
      <c r="M67" s="200"/>
      <c r="T67" s="200"/>
      <c r="AA67" s="182"/>
    </row>
    <row r="68" spans="13:27" x14ac:dyDescent="0.25">
      <c r="M68" s="200"/>
      <c r="T68" s="200"/>
      <c r="AA68" s="182"/>
    </row>
    <row r="69" spans="13:27" x14ac:dyDescent="0.25">
      <c r="M69" s="201"/>
      <c r="T69" s="201"/>
      <c r="AA69" s="183"/>
    </row>
    <row r="70" spans="13:27" x14ac:dyDescent="0.25">
      <c r="M70" s="200"/>
      <c r="T70" s="200"/>
      <c r="AA70" s="182"/>
    </row>
    <row r="71" spans="13:27" x14ac:dyDescent="0.25">
      <c r="M71" s="200"/>
      <c r="T71" s="200"/>
      <c r="AA71" s="182"/>
    </row>
    <row r="72" spans="13:27" x14ac:dyDescent="0.25">
      <c r="M72" s="200"/>
      <c r="T72" s="200"/>
      <c r="AA72" s="182"/>
    </row>
    <row r="73" spans="13:27" x14ac:dyDescent="0.25">
      <c r="M73" s="201"/>
      <c r="T73" s="201"/>
      <c r="AA73" s="183"/>
    </row>
    <row r="75" spans="13:27" x14ac:dyDescent="0.25">
      <c r="M75" s="201"/>
      <c r="T75" s="201"/>
      <c r="AA75" s="183"/>
    </row>
    <row r="76" spans="13:27" x14ac:dyDescent="0.25">
      <c r="M76" s="201"/>
      <c r="T76" s="201"/>
      <c r="AA76" s="183"/>
    </row>
    <row r="78" spans="13:27" x14ac:dyDescent="0.25">
      <c r="M78" s="201"/>
      <c r="T78" s="201"/>
      <c r="AA78" s="183"/>
    </row>
    <row r="79" spans="13:27" x14ac:dyDescent="0.25">
      <c r="M79" s="201"/>
      <c r="T79" s="201"/>
      <c r="AA79" s="183"/>
    </row>
    <row r="80" spans="13:27" x14ac:dyDescent="0.25">
      <c r="M80" s="212"/>
      <c r="T80" s="212"/>
      <c r="AA80" s="193"/>
    </row>
  </sheetData>
  <mergeCells count="4">
    <mergeCell ref="B1:F1"/>
    <mergeCell ref="G1:K1"/>
    <mergeCell ref="N1:R1"/>
    <mergeCell ref="U1:Y1"/>
  </mergeCells>
  <conditionalFormatting sqref="S3:S90 L3:L90 Z3:Z90">
    <cfRule type="cellIs" dxfId="2" priority="21" stopIfTrue="1" operator="lessThan">
      <formula>0</formula>
    </cfRule>
  </conditionalFormatting>
  <conditionalFormatting sqref="M3:M90 T3:T90 AA3:AA90">
    <cfRule type="cellIs" dxfId="1" priority="4" stopIfTrue="1" operator="lessThan">
      <formula>0</formula>
    </cfRule>
    <cfRule type="cellIs" dxfId="0" priority="5" stopIfTrue="1" operator="greater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LILLE E AFrance</vt:lpstr>
      <vt:lpstr>MONS Descartes</vt:lpstr>
      <vt:lpstr>WSQ Calmette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Idfournitures MVAG</dc:creator>
  <cp:lastModifiedBy>Idfournitures MVAG</cp:lastModifiedBy>
  <cp:lastPrinted>2015-09-21T11:02:55Z</cp:lastPrinted>
  <dcterms:created xsi:type="dcterms:W3CDTF">2014-09-16T13:41:50Z</dcterms:created>
  <dcterms:modified xsi:type="dcterms:W3CDTF">2015-10-14T14:58:48Z</dcterms:modified>
</cp:coreProperties>
</file>