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OCIETE" sheetId="1" r:id="rId1"/>
  </sheets>
  <definedNames>
    <definedName name="_xlnm._FilterDatabase" localSheetId="0" hidden="1">SOCIETE!$E$3:$E$18</definedName>
  </definedNames>
  <calcPr calcId="145621" calcMode="manual"/>
</workbook>
</file>

<file path=xl/calcChain.xml><?xml version="1.0" encoding="utf-8"?>
<calcChain xmlns="http://schemas.openxmlformats.org/spreadsheetml/2006/main">
  <c r="C31" i="1" l="1"/>
  <c r="C46" i="1" s="1"/>
  <c r="T15" i="1"/>
  <c r="U15" i="1" s="1"/>
  <c r="R15" i="1"/>
  <c r="T14" i="1"/>
  <c r="U14" i="1" s="1"/>
  <c r="R14" i="1"/>
  <c r="T13" i="1"/>
  <c r="U13" i="1" s="1"/>
  <c r="R13" i="1"/>
  <c r="U12" i="1"/>
  <c r="T12" i="1"/>
  <c r="R12" i="1"/>
  <c r="T11" i="1"/>
  <c r="U11" i="1" s="1"/>
  <c r="R11" i="1"/>
  <c r="T10" i="1"/>
  <c r="U10" i="1" s="1"/>
  <c r="R10" i="1"/>
  <c r="T9" i="1"/>
  <c r="U9" i="1" s="1"/>
  <c r="R9" i="1"/>
  <c r="T8" i="1"/>
  <c r="U8" i="1" s="1"/>
  <c r="R8" i="1"/>
  <c r="T7" i="1"/>
  <c r="R7" i="1"/>
  <c r="T6" i="1"/>
  <c r="U6" i="1" s="1"/>
  <c r="R6" i="1"/>
  <c r="T5" i="1"/>
  <c r="U5" i="1" s="1"/>
  <c r="R5" i="1"/>
  <c r="T4" i="1"/>
  <c r="U4" i="1" s="1"/>
  <c r="R4" i="1"/>
  <c r="A2" i="1"/>
  <c r="U16" i="1" l="1"/>
  <c r="C43" i="1" s="1"/>
  <c r="R16" i="1"/>
  <c r="C36" i="1" s="1"/>
  <c r="C38" i="1" s="1"/>
  <c r="C45" i="1"/>
  <c r="C47" i="1" s="1"/>
  <c r="C32" i="1"/>
  <c r="C34" i="1" s="1"/>
  <c r="C35" i="1" s="1"/>
  <c r="C41" i="1" s="1"/>
  <c r="C48" i="1"/>
  <c r="C44" i="1" l="1"/>
  <c r="C53" i="1"/>
  <c r="E44" i="1" l="1"/>
  <c r="C49" i="1"/>
  <c r="C50" i="1" s="1"/>
  <c r="C51" i="1" s="1"/>
  <c r="C52" i="1" s="1"/>
  <c r="C58" i="1" l="1"/>
</calcChain>
</file>

<file path=xl/comments1.xml><?xml version="1.0" encoding="utf-8"?>
<comments xmlns="http://schemas.openxmlformats.org/spreadsheetml/2006/main">
  <authors>
    <author>Cécile HOARAU</author>
  </authors>
  <commentList>
    <comment ref="I7" authorId="0">
      <text>
        <r>
          <rPr>
            <b/>
            <sz val="9"/>
            <color indexed="81"/>
            <rFont val="Tahoma"/>
            <family val="2"/>
          </rPr>
          <t>Cécile HOARAU:</t>
        </r>
        <r>
          <rPr>
            <sz val="9"/>
            <color indexed="81"/>
            <rFont val="Tahoma"/>
            <family val="2"/>
          </rPr>
          <t xml:space="preserve">
Nouvelle RQTH 01/05/2015 au 30/04/2020 (dispo sur serveur et classeur)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Cécile HOARAU:</t>
        </r>
        <r>
          <rPr>
            <sz val="9"/>
            <color indexed="81"/>
            <rFont val="Tahoma"/>
            <family val="2"/>
          </rPr>
          <t xml:space="preserve">
IPP le 18/03/2015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Cécile HOARAU:</t>
        </r>
        <r>
          <rPr>
            <sz val="9"/>
            <color indexed="81"/>
            <rFont val="Tahoma"/>
            <family val="2"/>
          </rPr>
          <t xml:space="preserve">
Retrouvées dans le dossier par hasard</t>
        </r>
      </text>
    </comment>
  </commentList>
</comments>
</file>

<file path=xl/sharedStrings.xml><?xml version="1.0" encoding="utf-8"?>
<sst xmlns="http://schemas.openxmlformats.org/spreadsheetml/2006/main" count="90" uniqueCount="69">
  <si>
    <t xml:space="preserve">Révision / Date : le 26/01/2015 </t>
  </si>
  <si>
    <t xml:space="preserve">Tableau suivi des attestations RQTH et des taux d'incapacité permanente de travail </t>
  </si>
  <si>
    <t xml:space="preserve">NOM </t>
  </si>
  <si>
    <t>PRENOM</t>
  </si>
  <si>
    <t xml:space="preserve">FONCTION </t>
  </si>
  <si>
    <t>Code PCS ESE</t>
  </si>
  <si>
    <t>DEPARTEMENT LIEU DE TRAVAIL</t>
  </si>
  <si>
    <t>COOP</t>
  </si>
  <si>
    <t xml:space="preserve">CATEGORIE
BENEFICIAIRE </t>
  </si>
  <si>
    <t>DEBUT</t>
  </si>
  <si>
    <t>FIN</t>
  </si>
  <si>
    <t xml:space="preserve">Date entrée </t>
  </si>
  <si>
    <t>Date
ancienneté</t>
  </si>
  <si>
    <t xml:space="preserve">Type de contrat </t>
  </si>
  <si>
    <t>Date de sortie</t>
  </si>
  <si>
    <t>JUSTIFICATIFS</t>
  </si>
  <si>
    <t>Recrutement</t>
  </si>
  <si>
    <t>Date de reception du justificatif</t>
  </si>
  <si>
    <t xml:space="preserve">NOUVELLE DEMANDE </t>
  </si>
  <si>
    <t>Nb coef</t>
  </si>
  <si>
    <t>Année de naissance</t>
  </si>
  <si>
    <t>age du salarié au 31/12/2015</t>
  </si>
  <si>
    <t>minoration</t>
  </si>
  <si>
    <t xml:space="preserve">Justificatif OK </t>
  </si>
  <si>
    <t>interne</t>
  </si>
  <si>
    <t>Interne</t>
  </si>
  <si>
    <t>Justificatif OK</t>
  </si>
  <si>
    <t>01/05/2015 au 30/04/2020</t>
  </si>
  <si>
    <t>justificatif OK</t>
  </si>
  <si>
    <t>externe</t>
  </si>
  <si>
    <t xml:space="preserve">Légende : </t>
  </si>
  <si>
    <r>
      <rPr>
        <b/>
        <sz val="9"/>
        <color indexed="8"/>
        <rFont val="Calibri"/>
        <family val="2"/>
      </rPr>
      <t xml:space="preserve">RQTH </t>
    </r>
    <r>
      <rPr>
        <sz val="9"/>
        <color indexed="8"/>
        <rFont val="Calibri"/>
        <family val="2"/>
      </rPr>
      <t xml:space="preserve">: Reconnaissance de la Qualité de Travailleur Handicapé </t>
    </r>
  </si>
  <si>
    <r>
      <rPr>
        <b/>
        <sz val="9"/>
        <color indexed="8"/>
        <rFont val="Calibri"/>
        <family val="2"/>
      </rPr>
      <t xml:space="preserve">AT </t>
    </r>
    <r>
      <rPr>
        <sz val="9"/>
        <color indexed="8"/>
        <rFont val="Calibri"/>
        <family val="2"/>
      </rPr>
      <t xml:space="preserve">: Accident du travail </t>
    </r>
  </si>
  <si>
    <r>
      <rPr>
        <b/>
        <sz val="9"/>
        <color indexed="8"/>
        <rFont val="Calibri"/>
        <family val="2"/>
      </rPr>
      <t xml:space="preserve">MP </t>
    </r>
    <r>
      <rPr>
        <sz val="9"/>
        <color indexed="8"/>
        <rFont val="Calibri"/>
        <family val="2"/>
      </rPr>
      <t>: Maladie professionnelle</t>
    </r>
  </si>
  <si>
    <t>Sortie</t>
  </si>
  <si>
    <t xml:space="preserve">RQTH périmée </t>
  </si>
  <si>
    <t xml:space="preserve">En attente de justificatif </t>
  </si>
  <si>
    <t>Smic horaire au 31/12/15</t>
  </si>
  <si>
    <t>Salariés CDI à temps plein et présents au 31 décembre</t>
  </si>
  <si>
    <t>Salariés CDI temps partiel</t>
  </si>
  <si>
    <t>Salariés CDD (au prorata de leur temps de présence sur l'année)</t>
  </si>
  <si>
    <t>Intérimaires SA</t>
  </si>
  <si>
    <t>à compléter par RRH</t>
  </si>
  <si>
    <t>Emploi particulier (ECAP)</t>
  </si>
  <si>
    <t>Assiette assujétissement ( A )</t>
  </si>
  <si>
    <t>arrondi à l'entier inférieur</t>
  </si>
  <si>
    <t>Taux handicapés</t>
  </si>
  <si>
    <t>Nombre d'handicapés</t>
  </si>
  <si>
    <r>
      <t xml:space="preserve">Effectif retenu ( B ) </t>
    </r>
    <r>
      <rPr>
        <i/>
        <sz val="9"/>
        <rFont val="Calibri"/>
        <family val="2"/>
      </rPr>
      <t>arrondi à l'entier inférieur</t>
    </r>
  </si>
  <si>
    <t xml:space="preserve">Embauche handicapés </t>
  </si>
  <si>
    <t>Intérimaires handicapés</t>
  </si>
  <si>
    <t>Total bénéficiaires TH (C )</t>
  </si>
  <si>
    <t>Contrats avec EA, CDTD, ESAT ( D2)</t>
  </si>
  <si>
    <t>Stagiaires handicapés ( E )</t>
  </si>
  <si>
    <t>Calcul du nombre de bénéficiaires manquants ( F )</t>
  </si>
  <si>
    <t>Minorations  - de 26 ans ou + de 50 ans</t>
  </si>
  <si>
    <t>Nombre de bénéficiaires manquants ( G )</t>
  </si>
  <si>
    <t>Pourcentage ECAP (H)</t>
  </si>
  <si>
    <t>Coefficient de calcul de la contribution ( I )</t>
  </si>
  <si>
    <t>Contribution si (H) = 0 (J)</t>
  </si>
  <si>
    <t>Coefficient de minoration au titre de la part des ECAP (H1)</t>
  </si>
  <si>
    <t>Nombre de bénéficiaires manquants manquants minoré au titre de la pat des ECAP (H2)</t>
  </si>
  <si>
    <t>Contribution si (H) &gt; 0 et &lt; 80 % (K)</t>
  </si>
  <si>
    <t xml:space="preserve">Contribution plancher si K &lt; 50 SMIC Hoaraire (L) </t>
  </si>
  <si>
    <t>Contribution si L &gt; K (L)</t>
  </si>
  <si>
    <t>Contribution si (H) &gt; ou = 80 % (M)</t>
  </si>
  <si>
    <t xml:space="preserve">Dépenses déductibles avant plafonnement </t>
  </si>
  <si>
    <t>Dépenses déductibles après plafonnement (N)</t>
  </si>
  <si>
    <t>Contribution parès dépenses déductibles (P)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</si>
</sst>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0"/>
    <numFmt numFmtId="165" formatCode="#,##0.00\ &quot;€&quot;"/>
    <numFmt numFmtId="166" formatCode="#,##0.00_ ;[Red]\-#,##0.0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u/>
      <sz val="9"/>
      <name val="Calibri"/>
      <family val="2"/>
      <scheme val="minor"/>
    </font>
    <font>
      <i/>
      <sz val="9"/>
      <name val="Calibri"/>
      <family val="2"/>
      <scheme val="minor"/>
    </font>
    <font>
      <i/>
      <sz val="9"/>
      <name val="Calibri"/>
      <family val="2"/>
    </font>
    <font>
      <b/>
      <sz val="9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2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1" fontId="5" fillId="0" borderId="5" xfId="0" applyNumberFormat="1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" fontId="5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2" fontId="5" fillId="5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NumberFormat="1" applyFont="1" applyFill="1" applyAlignment="1">
      <alignment horizontal="center" vertical="center"/>
    </xf>
    <xf numFmtId="2" fontId="5" fillId="8" borderId="0" xfId="0" applyNumberFormat="1" applyFont="1" applyFill="1" applyAlignment="1" applyProtection="1">
      <alignment horizontal="center" vertical="center"/>
      <protection locked="0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top" wrapText="1"/>
    </xf>
    <xf numFmtId="0" fontId="2" fillId="8" borderId="0" xfId="0" applyFont="1" applyFill="1" applyAlignment="1" applyProtection="1">
      <alignment horizontal="center" vertical="center"/>
      <protection locked="0"/>
    </xf>
    <xf numFmtId="2" fontId="5" fillId="0" borderId="0" xfId="0" applyNumberFormat="1" applyFont="1" applyAlignment="1">
      <alignment horizontal="center" vertical="center"/>
    </xf>
    <xf numFmtId="0" fontId="5" fillId="8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2" fontId="5" fillId="9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5" fillId="0" borderId="0" xfId="0" applyNumberFormat="1" applyFont="1" applyAlignment="1" applyProtection="1">
      <alignment horizontal="center" vertical="center"/>
    </xf>
    <xf numFmtId="9" fontId="5" fillId="8" borderId="0" xfId="2" applyFont="1" applyFill="1" applyAlignment="1" applyProtection="1">
      <alignment horizontal="center" vertical="center"/>
      <protection locked="0"/>
    </xf>
    <xf numFmtId="10" fontId="5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2" fontId="5" fillId="10" borderId="0" xfId="0" applyNumberFormat="1" applyFont="1" applyFill="1" applyAlignment="1">
      <alignment horizontal="center" vertical="center"/>
    </xf>
    <xf numFmtId="2" fontId="5" fillId="11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" fontId="5" fillId="8" borderId="0" xfId="0" applyNumberFormat="1" applyFont="1" applyFill="1" applyAlignment="1">
      <alignment horizontal="center" vertical="center"/>
    </xf>
    <xf numFmtId="165" fontId="5" fillId="0" borderId="0" xfId="1" applyNumberFormat="1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8" fontId="5" fillId="0" borderId="0" xfId="0" applyNumberFormat="1" applyFont="1" applyAlignment="1">
      <alignment horizontal="center" vertical="center"/>
    </xf>
    <xf numFmtId="8" fontId="2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5" fontId="8" fillId="0" borderId="10" xfId="1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0" fillId="13" borderId="0" xfId="0" applyFill="1" applyAlignment="1">
      <alignment vertical="center"/>
    </xf>
    <xf numFmtId="0" fontId="14" fillId="12" borderId="0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73"/>
  <sheetViews>
    <sheetView tabSelected="1" workbookViewId="0">
      <pane xSplit="6" ySplit="2" topLeftCell="G6" activePane="bottomRight" state="frozen"/>
      <selection pane="topRight" activeCell="F1" sqref="F1"/>
      <selection pane="bottomLeft" activeCell="A3" sqref="A3"/>
      <selection pane="bottomRight" activeCell="C58" sqref="C58"/>
    </sheetView>
  </sheetViews>
  <sheetFormatPr baseColWidth="10" defaultColWidth="11.5703125" defaultRowHeight="12" x14ac:dyDescent="0.25"/>
  <cols>
    <col min="1" max="1" width="36.7109375" style="2" customWidth="1"/>
    <col min="2" max="2" width="18.7109375" style="2" customWidth="1"/>
    <col min="3" max="3" width="25.28515625" style="2" customWidth="1"/>
    <col min="4" max="4" width="19.140625" style="2" customWidth="1"/>
    <col min="5" max="5" width="11.85546875" style="2" customWidth="1"/>
    <col min="6" max="7" width="15.5703125" style="2" customWidth="1"/>
    <col min="8" max="8" width="13.42578125" style="2" customWidth="1"/>
    <col min="9" max="9" width="9.28515625" style="2" customWidth="1"/>
    <col min="10" max="10" width="12.5703125" style="2" customWidth="1"/>
    <col min="11" max="11" width="9.7109375" style="2" customWidth="1"/>
    <col min="12" max="12" width="6.140625" style="2" customWidth="1"/>
    <col min="13" max="13" width="10.5703125" style="2" customWidth="1"/>
    <col min="14" max="14" width="12" style="2" customWidth="1"/>
    <col min="15" max="15" width="13.140625" style="2" customWidth="1"/>
    <col min="16" max="16" width="11.42578125" style="2" customWidth="1"/>
    <col min="17" max="17" width="12.28515625" style="2" customWidth="1"/>
    <col min="18" max="18" width="10.42578125" style="2" customWidth="1"/>
    <col min="19" max="19" width="10.28515625" style="2" bestFit="1" customWidth="1"/>
    <col min="20" max="20" width="10" style="2" customWidth="1"/>
    <col min="21" max="16384" width="11.5703125" style="2"/>
  </cols>
  <sheetData>
    <row r="1" spans="1:21" ht="24.75" customHeight="1" x14ac:dyDescent="0.25">
      <c r="A1" s="1" t="s">
        <v>0</v>
      </c>
      <c r="B1" s="82" t="s">
        <v>1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27" customHeight="1" thickBot="1" x14ac:dyDescent="0.3">
      <c r="A2" s="3">
        <f ca="1">NOW()</f>
        <v>42368.665838657405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43.5" customHeight="1" thickBo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</row>
    <row r="4" spans="1:21" x14ac:dyDescent="0.25">
      <c r="A4" s="7"/>
      <c r="B4" s="7"/>
      <c r="C4" s="7"/>
      <c r="D4" s="7"/>
      <c r="E4" s="7"/>
      <c r="F4" s="7"/>
      <c r="G4" s="7"/>
      <c r="H4" s="8"/>
      <c r="I4" s="8"/>
      <c r="J4" s="8"/>
      <c r="K4" s="8"/>
      <c r="L4" s="7"/>
      <c r="M4" s="7"/>
      <c r="N4" s="9" t="s">
        <v>23</v>
      </c>
      <c r="O4" s="9" t="s">
        <v>24</v>
      </c>
      <c r="P4" s="10"/>
      <c r="Q4" s="11"/>
      <c r="R4" s="12">
        <f t="shared" ref="R4:R15" si="0">IF(ISBLANK(M4),1,DATEDIF(IF(J4&lt;"01/01/2015","01/01/2015",J4),M4,"d")/365)</f>
        <v>1</v>
      </c>
      <c r="S4" s="13">
        <v>1956</v>
      </c>
      <c r="T4" s="14">
        <f t="shared" ref="T4:T15" si="1">SUM(2015-S4)</f>
        <v>59</v>
      </c>
      <c r="U4" s="15">
        <f>IF(ISBLANK(T4),0,IF(OR(T4&lt;26,T4&gt;50),0.5,0))</f>
        <v>0.5</v>
      </c>
    </row>
    <row r="5" spans="1:21" x14ac:dyDescent="0.25">
      <c r="A5" s="16"/>
      <c r="B5" s="17"/>
      <c r="C5" s="17"/>
      <c r="D5" s="16"/>
      <c r="E5" s="17"/>
      <c r="F5" s="17"/>
      <c r="G5" s="17"/>
      <c r="H5" s="18"/>
      <c r="I5" s="18"/>
      <c r="J5" s="18"/>
      <c r="K5" s="18"/>
      <c r="L5" s="17"/>
      <c r="M5" s="18"/>
      <c r="N5" s="19" t="s">
        <v>23</v>
      </c>
      <c r="O5" s="19" t="s">
        <v>25</v>
      </c>
      <c r="P5" s="20">
        <v>42159</v>
      </c>
      <c r="Q5" s="18"/>
      <c r="R5" s="12">
        <f t="shared" si="0"/>
        <v>1</v>
      </c>
      <c r="S5" s="13">
        <v>1960</v>
      </c>
      <c r="T5" s="14">
        <f t="shared" si="1"/>
        <v>55</v>
      </c>
      <c r="U5" s="15">
        <f>IF(ISBLANK(T5),0,IF(OR(T5&lt;26,T5&gt;50),0.5,0))</f>
        <v>0.5</v>
      </c>
    </row>
    <row r="6" spans="1:21" x14ac:dyDescent="0.25">
      <c r="A6" s="16"/>
      <c r="B6" s="16"/>
      <c r="C6" s="16"/>
      <c r="D6" s="16"/>
      <c r="E6" s="16"/>
      <c r="F6" s="16"/>
      <c r="G6" s="16"/>
      <c r="H6" s="21"/>
      <c r="I6" s="21"/>
      <c r="J6" s="21"/>
      <c r="K6" s="21"/>
      <c r="L6" s="16"/>
      <c r="M6" s="18"/>
      <c r="N6" s="16" t="s">
        <v>26</v>
      </c>
      <c r="O6" s="16" t="s">
        <v>25</v>
      </c>
      <c r="P6" s="21">
        <v>42101</v>
      </c>
      <c r="Q6" s="22"/>
      <c r="R6" s="12">
        <f t="shared" si="0"/>
        <v>1</v>
      </c>
      <c r="S6" s="13">
        <v>1963</v>
      </c>
      <c r="T6" s="14">
        <f t="shared" si="1"/>
        <v>52</v>
      </c>
      <c r="U6" s="15">
        <f>IF(ISBLANK(T6),0,IF(OR(T6&lt;26,T6&gt;50),0.5,0))</f>
        <v>0.5</v>
      </c>
    </row>
    <row r="7" spans="1:21" ht="24" x14ac:dyDescent="0.25">
      <c r="A7" s="23"/>
      <c r="B7" s="23"/>
      <c r="C7" s="23"/>
      <c r="D7" s="23"/>
      <c r="E7" s="23"/>
      <c r="F7" s="23"/>
      <c r="G7" s="23"/>
      <c r="H7" s="24"/>
      <c r="I7" s="24"/>
      <c r="J7" s="24"/>
      <c r="K7" s="24"/>
      <c r="L7" s="23"/>
      <c r="M7" s="24">
        <v>42277</v>
      </c>
      <c r="N7" s="23" t="s">
        <v>26</v>
      </c>
      <c r="O7" s="23" t="s">
        <v>24</v>
      </c>
      <c r="P7" s="24"/>
      <c r="Q7" s="25" t="s">
        <v>27</v>
      </c>
      <c r="R7" s="26">
        <f t="shared" si="0"/>
        <v>0.74520547945205484</v>
      </c>
      <c r="S7" s="27">
        <v>1954</v>
      </c>
      <c r="T7" s="28">
        <f t="shared" si="1"/>
        <v>61</v>
      </c>
      <c r="U7" s="29">
        <v>0.5</v>
      </c>
    </row>
    <row r="8" spans="1:21" x14ac:dyDescent="0.25">
      <c r="A8" s="17"/>
      <c r="B8" s="17"/>
      <c r="C8" s="17"/>
      <c r="D8" s="17"/>
      <c r="E8" s="17"/>
      <c r="F8" s="17"/>
      <c r="G8" s="17"/>
      <c r="H8" s="18"/>
      <c r="I8" s="8"/>
      <c r="J8" s="18"/>
      <c r="K8" s="18"/>
      <c r="L8" s="17"/>
      <c r="M8" s="18"/>
      <c r="N8" s="30" t="s">
        <v>28</v>
      </c>
      <c r="O8" s="30" t="s">
        <v>25</v>
      </c>
      <c r="P8" s="31">
        <v>41995</v>
      </c>
      <c r="Q8" s="32"/>
      <c r="R8" s="12">
        <f t="shared" si="0"/>
        <v>1</v>
      </c>
      <c r="S8" s="13">
        <v>1970</v>
      </c>
      <c r="T8" s="14">
        <f t="shared" si="1"/>
        <v>45</v>
      </c>
      <c r="U8" s="15">
        <f>IF(ISBLANK(T8),0,IF(OR(T8&lt;26,T8&gt;50),0.5,0))</f>
        <v>0</v>
      </c>
    </row>
    <row r="9" spans="1:21" x14ac:dyDescent="0.25">
      <c r="A9" s="17"/>
      <c r="B9" s="17"/>
      <c r="C9" s="17"/>
      <c r="D9" s="17"/>
      <c r="E9" s="17"/>
      <c r="F9" s="17"/>
      <c r="G9" s="17"/>
      <c r="H9" s="18"/>
      <c r="I9" s="18"/>
      <c r="J9" s="18"/>
      <c r="K9" s="18"/>
      <c r="L9" s="18"/>
      <c r="M9" s="18"/>
      <c r="N9" s="30" t="s">
        <v>28</v>
      </c>
      <c r="O9" s="30"/>
      <c r="P9" s="31">
        <v>41473</v>
      </c>
      <c r="Q9" s="32"/>
      <c r="R9" s="12">
        <f t="shared" si="0"/>
        <v>1</v>
      </c>
      <c r="S9" s="13">
        <v>1972</v>
      </c>
      <c r="T9" s="14">
        <f t="shared" si="1"/>
        <v>43</v>
      </c>
      <c r="U9" s="15">
        <f>IF(ISBLANK(T9),0,IF(OR(T9&lt;26,T9&gt;50),0.5,0))</f>
        <v>0</v>
      </c>
    </row>
    <row r="10" spans="1:21" x14ac:dyDescent="0.25">
      <c r="A10" s="17"/>
      <c r="B10" s="17"/>
      <c r="C10" s="17"/>
      <c r="D10" s="17"/>
      <c r="E10" s="17"/>
      <c r="F10" s="17"/>
      <c r="G10" s="17"/>
      <c r="H10" s="18"/>
      <c r="I10" s="18"/>
      <c r="J10" s="18"/>
      <c r="K10" s="18"/>
      <c r="L10" s="18"/>
      <c r="M10" s="18"/>
      <c r="N10" s="30" t="s">
        <v>26</v>
      </c>
      <c r="O10" s="30" t="s">
        <v>24</v>
      </c>
      <c r="P10" s="31"/>
      <c r="Q10" s="32"/>
      <c r="R10" s="12">
        <f t="shared" si="0"/>
        <v>1</v>
      </c>
      <c r="S10" s="13">
        <v>1959</v>
      </c>
      <c r="T10" s="14">
        <f t="shared" si="1"/>
        <v>56</v>
      </c>
      <c r="U10" s="15">
        <f t="shared" ref="U10:U15" si="2">IF(ISBLANK(T10),0,IF(OR(T10&lt;26,T10&gt;50),0.5,0))</f>
        <v>0.5</v>
      </c>
    </row>
    <row r="11" spans="1:21" x14ac:dyDescent="0.25">
      <c r="A11" s="17"/>
      <c r="B11" s="17"/>
      <c r="C11" s="17"/>
      <c r="D11" s="17"/>
      <c r="E11" s="17"/>
      <c r="F11" s="17"/>
      <c r="G11" s="17"/>
      <c r="H11" s="18"/>
      <c r="I11" s="18"/>
      <c r="J11" s="18"/>
      <c r="K11" s="18"/>
      <c r="L11" s="18"/>
      <c r="M11" s="18"/>
      <c r="N11" s="30" t="s">
        <v>26</v>
      </c>
      <c r="O11" s="30" t="s">
        <v>24</v>
      </c>
      <c r="P11" s="31"/>
      <c r="Q11" s="32"/>
      <c r="R11" s="12">
        <f t="shared" si="0"/>
        <v>1</v>
      </c>
      <c r="S11" s="13">
        <v>1958</v>
      </c>
      <c r="T11" s="14">
        <f t="shared" si="1"/>
        <v>57</v>
      </c>
      <c r="U11" s="15">
        <f t="shared" si="2"/>
        <v>0.5</v>
      </c>
    </row>
    <row r="12" spans="1:21" x14ac:dyDescent="0.25">
      <c r="A12" s="17"/>
      <c r="B12" s="17"/>
      <c r="C12" s="17"/>
      <c r="D12" s="17"/>
      <c r="E12" s="17"/>
      <c r="F12" s="17"/>
      <c r="G12" s="17"/>
      <c r="H12" s="18"/>
      <c r="I12" s="8"/>
      <c r="J12" s="18"/>
      <c r="K12" s="18"/>
      <c r="L12" s="18"/>
      <c r="M12" s="32"/>
      <c r="N12" s="30" t="s">
        <v>26</v>
      </c>
      <c r="O12" s="30" t="s">
        <v>24</v>
      </c>
      <c r="P12" s="31"/>
      <c r="Q12" s="32"/>
      <c r="R12" s="12">
        <f t="shared" si="0"/>
        <v>1</v>
      </c>
      <c r="S12" s="13">
        <v>1958</v>
      </c>
      <c r="T12" s="14">
        <f t="shared" si="1"/>
        <v>57</v>
      </c>
      <c r="U12" s="15">
        <f t="shared" si="2"/>
        <v>0.5</v>
      </c>
    </row>
    <row r="13" spans="1:21" x14ac:dyDescent="0.25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30" t="s">
        <v>28</v>
      </c>
      <c r="O13" s="30" t="s">
        <v>24</v>
      </c>
      <c r="P13" s="31">
        <v>42037</v>
      </c>
      <c r="Q13" s="32"/>
      <c r="R13" s="12">
        <f t="shared" si="0"/>
        <v>1</v>
      </c>
      <c r="S13" s="13">
        <v>1982</v>
      </c>
      <c r="T13" s="14">
        <f t="shared" si="1"/>
        <v>33</v>
      </c>
      <c r="U13" s="15">
        <f t="shared" si="2"/>
        <v>0</v>
      </c>
    </row>
    <row r="14" spans="1:21" x14ac:dyDescent="0.25">
      <c r="A14" s="7"/>
      <c r="B14" s="7"/>
      <c r="C14" s="7"/>
      <c r="D14" s="7"/>
      <c r="E14" s="7"/>
      <c r="F14" s="7"/>
      <c r="G14" s="7"/>
      <c r="H14" s="8"/>
      <c r="I14" s="8"/>
      <c r="J14" s="8"/>
      <c r="K14" s="8"/>
      <c r="L14" s="7"/>
      <c r="M14" s="7"/>
      <c r="N14" s="9" t="s">
        <v>23</v>
      </c>
      <c r="O14" s="9" t="s">
        <v>29</v>
      </c>
      <c r="P14" s="10">
        <v>42173</v>
      </c>
      <c r="Q14" s="11"/>
      <c r="R14" s="12">
        <f t="shared" si="0"/>
        <v>1</v>
      </c>
      <c r="S14" s="33">
        <v>1967</v>
      </c>
      <c r="T14" s="14">
        <f t="shared" si="1"/>
        <v>48</v>
      </c>
      <c r="U14" s="15">
        <f t="shared" si="2"/>
        <v>0</v>
      </c>
    </row>
    <row r="15" spans="1:21" ht="12.75" thickBot="1" x14ac:dyDescent="0.3">
      <c r="A15" s="34"/>
      <c r="B15" s="35"/>
      <c r="C15" s="35"/>
      <c r="D15" s="34"/>
      <c r="E15" s="35"/>
      <c r="F15" s="35"/>
      <c r="G15" s="35"/>
      <c r="H15" s="36"/>
      <c r="I15" s="36"/>
      <c r="J15" s="36"/>
      <c r="K15" s="36"/>
      <c r="L15" s="35"/>
      <c r="M15" s="36"/>
      <c r="N15" s="37" t="s">
        <v>26</v>
      </c>
      <c r="O15" s="37" t="s">
        <v>29</v>
      </c>
      <c r="P15" s="38">
        <v>41964</v>
      </c>
      <c r="Q15" s="36"/>
      <c r="R15" s="12">
        <f t="shared" si="0"/>
        <v>1</v>
      </c>
      <c r="S15" s="39">
        <v>1987</v>
      </c>
      <c r="T15" s="40">
        <f t="shared" si="1"/>
        <v>28</v>
      </c>
      <c r="U15" s="41">
        <f t="shared" si="2"/>
        <v>0</v>
      </c>
    </row>
    <row r="16" spans="1:21" x14ac:dyDescent="0.25">
      <c r="A16" s="42" t="s">
        <v>30</v>
      </c>
      <c r="B16" s="83" t="s">
        <v>31</v>
      </c>
      <c r="C16" s="83"/>
      <c r="D16" s="83"/>
      <c r="E16" s="83"/>
      <c r="F16" s="83"/>
      <c r="G16" s="83"/>
      <c r="J16" s="43"/>
      <c r="R16" s="44">
        <f>SUM(R4:R15)</f>
        <v>11.745205479452055</v>
      </c>
      <c r="U16" s="45">
        <f>SUM(U4:U15)</f>
        <v>3.5</v>
      </c>
    </row>
    <row r="17" spans="1:10" x14ac:dyDescent="0.25">
      <c r="A17" s="46"/>
      <c r="B17" s="83" t="s">
        <v>32</v>
      </c>
      <c r="C17" s="83"/>
      <c r="D17" s="83"/>
      <c r="E17" s="83"/>
      <c r="F17" s="83"/>
      <c r="G17" s="83"/>
      <c r="J17" s="43"/>
    </row>
    <row r="18" spans="1:10" x14ac:dyDescent="0.25">
      <c r="B18" s="81" t="s">
        <v>33</v>
      </c>
      <c r="C18" s="81"/>
      <c r="D18" s="81"/>
      <c r="E18" s="81"/>
      <c r="F18" s="81"/>
      <c r="G18" s="81"/>
      <c r="J18" s="43"/>
    </row>
    <row r="19" spans="1:10" x14ac:dyDescent="0.25">
      <c r="J19" s="43"/>
    </row>
    <row r="20" spans="1:10" x14ac:dyDescent="0.25">
      <c r="A20" s="47"/>
      <c r="B20" s="48" t="s">
        <v>34</v>
      </c>
      <c r="J20" s="43"/>
    </row>
    <row r="21" spans="1:10" x14ac:dyDescent="0.25">
      <c r="A21" s="49"/>
      <c r="B21" s="48" t="s">
        <v>35</v>
      </c>
      <c r="J21" s="43"/>
    </row>
    <row r="22" spans="1:10" x14ac:dyDescent="0.25">
      <c r="A22" s="50"/>
      <c r="B22" s="48" t="s">
        <v>36</v>
      </c>
      <c r="J22" s="43"/>
    </row>
    <row r="23" spans="1:10" x14ac:dyDescent="0.25">
      <c r="J23" s="43"/>
    </row>
    <row r="24" spans="1:10" x14ac:dyDescent="0.25">
      <c r="A24" s="2" t="s">
        <v>37</v>
      </c>
      <c r="B24" s="51">
        <v>9.5299999999999994</v>
      </c>
      <c r="J24" s="43"/>
    </row>
    <row r="25" spans="1:10" x14ac:dyDescent="0.25">
      <c r="J25" s="43"/>
    </row>
    <row r="26" spans="1:10" ht="12" customHeight="1" x14ac:dyDescent="0.25">
      <c r="A26" s="80" t="s">
        <v>38</v>
      </c>
      <c r="B26" s="80"/>
      <c r="C26" s="52">
        <v>283</v>
      </c>
      <c r="D26" s="53"/>
      <c r="G26" s="54"/>
      <c r="H26" s="54"/>
    </row>
    <row r="27" spans="1:10" x14ac:dyDescent="0.25">
      <c r="A27" s="80" t="s">
        <v>39</v>
      </c>
      <c r="B27" s="81"/>
      <c r="C27" s="55">
        <v>12.19266</v>
      </c>
      <c r="G27" s="54"/>
      <c r="H27" s="54"/>
    </row>
    <row r="28" spans="1:10" x14ac:dyDescent="0.25">
      <c r="A28" s="80" t="s">
        <v>40</v>
      </c>
      <c r="B28" s="81"/>
      <c r="C28" s="55">
        <v>2.4261599999999999</v>
      </c>
      <c r="D28" s="56"/>
      <c r="G28" s="54"/>
      <c r="H28" s="54"/>
    </row>
    <row r="29" spans="1:10" x14ac:dyDescent="0.25">
      <c r="A29" s="80" t="s">
        <v>41</v>
      </c>
      <c r="B29" s="81"/>
      <c r="C29" s="57">
        <v>0.37</v>
      </c>
      <c r="D29" s="58" t="s">
        <v>42</v>
      </c>
      <c r="G29" s="54"/>
      <c r="H29" s="54"/>
    </row>
    <row r="30" spans="1:10" x14ac:dyDescent="0.25">
      <c r="A30" s="80" t="s">
        <v>43</v>
      </c>
      <c r="B30" s="81"/>
      <c r="C30" s="57">
        <v>9</v>
      </c>
      <c r="D30" s="58" t="s">
        <v>42</v>
      </c>
      <c r="G30" s="54"/>
      <c r="H30" s="54"/>
    </row>
    <row r="31" spans="1:10" x14ac:dyDescent="0.25">
      <c r="A31" s="84" t="s">
        <v>44</v>
      </c>
      <c r="B31" s="85"/>
      <c r="C31" s="59">
        <f>C26+C28+C29+C27</f>
        <v>297.98881999999998</v>
      </c>
      <c r="D31" s="56"/>
      <c r="E31" s="58"/>
      <c r="F31" s="60"/>
      <c r="G31" s="54"/>
      <c r="H31" s="54"/>
    </row>
    <row r="32" spans="1:10" x14ac:dyDescent="0.25">
      <c r="A32" s="86" t="s">
        <v>45</v>
      </c>
      <c r="B32" s="87"/>
      <c r="C32" s="61">
        <f>ROUNDDOWN(C31,0)</f>
        <v>297</v>
      </c>
      <c r="D32" s="56"/>
      <c r="E32" s="58"/>
      <c r="F32" s="60"/>
      <c r="G32" s="54"/>
      <c r="H32" s="54"/>
    </row>
    <row r="33" spans="1:8" x14ac:dyDescent="0.25">
      <c r="A33" s="80" t="s">
        <v>46</v>
      </c>
      <c r="B33" s="81"/>
      <c r="C33" s="62">
        <v>0.06</v>
      </c>
      <c r="D33" s="63"/>
      <c r="E33" s="58"/>
      <c r="F33" s="58"/>
      <c r="G33" s="58"/>
    </row>
    <row r="34" spans="1:8" x14ac:dyDescent="0.25">
      <c r="A34" s="89" t="s">
        <v>47</v>
      </c>
      <c r="B34" s="81"/>
      <c r="C34" s="64">
        <f>C32*C33</f>
        <v>17.82</v>
      </c>
      <c r="D34" s="60"/>
      <c r="E34" s="58"/>
      <c r="F34" s="58"/>
      <c r="G34" s="58"/>
    </row>
    <row r="35" spans="1:8" x14ac:dyDescent="0.25">
      <c r="A35" s="90" t="s">
        <v>48</v>
      </c>
      <c r="B35" s="91"/>
      <c r="C35" s="65">
        <f>ROUNDDOWN(C34,0)</f>
        <v>17</v>
      </c>
      <c r="D35" s="58"/>
      <c r="E35" s="58"/>
      <c r="F35" s="58"/>
      <c r="G35" s="58"/>
    </row>
    <row r="36" spans="1:8" x14ac:dyDescent="0.25">
      <c r="A36" s="80" t="s">
        <v>49</v>
      </c>
      <c r="B36" s="81"/>
      <c r="C36" s="56">
        <f>R16</f>
        <v>11.745205479452055</v>
      </c>
      <c r="D36" s="58"/>
      <c r="E36" s="58"/>
      <c r="F36" s="58"/>
      <c r="G36" s="58"/>
    </row>
    <row r="37" spans="1:8" x14ac:dyDescent="0.25">
      <c r="A37" s="80" t="s">
        <v>50</v>
      </c>
      <c r="B37" s="81"/>
      <c r="C37" s="57">
        <v>0</v>
      </c>
      <c r="D37" s="58" t="s">
        <v>42</v>
      </c>
      <c r="E37" s="58"/>
      <c r="F37" s="58"/>
      <c r="G37" s="58"/>
    </row>
    <row r="38" spans="1:8" x14ac:dyDescent="0.25">
      <c r="A38" s="92" t="s">
        <v>51</v>
      </c>
      <c r="B38" s="92"/>
      <c r="C38" s="66">
        <f>SUM(C36:C37)</f>
        <v>11.745205479452055</v>
      </c>
      <c r="D38" s="58"/>
      <c r="E38" s="58"/>
      <c r="F38" s="58"/>
      <c r="G38" s="58"/>
    </row>
    <row r="39" spans="1:8" x14ac:dyDescent="0.25">
      <c r="A39" s="80" t="s">
        <v>52</v>
      </c>
      <c r="B39" s="81"/>
      <c r="C39" s="57">
        <v>0.41</v>
      </c>
      <c r="D39" s="58" t="s">
        <v>42</v>
      </c>
      <c r="E39" s="58"/>
      <c r="F39" s="58"/>
      <c r="G39" s="58"/>
    </row>
    <row r="40" spans="1:8" x14ac:dyDescent="0.25">
      <c r="A40" s="80" t="s">
        <v>53</v>
      </c>
      <c r="B40" s="81"/>
      <c r="C40" s="57">
        <v>0</v>
      </c>
      <c r="D40" s="58" t="s">
        <v>42</v>
      </c>
      <c r="E40" s="58"/>
      <c r="F40" s="58"/>
      <c r="G40" s="58"/>
    </row>
    <row r="41" spans="1:8" x14ac:dyDescent="0.25">
      <c r="A41" s="80" t="s">
        <v>54</v>
      </c>
      <c r="B41" s="81"/>
      <c r="C41" s="53">
        <f>C35-SUM(C38:C40)</f>
        <v>4.8447945205479446</v>
      </c>
      <c r="F41" s="58"/>
      <c r="G41" s="58"/>
    </row>
    <row r="42" spans="1:8" x14ac:dyDescent="0.25">
      <c r="A42" s="80"/>
      <c r="B42" s="81"/>
      <c r="C42" s="67"/>
      <c r="D42" s="58"/>
      <c r="E42" s="58"/>
      <c r="F42" s="58"/>
      <c r="G42" s="58"/>
    </row>
    <row r="43" spans="1:8" x14ac:dyDescent="0.25">
      <c r="A43" s="80" t="s">
        <v>55</v>
      </c>
      <c r="B43" s="81"/>
      <c r="C43" s="68">
        <f>U16</f>
        <v>3.5</v>
      </c>
      <c r="D43" s="67"/>
      <c r="E43" s="69"/>
      <c r="G43" s="58"/>
      <c r="H43" s="58"/>
    </row>
    <row r="44" spans="1:8" ht="11.25" customHeight="1" x14ac:dyDescent="0.25">
      <c r="A44" s="80" t="s">
        <v>56</v>
      </c>
      <c r="B44" s="81"/>
      <c r="C44" s="56">
        <f>IF(C41-C43&lt;0,0,C41-C43)</f>
        <v>1.3447945205479446</v>
      </c>
      <c r="D44" s="56"/>
      <c r="E44" s="88" t="str">
        <f>IF(C44=0,"Obligation remplie","Obligation non remplie")</f>
        <v>Obligation non remplie</v>
      </c>
      <c r="F44" s="88"/>
      <c r="G44" s="58"/>
      <c r="H44" s="58"/>
    </row>
    <row r="45" spans="1:8" ht="11.25" customHeight="1" x14ac:dyDescent="0.25">
      <c r="A45" s="80" t="s">
        <v>57</v>
      </c>
      <c r="B45" s="80"/>
      <c r="C45" s="63">
        <f>$C$30/$C$31</f>
        <v>3.0202475381458944E-2</v>
      </c>
      <c r="D45" s="56"/>
      <c r="E45" s="70"/>
      <c r="F45" s="70"/>
      <c r="G45" s="58"/>
      <c r="H45" s="58"/>
    </row>
    <row r="46" spans="1:8" x14ac:dyDescent="0.25">
      <c r="A46" s="95" t="s">
        <v>58</v>
      </c>
      <c r="B46" s="96"/>
      <c r="C46" s="71">
        <f>IF(C31&lt;200,400,IF(C31&gt;750,600,500))</f>
        <v>500</v>
      </c>
      <c r="D46" s="58"/>
      <c r="E46" s="69"/>
      <c r="F46" s="58"/>
      <c r="G46" s="58"/>
      <c r="H46" s="58"/>
    </row>
    <row r="47" spans="1:8" x14ac:dyDescent="0.2">
      <c r="A47" s="102" t="s">
        <v>59</v>
      </c>
      <c r="B47" s="102"/>
      <c r="C47" s="72" t="str">
        <f>IF(C45=0%,C44*C46*B24, "")</f>
        <v/>
      </c>
      <c r="D47" s="73"/>
      <c r="E47" s="69"/>
      <c r="F47" s="58"/>
      <c r="G47" s="58"/>
      <c r="H47" s="58"/>
    </row>
    <row r="48" spans="1:8" x14ac:dyDescent="0.25">
      <c r="A48" s="95" t="s">
        <v>60</v>
      </c>
      <c r="B48" s="95"/>
      <c r="C48" s="56">
        <f>IF((C45&gt;0%)*AND(C45&lt;80%),1-(1.3*C45),"")</f>
        <v>0.9607367820041034</v>
      </c>
      <c r="D48" s="73"/>
      <c r="E48" s="69"/>
      <c r="F48" s="58"/>
      <c r="G48" s="58"/>
      <c r="H48" s="58"/>
    </row>
    <row r="49" spans="1:8" ht="25.5" customHeight="1" x14ac:dyDescent="0.25">
      <c r="A49" s="97" t="s">
        <v>61</v>
      </c>
      <c r="B49" s="97"/>
      <c r="C49" s="56">
        <f>IF((C45&gt;0%)*AND(C45&lt;80%),C48*C44,"")</f>
        <v>1.2919935601279833</v>
      </c>
      <c r="D49" s="73"/>
      <c r="E49" s="69"/>
      <c r="F49" s="58"/>
      <c r="G49" s="58"/>
      <c r="H49" s="58"/>
    </row>
    <row r="50" spans="1:8" x14ac:dyDescent="0.2">
      <c r="A50" s="102" t="s">
        <v>62</v>
      </c>
      <c r="B50" s="102"/>
      <c r="C50" s="72">
        <f>IF((C45&gt;0%)*AND(C45&lt;80%),C49*C46*B24,"")</f>
        <v>6156.3493140098399</v>
      </c>
      <c r="D50" s="74"/>
      <c r="E50" s="75"/>
      <c r="F50" s="58"/>
      <c r="G50" s="58"/>
      <c r="H50" s="58"/>
    </row>
    <row r="51" spans="1:8" x14ac:dyDescent="0.25">
      <c r="A51" s="102" t="s">
        <v>63</v>
      </c>
      <c r="B51" s="102"/>
      <c r="C51" s="74" t="str">
        <f>IF(C50&lt;50*B24,C44*50*$B$24,"")</f>
        <v/>
      </c>
      <c r="D51" s="74"/>
      <c r="F51" s="58"/>
      <c r="G51" s="58"/>
      <c r="H51" s="74"/>
    </row>
    <row r="52" spans="1:8" x14ac:dyDescent="0.25">
      <c r="A52" s="98" t="s">
        <v>64</v>
      </c>
      <c r="B52" s="98"/>
      <c r="C52" s="74" t="str">
        <f>IF(C51&gt;C50,C51,"")</f>
        <v/>
      </c>
      <c r="D52" s="74"/>
      <c r="F52" s="58"/>
      <c r="G52" s="58"/>
      <c r="H52" s="58"/>
    </row>
    <row r="53" spans="1:8" x14ac:dyDescent="0.25">
      <c r="A53" s="102" t="s">
        <v>65</v>
      </c>
      <c r="B53" s="102"/>
      <c r="C53" s="76" t="str">
        <f>IF(C45&gt;=80%,C44*B24*40,"")</f>
        <v/>
      </c>
      <c r="D53" s="74"/>
      <c r="F53" s="58"/>
      <c r="G53" s="58"/>
      <c r="H53" s="58"/>
    </row>
    <row r="54" spans="1:8" ht="12.75" thickBot="1" x14ac:dyDescent="0.3">
      <c r="A54" s="99" t="s">
        <v>66</v>
      </c>
      <c r="B54" s="99"/>
      <c r="C54" s="74">
        <v>16669.2</v>
      </c>
      <c r="D54" s="74"/>
      <c r="F54" s="58"/>
      <c r="G54" s="58"/>
      <c r="H54" s="58"/>
    </row>
    <row r="55" spans="1:8" ht="15.75" thickBot="1" x14ac:dyDescent="0.3">
      <c r="A55" s="100" t="s">
        <v>67</v>
      </c>
      <c r="B55" s="100"/>
      <c r="C55" s="101"/>
      <c r="D55" s="74"/>
      <c r="F55" s="58"/>
      <c r="G55" s="58"/>
      <c r="H55" s="58"/>
    </row>
    <row r="56" spans="1:8" ht="12.75" thickBot="1" x14ac:dyDescent="0.3">
      <c r="A56" s="93" t="s">
        <v>68</v>
      </c>
      <c r="B56" s="94"/>
      <c r="C56" s="77"/>
      <c r="D56" s="74"/>
      <c r="E56" s="78"/>
      <c r="F56" s="58"/>
      <c r="G56" s="58"/>
      <c r="H56" s="58"/>
    </row>
    <row r="58" spans="1:8" x14ac:dyDescent="0.25">
      <c r="C58" s="79">
        <f>IF(C44&lt;0,0,C50*C44)</f>
        <v>8279.0248240595301</v>
      </c>
    </row>
    <row r="73" spans="7:7" x14ac:dyDescent="0.25">
      <c r="G73" s="75"/>
    </row>
  </sheetData>
  <mergeCells count="36">
    <mergeCell ref="A56:B56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E44:F44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33:B33"/>
    <mergeCell ref="B1:U2"/>
    <mergeCell ref="B16:G16"/>
    <mergeCell ref="B17:G17"/>
    <mergeCell ref="B18:G18"/>
    <mergeCell ref="A26:B26"/>
    <mergeCell ref="A27:B27"/>
    <mergeCell ref="A28:B28"/>
    <mergeCell ref="A29:B29"/>
    <mergeCell ref="A30:B30"/>
    <mergeCell ref="A31:B31"/>
    <mergeCell ref="A32:B32"/>
  </mergeCells>
  <conditionalFormatting sqref="C47 C50 C53">
    <cfRule type="notContainsBlanks" dxfId="0" priority="1">
      <formula>LEN(TRIM(C47))&gt;0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SOCIETE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GOSSET</dc:creator>
  <cp:lastModifiedBy>Cécile HOARAU</cp:lastModifiedBy>
  <dcterms:created xsi:type="dcterms:W3CDTF">2015-12-30T14:19:56Z</dcterms:created>
  <dcterms:modified xsi:type="dcterms:W3CDTF">2015-12-30T14:58:48Z</dcterms:modified>
</cp:coreProperties>
</file>