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 codeName="{37B6ACAC-4A07-160E-37E0-EFA003358AD4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Arno\Desktop\"/>
    </mc:Choice>
  </mc:AlternateContent>
  <bookViews>
    <workbookView xWindow="0" yWindow="0" windowWidth="24240" windowHeight="12405" tabRatio="803" activeTab="4"/>
  </bookViews>
  <sheets>
    <sheet name="Contrôle" sheetId="33" r:id="rId1"/>
    <sheet name="Matrice Fact." sheetId="15" r:id="rId2"/>
    <sheet name="MHCS" sheetId="6" r:id="rId3"/>
    <sheet name="MHD" sheetId="7" r:id="rId4"/>
    <sheet name="MHD PUB" sheetId="27" r:id="rId5"/>
  </sheets>
  <externalReferences>
    <externalReference r:id="rId6"/>
    <externalReference r:id="rId7"/>
  </externalReferences>
  <definedNames>
    <definedName name="_xlnm._FilterDatabase" localSheetId="1" hidden="1">'Matrice Fact.'!$A$8:$I$399</definedName>
    <definedName name="_xlnm.Print_Titles" localSheetId="1">'Matrice Fact.'!$8:$8</definedName>
    <definedName name="Manuel_Clients">NomsClients[CLIENT]</definedName>
    <definedName name="MHCS">[1]Feuil1!$E$2:$G$6</definedName>
    <definedName name="MHD">MHD!$A$1:$I$55</definedName>
    <definedName name="_xlnm.Print_Area" localSheetId="1">'Matrice Fact.'!$A$1:$M$399</definedName>
    <definedName name="_xlnm.Print_Area" localSheetId="2">MHCS!$A$90:$G$258</definedName>
    <definedName name="_xlnm.Print_Area" localSheetId="3">MHD!$A$124:$I$948</definedName>
    <definedName name="_xlnm.Print_Area" localSheetId="4">'MHD PUB'!$A$48:$J$212</definedName>
    <definedName name="Zone_d_impression_MHCS" localSheetId="2">MHCS!$A$90:$G$221</definedName>
    <definedName name="Zone_d_impression_MHD" localSheetId="3">MHD!$A$124:$I$915</definedName>
    <definedName name="Zone2">[2]Feuil2!$D$19:$H$23</definedName>
  </definedNames>
  <calcPr calcId="162913"/>
  <fileRecoveryPr autoRecover="0"/>
</workbook>
</file>

<file path=xl/calcChain.xml><?xml version="1.0" encoding="utf-8"?>
<calcChain xmlns="http://schemas.openxmlformats.org/spreadsheetml/2006/main">
  <c r="K103" i="15" l="1"/>
  <c r="J374" i="15" l="1"/>
  <c r="J373" i="15"/>
  <c r="K65" i="15" l="1"/>
  <c r="J62" i="15" l="1"/>
  <c r="J63" i="15"/>
  <c r="J174" i="15" l="1"/>
  <c r="E160" i="7"/>
  <c r="J195" i="15" l="1"/>
  <c r="J194" i="15"/>
  <c r="J193" i="15"/>
  <c r="K339" i="15" l="1"/>
  <c r="J339" i="15" s="1"/>
  <c r="C99" i="6"/>
  <c r="K251" i="15" l="1"/>
  <c r="L130" i="15"/>
  <c r="K234" i="15" l="1"/>
  <c r="J234" i="15" s="1"/>
  <c r="K219" i="15"/>
  <c r="J219" i="15" s="1"/>
  <c r="K129" i="15"/>
  <c r="J129" i="15" s="1"/>
  <c r="J195" i="27"/>
  <c r="B195" i="27"/>
  <c r="J194" i="27"/>
  <c r="B194" i="27"/>
  <c r="J193" i="27"/>
  <c r="B193" i="27"/>
  <c r="J192" i="27"/>
  <c r="B192" i="27"/>
  <c r="J191" i="27"/>
  <c r="B191" i="27"/>
  <c r="J190" i="27"/>
  <c r="B190" i="27"/>
  <c r="J189" i="27"/>
  <c r="B189" i="27"/>
  <c r="J188" i="27"/>
  <c r="B188" i="27"/>
  <c r="J187" i="27"/>
  <c r="B187" i="27"/>
  <c r="J186" i="27"/>
  <c r="B186" i="27"/>
  <c r="I931" i="7"/>
  <c r="B931" i="7"/>
  <c r="I930" i="7"/>
  <c r="B930" i="7"/>
  <c r="I929" i="7"/>
  <c r="B929" i="7"/>
  <c r="I928" i="7"/>
  <c r="B928" i="7"/>
  <c r="I927" i="7"/>
  <c r="B927" i="7"/>
  <c r="I926" i="7"/>
  <c r="B926" i="7"/>
  <c r="I925" i="7"/>
  <c r="B925" i="7"/>
  <c r="I924" i="7"/>
  <c r="B924" i="7"/>
  <c r="I923" i="7"/>
  <c r="B923" i="7"/>
  <c r="I922" i="7"/>
  <c r="G228" i="6"/>
  <c r="B922" i="7"/>
  <c r="B228" i="6"/>
  <c r="L234" i="15" l="1"/>
  <c r="L219" i="15"/>
  <c r="L129" i="15"/>
  <c r="K104" i="15"/>
  <c r="J104" i="15" s="1"/>
  <c r="F183" i="27"/>
  <c r="F211" i="27" s="1"/>
  <c r="G212" i="27" s="1"/>
  <c r="E919" i="7"/>
  <c r="K203" i="15"/>
  <c r="J203" i="15" s="1"/>
  <c r="E947" i="7" l="1"/>
  <c r="K181" i="15"/>
  <c r="J181" i="15" s="1"/>
  <c r="L104" i="15"/>
  <c r="A182" i="27"/>
  <c r="L203" i="15"/>
  <c r="F948" i="7" l="1"/>
  <c r="A918" i="7"/>
  <c r="L181" i="15"/>
  <c r="G237" i="6"/>
  <c r="B237" i="6"/>
  <c r="G236" i="6"/>
  <c r="B236" i="6"/>
  <c r="G235" i="6"/>
  <c r="B235" i="6"/>
  <c r="G234" i="6"/>
  <c r="B234" i="6"/>
  <c r="G233" i="6"/>
  <c r="B233" i="6"/>
  <c r="G232" i="6"/>
  <c r="B232" i="6"/>
  <c r="G231" i="6"/>
  <c r="B231" i="6"/>
  <c r="G230" i="6"/>
  <c r="B230" i="6"/>
  <c r="G229" i="6"/>
  <c r="B229" i="6"/>
  <c r="C225" i="6" l="1"/>
  <c r="K67" i="15" s="1"/>
  <c r="J67" i="15" s="1"/>
  <c r="L67" i="15" l="1"/>
  <c r="C257" i="6"/>
  <c r="C258" i="6" s="1"/>
  <c r="J251" i="15"/>
  <c r="L251" i="15" l="1"/>
  <c r="A224" i="6"/>
  <c r="C105" i="6" l="1"/>
  <c r="C104" i="6"/>
  <c r="J61" i="15"/>
  <c r="J60" i="15"/>
  <c r="C108" i="6"/>
  <c r="G108" i="6" s="1"/>
  <c r="E853" i="7" l="1"/>
  <c r="E881" i="7" s="1"/>
  <c r="F153" i="27" l="1"/>
  <c r="F152" i="27"/>
  <c r="F151" i="27"/>
  <c r="K6" i="15" l="1"/>
  <c r="L373" i="15" l="1"/>
  <c r="J149" i="15" l="1"/>
  <c r="L149" i="15" s="1"/>
  <c r="E890" i="7"/>
  <c r="B890" i="7"/>
  <c r="A890" i="7"/>
  <c r="H890" i="7" s="1"/>
  <c r="E889" i="7"/>
  <c r="B889" i="7"/>
  <c r="A889" i="7"/>
  <c r="H889" i="7" s="1"/>
  <c r="E888" i="7"/>
  <c r="B888" i="7"/>
  <c r="A888" i="7"/>
  <c r="H888" i="7" s="1"/>
  <c r="E887" i="7"/>
  <c r="B887" i="7"/>
  <c r="A887" i="7"/>
  <c r="J150" i="15"/>
  <c r="G886" i="7"/>
  <c r="E886" i="7"/>
  <c r="B886" i="7"/>
  <c r="I902" i="7"/>
  <c r="B902" i="7"/>
  <c r="I901" i="7"/>
  <c r="B901" i="7"/>
  <c r="I900" i="7"/>
  <c r="B900" i="7"/>
  <c r="I899" i="7"/>
  <c r="B899" i="7"/>
  <c r="I898" i="7"/>
  <c r="B898" i="7"/>
  <c r="I897" i="7"/>
  <c r="B897" i="7"/>
  <c r="I896" i="7"/>
  <c r="B896" i="7"/>
  <c r="I895" i="7"/>
  <c r="B895" i="7"/>
  <c r="I894" i="7"/>
  <c r="B894" i="7"/>
  <c r="I893" i="7"/>
  <c r="B893" i="7"/>
  <c r="I892" i="7"/>
  <c r="B892" i="7"/>
  <c r="I891" i="7"/>
  <c r="B891" i="7"/>
  <c r="G887" i="7" l="1"/>
  <c r="I887" i="7" s="1"/>
  <c r="E149" i="15"/>
  <c r="H887" i="7"/>
  <c r="G888" i="7"/>
  <c r="I888" i="7" s="1"/>
  <c r="G889" i="7"/>
  <c r="I889" i="7" s="1"/>
  <c r="F890" i="7"/>
  <c r="G890" i="7"/>
  <c r="I890" i="7" s="1"/>
  <c r="F888" i="7"/>
  <c r="F889" i="7"/>
  <c r="F887" i="7"/>
  <c r="I39" i="7"/>
  <c r="F46" i="7" s="1"/>
  <c r="G138" i="7"/>
  <c r="J163" i="15" l="1"/>
  <c r="E162" i="6"/>
  <c r="J58" i="15"/>
  <c r="L58" i="15" s="1"/>
  <c r="C162" i="6"/>
  <c r="G162" i="6" l="1"/>
  <c r="E58" i="15"/>
  <c r="J164" i="15"/>
  <c r="G393" i="7" l="1"/>
  <c r="G392" i="7"/>
  <c r="J265" i="15" l="1"/>
  <c r="E259" i="7" l="1"/>
  <c r="J160" i="15"/>
  <c r="J159" i="15"/>
  <c r="J158" i="15"/>
  <c r="L158" i="15" s="1"/>
  <c r="J157" i="15"/>
  <c r="E395" i="7"/>
  <c r="E394" i="7"/>
  <c r="E393" i="7"/>
  <c r="E392" i="7"/>
  <c r="G394" i="7"/>
  <c r="I394" i="7" l="1"/>
  <c r="E158" i="15"/>
  <c r="F244" i="27" l="1"/>
  <c r="G245" i="27" s="1"/>
  <c r="A215" i="27" l="1"/>
  <c r="L371" i="15"/>
  <c r="L370" i="15"/>
  <c r="L369" i="15"/>
  <c r="M372" i="15" l="1"/>
  <c r="J65" i="15" l="1"/>
  <c r="E65" i="15" l="1"/>
  <c r="L65" i="15"/>
  <c r="K84" i="15"/>
  <c r="K96" i="15"/>
  <c r="K98" i="15"/>
  <c r="K99" i="15"/>
  <c r="A852" i="7" l="1"/>
  <c r="F882" i="7"/>
  <c r="J273" i="15"/>
  <c r="J272" i="15"/>
  <c r="J271" i="15"/>
  <c r="K179" i="15" l="1"/>
  <c r="J179" i="15" s="1"/>
  <c r="L273" i="15"/>
  <c r="L272" i="15"/>
  <c r="L271" i="15"/>
  <c r="J270" i="15"/>
  <c r="L270" i="15" s="1"/>
  <c r="J269" i="15"/>
  <c r="L269" i="15" s="1"/>
  <c r="J268" i="15"/>
  <c r="L268" i="15" s="1"/>
  <c r="J267" i="15"/>
  <c r="L267" i="15" s="1"/>
  <c r="J266" i="15"/>
  <c r="L266" i="15" s="1"/>
  <c r="J264" i="15"/>
  <c r="L264" i="15" s="1"/>
  <c r="J263" i="15"/>
  <c r="L179" i="15" l="1"/>
  <c r="E179" i="15"/>
  <c r="E273" i="15" l="1"/>
  <c r="E268" i="15"/>
  <c r="E267" i="15"/>
  <c r="E266" i="15"/>
  <c r="E272" i="15"/>
  <c r="E264" i="15"/>
  <c r="L276" i="15"/>
  <c r="L275" i="15"/>
  <c r="L274" i="15"/>
  <c r="L265" i="15"/>
  <c r="L263" i="15"/>
  <c r="M277" i="15" l="1"/>
  <c r="M382" i="15" s="1"/>
  <c r="E265" i="15"/>
  <c r="E269" i="15"/>
  <c r="E270" i="15"/>
  <c r="E263" i="15"/>
  <c r="E271" i="15"/>
  <c r="J102" i="15" l="1"/>
  <c r="L102" i="15" s="1"/>
  <c r="J101" i="15"/>
  <c r="L101" i="15" s="1"/>
  <c r="J100" i="15"/>
  <c r="E100" i="15" l="1"/>
  <c r="L100" i="15"/>
  <c r="E102" i="15"/>
  <c r="E101" i="15"/>
  <c r="J87" i="15" l="1"/>
  <c r="J78" i="15" l="1"/>
  <c r="L78" i="15" s="1"/>
  <c r="J76" i="15"/>
  <c r="L76" i="15" s="1"/>
  <c r="J74" i="15" l="1"/>
  <c r="L74" i="15" s="1"/>
  <c r="J94" i="15"/>
  <c r="L94" i="15" s="1"/>
  <c r="J256" i="15" l="1"/>
  <c r="L256" i="15" s="1"/>
  <c r="J257" i="15"/>
  <c r="L257" i="15" s="1"/>
  <c r="J258" i="15"/>
  <c r="E258" i="15" s="1"/>
  <c r="J259" i="15"/>
  <c r="L259" i="15" s="1"/>
  <c r="J155" i="15"/>
  <c r="G160" i="7"/>
  <c r="I160" i="7" s="1"/>
  <c r="E188" i="7" s="1"/>
  <c r="E622" i="7"/>
  <c r="G622" i="7"/>
  <c r="J239" i="15"/>
  <c r="L239" i="15" s="1"/>
  <c r="J240" i="15"/>
  <c r="L240" i="15" s="1"/>
  <c r="J243" i="15"/>
  <c r="L243" i="15" s="1"/>
  <c r="J244" i="15"/>
  <c r="L244" i="15" s="1"/>
  <c r="J245" i="15"/>
  <c r="L245" i="15" s="1"/>
  <c r="J246" i="15"/>
  <c r="L246" i="15" s="1"/>
  <c r="J247" i="15"/>
  <c r="L247" i="15" s="1"/>
  <c r="J248" i="15"/>
  <c r="L248" i="15" s="1"/>
  <c r="K249" i="15"/>
  <c r="J249" i="15" s="1"/>
  <c r="K250" i="15"/>
  <c r="J250" i="15" s="1"/>
  <c r="E250" i="15" s="1"/>
  <c r="L252" i="15"/>
  <c r="L253" i="15"/>
  <c r="L254" i="15"/>
  <c r="L260" i="15"/>
  <c r="L261" i="15"/>
  <c r="J52" i="15"/>
  <c r="L52" i="15" s="1"/>
  <c r="J9" i="15"/>
  <c r="E9" i="15" s="1"/>
  <c r="J10" i="15"/>
  <c r="E10" i="15" s="1"/>
  <c r="J11" i="15"/>
  <c r="E11" i="15" s="1"/>
  <c r="J12" i="15"/>
  <c r="E12" i="15" s="1"/>
  <c r="J14" i="15"/>
  <c r="E14" i="15" s="1"/>
  <c r="J15" i="15"/>
  <c r="E15" i="15" s="1"/>
  <c r="J16" i="15"/>
  <c r="E16" i="15" s="1"/>
  <c r="J17" i="15"/>
  <c r="E17" i="15" s="1"/>
  <c r="J19" i="15"/>
  <c r="E19" i="15" s="1"/>
  <c r="J20" i="15"/>
  <c r="E20" i="15" s="1"/>
  <c r="J21" i="15"/>
  <c r="E21" i="15" s="1"/>
  <c r="J22" i="15"/>
  <c r="E22" i="15" s="1"/>
  <c r="J24" i="15"/>
  <c r="L24" i="15" s="1"/>
  <c r="J25" i="15"/>
  <c r="L25" i="15" s="1"/>
  <c r="J26" i="15"/>
  <c r="L26" i="15" s="1"/>
  <c r="J27" i="15"/>
  <c r="L27" i="15" s="1"/>
  <c r="J28" i="15"/>
  <c r="L28" i="15" s="1"/>
  <c r="J30" i="15"/>
  <c r="J31" i="15"/>
  <c r="J46" i="15"/>
  <c r="E46" i="15" s="1"/>
  <c r="J51" i="15"/>
  <c r="L51" i="15" s="1"/>
  <c r="J53" i="15"/>
  <c r="L53" i="15" s="1"/>
  <c r="J54" i="15"/>
  <c r="L54" i="15" s="1"/>
  <c r="J55" i="15"/>
  <c r="L55" i="15" s="1"/>
  <c r="J56" i="15"/>
  <c r="L56" i="15" s="1"/>
  <c r="J57" i="15"/>
  <c r="L57" i="15" s="1"/>
  <c r="J59" i="15"/>
  <c r="L59" i="15" s="1"/>
  <c r="L60" i="15"/>
  <c r="L61" i="15"/>
  <c r="L62" i="15"/>
  <c r="L63" i="15"/>
  <c r="K64" i="15"/>
  <c r="J64" i="15" s="1"/>
  <c r="L64" i="15" s="1"/>
  <c r="K66" i="15"/>
  <c r="J66" i="15" s="1"/>
  <c r="L68" i="15"/>
  <c r="L69" i="15"/>
  <c r="L70" i="15"/>
  <c r="J278" i="15"/>
  <c r="L278" i="15" s="1"/>
  <c r="J283" i="15"/>
  <c r="E283" i="15" s="1"/>
  <c r="J279" i="15"/>
  <c r="L279" i="15" s="1"/>
  <c r="J280" i="15"/>
  <c r="L280" i="15" s="1"/>
  <c r="J281" i="15"/>
  <c r="L281" i="15" s="1"/>
  <c r="J282" i="15"/>
  <c r="L282" i="15" s="1"/>
  <c r="J284" i="15"/>
  <c r="L284" i="15" s="1"/>
  <c r="J285" i="15"/>
  <c r="L285" i="15" s="1"/>
  <c r="J286" i="15"/>
  <c r="L286" i="15" s="1"/>
  <c r="J287" i="15"/>
  <c r="L287" i="15" s="1"/>
  <c r="J288" i="15"/>
  <c r="L288" i="15" s="1"/>
  <c r="J289" i="15"/>
  <c r="L289" i="15" s="1"/>
  <c r="J290" i="15"/>
  <c r="L290" i="15" s="1"/>
  <c r="L291" i="15"/>
  <c r="L292" i="15"/>
  <c r="L293" i="15"/>
  <c r="J134" i="15"/>
  <c r="L134" i="15" s="1"/>
  <c r="J135" i="15"/>
  <c r="L135" i="15" s="1"/>
  <c r="J137" i="15"/>
  <c r="L137" i="15" s="1"/>
  <c r="J139" i="15"/>
  <c r="L139" i="15" s="1"/>
  <c r="J140" i="15"/>
  <c r="L140" i="15" s="1"/>
  <c r="J141" i="15"/>
  <c r="L141" i="15" s="1"/>
  <c r="J142" i="15"/>
  <c r="L142" i="15" s="1"/>
  <c r="J143" i="15"/>
  <c r="L143" i="15" s="1"/>
  <c r="J144" i="15"/>
  <c r="L144" i="15" s="1"/>
  <c r="J145" i="15"/>
  <c r="L145" i="15" s="1"/>
  <c r="J146" i="15"/>
  <c r="L146" i="15" s="1"/>
  <c r="J147" i="15"/>
  <c r="L147" i="15" s="1"/>
  <c r="L150" i="15"/>
  <c r="J154" i="15"/>
  <c r="L154" i="15" s="1"/>
  <c r="J156" i="15"/>
  <c r="L156" i="15" s="1"/>
  <c r="E157" i="15"/>
  <c r="L159" i="15"/>
  <c r="L160" i="15"/>
  <c r="J162" i="15"/>
  <c r="E162" i="15" s="1"/>
  <c r="L164" i="15"/>
  <c r="J167" i="15"/>
  <c r="L167" i="15" s="1"/>
  <c r="K168" i="15"/>
  <c r="J168" i="15" s="1"/>
  <c r="L168" i="15" s="1"/>
  <c r="J169" i="15"/>
  <c r="L169" i="15" s="1"/>
  <c r="K170" i="15"/>
  <c r="J170" i="15" s="1"/>
  <c r="J171" i="15"/>
  <c r="L171" i="15" s="1"/>
  <c r="K172" i="15"/>
  <c r="J172" i="15" s="1"/>
  <c r="E172" i="15" s="1"/>
  <c r="J173" i="15"/>
  <c r="L173" i="15" s="1"/>
  <c r="J175" i="15"/>
  <c r="L175" i="15" s="1"/>
  <c r="K176" i="15"/>
  <c r="J176" i="15" s="1"/>
  <c r="E176" i="15" s="1"/>
  <c r="J177" i="15"/>
  <c r="L177" i="15" s="1"/>
  <c r="J178" i="15"/>
  <c r="L178" i="15" s="1"/>
  <c r="J180" i="15"/>
  <c r="L180" i="15" s="1"/>
  <c r="L182" i="15"/>
  <c r="L183" i="15"/>
  <c r="L184" i="15"/>
  <c r="J75" i="15"/>
  <c r="L75" i="15" s="1"/>
  <c r="J77" i="15"/>
  <c r="L77" i="15" s="1"/>
  <c r="J80" i="15"/>
  <c r="L80" i="15" s="1"/>
  <c r="J83" i="15"/>
  <c r="L83" i="15" s="1"/>
  <c r="J84" i="15"/>
  <c r="L84" i="15" s="1"/>
  <c r="J85" i="15"/>
  <c r="L85" i="15" s="1"/>
  <c r="J89" i="15"/>
  <c r="L89" i="15" s="1"/>
  <c r="J93" i="15"/>
  <c r="L93" i="15" s="1"/>
  <c r="J96" i="15"/>
  <c r="L96" i="15" s="1"/>
  <c r="J98" i="15"/>
  <c r="L98" i="15" s="1"/>
  <c r="J99" i="15"/>
  <c r="L99" i="15" s="1"/>
  <c r="J95" i="15"/>
  <c r="L95" i="15" s="1"/>
  <c r="J97" i="15"/>
  <c r="L97" i="15" s="1"/>
  <c r="L105" i="15"/>
  <c r="L106" i="15"/>
  <c r="L107" i="15"/>
  <c r="J109" i="15"/>
  <c r="L109" i="15" s="1"/>
  <c r="J110" i="15"/>
  <c r="L110" i="15" s="1"/>
  <c r="J111" i="15"/>
  <c r="L111" i="15" s="1"/>
  <c r="J112" i="15"/>
  <c r="L112" i="15" s="1"/>
  <c r="J113" i="15"/>
  <c r="L113" i="15" s="1"/>
  <c r="J114" i="15"/>
  <c r="L114" i="15" s="1"/>
  <c r="J115" i="15"/>
  <c r="L115" i="15" s="1"/>
  <c r="J116" i="15"/>
  <c r="L116" i="15" s="1"/>
  <c r="J117" i="15"/>
  <c r="L117" i="15" s="1"/>
  <c r="J118" i="15"/>
  <c r="L118" i="15" s="1"/>
  <c r="J119" i="15"/>
  <c r="L119" i="15" s="1"/>
  <c r="J120" i="15"/>
  <c r="L120" i="15" s="1"/>
  <c r="J121" i="15"/>
  <c r="L121" i="15" s="1"/>
  <c r="J122" i="15"/>
  <c r="L122" i="15" s="1"/>
  <c r="J123" i="15"/>
  <c r="L123" i="15" s="1"/>
  <c r="K124" i="15"/>
  <c r="J124" i="15" s="1"/>
  <c r="L124" i="15" s="1"/>
  <c r="J125" i="15"/>
  <c r="L125" i="15" s="1"/>
  <c r="K127" i="15"/>
  <c r="J127" i="15" s="1"/>
  <c r="L127" i="15" s="1"/>
  <c r="J128" i="15"/>
  <c r="L128" i="15" s="1"/>
  <c r="J126" i="15"/>
  <c r="L126" i="15" s="1"/>
  <c r="L131" i="15"/>
  <c r="L132" i="15"/>
  <c r="J186" i="15"/>
  <c r="L186" i="15" s="1"/>
  <c r="J187" i="15"/>
  <c r="L187" i="15" s="1"/>
  <c r="J190" i="15"/>
  <c r="L190" i="15" s="1"/>
  <c r="J192" i="15"/>
  <c r="L192" i="15" s="1"/>
  <c r="L193" i="15"/>
  <c r="L194" i="15"/>
  <c r="L195" i="15"/>
  <c r="J196" i="15"/>
  <c r="L196" i="15" s="1"/>
  <c r="J197" i="15"/>
  <c r="L197" i="15" s="1"/>
  <c r="J198" i="15"/>
  <c r="L198" i="15" s="1"/>
  <c r="J199" i="15"/>
  <c r="L199" i="15" s="1"/>
  <c r="K201" i="15"/>
  <c r="J201" i="15" s="1"/>
  <c r="L201" i="15" s="1"/>
  <c r="J202" i="15"/>
  <c r="L202" i="15" s="1"/>
  <c r="L204" i="15"/>
  <c r="L205" i="15"/>
  <c r="L206" i="15"/>
  <c r="J208" i="15"/>
  <c r="L208" i="15" s="1"/>
  <c r="J209" i="15"/>
  <c r="L209" i="15" s="1"/>
  <c r="J212" i="15"/>
  <c r="L212" i="15" s="1"/>
  <c r="J213" i="15"/>
  <c r="L213" i="15" s="1"/>
  <c r="J215" i="15"/>
  <c r="L215" i="15" s="1"/>
  <c r="J216" i="15"/>
  <c r="L216" i="15" s="1"/>
  <c r="J217" i="15"/>
  <c r="L217" i="15" s="1"/>
  <c r="K218" i="15"/>
  <c r="J218" i="15" s="1"/>
  <c r="L218" i="15" s="1"/>
  <c r="L220" i="15"/>
  <c r="L221" i="15"/>
  <c r="L222" i="15"/>
  <c r="J224" i="15"/>
  <c r="L224" i="15" s="1"/>
  <c r="J225" i="15"/>
  <c r="L225" i="15" s="1"/>
  <c r="J226" i="15"/>
  <c r="L226" i="15" s="1"/>
  <c r="J227" i="15"/>
  <c r="L227" i="15" s="1"/>
  <c r="J229" i="15"/>
  <c r="L229" i="15" s="1"/>
  <c r="J232" i="15"/>
  <c r="L232" i="15" s="1"/>
  <c r="K233" i="15"/>
  <c r="J233" i="15" s="1"/>
  <c r="E233" i="15" s="1"/>
  <c r="J230" i="15"/>
  <c r="L230" i="15" s="1"/>
  <c r="L235" i="15"/>
  <c r="L236" i="15"/>
  <c r="L237" i="15"/>
  <c r="J295" i="15"/>
  <c r="L295" i="15" s="1"/>
  <c r="J296" i="15"/>
  <c r="L296" i="15" s="1"/>
  <c r="J297" i="15"/>
  <c r="L297" i="15" s="1"/>
  <c r="J298" i="15"/>
  <c r="L298" i="15" s="1"/>
  <c r="J300" i="15"/>
  <c r="L300" i="15" s="1"/>
  <c r="J299" i="15"/>
  <c r="L299" i="15" s="1"/>
  <c r="J302" i="15"/>
  <c r="L302" i="15" s="1"/>
  <c r="J303" i="15"/>
  <c r="L303" i="15" s="1"/>
  <c r="J304" i="15"/>
  <c r="L304" i="15" s="1"/>
  <c r="J305" i="15"/>
  <c r="L305" i="15" s="1"/>
  <c r="J306" i="15"/>
  <c r="L306" i="15" s="1"/>
  <c r="J310" i="15"/>
  <c r="J311" i="15"/>
  <c r="L311" i="15" s="1"/>
  <c r="J312" i="15"/>
  <c r="L312" i="15" s="1"/>
  <c r="J313" i="15"/>
  <c r="L313" i="15" s="1"/>
  <c r="J314" i="15"/>
  <c r="L314" i="15" s="1"/>
  <c r="J323" i="15"/>
  <c r="J325" i="15"/>
  <c r="J327" i="15"/>
  <c r="J329" i="15"/>
  <c r="J331" i="15"/>
  <c r="J333" i="15"/>
  <c r="J335" i="15"/>
  <c r="J336" i="15"/>
  <c r="J337" i="15"/>
  <c r="J341" i="15"/>
  <c r="J342" i="15"/>
  <c r="J343" i="15"/>
  <c r="J344" i="15"/>
  <c r="J345" i="15"/>
  <c r="J346" i="15"/>
  <c r="J347" i="15"/>
  <c r="J348" i="15"/>
  <c r="J349" i="15"/>
  <c r="J350" i="15"/>
  <c r="J352" i="15"/>
  <c r="L352" i="15" s="1"/>
  <c r="J353" i="15"/>
  <c r="L353" i="15" s="1"/>
  <c r="J354" i="15"/>
  <c r="E354" i="15" s="1"/>
  <c r="J355" i="15"/>
  <c r="L355" i="15" s="1"/>
  <c r="K356" i="15"/>
  <c r="J356" i="15" s="1"/>
  <c r="L356" i="15" s="1"/>
  <c r="K357" i="15"/>
  <c r="J357" i="15" s="1"/>
  <c r="L357" i="15" s="1"/>
  <c r="J359" i="15"/>
  <c r="L359" i="15" s="1"/>
  <c r="J360" i="15"/>
  <c r="L360" i="15" s="1"/>
  <c r="J361" i="15"/>
  <c r="L361" i="15" s="1"/>
  <c r="L362" i="15"/>
  <c r="J364" i="15"/>
  <c r="L364" i="15" s="1"/>
  <c r="J365" i="15"/>
  <c r="L365" i="15" s="1"/>
  <c r="J366" i="15"/>
  <c r="L366" i="15" s="1"/>
  <c r="L367" i="15"/>
  <c r="J308" i="15"/>
  <c r="L308" i="15" s="1"/>
  <c r="M309" i="15" s="1"/>
  <c r="J316" i="15"/>
  <c r="L316" i="15" s="1"/>
  <c r="J317" i="15"/>
  <c r="L317" i="15" s="1"/>
  <c r="J318" i="15"/>
  <c r="L318" i="15" s="1"/>
  <c r="J319" i="15"/>
  <c r="L319" i="15" s="1"/>
  <c r="J320" i="15"/>
  <c r="L320" i="15" s="1"/>
  <c r="J321" i="15"/>
  <c r="L321" i="15" s="1"/>
  <c r="L374" i="15"/>
  <c r="M374" i="15" s="1"/>
  <c r="E256" i="15"/>
  <c r="F99" i="27"/>
  <c r="J99" i="27" s="1"/>
  <c r="F98" i="27"/>
  <c r="J98" i="27" s="1"/>
  <c r="F97" i="27"/>
  <c r="J97" i="27" s="1"/>
  <c r="F96" i="27"/>
  <c r="J96" i="27" s="1"/>
  <c r="F95" i="27"/>
  <c r="J95" i="27" s="1"/>
  <c r="F94" i="27"/>
  <c r="J94" i="27" s="1"/>
  <c r="F93" i="27"/>
  <c r="J93" i="27" s="1"/>
  <c r="F92" i="27"/>
  <c r="J92" i="27" s="1"/>
  <c r="F91" i="27"/>
  <c r="J91" i="27" s="1"/>
  <c r="F90" i="27"/>
  <c r="J90" i="27" s="1"/>
  <c r="F89" i="27"/>
  <c r="J89" i="27" s="1"/>
  <c r="F88" i="27"/>
  <c r="F87" i="27"/>
  <c r="F86" i="27"/>
  <c r="F85" i="27"/>
  <c r="E131" i="7"/>
  <c r="G131" i="7"/>
  <c r="G127" i="7"/>
  <c r="E127" i="7"/>
  <c r="G128" i="7"/>
  <c r="E128" i="7"/>
  <c r="G129" i="7"/>
  <c r="E129" i="7"/>
  <c r="G130" i="7"/>
  <c r="E130" i="7"/>
  <c r="M373" i="15"/>
  <c r="E133" i="7"/>
  <c r="J138" i="15" s="1"/>
  <c r="L138" i="15" s="1"/>
  <c r="E821" i="7"/>
  <c r="G821" i="7"/>
  <c r="G822" i="7"/>
  <c r="E822" i="7"/>
  <c r="F847" i="7"/>
  <c r="B847" i="7"/>
  <c r="A847" i="7"/>
  <c r="F846" i="7"/>
  <c r="E846" i="7"/>
  <c r="D846" i="7"/>
  <c r="B846" i="7"/>
  <c r="A846" i="7"/>
  <c r="F845" i="7"/>
  <c r="E845" i="7"/>
  <c r="D845" i="7"/>
  <c r="B845" i="7"/>
  <c r="A845" i="7"/>
  <c r="F844" i="7"/>
  <c r="E844" i="7"/>
  <c r="D844" i="7"/>
  <c r="B844" i="7"/>
  <c r="A844" i="7"/>
  <c r="F843" i="7"/>
  <c r="E843" i="7"/>
  <c r="D843" i="7"/>
  <c r="B843" i="7"/>
  <c r="A843" i="7"/>
  <c r="F842" i="7"/>
  <c r="E842" i="7"/>
  <c r="D842" i="7"/>
  <c r="B842" i="7"/>
  <c r="A842" i="7"/>
  <c r="F841" i="7"/>
  <c r="E841" i="7"/>
  <c r="D841" i="7"/>
  <c r="B841" i="7"/>
  <c r="A841" i="7"/>
  <c r="F840" i="7"/>
  <c r="E840" i="7"/>
  <c r="D840" i="7"/>
  <c r="B840" i="7"/>
  <c r="A840" i="7"/>
  <c r="F839" i="7"/>
  <c r="E839" i="7"/>
  <c r="D839" i="7"/>
  <c r="B839" i="7"/>
  <c r="A839" i="7"/>
  <c r="F838" i="7"/>
  <c r="E838" i="7"/>
  <c r="D838" i="7"/>
  <c r="B838" i="7"/>
  <c r="A838" i="7"/>
  <c r="F837" i="7"/>
  <c r="E837" i="7"/>
  <c r="D837" i="7"/>
  <c r="B837" i="7"/>
  <c r="A837" i="7"/>
  <c r="F836" i="7"/>
  <c r="E836" i="7"/>
  <c r="D836" i="7"/>
  <c r="B836" i="7"/>
  <c r="A836" i="7"/>
  <c r="F835" i="7"/>
  <c r="E835" i="7"/>
  <c r="D835" i="7"/>
  <c r="B835" i="7"/>
  <c r="A835" i="7"/>
  <c r="F834" i="7"/>
  <c r="E834" i="7"/>
  <c r="D834" i="7"/>
  <c r="B834" i="7"/>
  <c r="A834" i="7"/>
  <c r="F833" i="7"/>
  <c r="E833" i="7"/>
  <c r="D833" i="7"/>
  <c r="B833" i="7"/>
  <c r="A833" i="7"/>
  <c r="F832" i="7"/>
  <c r="E832" i="7"/>
  <c r="D832" i="7"/>
  <c r="B832" i="7"/>
  <c r="A832" i="7"/>
  <c r="F831" i="7"/>
  <c r="E831" i="7"/>
  <c r="D831" i="7"/>
  <c r="B831" i="7"/>
  <c r="A831" i="7"/>
  <c r="E132" i="7"/>
  <c r="G132" i="7"/>
  <c r="G133" i="7"/>
  <c r="J242" i="15"/>
  <c r="J210" i="15"/>
  <c r="H153" i="27"/>
  <c r="H152" i="27"/>
  <c r="E788" i="7"/>
  <c r="E815" i="7" s="1"/>
  <c r="F814" i="7"/>
  <c r="B814" i="7"/>
  <c r="A814" i="7"/>
  <c r="F813" i="7"/>
  <c r="E813" i="7"/>
  <c r="D813" i="7"/>
  <c r="B813" i="7"/>
  <c r="A813" i="7"/>
  <c r="F812" i="7"/>
  <c r="E812" i="7"/>
  <c r="D812" i="7"/>
  <c r="B812" i="7"/>
  <c r="A812" i="7"/>
  <c r="F811" i="7"/>
  <c r="E811" i="7"/>
  <c r="D811" i="7"/>
  <c r="B811" i="7"/>
  <c r="A811" i="7"/>
  <c r="F810" i="7"/>
  <c r="E810" i="7"/>
  <c r="D810" i="7"/>
  <c r="B810" i="7"/>
  <c r="A810" i="7"/>
  <c r="F809" i="7"/>
  <c r="E809" i="7"/>
  <c r="D809" i="7"/>
  <c r="B809" i="7"/>
  <c r="A809" i="7"/>
  <c r="F808" i="7"/>
  <c r="E808" i="7"/>
  <c r="D808" i="7"/>
  <c r="B808" i="7"/>
  <c r="A808" i="7"/>
  <c r="F807" i="7"/>
  <c r="E807" i="7"/>
  <c r="D807" i="7"/>
  <c r="B807" i="7"/>
  <c r="A807" i="7"/>
  <c r="F806" i="7"/>
  <c r="E806" i="7"/>
  <c r="D806" i="7"/>
  <c r="B806" i="7"/>
  <c r="A806" i="7"/>
  <c r="F805" i="7"/>
  <c r="E805" i="7"/>
  <c r="D805" i="7"/>
  <c r="B805" i="7"/>
  <c r="A805" i="7"/>
  <c r="F804" i="7"/>
  <c r="E804" i="7"/>
  <c r="D804" i="7"/>
  <c r="B804" i="7"/>
  <c r="A804" i="7"/>
  <c r="F803" i="7"/>
  <c r="E803" i="7"/>
  <c r="D803" i="7"/>
  <c r="B803" i="7"/>
  <c r="A803" i="7"/>
  <c r="F802" i="7"/>
  <c r="E802" i="7"/>
  <c r="D802" i="7"/>
  <c r="B802" i="7"/>
  <c r="A802" i="7"/>
  <c r="F801" i="7"/>
  <c r="E801" i="7"/>
  <c r="D801" i="7"/>
  <c r="B801" i="7"/>
  <c r="A801" i="7"/>
  <c r="F800" i="7"/>
  <c r="E800" i="7"/>
  <c r="D800" i="7"/>
  <c r="B800" i="7"/>
  <c r="A800" i="7"/>
  <c r="F799" i="7"/>
  <c r="E799" i="7"/>
  <c r="D799" i="7"/>
  <c r="B799" i="7"/>
  <c r="A799" i="7"/>
  <c r="F798" i="7"/>
  <c r="E798" i="7"/>
  <c r="D798" i="7"/>
  <c r="B798" i="7"/>
  <c r="A798" i="7"/>
  <c r="E134" i="7"/>
  <c r="E292" i="7" s="1"/>
  <c r="G134" i="7"/>
  <c r="E135" i="7"/>
  <c r="E293" i="7" s="1"/>
  <c r="G135" i="7"/>
  <c r="H85" i="27"/>
  <c r="H86" i="27"/>
  <c r="I29" i="7"/>
  <c r="J34" i="15"/>
  <c r="E34" i="15" s="1"/>
  <c r="J32" i="15"/>
  <c r="E32" i="15" s="1"/>
  <c r="J36" i="15"/>
  <c r="E36" i="15" s="1"/>
  <c r="J35" i="15"/>
  <c r="E35" i="15" s="1"/>
  <c r="J33" i="15"/>
  <c r="E33" i="15" s="1"/>
  <c r="J37" i="15"/>
  <c r="E37" i="15" s="1"/>
  <c r="H26" i="6"/>
  <c r="I26" i="6" s="1"/>
  <c r="H28" i="6"/>
  <c r="H30" i="6"/>
  <c r="H11" i="6"/>
  <c r="I11" i="6" s="1"/>
  <c r="H13" i="6"/>
  <c r="I13" i="6" s="1"/>
  <c r="I8" i="6"/>
  <c r="H9" i="6"/>
  <c r="I9" i="6" s="1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C696" i="7"/>
  <c r="E696" i="7"/>
  <c r="E697" i="7" s="1"/>
  <c r="B689" i="7"/>
  <c r="B696" i="7" s="1"/>
  <c r="I696" i="7" s="1"/>
  <c r="G696" i="7"/>
  <c r="G697" i="7"/>
  <c r="B690" i="7"/>
  <c r="B698" i="7" s="1"/>
  <c r="E698" i="7"/>
  <c r="E699" i="7" s="1"/>
  <c r="I699" i="7" s="1"/>
  <c r="B691" i="7"/>
  <c r="B700" i="7" s="1"/>
  <c r="E700" i="7"/>
  <c r="E701" i="7" s="1"/>
  <c r="I701" i="7" s="1"/>
  <c r="C329" i="7"/>
  <c r="F329" i="7" s="1"/>
  <c r="C330" i="7"/>
  <c r="F330" i="7" s="1"/>
  <c r="C331" i="7"/>
  <c r="F331" i="7" s="1"/>
  <c r="C332" i="7"/>
  <c r="F332" i="7" s="1"/>
  <c r="C333" i="7"/>
  <c r="F333" i="7" s="1"/>
  <c r="C334" i="7"/>
  <c r="F334" i="7" s="1"/>
  <c r="C335" i="7"/>
  <c r="F335" i="7" s="1"/>
  <c r="C336" i="7"/>
  <c r="F336" i="7" s="1"/>
  <c r="C337" i="7"/>
  <c r="F337" i="7" s="1"/>
  <c r="C362" i="7"/>
  <c r="F362" i="7" s="1"/>
  <c r="C363" i="7"/>
  <c r="F363" i="7" s="1"/>
  <c r="C364" i="7"/>
  <c r="F364" i="7" s="1"/>
  <c r="C365" i="7"/>
  <c r="F365" i="7" s="1"/>
  <c r="C366" i="7"/>
  <c r="F366" i="7" s="1"/>
  <c r="C367" i="7"/>
  <c r="F367" i="7" s="1"/>
  <c r="C368" i="7"/>
  <c r="F368" i="7" s="1"/>
  <c r="C369" i="7"/>
  <c r="F369" i="7" s="1"/>
  <c r="C370" i="7"/>
  <c r="F370" i="7" s="1"/>
  <c r="F56" i="27"/>
  <c r="J189" i="15" s="1"/>
  <c r="L189" i="15" s="1"/>
  <c r="H87" i="27"/>
  <c r="J214" i="15"/>
  <c r="J228" i="15"/>
  <c r="J231" i="15"/>
  <c r="L231" i="15" s="1"/>
  <c r="K323" i="15"/>
  <c r="K325" i="15"/>
  <c r="K327" i="15"/>
  <c r="K329" i="15"/>
  <c r="K331" i="15"/>
  <c r="K333" i="15"/>
  <c r="K341" i="15"/>
  <c r="E245" i="15"/>
  <c r="H55" i="27"/>
  <c r="H56" i="27"/>
  <c r="H57" i="27"/>
  <c r="F57" i="27"/>
  <c r="E196" i="6"/>
  <c r="C196" i="6"/>
  <c r="E195" i="6"/>
  <c r="E194" i="6"/>
  <c r="E193" i="6"/>
  <c r="C195" i="6"/>
  <c r="C194" i="6"/>
  <c r="C193" i="6"/>
  <c r="F691" i="7"/>
  <c r="F690" i="7"/>
  <c r="H88" i="27"/>
  <c r="H99" i="27"/>
  <c r="G99" i="27"/>
  <c r="A99" i="27"/>
  <c r="H98" i="27"/>
  <c r="G98" i="27"/>
  <c r="A98" i="27"/>
  <c r="H97" i="27"/>
  <c r="G97" i="27"/>
  <c r="A97" i="27"/>
  <c r="H96" i="27"/>
  <c r="G96" i="27"/>
  <c r="A96" i="27"/>
  <c r="H95" i="27"/>
  <c r="G95" i="27"/>
  <c r="A95" i="27"/>
  <c r="H94" i="27"/>
  <c r="G94" i="27"/>
  <c r="A94" i="27"/>
  <c r="H93" i="27"/>
  <c r="G93" i="27"/>
  <c r="A93" i="27"/>
  <c r="H92" i="27"/>
  <c r="G92" i="27"/>
  <c r="A92" i="27"/>
  <c r="H91" i="27"/>
  <c r="G91" i="27"/>
  <c r="A91" i="27"/>
  <c r="H90" i="27"/>
  <c r="G90" i="27"/>
  <c r="A90" i="27"/>
  <c r="H89" i="27"/>
  <c r="G89" i="27"/>
  <c r="A89" i="27"/>
  <c r="G88" i="27"/>
  <c r="A88" i="27"/>
  <c r="G87" i="27"/>
  <c r="A87" i="27"/>
  <c r="G86" i="27"/>
  <c r="A86" i="27"/>
  <c r="G85" i="27"/>
  <c r="A85" i="27"/>
  <c r="H151" i="27"/>
  <c r="A722" i="7"/>
  <c r="E295" i="7"/>
  <c r="G295" i="7"/>
  <c r="G292" i="7"/>
  <c r="G293" i="7"/>
  <c r="H51" i="27"/>
  <c r="F51" i="27"/>
  <c r="H52" i="27"/>
  <c r="F52" i="27"/>
  <c r="H53" i="27"/>
  <c r="F53" i="27"/>
  <c r="H54" i="27"/>
  <c r="F54" i="27"/>
  <c r="H58" i="27"/>
  <c r="F58" i="27"/>
  <c r="H59" i="27"/>
  <c r="F59" i="27"/>
  <c r="H60" i="27"/>
  <c r="F60" i="27"/>
  <c r="F145" i="27"/>
  <c r="F117" i="27"/>
  <c r="F150" i="27"/>
  <c r="H150" i="27"/>
  <c r="G136" i="7"/>
  <c r="E136" i="7"/>
  <c r="G137" i="7"/>
  <c r="G193" i="7"/>
  <c r="E193" i="7"/>
  <c r="G226" i="7"/>
  <c r="E226" i="7"/>
  <c r="G259" i="7"/>
  <c r="G391" i="7"/>
  <c r="E391" i="7"/>
  <c r="G395" i="7"/>
  <c r="E424" i="7"/>
  <c r="E452" i="7" s="1"/>
  <c r="E457" i="7"/>
  <c r="E485" i="7" s="1"/>
  <c r="E490" i="7"/>
  <c r="E518" i="7" s="1"/>
  <c r="G523" i="7"/>
  <c r="E523" i="7"/>
  <c r="G556" i="7"/>
  <c r="E556" i="7"/>
  <c r="G589" i="7"/>
  <c r="E589" i="7"/>
  <c r="G655" i="7"/>
  <c r="E655" i="7"/>
  <c r="E656" i="7"/>
  <c r="I656" i="7" s="1"/>
  <c r="A656" i="7"/>
  <c r="F656" i="7" s="1"/>
  <c r="E657" i="7"/>
  <c r="I657" i="7" s="1"/>
  <c r="E658" i="7"/>
  <c r="I658" i="7" s="1"/>
  <c r="E659" i="7"/>
  <c r="I659" i="7" s="1"/>
  <c r="E660" i="7"/>
  <c r="I660" i="7" s="1"/>
  <c r="B655" i="7"/>
  <c r="B656" i="7"/>
  <c r="A657" i="7"/>
  <c r="F657" i="7" s="1"/>
  <c r="B657" i="7"/>
  <c r="A658" i="7"/>
  <c r="H658" i="7" s="1"/>
  <c r="B658" i="7"/>
  <c r="A659" i="7"/>
  <c r="F659" i="7" s="1"/>
  <c r="B659" i="7"/>
  <c r="A660" i="7"/>
  <c r="G660" i="7" s="1"/>
  <c r="B660" i="7"/>
  <c r="G689" i="7"/>
  <c r="E689" i="7"/>
  <c r="E690" i="7"/>
  <c r="I690" i="7" s="1"/>
  <c r="E691" i="7"/>
  <c r="I691" i="7" s="1"/>
  <c r="A690" i="7"/>
  <c r="G690" i="7" s="1"/>
  <c r="A691" i="7"/>
  <c r="G691" i="7" s="1"/>
  <c r="C698" i="7"/>
  <c r="C700" i="7"/>
  <c r="B722" i="7"/>
  <c r="D722" i="7"/>
  <c r="E722" i="7"/>
  <c r="A723" i="7"/>
  <c r="B723" i="7"/>
  <c r="D723" i="7"/>
  <c r="E723" i="7"/>
  <c r="A724" i="7"/>
  <c r="B724" i="7"/>
  <c r="D724" i="7"/>
  <c r="E724" i="7"/>
  <c r="A725" i="7"/>
  <c r="B725" i="7"/>
  <c r="D725" i="7"/>
  <c r="E725" i="7"/>
  <c r="A726" i="7"/>
  <c r="B726" i="7"/>
  <c r="D726" i="7"/>
  <c r="E726" i="7"/>
  <c r="A727" i="7"/>
  <c r="B727" i="7"/>
  <c r="D727" i="7"/>
  <c r="E727" i="7"/>
  <c r="A728" i="7"/>
  <c r="B728" i="7"/>
  <c r="D728" i="7"/>
  <c r="E728" i="7"/>
  <c r="A729" i="7"/>
  <c r="B729" i="7"/>
  <c r="D729" i="7"/>
  <c r="E729" i="7"/>
  <c r="A730" i="7"/>
  <c r="B730" i="7"/>
  <c r="D730" i="7"/>
  <c r="E730" i="7"/>
  <c r="A731" i="7"/>
  <c r="B731" i="7"/>
  <c r="D731" i="7"/>
  <c r="E731" i="7"/>
  <c r="A732" i="7"/>
  <c r="B732" i="7"/>
  <c r="D732" i="7"/>
  <c r="E732" i="7"/>
  <c r="A733" i="7"/>
  <c r="B733" i="7"/>
  <c r="D733" i="7"/>
  <c r="E733" i="7"/>
  <c r="A734" i="7"/>
  <c r="B734" i="7"/>
  <c r="D734" i="7"/>
  <c r="E734" i="7"/>
  <c r="A735" i="7"/>
  <c r="B735" i="7"/>
  <c r="D735" i="7"/>
  <c r="E735" i="7"/>
  <c r="A736" i="7"/>
  <c r="B736" i="7"/>
  <c r="D736" i="7"/>
  <c r="E736" i="7"/>
  <c r="A737" i="7"/>
  <c r="B737" i="7"/>
  <c r="D737" i="7"/>
  <c r="E737" i="7"/>
  <c r="A738" i="7"/>
  <c r="B738" i="7"/>
  <c r="D738" i="7"/>
  <c r="E738" i="7"/>
  <c r="G755" i="7"/>
  <c r="E755" i="7"/>
  <c r="H15" i="6"/>
  <c r="I15" i="6" s="1"/>
  <c r="H17" i="6"/>
  <c r="I17" i="6" s="1"/>
  <c r="H32" i="6"/>
  <c r="I32" i="6" s="1"/>
  <c r="E96" i="6"/>
  <c r="C102" i="6"/>
  <c r="E102" i="6"/>
  <c r="E97" i="6"/>
  <c r="C97" i="6"/>
  <c r="C98" i="6"/>
  <c r="E98" i="6"/>
  <c r="E100" i="6"/>
  <c r="C100" i="6"/>
  <c r="C93" i="6"/>
  <c r="C103" i="6"/>
  <c r="E103" i="6"/>
  <c r="C115" i="6"/>
  <c r="E129" i="6"/>
  <c r="E130" i="6"/>
  <c r="E131" i="6"/>
  <c r="E132" i="6"/>
  <c r="E135" i="6"/>
  <c r="E136" i="6"/>
  <c r="E137" i="6"/>
  <c r="E138" i="6"/>
  <c r="E141" i="6"/>
  <c r="C141" i="6"/>
  <c r="E142" i="6"/>
  <c r="C142" i="6"/>
  <c r="E143" i="6"/>
  <c r="C143" i="6"/>
  <c r="E144" i="6"/>
  <c r="C144" i="6"/>
  <c r="E145" i="6"/>
  <c r="C145" i="6"/>
  <c r="E146" i="6"/>
  <c r="C146" i="6"/>
  <c r="E147" i="6"/>
  <c r="C147" i="6"/>
  <c r="C126" i="6"/>
  <c r="C148" i="6"/>
  <c r="E148" i="6"/>
  <c r="E163" i="6"/>
  <c r="C163" i="6"/>
  <c r="E164" i="6"/>
  <c r="C164" i="6"/>
  <c r="E168" i="6"/>
  <c r="C168" i="6"/>
  <c r="E169" i="6"/>
  <c r="C169" i="6"/>
  <c r="E170" i="6"/>
  <c r="C170" i="6"/>
  <c r="E173" i="6"/>
  <c r="C173" i="6"/>
  <c r="E174" i="6"/>
  <c r="C174" i="6"/>
  <c r="E175" i="6"/>
  <c r="C175" i="6"/>
  <c r="E178" i="6"/>
  <c r="C178" i="6"/>
  <c r="E179" i="6"/>
  <c r="C179" i="6"/>
  <c r="E180" i="6"/>
  <c r="C180" i="6"/>
  <c r="E183" i="6"/>
  <c r="C183" i="6"/>
  <c r="E184" i="6"/>
  <c r="C184" i="6"/>
  <c r="E185" i="6"/>
  <c r="C185" i="6"/>
  <c r="C159" i="6"/>
  <c r="E104" i="6"/>
  <c r="E105" i="6"/>
  <c r="E99" i="6"/>
  <c r="C106" i="6"/>
  <c r="E106" i="6"/>
  <c r="C107" i="6"/>
  <c r="G107" i="6" s="1"/>
  <c r="E197" i="6"/>
  <c r="C197" i="6"/>
  <c r="C109" i="6"/>
  <c r="G109" i="6" s="1"/>
  <c r="C117" i="6" s="1"/>
  <c r="E101" i="6"/>
  <c r="C101" i="6"/>
  <c r="K335" i="15"/>
  <c r="K336" i="15"/>
  <c r="K337" i="15"/>
  <c r="E74" i="15"/>
  <c r="E78" i="15"/>
  <c r="E87" i="15"/>
  <c r="J90" i="15"/>
  <c r="E90" i="15" s="1"/>
  <c r="J91" i="15"/>
  <c r="E91" i="15" s="1"/>
  <c r="J92" i="15"/>
  <c r="E92" i="15" s="1"/>
  <c r="E125" i="15"/>
  <c r="J136" i="15"/>
  <c r="E136" i="15" s="1"/>
  <c r="J191" i="15"/>
  <c r="E191" i="15" s="1"/>
  <c r="H291" i="15"/>
  <c r="I291" i="15"/>
  <c r="H292" i="15"/>
  <c r="I292" i="15"/>
  <c r="H293" i="15"/>
  <c r="I293" i="15"/>
  <c r="B335" i="15"/>
  <c r="B336" i="15"/>
  <c r="B337" i="15"/>
  <c r="B341" i="15"/>
  <c r="B342" i="15"/>
  <c r="K342" i="15"/>
  <c r="B343" i="15"/>
  <c r="K343" i="15"/>
  <c r="B344" i="15"/>
  <c r="K344" i="15"/>
  <c r="B345" i="15"/>
  <c r="K345" i="15"/>
  <c r="B346" i="15"/>
  <c r="K346" i="15"/>
  <c r="B347" i="15"/>
  <c r="K347" i="15"/>
  <c r="B348" i="15"/>
  <c r="K348" i="15"/>
  <c r="K349" i="15"/>
  <c r="K350" i="15"/>
  <c r="E164" i="15"/>
  <c r="E159" i="15"/>
  <c r="E246" i="15" l="1"/>
  <c r="C131" i="6"/>
  <c r="G131" i="6" s="1"/>
  <c r="J43" i="15"/>
  <c r="I30" i="6"/>
  <c r="J42" i="15"/>
  <c r="J48" i="15"/>
  <c r="E48" i="15" s="1"/>
  <c r="J47" i="15"/>
  <c r="E47" i="15" s="1"/>
  <c r="L172" i="15"/>
  <c r="E280" i="15"/>
  <c r="E118" i="15"/>
  <c r="E171" i="15"/>
  <c r="E186" i="15"/>
  <c r="E117" i="15"/>
  <c r="E196" i="15"/>
  <c r="E109" i="15"/>
  <c r="E302" i="15"/>
  <c r="I697" i="7"/>
  <c r="F660" i="7"/>
  <c r="F26" i="33"/>
  <c r="L258" i="15"/>
  <c r="M262" i="15" s="1"/>
  <c r="M388" i="15" s="1"/>
  <c r="E285" i="15"/>
  <c r="E54" i="15"/>
  <c r="I689" i="7"/>
  <c r="I692" i="7" s="1"/>
  <c r="I655" i="7"/>
  <c r="E683" i="7" s="1"/>
  <c r="E138" i="7"/>
  <c r="I42" i="7"/>
  <c r="L337" i="15"/>
  <c r="L336" i="15"/>
  <c r="L335" i="15"/>
  <c r="E121" i="15"/>
  <c r="E192" i="15"/>
  <c r="L176" i="15"/>
  <c r="G658" i="7"/>
  <c r="J45" i="15"/>
  <c r="C129" i="6" s="1"/>
  <c r="G129" i="6" s="1"/>
  <c r="A698" i="7"/>
  <c r="G699" i="7" s="1"/>
  <c r="H660" i="7"/>
  <c r="E135" i="15"/>
  <c r="E289" i="15"/>
  <c r="E144" i="15"/>
  <c r="E24" i="15"/>
  <c r="E57" i="15"/>
  <c r="E124" i="15"/>
  <c r="E114" i="15"/>
  <c r="E193" i="15"/>
  <c r="E290" i="15"/>
  <c r="E173" i="15"/>
  <c r="E142" i="15"/>
  <c r="F55" i="27"/>
  <c r="J55" i="27" s="1"/>
  <c r="F658" i="7"/>
  <c r="I134" i="7"/>
  <c r="J56" i="27"/>
  <c r="E198" i="15"/>
  <c r="E298" i="15"/>
  <c r="E154" i="15"/>
  <c r="E202" i="15"/>
  <c r="E167" i="15"/>
  <c r="E122" i="15"/>
  <c r="E168" i="15"/>
  <c r="E224" i="15"/>
  <c r="E141" i="15"/>
  <c r="E361" i="15"/>
  <c r="E156" i="15"/>
  <c r="M301" i="15"/>
  <c r="E213" i="15"/>
  <c r="E137" i="15"/>
  <c r="E110" i="15"/>
  <c r="E281" i="15"/>
  <c r="E197" i="15"/>
  <c r="E229" i="15"/>
  <c r="E355" i="15"/>
  <c r="E194" i="15"/>
  <c r="E145" i="15"/>
  <c r="E352" i="15"/>
  <c r="E240" i="15"/>
  <c r="E282" i="15"/>
  <c r="E187" i="15"/>
  <c r="E359" i="15"/>
  <c r="E364" i="15"/>
  <c r="E360" i="15"/>
  <c r="E227" i="15"/>
  <c r="E259" i="15"/>
  <c r="E239" i="15"/>
  <c r="E303" i="15"/>
  <c r="E113" i="15"/>
  <c r="I622" i="7"/>
  <c r="E650" i="7" s="1"/>
  <c r="A621" i="7" s="1"/>
  <c r="E160" i="15"/>
  <c r="I131" i="7"/>
  <c r="G102" i="6"/>
  <c r="J152" i="15"/>
  <c r="L152" i="15" s="1"/>
  <c r="E111" i="15"/>
  <c r="E257" i="15"/>
  <c r="E175" i="15"/>
  <c r="E169" i="15"/>
  <c r="I755" i="7"/>
  <c r="E782" i="7" s="1"/>
  <c r="A753" i="7" s="1"/>
  <c r="E143" i="15"/>
  <c r="E243" i="15"/>
  <c r="E120" i="15"/>
  <c r="E134" i="15"/>
  <c r="E353" i="15"/>
  <c r="E295" i="15"/>
  <c r="E215" i="15"/>
  <c r="E178" i="15"/>
  <c r="E231" i="15"/>
  <c r="E128" i="15"/>
  <c r="E116" i="15"/>
  <c r="E208" i="15"/>
  <c r="E51" i="15"/>
  <c r="E190" i="15"/>
  <c r="E284" i="15"/>
  <c r="E199" i="15"/>
  <c r="E296" i="15"/>
  <c r="E244" i="15"/>
  <c r="E112" i="15"/>
  <c r="E139" i="15"/>
  <c r="H659" i="7"/>
  <c r="I28" i="6"/>
  <c r="J41" i="15" s="1"/>
  <c r="L350" i="15"/>
  <c r="L349" i="15"/>
  <c r="L348" i="15"/>
  <c r="L347" i="15"/>
  <c r="L346" i="15"/>
  <c r="L345" i="15"/>
  <c r="L344" i="15"/>
  <c r="L343" i="15"/>
  <c r="L342" i="15"/>
  <c r="L341" i="15"/>
  <c r="L333" i="15"/>
  <c r="M334" i="15" s="1"/>
  <c r="L331" i="15"/>
  <c r="M332" i="15" s="1"/>
  <c r="L329" i="15"/>
  <c r="M330" i="15" s="1"/>
  <c r="L325" i="15"/>
  <c r="M326" i="15" s="1"/>
  <c r="L323" i="15"/>
  <c r="M324" i="15" s="1"/>
  <c r="L310" i="15"/>
  <c r="M315" i="15" s="1"/>
  <c r="L327" i="15"/>
  <c r="M328" i="15" s="1"/>
  <c r="L339" i="15"/>
  <c r="J39" i="15"/>
  <c r="L39" i="15" s="1"/>
  <c r="J38" i="15"/>
  <c r="L38" i="15" s="1"/>
  <c r="J40" i="15"/>
  <c r="J50" i="15"/>
  <c r="L50" i="15" s="1"/>
  <c r="L228" i="15"/>
  <c r="E228" i="15"/>
  <c r="L210" i="15"/>
  <c r="E210" i="15"/>
  <c r="J211" i="15"/>
  <c r="L214" i="15"/>
  <c r="E214" i="15"/>
  <c r="L242" i="15"/>
  <c r="E242" i="15"/>
  <c r="J88" i="27"/>
  <c r="J87" i="27"/>
  <c r="J86" i="27"/>
  <c r="J85" i="27"/>
  <c r="J60" i="27"/>
  <c r="F79" i="27" s="1"/>
  <c r="E279" i="15"/>
  <c r="E288" i="15"/>
  <c r="E286" i="15"/>
  <c r="G194" i="6"/>
  <c r="C218" i="6" s="1"/>
  <c r="A456" i="7"/>
  <c r="F486" i="7"/>
  <c r="A700" i="7"/>
  <c r="G700" i="7" s="1"/>
  <c r="I700" i="7" s="1"/>
  <c r="A423" i="7"/>
  <c r="F453" i="7"/>
  <c r="G145" i="6"/>
  <c r="G141" i="6"/>
  <c r="A159" i="7"/>
  <c r="F189" i="7"/>
  <c r="A116" i="27"/>
  <c r="G146" i="27"/>
  <c r="I133" i="7"/>
  <c r="I193" i="7"/>
  <c r="E221" i="7" s="1"/>
  <c r="A192" i="7" s="1"/>
  <c r="G106" i="6"/>
  <c r="G97" i="6"/>
  <c r="A489" i="7"/>
  <c r="F519" i="7"/>
  <c r="A786" i="7"/>
  <c r="F816" i="7"/>
  <c r="E749" i="7"/>
  <c r="K148" i="15" s="1"/>
  <c r="J148" i="15" s="1"/>
  <c r="L148" i="15" s="1"/>
  <c r="I822" i="7"/>
  <c r="E63" i="15"/>
  <c r="E30" i="15"/>
  <c r="E60" i="15"/>
  <c r="C132" i="6"/>
  <c r="G132" i="6" s="1"/>
  <c r="E31" i="15"/>
  <c r="E27" i="15"/>
  <c r="E26" i="15"/>
  <c r="E56" i="15"/>
  <c r="E64" i="15"/>
  <c r="L66" i="15"/>
  <c r="E66" i="15"/>
  <c r="G659" i="7"/>
  <c r="L157" i="15"/>
  <c r="E155" i="15"/>
  <c r="L155" i="15"/>
  <c r="J153" i="27"/>
  <c r="E174" i="15"/>
  <c r="L174" i="15"/>
  <c r="H691" i="7"/>
  <c r="I393" i="7"/>
  <c r="E418" i="7" s="1"/>
  <c r="I292" i="7"/>
  <c r="G195" i="6"/>
  <c r="I128" i="7"/>
  <c r="L162" i="15"/>
  <c r="E358" i="7"/>
  <c r="E325" i="7"/>
  <c r="H690" i="7"/>
  <c r="G174" i="6"/>
  <c r="G196" i="6"/>
  <c r="G184" i="6"/>
  <c r="G170" i="6"/>
  <c r="H657" i="7"/>
  <c r="G657" i="7"/>
  <c r="G185" i="6"/>
  <c r="G173" i="6"/>
  <c r="I391" i="7"/>
  <c r="E416" i="7" s="1"/>
  <c r="I136" i="7"/>
  <c r="J57" i="27"/>
  <c r="M368" i="15"/>
  <c r="E230" i="15"/>
  <c r="E83" i="15"/>
  <c r="E209" i="15"/>
  <c r="L354" i="15"/>
  <c r="M358" i="15" s="1"/>
  <c r="E53" i="15"/>
  <c r="E365" i="15"/>
  <c r="L29" i="15"/>
  <c r="E140" i="15"/>
  <c r="E225" i="15"/>
  <c r="E216" i="15"/>
  <c r="E115" i="15"/>
  <c r="E177" i="15"/>
  <c r="E356" i="15"/>
  <c r="E305" i="15"/>
  <c r="E201" i="15"/>
  <c r="E123" i="15"/>
  <c r="E25" i="15"/>
  <c r="J153" i="15"/>
  <c r="E153" i="15" s="1"/>
  <c r="E61" i="15"/>
  <c r="J152" i="27"/>
  <c r="G168" i="6"/>
  <c r="J53" i="27"/>
  <c r="G164" i="6"/>
  <c r="I589" i="7"/>
  <c r="E617" i="7" s="1"/>
  <c r="G178" i="6"/>
  <c r="G100" i="6"/>
  <c r="J150" i="27"/>
  <c r="F176" i="27" s="1"/>
  <c r="L170" i="15"/>
  <c r="E170" i="15"/>
  <c r="E249" i="15"/>
  <c r="L249" i="15"/>
  <c r="E62" i="15"/>
  <c r="E28" i="15"/>
  <c r="J23" i="15"/>
  <c r="L23" i="15" s="1"/>
  <c r="E119" i="15"/>
  <c r="G179" i="6"/>
  <c r="E304" i="15"/>
  <c r="E212" i="15"/>
  <c r="E80" i="15"/>
  <c r="J151" i="27"/>
  <c r="F177" i="27" s="1"/>
  <c r="E366" i="15"/>
  <c r="M307" i="15"/>
  <c r="E226" i="15"/>
  <c r="M363" i="15"/>
  <c r="G197" i="6"/>
  <c r="C220" i="6" s="1"/>
  <c r="G142" i="6"/>
  <c r="I293" i="7"/>
  <c r="I294" i="7" s="1"/>
  <c r="I130" i="7"/>
  <c r="J18" i="15"/>
  <c r="L18" i="15" s="1"/>
  <c r="E218" i="15"/>
  <c r="E189" i="15"/>
  <c r="E247" i="15"/>
  <c r="E297" i="15"/>
  <c r="E287" i="15"/>
  <c r="E195" i="15"/>
  <c r="G148" i="6"/>
  <c r="I395" i="7"/>
  <c r="E419" i="7" s="1"/>
  <c r="I226" i="7"/>
  <c r="E254" i="7" s="1"/>
  <c r="I821" i="7"/>
  <c r="J13" i="15"/>
  <c r="L13" i="15" s="1"/>
  <c r="E75" i="15"/>
  <c r="E93" i="15"/>
  <c r="E96" i="15"/>
  <c r="E77" i="15"/>
  <c r="E85" i="15"/>
  <c r="E99" i="15"/>
  <c r="E84" i="15"/>
  <c r="E98" i="15"/>
  <c r="E76" i="15"/>
  <c r="M133" i="15"/>
  <c r="M383" i="15" s="1"/>
  <c r="G105" i="6"/>
  <c r="G147" i="6"/>
  <c r="G143" i="6"/>
  <c r="G98" i="6"/>
  <c r="I523" i="7"/>
  <c r="E551" i="7" s="1"/>
  <c r="J58" i="27"/>
  <c r="J51" i="27"/>
  <c r="M322" i="15"/>
  <c r="L233" i="15"/>
  <c r="G104" i="6"/>
  <c r="G146" i="6"/>
  <c r="G103" i="6"/>
  <c r="J54" i="27"/>
  <c r="I295" i="7"/>
  <c r="E127" i="15"/>
  <c r="G183" i="6"/>
  <c r="G175" i="6"/>
  <c r="G163" i="6"/>
  <c r="I392" i="7"/>
  <c r="E417" i="7" s="1"/>
  <c r="G193" i="6"/>
  <c r="C217" i="6" s="1"/>
  <c r="I127" i="7"/>
  <c r="L250" i="15"/>
  <c r="G101" i="6"/>
  <c r="G180" i="6"/>
  <c r="G169" i="6"/>
  <c r="I259" i="7"/>
  <c r="E287" i="7" s="1"/>
  <c r="I132" i="7"/>
  <c r="G99" i="6"/>
  <c r="G144" i="6"/>
  <c r="I556" i="7"/>
  <c r="E584" i="7" s="1"/>
  <c r="J59" i="27"/>
  <c r="J52" i="27"/>
  <c r="I129" i="7"/>
  <c r="G656" i="7"/>
  <c r="E357" i="15"/>
  <c r="H701" i="7"/>
  <c r="F701" i="7"/>
  <c r="H656" i="7"/>
  <c r="I135" i="7"/>
  <c r="E52" i="15"/>
  <c r="L283" i="15"/>
  <c r="M294" i="15" s="1"/>
  <c r="E278" i="15"/>
  <c r="C121" i="6" l="1"/>
  <c r="C118" i="6"/>
  <c r="C120" i="6"/>
  <c r="C136" i="6"/>
  <c r="G136" i="6" s="1"/>
  <c r="E43" i="15"/>
  <c r="C130" i="6"/>
  <c r="G130" i="6" s="1"/>
  <c r="C152" i="6" s="1"/>
  <c r="C138" i="6"/>
  <c r="G138" i="6" s="1"/>
  <c r="E42" i="15"/>
  <c r="H71" i="15"/>
  <c r="M380" i="15" s="1"/>
  <c r="J79" i="15"/>
  <c r="L79" i="15" s="1"/>
  <c r="F25" i="33"/>
  <c r="M338" i="15"/>
  <c r="J49" i="15"/>
  <c r="L49" i="15" s="1"/>
  <c r="E45" i="15"/>
  <c r="J188" i="15"/>
  <c r="L188" i="15" s="1"/>
  <c r="F699" i="7"/>
  <c r="F698" i="7"/>
  <c r="H699" i="7"/>
  <c r="F700" i="7"/>
  <c r="E137" i="7"/>
  <c r="I138" i="7"/>
  <c r="L163" i="15"/>
  <c r="E163" i="15"/>
  <c r="C187" i="6"/>
  <c r="G698" i="7"/>
  <c r="I698" i="7" s="1"/>
  <c r="I702" i="7" s="1"/>
  <c r="E716" i="7" s="1"/>
  <c r="H698" i="7"/>
  <c r="D698" i="7"/>
  <c r="J103" i="15"/>
  <c r="E153" i="7"/>
  <c r="E148" i="15"/>
  <c r="F78" i="27"/>
  <c r="F651" i="7"/>
  <c r="E154" i="7"/>
  <c r="E152" i="15"/>
  <c r="F783" i="7"/>
  <c r="M238" i="15"/>
  <c r="M386" i="15" s="1"/>
  <c r="F112" i="27"/>
  <c r="A83" i="27" s="1"/>
  <c r="F222" i="7"/>
  <c r="F178" i="27"/>
  <c r="A149" i="27" s="1"/>
  <c r="A390" i="7"/>
  <c r="L153" i="15"/>
  <c r="M392" i="15"/>
  <c r="C219" i="6"/>
  <c r="A191" i="6" s="1"/>
  <c r="M340" i="15"/>
  <c r="M351" i="15"/>
  <c r="C137" i="6"/>
  <c r="G137" i="6" s="1"/>
  <c r="J44" i="15"/>
  <c r="L44" i="15" s="1"/>
  <c r="E41" i="15"/>
  <c r="E848" i="7"/>
  <c r="A819" i="7" s="1"/>
  <c r="J241" i="15"/>
  <c r="C135" i="6"/>
  <c r="G135" i="6" s="1"/>
  <c r="E40" i="15"/>
  <c r="C96" i="6"/>
  <c r="E50" i="15"/>
  <c r="L211" i="15"/>
  <c r="M223" i="15" s="1"/>
  <c r="M385" i="15" s="1"/>
  <c r="E211" i="15"/>
  <c r="K200" i="15"/>
  <c r="J200" i="15" s="1"/>
  <c r="E386" i="7"/>
  <c r="A357" i="7" s="1"/>
  <c r="K166" i="15"/>
  <c r="J166" i="15" s="1"/>
  <c r="E353" i="7"/>
  <c r="A324" i="7" s="1"/>
  <c r="K165" i="15"/>
  <c r="J165" i="15" s="1"/>
  <c r="A720" i="7"/>
  <c r="F750" i="7"/>
  <c r="D700" i="7"/>
  <c r="G701" i="7"/>
  <c r="H700" i="7"/>
  <c r="A522" i="7"/>
  <c r="F552" i="7"/>
  <c r="E320" i="7"/>
  <c r="A258" i="7"/>
  <c r="F288" i="7"/>
  <c r="F420" i="7"/>
  <c r="A555" i="7"/>
  <c r="F585" i="7"/>
  <c r="A654" i="7"/>
  <c r="F684" i="7"/>
  <c r="A588" i="7"/>
  <c r="F618" i="7"/>
  <c r="E152" i="7"/>
  <c r="A225" i="7"/>
  <c r="F255" i="7"/>
  <c r="C154" i="6"/>
  <c r="F76" i="27"/>
  <c r="F77" i="27"/>
  <c r="J88" i="15"/>
  <c r="L88" i="15" s="1"/>
  <c r="M381" i="15"/>
  <c r="J81" i="15" l="1"/>
  <c r="L81" i="15" s="1"/>
  <c r="M73" i="15"/>
  <c r="H72" i="15" s="1"/>
  <c r="M379" i="15" s="1"/>
  <c r="E79" i="15"/>
  <c r="M393" i="15"/>
  <c r="M390" i="15" s="1"/>
  <c r="J82" i="15"/>
  <c r="E188" i="15"/>
  <c r="F387" i="7"/>
  <c r="J161" i="15"/>
  <c r="I137" i="7"/>
  <c r="E155" i="7" s="1"/>
  <c r="F156" i="7" s="1"/>
  <c r="L103" i="15"/>
  <c r="E103" i="15"/>
  <c r="F354" i="7"/>
  <c r="G113" i="27"/>
  <c r="F849" i="7"/>
  <c r="C221" i="6"/>
  <c r="C153" i="6"/>
  <c r="A125" i="6" s="1"/>
  <c r="G179" i="27"/>
  <c r="L241" i="15"/>
  <c r="E241" i="15"/>
  <c r="G96" i="6"/>
  <c r="C119" i="6" s="1"/>
  <c r="C122" i="6" s="1"/>
  <c r="C114" i="6"/>
  <c r="L200" i="15"/>
  <c r="M207" i="15" s="1"/>
  <c r="M378" i="15" s="1"/>
  <c r="E200" i="15"/>
  <c r="L166" i="15"/>
  <c r="E166" i="15"/>
  <c r="L165" i="15"/>
  <c r="E165" i="15"/>
  <c r="A291" i="7"/>
  <c r="F321" i="7"/>
  <c r="I886" i="7" s="1"/>
  <c r="E914" i="7" s="1"/>
  <c r="G80" i="27"/>
  <c r="A158" i="6"/>
  <c r="C188" i="6"/>
  <c r="A50" i="27"/>
  <c r="E88" i="15"/>
  <c r="M255" i="15" l="1"/>
  <c r="M387" i="15" s="1"/>
  <c r="E81" i="15"/>
  <c r="L82" i="15"/>
  <c r="E82" i="15"/>
  <c r="A126" i="7"/>
  <c r="F915" i="7"/>
  <c r="A885" i="7"/>
  <c r="L161" i="15"/>
  <c r="E161" i="15"/>
  <c r="C155" i="6"/>
  <c r="A92" i="6"/>
  <c r="J86" i="15"/>
  <c r="L86" i="15" s="1"/>
  <c r="M108" i="15" l="1"/>
  <c r="E86" i="15"/>
  <c r="M384" i="15" l="1"/>
  <c r="K151" i="15" l="1"/>
  <c r="J151" i="15" s="1"/>
  <c r="A687" i="7"/>
  <c r="F717" i="7"/>
  <c r="L151" i="15" l="1"/>
  <c r="M185" i="15" s="1"/>
  <c r="M377" i="15" l="1"/>
  <c r="M396" i="15"/>
  <c r="M389" i="15" l="1"/>
  <c r="L1" i="15"/>
  <c r="M397" i="15"/>
  <c r="M399" i="15" s="1"/>
  <c r="L3" i="15" s="1"/>
</calcChain>
</file>

<file path=xl/sharedStrings.xml><?xml version="1.0" encoding="utf-8"?>
<sst xmlns="http://schemas.openxmlformats.org/spreadsheetml/2006/main" count="3492" uniqueCount="556">
  <si>
    <t>PST x</t>
  </si>
  <si>
    <t>Facturation</t>
  </si>
  <si>
    <t>MHCS</t>
  </si>
  <si>
    <t>Code Facturation 606 :</t>
  </si>
  <si>
    <t>Code Facturation 821 :</t>
  </si>
  <si>
    <t>Code Facturation 822 :</t>
  </si>
  <si>
    <t>Code Facturation 824 :</t>
  </si>
  <si>
    <t>SOIT :</t>
  </si>
  <si>
    <t>CST x</t>
  </si>
  <si>
    <t>-</t>
  </si>
  <si>
    <t>MCS</t>
  </si>
  <si>
    <t>PST</t>
  </si>
  <si>
    <t>CLI</t>
  </si>
  <si>
    <t>MCH</t>
  </si>
  <si>
    <t>KRU</t>
  </si>
  <si>
    <t>RUI</t>
  </si>
  <si>
    <t>MHD</t>
  </si>
  <si>
    <t>CST</t>
  </si>
  <si>
    <t>TEX</t>
  </si>
  <si>
    <t xml:space="preserve">2. Facturation Retours différées Geode </t>
  </si>
  <si>
    <t>ODL</t>
  </si>
  <si>
    <t xml:space="preserve">6. Facturation sorties stock (exp/colisage) </t>
  </si>
  <si>
    <t xml:space="preserve">7. Facturation sorties stock (exp/panache) </t>
  </si>
  <si>
    <t>FORFAIT</t>
  </si>
  <si>
    <t xml:space="preserve">10. Facturation stockage GEODE </t>
  </si>
  <si>
    <t>DCA</t>
  </si>
  <si>
    <t>PST (80x120) x</t>
  </si>
  <si>
    <t>PST (100x120) x</t>
  </si>
  <si>
    <t>DCA x</t>
  </si>
  <si>
    <t>Code Facturation 301 :</t>
  </si>
  <si>
    <t>SOIT UN MONTANT DE :</t>
  </si>
  <si>
    <t>ENTREES :</t>
  </si>
  <si>
    <t>SORTIES :</t>
  </si>
  <si>
    <t>STOCKAGE DESTRUCTION :</t>
  </si>
  <si>
    <t>STOCKAGE :</t>
  </si>
  <si>
    <t>PREPARATION</t>
  </si>
  <si>
    <t xml:space="preserve">ENTREE : </t>
  </si>
  <si>
    <t>RETOUR :</t>
  </si>
  <si>
    <t>SORTIE :</t>
  </si>
  <si>
    <t>GESTION ADMINISTRATIVE :</t>
  </si>
  <si>
    <t>PRESTATION LOGISTIQUE</t>
  </si>
  <si>
    <t>REINTEGRATION DIFFEREES</t>
  </si>
  <si>
    <t>ODL x</t>
  </si>
  <si>
    <t>APPRO UDV</t>
  </si>
  <si>
    <t>PANACHE</t>
  </si>
  <si>
    <t>TRACABILITE</t>
  </si>
  <si>
    <t>ENTREE :</t>
  </si>
  <si>
    <t xml:space="preserve">PREPARATION : </t>
  </si>
  <si>
    <t>HEURE(S) x</t>
  </si>
  <si>
    <t>COPACKING</t>
  </si>
  <si>
    <t xml:space="preserve">SOIT UN MONTANT DE : </t>
  </si>
  <si>
    <t>RECONDITIONNEMENT AU FIL DE L'EAU</t>
  </si>
  <si>
    <t xml:space="preserve">SOIT : </t>
  </si>
  <si>
    <t>DEPART CORSE</t>
  </si>
  <si>
    <t>CDE :</t>
  </si>
  <si>
    <t>BOX SORTIS A L'UNITE</t>
  </si>
  <si>
    <t>COUT DE GESTION SUIVI ACTIVITE</t>
  </si>
  <si>
    <t>COUT DE SUIVI ANOMALIES TRACABILITE</t>
  </si>
  <si>
    <t>HENRIOT</t>
  </si>
  <si>
    <t>COPACKING (Production)</t>
  </si>
  <si>
    <t>Code Facturation 400 :</t>
  </si>
  <si>
    <t>TAITTINGER</t>
  </si>
  <si>
    <t>SORTIE</t>
  </si>
  <si>
    <t>STOCKAGE 80x120 :</t>
  </si>
  <si>
    <t>STOCKAGE 100x120 :</t>
  </si>
  <si>
    <t>DSAC + BL x</t>
  </si>
  <si>
    <t>ECRAN</t>
  </si>
  <si>
    <t>Entrée</t>
  </si>
  <si>
    <t>Sortie</t>
  </si>
  <si>
    <t>Stockage destruction</t>
  </si>
  <si>
    <t>Stockage</t>
  </si>
  <si>
    <t>Préparation</t>
  </si>
  <si>
    <t>DSAC</t>
  </si>
  <si>
    <t>Nbre de camions</t>
  </si>
  <si>
    <t>HEURE</t>
  </si>
  <si>
    <t>DCA ENTREE</t>
  </si>
  <si>
    <t>Nbre de personnes</t>
  </si>
  <si>
    <t>Nbre d'heures</t>
  </si>
  <si>
    <t>Forfait</t>
  </si>
  <si>
    <t>COLS</t>
  </si>
  <si>
    <t>JEAN-PAUL</t>
  </si>
  <si>
    <t>CHRISTINE</t>
  </si>
  <si>
    <t>NAVETTE</t>
  </si>
  <si>
    <t>ETAT</t>
  </si>
  <si>
    <t>CAMIONS x</t>
  </si>
  <si>
    <t>CONFECTIONS x</t>
  </si>
  <si>
    <t>ENT746</t>
  </si>
  <si>
    <t>ENT712</t>
  </si>
  <si>
    <t>ENT722 (Sup. ENT723)</t>
  </si>
  <si>
    <t>ENT732</t>
  </si>
  <si>
    <t>ENT792</t>
  </si>
  <si>
    <t>BOX</t>
  </si>
  <si>
    <t>MATIERE SECHE (Copacking)</t>
  </si>
  <si>
    <t>Client</t>
  </si>
  <si>
    <t>Dossier</t>
  </si>
  <si>
    <t>Prestation</t>
  </si>
  <si>
    <t>Abrev</t>
  </si>
  <si>
    <t>Unité de facturation</t>
  </si>
  <si>
    <t>Nb d'unités</t>
  </si>
  <si>
    <t>Tarif</t>
  </si>
  <si>
    <t>ADM</t>
  </si>
  <si>
    <t>Sous total</t>
  </si>
  <si>
    <t>DCA SORTIES</t>
  </si>
  <si>
    <t>P</t>
  </si>
  <si>
    <t>PALETTE</t>
  </si>
  <si>
    <t>Administratif</t>
  </si>
  <si>
    <t>EP</t>
  </si>
  <si>
    <t>PALETTE FIN DE MOIS</t>
  </si>
  <si>
    <t>COLIS</t>
  </si>
  <si>
    <t>VINS Copacking</t>
  </si>
  <si>
    <t>Vins France</t>
  </si>
  <si>
    <t>SP</t>
  </si>
  <si>
    <t>SC</t>
  </si>
  <si>
    <t>RC</t>
  </si>
  <si>
    <t>L</t>
  </si>
  <si>
    <t>PANACH</t>
  </si>
  <si>
    <t>Mezzanine</t>
  </si>
  <si>
    <t>TOTAL</t>
  </si>
  <si>
    <t>SB</t>
  </si>
  <si>
    <t>BOUTEILLE</t>
  </si>
  <si>
    <t>LECTURE</t>
  </si>
  <si>
    <t>Vins Export</t>
  </si>
  <si>
    <t>PEX</t>
  </si>
  <si>
    <t>Vins France/Export</t>
  </si>
  <si>
    <t>EC</t>
  </si>
  <si>
    <t>RP</t>
  </si>
  <si>
    <t>REINT. DIFFEREES</t>
  </si>
  <si>
    <t>CARTON</t>
  </si>
  <si>
    <t>A DETAILLER</t>
  </si>
  <si>
    <t>DSAC SORTIES</t>
  </si>
  <si>
    <t>DIVERS</t>
  </si>
  <si>
    <t>Stockage moyen</t>
  </si>
  <si>
    <t>CDCV</t>
  </si>
  <si>
    <t>DCA ENTREES</t>
  </si>
  <si>
    <t>Matieres sèches</t>
  </si>
  <si>
    <t>H</t>
  </si>
  <si>
    <t>Copacking</t>
  </si>
  <si>
    <t>COPACK</t>
  </si>
  <si>
    <t>Navette</t>
  </si>
  <si>
    <t>N</t>
  </si>
  <si>
    <t>Divers</t>
  </si>
  <si>
    <t>F</t>
  </si>
  <si>
    <t>NAVETTE RR</t>
  </si>
  <si>
    <t>PALETTE TAMPON</t>
  </si>
  <si>
    <t>Pub/Matieres sèches</t>
  </si>
  <si>
    <t>Etiquetage des cdes export</t>
  </si>
  <si>
    <t xml:space="preserve">Chargement container </t>
  </si>
  <si>
    <t>Navettes</t>
  </si>
  <si>
    <t>Repalettisation</t>
  </si>
  <si>
    <t>Spiritueux</t>
  </si>
  <si>
    <t>PAL STOCK MOYEN</t>
  </si>
  <si>
    <t>CAMION</t>
  </si>
  <si>
    <t>Cout suivi anomalies traçabilité</t>
  </si>
  <si>
    <t>Contenair vrac</t>
  </si>
  <si>
    <t>WALBAUM REIMS</t>
  </si>
  <si>
    <t>GEODIS REIMS</t>
  </si>
  <si>
    <t>Panache</t>
  </si>
  <si>
    <t>Sous-Total</t>
  </si>
  <si>
    <t>Tracabilité</t>
  </si>
  <si>
    <t xml:space="preserve">PALETTE FIN DE MOIS </t>
  </si>
  <si>
    <t>Etiquettes personnalisées</t>
  </si>
  <si>
    <t>CAISSE</t>
  </si>
  <si>
    <t>ENLEVEMENT</t>
  </si>
  <si>
    <t>AFFRETEMENT</t>
  </si>
  <si>
    <t>Etiquettage colis</t>
  </si>
  <si>
    <t>SC CH HEBERTOT</t>
  </si>
  <si>
    <t>EURL ŒNOLOGUE</t>
  </si>
  <si>
    <t>Amende de douane</t>
  </si>
  <si>
    <t>LEBLANC CHALONS</t>
  </si>
  <si>
    <t>WALB EPERNAY</t>
  </si>
  <si>
    <t>Stockage Genin Mouvement</t>
  </si>
  <si>
    <t>Stockage Genin Stockage</t>
  </si>
  <si>
    <t>CALBER TROYES</t>
  </si>
  <si>
    <t>WALBAUM INTER</t>
  </si>
  <si>
    <t>CALBER MOSELLE</t>
  </si>
  <si>
    <t>PARIS VIII</t>
  </si>
  <si>
    <t>DEBIT INTERSERVICE</t>
  </si>
  <si>
    <t>Sous-Client</t>
  </si>
  <si>
    <t>Matières sèches</t>
  </si>
  <si>
    <t>SOUS-TOTAL :</t>
  </si>
  <si>
    <t>PALETTES MONOPRIX</t>
  </si>
  <si>
    <t>Entrée Palettes</t>
  </si>
  <si>
    <t>Verrerie de la Marne</t>
  </si>
  <si>
    <t>Déchargement container</t>
  </si>
  <si>
    <t>Sortie Palettes</t>
  </si>
  <si>
    <t>PALETTE/JOUR</t>
  </si>
  <si>
    <t>PAGE 13</t>
  </si>
  <si>
    <t>PAGE 14</t>
  </si>
  <si>
    <t>PAGE 12</t>
  </si>
  <si>
    <t>PAGE 15</t>
  </si>
  <si>
    <t>PAGE 16</t>
  </si>
  <si>
    <t>PAGE 4</t>
  </si>
  <si>
    <t>PAGE 8</t>
  </si>
  <si>
    <t>PAGE 9</t>
  </si>
  <si>
    <t>PAGE 10</t>
  </si>
  <si>
    <t>PAGE 11</t>
  </si>
  <si>
    <t>PAGE 17</t>
  </si>
  <si>
    <t>PAGE 5</t>
  </si>
  <si>
    <t>PAGE 7</t>
  </si>
  <si>
    <t>PAGE 6</t>
  </si>
  <si>
    <t>Soit un montant</t>
  </si>
  <si>
    <t>Soit un Nbre d'Heures</t>
  </si>
  <si>
    <t>N° CDE</t>
  </si>
  <si>
    <t>N° CDE [1]</t>
  </si>
  <si>
    <t>N° CDE [2]</t>
  </si>
  <si>
    <t>N° CDE [3]</t>
  </si>
  <si>
    <t>PAGE 18</t>
  </si>
  <si>
    <t>EXCEL</t>
  </si>
  <si>
    <t>J-LOUP</t>
  </si>
  <si>
    <t>PAGE 3</t>
  </si>
  <si>
    <t>Gestion administrative</t>
  </si>
  <si>
    <t>Sorties</t>
  </si>
  <si>
    <t>Entrées</t>
  </si>
  <si>
    <t>Stockage 80x120</t>
  </si>
  <si>
    <t>Stockage 100x120</t>
  </si>
  <si>
    <t>Stockage hors info</t>
  </si>
  <si>
    <t>Retours</t>
  </si>
  <si>
    <t>Forfait dossier retour</t>
  </si>
  <si>
    <t>Panachés</t>
  </si>
  <si>
    <t>BOX x</t>
  </si>
  <si>
    <t>Palettes vendues</t>
  </si>
  <si>
    <t>Prestation informatique</t>
  </si>
  <si>
    <t>Attente container</t>
  </si>
  <si>
    <t>Appro UDV</t>
  </si>
  <si>
    <t>Enlèvement direct</t>
  </si>
  <si>
    <t>Affrètement ODL GD</t>
  </si>
  <si>
    <t>Anomalie réception</t>
  </si>
  <si>
    <t>Surcout N° de lot</t>
  </si>
  <si>
    <t>Colissimo</t>
  </si>
  <si>
    <t>Reconditionnement</t>
  </si>
  <si>
    <t>Départ Corse</t>
  </si>
  <si>
    <t>Cout gestion suivi activité</t>
  </si>
  <si>
    <t>Sorties Box à l'unité</t>
  </si>
  <si>
    <t>Palettes Monoprix</t>
  </si>
  <si>
    <t>Stockage M. sèches &amp; Pub</t>
  </si>
  <si>
    <t>Navette Reims/Reims</t>
  </si>
  <si>
    <t>Entrées 80x120</t>
  </si>
  <si>
    <t>Entrées 100x120</t>
  </si>
  <si>
    <t>Sorties 80x120</t>
  </si>
  <si>
    <t>Sorties 100x120</t>
  </si>
  <si>
    <t>Sorties colis</t>
  </si>
  <si>
    <t>Préparation spéciale</t>
  </si>
  <si>
    <t>Pose Stickers</t>
  </si>
  <si>
    <t>BOUTEILLE VDM</t>
  </si>
  <si>
    <t>N° de Commande MHCS Champagne</t>
  </si>
  <si>
    <t>N° de Commande MHCS DCA/DSAC</t>
  </si>
  <si>
    <t>SORTIES COLISSIMO</t>
  </si>
  <si>
    <t>PST (Dernier Jour du mois)</t>
  </si>
  <si>
    <t>PST ( Total)</t>
  </si>
  <si>
    <t>PRODUCTION</t>
  </si>
  <si>
    <t>CLICQUOT</t>
  </si>
  <si>
    <t xml:space="preserve">SORTIE : </t>
  </si>
  <si>
    <t>KRUG</t>
  </si>
  <si>
    <t>MOET &amp; CHANDON</t>
  </si>
  <si>
    <t>RUINART</t>
  </si>
  <si>
    <t>N° DE COMMANDE :</t>
  </si>
  <si>
    <t>GESTION ADMINISTRATIVE (Production + Copacking)</t>
  </si>
  <si>
    <t>PRESTATION LOGISTIQUE (Production)</t>
  </si>
  <si>
    <t>PRESTATION LOGISTIQUE (Copacking)</t>
  </si>
  <si>
    <t>CONTAINER VRAC</t>
  </si>
  <si>
    <t>CF</t>
  </si>
  <si>
    <t>Préparation Matières sèches</t>
  </si>
  <si>
    <t>1. Facturation des Entrées Geode (ENTREE : 1)</t>
  </si>
  <si>
    <t>1. Facturation des Entrées Geode (RETOUR : 2)</t>
  </si>
  <si>
    <t>PAGE 20</t>
  </si>
  <si>
    <t>M</t>
  </si>
  <si>
    <t>D</t>
  </si>
  <si>
    <t>ET</t>
  </si>
  <si>
    <t>EL</t>
  </si>
  <si>
    <t>5518 (MCS)</t>
  </si>
  <si>
    <t>2835 (CLI)</t>
  </si>
  <si>
    <t>780 (MCH)</t>
  </si>
  <si>
    <t>66 (KRU)</t>
  </si>
  <si>
    <t>5516 (RUI)</t>
  </si>
  <si>
    <t>PAGE 21</t>
  </si>
  <si>
    <t>ELEMENTS</t>
  </si>
  <si>
    <t>Gestion Copacking (ENTUS Menu 6 / 3 / 7)</t>
  </si>
  <si>
    <t>Prestation logistique (Suivi d'actvités)</t>
  </si>
  <si>
    <t>BOX SORTI A L'UNITE</t>
  </si>
  <si>
    <t>COUT DE GESTION SUIVI D'ACTIVITE</t>
  </si>
  <si>
    <t>ANOMALIE RECEPTION</t>
  </si>
  <si>
    <t>N° COMMANDE MHCS</t>
  </si>
  <si>
    <t>CA</t>
  </si>
  <si>
    <t>MATIERE SECHE STANDARD &amp; BOX</t>
  </si>
  <si>
    <t>Confection / Etiquettage</t>
  </si>
  <si>
    <t>1 BTLE</t>
  </si>
  <si>
    <t>1 MAG</t>
  </si>
  <si>
    <t>COFFRET</t>
  </si>
  <si>
    <t>FLACON</t>
  </si>
  <si>
    <t>2 BTLES</t>
  </si>
  <si>
    <t>3 BTLES</t>
  </si>
  <si>
    <t>4 BTLES</t>
  </si>
  <si>
    <t>5 BTLES</t>
  </si>
  <si>
    <t>6 BTLES</t>
  </si>
  <si>
    <t>1 Btle</t>
  </si>
  <si>
    <t>1 Mag</t>
  </si>
  <si>
    <t>2 Btles</t>
  </si>
  <si>
    <t>3 Btles</t>
  </si>
  <si>
    <t>4 Btles</t>
  </si>
  <si>
    <t>5 Btles</t>
  </si>
  <si>
    <t>6 Btles</t>
  </si>
  <si>
    <t>Coffret</t>
  </si>
  <si>
    <t>Flacon</t>
  </si>
  <si>
    <t>x</t>
  </si>
  <si>
    <t>Détail des sorties Colissimo</t>
  </si>
  <si>
    <t>PAGE 22</t>
  </si>
  <si>
    <t>EQUIVALENCE PST FACT.</t>
  </si>
  <si>
    <t>EQUIVALENCE CST FACT.</t>
  </si>
  <si>
    <t>PST NON FISCALISEE</t>
  </si>
  <si>
    <t>PST FISCALISEE</t>
  </si>
  <si>
    <t>PAGE 19</t>
  </si>
  <si>
    <t>HEURE / PERSONNE</t>
  </si>
  <si>
    <t>Etiquettes directionnelles</t>
  </si>
  <si>
    <t>Etiquette 75x40</t>
  </si>
  <si>
    <t>CALBER ARDENNES</t>
  </si>
  <si>
    <t>Tot. Emplacements Fin de mois</t>
  </si>
  <si>
    <t>PALETTES GEODIS</t>
  </si>
  <si>
    <t>FORFAIT €UROS</t>
  </si>
  <si>
    <t>MHCS France</t>
  </si>
  <si>
    <t>MHCS Export</t>
  </si>
  <si>
    <t>Divers Manuel</t>
  </si>
  <si>
    <t>Gestion administrative DCA / DSAC</t>
  </si>
  <si>
    <t>CA HP HPI</t>
  </si>
  <si>
    <t>Chiffre d'Affaire</t>
  </si>
  <si>
    <t>CA Global</t>
  </si>
  <si>
    <t>CA Hors Palettes, Loyer, Débit informatique</t>
  </si>
  <si>
    <t>FNC</t>
  </si>
  <si>
    <t>PERS x</t>
  </si>
  <si>
    <t>CA Hors Palettes</t>
  </si>
  <si>
    <t>DIVERS (Hors Débit Info + Hors Palettes)</t>
  </si>
  <si>
    <t>ENTREE</t>
  </si>
  <si>
    <t>CLICQUOT :</t>
  </si>
  <si>
    <t>KRUG :</t>
  </si>
  <si>
    <t>RUINART :</t>
  </si>
  <si>
    <t>MOET &amp; CHANDON :</t>
  </si>
  <si>
    <t>STOCKAGE</t>
  </si>
  <si>
    <t xml:space="preserve">CLICQUOT : </t>
  </si>
  <si>
    <t xml:space="preserve">KRUG : </t>
  </si>
  <si>
    <t xml:space="preserve">MOET &amp; CHANDON : </t>
  </si>
  <si>
    <t>PALETTES DIVERS</t>
  </si>
  <si>
    <t>TOTAL Palettes vendues</t>
  </si>
  <si>
    <t>*</t>
  </si>
  <si>
    <t>HEURE DE REGIE</t>
  </si>
  <si>
    <t>F. FONBELLE</t>
  </si>
  <si>
    <t>FON</t>
  </si>
  <si>
    <t>Heure de régie</t>
  </si>
  <si>
    <t>Container</t>
  </si>
  <si>
    <t>Sorties CST</t>
  </si>
  <si>
    <t>Sorties PST</t>
  </si>
  <si>
    <t>HNT</t>
  </si>
  <si>
    <t>TAI</t>
  </si>
  <si>
    <t>DOSSIER RETOUR :</t>
  </si>
  <si>
    <t>Forfait dossiers retour (Requête)</t>
  </si>
  <si>
    <t>ENTREE* :</t>
  </si>
  <si>
    <t>* ENTREE PALETTES APPRO</t>
  </si>
  <si>
    <t>* ENTREE PALETTES RETOUR</t>
  </si>
  <si>
    <t>A + R :</t>
  </si>
  <si>
    <t>WB Epernay</t>
  </si>
  <si>
    <t>WB Epernay L. Perrier / N. Feuillatte</t>
  </si>
  <si>
    <t>mail : Sandrine Beaufort</t>
  </si>
  <si>
    <t>ABELE</t>
  </si>
  <si>
    <t>Pub Export</t>
  </si>
  <si>
    <t>Publicité</t>
  </si>
  <si>
    <t>CLIENT</t>
  </si>
  <si>
    <t>CVH</t>
  </si>
  <si>
    <t>Entrées Transit Export</t>
  </si>
  <si>
    <t>Stockage Transit Export</t>
  </si>
  <si>
    <t>Sorties Transit Export</t>
  </si>
  <si>
    <t>DSAC + BL EDI</t>
  </si>
  <si>
    <t>DSAC + BL MANUEL</t>
  </si>
  <si>
    <t>Manutention</t>
  </si>
  <si>
    <t>PARTNER-JOUET</t>
  </si>
  <si>
    <t>BL EN DROITS ACQUITTES</t>
  </si>
  <si>
    <t>BL HORS REGIME SOUS ACCISES</t>
  </si>
  <si>
    <t>DSAC/BL</t>
  </si>
  <si>
    <t>DSAC/BL SORTIES</t>
  </si>
  <si>
    <t>DSAC / CRD / BL x</t>
  </si>
  <si>
    <t>DSAC/CRD/BL</t>
  </si>
  <si>
    <t>Sorties Caisse panachée</t>
  </si>
  <si>
    <t>INRR</t>
  </si>
  <si>
    <t>Transport</t>
  </si>
  <si>
    <t>PALETTES INRR</t>
  </si>
  <si>
    <t>C</t>
  </si>
  <si>
    <t>PRODUITS ADELPHE</t>
  </si>
  <si>
    <t>Produits Adelphe</t>
  </si>
  <si>
    <t>PST RESERVE</t>
  </si>
  <si>
    <t>PAGE 23</t>
  </si>
  <si>
    <t>Articles x</t>
  </si>
  <si>
    <t>Nbre d'Articles</t>
  </si>
  <si>
    <t>ARTICLES</t>
  </si>
  <si>
    <t>MHD PUB</t>
  </si>
  <si>
    <t>Stockage Palette 800x1200</t>
  </si>
  <si>
    <t>Stockage Palette 1000x1200</t>
  </si>
  <si>
    <t>Stockage Casier / Armoire</t>
  </si>
  <si>
    <t>CASIER</t>
  </si>
  <si>
    <t>Sortie ligne d'article à préparer</t>
  </si>
  <si>
    <t>Retour ligne d'article à réintégrer</t>
  </si>
  <si>
    <t>Retour</t>
  </si>
  <si>
    <t>LIGNE ART. RETOUR</t>
  </si>
  <si>
    <t>LIGNE ART. COMMANDE</t>
  </si>
  <si>
    <t>Heure de régie / Travaux Divers</t>
  </si>
  <si>
    <t>STOCKAGE 800 x 1200 :</t>
  </si>
  <si>
    <t>STOCKAGE 1000 x 1200 :</t>
  </si>
  <si>
    <t>STOCKAGE CASIER :</t>
  </si>
  <si>
    <t>CASIER x</t>
  </si>
  <si>
    <t>HEURE DE REGIE :</t>
  </si>
  <si>
    <t>H x</t>
  </si>
  <si>
    <t>ART</t>
  </si>
  <si>
    <t>CAS</t>
  </si>
  <si>
    <t>LISE</t>
  </si>
  <si>
    <t>LIGNE ARTICLE</t>
  </si>
  <si>
    <t>PRESTATION LOGISTIQUE PUBLICITE</t>
  </si>
  <si>
    <t>LIGNE ART x</t>
  </si>
  <si>
    <t>ENT743</t>
  </si>
  <si>
    <t>ATTENTION : TYPE PRODUIT : 2 = Produit, Fournitures</t>
  </si>
  <si>
    <t>ENT742 (Sup. ENT743)</t>
  </si>
  <si>
    <t>PST FIN DE MOIS</t>
  </si>
  <si>
    <t>COPACKING KITS</t>
  </si>
  <si>
    <t>Copacking Pub</t>
  </si>
  <si>
    <t>ENT742 (SUP. ENT743)</t>
  </si>
  <si>
    <t>COPACKING PUB</t>
  </si>
  <si>
    <t>STOCKAGE MOYEN (10% du Stock Moyen en PST (1000x1200))</t>
  </si>
  <si>
    <t>MATIERE SECHE</t>
  </si>
  <si>
    <t>---</t>
  </si>
  <si>
    <t>Stockage Palette 100x120</t>
  </si>
  <si>
    <t>Stockage Palette 80x120</t>
  </si>
  <si>
    <t>SORTIES COLISSIMO @-COMMERCE</t>
  </si>
  <si>
    <t>Colissimo @-Commerce</t>
  </si>
  <si>
    <t>ENT733</t>
  </si>
  <si>
    <t>PAGE 24</t>
  </si>
  <si>
    <t>Détail des sorties MH Sélection</t>
  </si>
  <si>
    <t>P. HEIDSIECK</t>
  </si>
  <si>
    <t>Stokage (Fin de Mois)</t>
  </si>
  <si>
    <t>STOCKAGE HORS INFO</t>
  </si>
  <si>
    <t>Stockage MHCS</t>
  </si>
  <si>
    <t>Stockage CLICQUOT</t>
  </si>
  <si>
    <t>Stockage MCH</t>
  </si>
  <si>
    <t>Stockage KRU</t>
  </si>
  <si>
    <t>PANACHE x</t>
  </si>
  <si>
    <t>Entrées Matières sèches</t>
  </si>
  <si>
    <t>Sorties Matières sèches</t>
  </si>
  <si>
    <t>Entrée Matières sèches</t>
  </si>
  <si>
    <t>Sortie Matières sèches</t>
  </si>
  <si>
    <t>Tarif :</t>
  </si>
  <si>
    <t xml:space="preserve">CDE : </t>
  </si>
  <si>
    <t>DETAIL</t>
  </si>
  <si>
    <t>SURCOUT TRI N° LOT (au-delà des 2 Heures / Personne)</t>
  </si>
  <si>
    <t>RETOUR LIGNE D'ARTICLES A REINTEGRER :</t>
  </si>
  <si>
    <t>SORTIE LIGNE D'ARTICLES A PREPARER :</t>
  </si>
  <si>
    <r>
      <t>DETAIL</t>
    </r>
    <r>
      <rPr>
        <sz val="11"/>
        <rFont val="Arial Narrow"/>
        <family val="2"/>
      </rPr>
      <t/>
    </r>
  </si>
  <si>
    <t>ETAT 1033</t>
  </si>
  <si>
    <t>PALETTES (GEODIS)</t>
  </si>
  <si>
    <t>PALETTES (DIVERS)</t>
  </si>
  <si>
    <t>BOLLINGER</t>
  </si>
  <si>
    <t>BOL</t>
  </si>
  <si>
    <t>DSAC + BL</t>
  </si>
  <si>
    <t>EQUIVLENCE UVC FACT</t>
  </si>
  <si>
    <t>COPACKING :</t>
  </si>
  <si>
    <t>NAVETTE :</t>
  </si>
  <si>
    <t>Stockage Hors info</t>
  </si>
  <si>
    <t>STOCKAGE HORS INFO :</t>
  </si>
  <si>
    <t>GRAVAGE BELVEDERE</t>
  </si>
  <si>
    <t>GRAVAGE x</t>
  </si>
  <si>
    <t>CARTON x</t>
  </si>
  <si>
    <t>GRAVAGE</t>
  </si>
  <si>
    <t>Belvedere Gravage</t>
  </si>
  <si>
    <t>Belvedere Carton</t>
  </si>
  <si>
    <t>Copacking Kits</t>
  </si>
  <si>
    <t>AUC x</t>
  </si>
  <si>
    <t>BOLLINGER Distribution</t>
  </si>
  <si>
    <t>BOLLINGER France</t>
  </si>
  <si>
    <t>BLD</t>
  </si>
  <si>
    <t>Navette Oger/Reims</t>
  </si>
  <si>
    <t>LAURENT-PERRIER</t>
  </si>
  <si>
    <t>NICOLAS FEUILLATTE</t>
  </si>
  <si>
    <t>TRACABILITE CHAMPAGNE MOET/MERCIER</t>
  </si>
  <si>
    <t>CARTE</t>
  </si>
  <si>
    <t>INSERTION CARTE PERSONNALISEE</t>
  </si>
  <si>
    <t>Tracabilité Champagne</t>
  </si>
  <si>
    <t>CARTE x</t>
  </si>
  <si>
    <t>Insertion Carte personnalisée</t>
  </si>
  <si>
    <t>REMISE TRACABILITE CAISSES PICON/SMIRNOFF -100,00 €</t>
  </si>
  <si>
    <t>ENT764 (Sup. ENT762+ENT763+ENT765)</t>
  </si>
  <si>
    <t>TRC772 (Sup. TRC773 / 774 / 775)</t>
  </si>
  <si>
    <t>TOTAL :</t>
  </si>
  <si>
    <t xml:space="preserve">14. Facturation Traçabilité Panaches </t>
  </si>
  <si>
    <t xml:space="preserve">13. Facturation documents expédition </t>
  </si>
  <si>
    <t>DAE</t>
  </si>
  <si>
    <t>PAGE 2</t>
  </si>
  <si>
    <t>PERLE DU MONDE</t>
  </si>
  <si>
    <t>PDM</t>
  </si>
  <si>
    <t>Stockage Picking 1 à 10</t>
  </si>
  <si>
    <t>Stockage Picking 11 à 30</t>
  </si>
  <si>
    <t>Stockage Picking &gt;30</t>
  </si>
  <si>
    <t>Gestion administrative (Réception)</t>
  </si>
  <si>
    <t>CVH DIFFUSION</t>
  </si>
  <si>
    <t>DCA/DAE</t>
  </si>
  <si>
    <t>DEMANDES SPECIFIQUES</t>
  </si>
  <si>
    <t>DEMANDE SPECIFIQUE</t>
  </si>
  <si>
    <t>Demande spécifique</t>
  </si>
  <si>
    <t>12. Facturation préparations expédition</t>
  </si>
  <si>
    <t>ENT796</t>
  </si>
  <si>
    <t>NBRE DE LIGNES TRAITEES</t>
  </si>
  <si>
    <t>Stockage palettes 80x120</t>
  </si>
  <si>
    <t>Entrées palettes</t>
  </si>
  <si>
    <t>Sorties palettes</t>
  </si>
  <si>
    <t>Soit (3,333€ / BOX)</t>
  </si>
  <si>
    <t>Soit (0,463€ / PST)</t>
  </si>
  <si>
    <t>Soit un montant (149,634€)</t>
  </si>
  <si>
    <t>Soit un montant (56,400€)</t>
  </si>
  <si>
    <t>Entrées Plaques / Cof Diamants</t>
  </si>
  <si>
    <t>Sorties Plaques / Cof Diamants</t>
  </si>
  <si>
    <t>Stockage Plaques / Cof Diamants</t>
  </si>
  <si>
    <t>Gestion administrative (Reception)</t>
  </si>
  <si>
    <t>MATIERES SECHES</t>
  </si>
  <si>
    <t>DSAC MH SELECTION x</t>
  </si>
  <si>
    <t>DSAC MH SELECTION</t>
  </si>
  <si>
    <t>PAGE 1</t>
  </si>
  <si>
    <t>Panneau de Contrôle</t>
  </si>
  <si>
    <t>Stockage palettes 100x120</t>
  </si>
  <si>
    <t>PAGE 1 &amp; 2</t>
  </si>
  <si>
    <t>Mois</t>
  </si>
  <si>
    <t>FONBELLE</t>
  </si>
  <si>
    <t>BOLLINGER DISTRIBUTION</t>
  </si>
  <si>
    <t>CLIENT A RENSEIGNER</t>
  </si>
  <si>
    <r>
      <rPr>
        <b/>
        <sz val="11"/>
        <color theme="0"/>
        <rFont val="Calibri"/>
        <family val="2"/>
        <scheme val="minor"/>
      </rPr>
      <t>TAITTINGER</t>
    </r>
    <r>
      <rPr>
        <sz val="11"/>
        <color theme="0"/>
        <rFont val="Calibri"/>
        <family val="2"/>
        <scheme val="minor"/>
      </rPr>
      <t xml:space="preserve"> </t>
    </r>
    <r>
      <rPr>
        <sz val="10"/>
        <color theme="0"/>
        <rFont val="Calibri"/>
        <family val="2"/>
        <scheme val="minor"/>
      </rPr>
      <t>(Chiffres à reporter le mois suivant)</t>
    </r>
  </si>
  <si>
    <t>Sorties Bouteilles CRD :</t>
  </si>
  <si>
    <t>Stockage Export :</t>
  </si>
  <si>
    <t>25. Suivi Activité MHD</t>
  </si>
  <si>
    <t>Sup. ENT723/ENT796</t>
  </si>
  <si>
    <t>ENT722</t>
  </si>
  <si>
    <t xml:space="preserve">Facturation sorties stock (exp/colisage) </t>
  </si>
  <si>
    <t xml:space="preserve">Facturation sorties stock (exp/panache) </t>
  </si>
  <si>
    <t xml:space="preserve">Facturation sorties stock (Colissimo) </t>
  </si>
  <si>
    <t xml:space="preserve">Facturation sorties stock (e-Commerce) </t>
  </si>
  <si>
    <t xml:space="preserve">Facturation documents expédition </t>
  </si>
  <si>
    <t>Container Vrac (Crown) + Surcout Tri N° de Lot (au-delà des 2 heures / personne) &gt; 3 Personnes x 4 heures</t>
  </si>
  <si>
    <t>PALETTISATION</t>
  </si>
  <si>
    <t>Palettisation</t>
  </si>
  <si>
    <t>JP</t>
  </si>
  <si>
    <t>JEAN PAUL</t>
  </si>
  <si>
    <t>PRESTATION COMPLEMENTAIRE</t>
  </si>
  <si>
    <t>Divers J-PAUL</t>
  </si>
  <si>
    <t>Détail des prestations complémentaires :</t>
  </si>
  <si>
    <t>MUMM</t>
  </si>
  <si>
    <t>Prestations complémentaires</t>
  </si>
  <si>
    <t>CARTE PERSONNALISEE</t>
  </si>
  <si>
    <t>TRACABILITE PST</t>
  </si>
  <si>
    <t>TRACABILITE CST</t>
  </si>
  <si>
    <t>SORTIE PANACHE :</t>
  </si>
  <si>
    <t>SORTIE PST :</t>
  </si>
  <si>
    <t>SORTIE CST :</t>
  </si>
  <si>
    <t>TRACABILITE PANACHE :</t>
  </si>
  <si>
    <t>DEMANDE SPECIFIQUE :</t>
  </si>
  <si>
    <t>BL HORS REGIME (NE SERT PAS)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</si>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</sst>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#,##0.0000\ &quot;€&quot;"/>
    <numFmt numFmtId="165" formatCode="#,##0.000"/>
    <numFmt numFmtId="166" formatCode="#,##0.000\ &quot;€&quot;"/>
    <numFmt numFmtId="167" formatCode="#,##0.00\ &quot;€&quot;"/>
    <numFmt numFmtId="168" formatCode="00"/>
    <numFmt numFmtId="169" formatCode="0.000"/>
    <numFmt numFmtId="170" formatCode="_-* #,##0.00\ [$€-1]_-;\-* #,##0.00\ [$€-1]_-;_-* &quot;-&quot;??\ [$€-1]_-"/>
    <numFmt numFmtId="171" formatCode="#,##0.00_ ;\-#,##0.00\ "/>
  </numFmts>
  <fonts count="68" x14ac:knownFonts="1">
    <font>
      <sz val="10"/>
      <name val="Arial"/>
    </font>
    <font>
      <sz val="8"/>
      <name val="Arial"/>
      <family val="2"/>
    </font>
    <font>
      <sz val="10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5"/>
      <name val="Calibri"/>
      <family val="2"/>
    </font>
    <font>
      <sz val="10"/>
      <color indexed="22"/>
      <name val="Calibri"/>
      <family val="2"/>
    </font>
    <font>
      <sz val="8"/>
      <color indexed="22"/>
      <name val="Calibri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b/>
      <sz val="10"/>
      <color indexed="63"/>
      <name val="Arial Narrow"/>
      <family val="2"/>
    </font>
    <font>
      <sz val="9"/>
      <name val="Arial Narrow"/>
      <family val="2"/>
    </font>
    <font>
      <sz val="8"/>
      <color indexed="22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16"/>
      <name val="Arial Narrow"/>
      <family val="2"/>
    </font>
    <font>
      <b/>
      <sz val="18"/>
      <color indexed="10"/>
      <name val="Arial Narrow"/>
      <family val="2"/>
    </font>
    <font>
      <b/>
      <sz val="13"/>
      <color indexed="10"/>
      <name val="Arial Narrow"/>
      <family val="2"/>
    </font>
    <font>
      <b/>
      <sz val="15"/>
      <color indexed="9"/>
      <name val="Arial Narrow"/>
      <family val="2"/>
    </font>
    <font>
      <b/>
      <sz val="12"/>
      <color indexed="10"/>
      <name val="Arial Narrow"/>
      <family val="2"/>
    </font>
    <font>
      <b/>
      <sz val="10"/>
      <color indexed="10"/>
      <name val="Arial Narrow"/>
      <family val="2"/>
    </font>
    <font>
      <sz val="10"/>
      <color indexed="55"/>
      <name val="Arial Narrow"/>
      <family val="2"/>
    </font>
    <font>
      <b/>
      <sz val="12"/>
      <name val="Arial Narrow"/>
      <family val="2"/>
    </font>
    <font>
      <sz val="10"/>
      <color indexed="9"/>
      <name val="Arial Narrow"/>
      <family val="2"/>
    </font>
    <font>
      <sz val="10"/>
      <color indexed="22"/>
      <name val="Arial Narrow"/>
      <family val="2"/>
    </font>
    <font>
      <b/>
      <sz val="11"/>
      <color indexed="10"/>
      <name val="Arial Narrow"/>
      <family val="2"/>
    </font>
    <font>
      <sz val="11"/>
      <color indexed="22"/>
      <name val="Arial Narrow"/>
      <family val="2"/>
    </font>
    <font>
      <b/>
      <sz val="8"/>
      <name val="Arial Narrow"/>
      <family val="2"/>
    </font>
    <font>
      <sz val="10"/>
      <color indexed="10"/>
      <name val="Arial Narrow"/>
      <family val="2"/>
    </font>
    <font>
      <b/>
      <sz val="13"/>
      <name val="Arial Narrow"/>
      <family val="2"/>
    </font>
    <font>
      <b/>
      <sz val="16"/>
      <color indexed="10"/>
      <name val="Arial Narrow"/>
      <family val="2"/>
    </font>
    <font>
      <b/>
      <sz val="14"/>
      <color indexed="10"/>
      <name val="Arial Narrow"/>
      <family val="2"/>
    </font>
    <font>
      <sz val="9"/>
      <color indexed="31"/>
      <name val="Arial Narrow"/>
      <family val="2"/>
    </font>
    <font>
      <sz val="8"/>
      <color indexed="31"/>
      <name val="Arial Narrow"/>
      <family val="2"/>
    </font>
    <font>
      <b/>
      <sz val="13"/>
      <color rgb="FFFF0000"/>
      <name val="Arial Narrow"/>
      <family val="2"/>
    </font>
    <font>
      <sz val="9"/>
      <name val="Arial"/>
      <family val="2"/>
    </font>
    <font>
      <sz val="9"/>
      <color indexed="22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sz val="9"/>
      <color indexed="22"/>
      <name val="Arial"/>
      <family val="2"/>
    </font>
    <font>
      <b/>
      <sz val="9"/>
      <color indexed="23"/>
      <name val="Arial"/>
      <family val="2"/>
    </font>
    <font>
      <b/>
      <sz val="10"/>
      <name val="Arial"/>
      <family val="2"/>
    </font>
    <font>
      <b/>
      <sz val="11"/>
      <color theme="8" tint="-0.249977111117893"/>
      <name val="Arial"/>
      <family val="2"/>
    </font>
    <font>
      <b/>
      <sz val="14"/>
      <color theme="0"/>
      <name val="Arial Narrow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9"/>
      <color theme="0" tint="-0.14999847407452621"/>
      <name val="Arial"/>
      <family val="2"/>
    </font>
    <font>
      <sz val="9"/>
      <color theme="0" tint="-0.14999847407452621"/>
      <name val="Arial"/>
      <family val="2"/>
    </font>
    <font>
      <sz val="10"/>
      <color theme="0"/>
      <name val="Calibri"/>
      <family val="2"/>
      <scheme val="minor"/>
    </font>
    <font>
      <b/>
      <sz val="10"/>
      <color rgb="FFFF0000"/>
      <name val="Arial"/>
      <family val="2"/>
    </font>
    <font>
      <b/>
      <sz val="15"/>
      <color theme="0"/>
      <name val="Arial Narrow"/>
      <family val="2"/>
    </font>
    <font>
      <b/>
      <sz val="11"/>
      <color theme="0" tint="-0.34998626667073579"/>
      <name val="Arial Narrow"/>
      <family val="2"/>
    </font>
    <font>
      <b/>
      <sz val="9"/>
      <color rgb="FFFF0000"/>
      <name val="Arial"/>
      <family val="2"/>
    </font>
    <font>
      <b/>
      <sz val="9"/>
      <color rgb="FF00B050"/>
      <name val="Arial"/>
      <family val="2"/>
    </font>
    <font>
      <sz val="11"/>
      <color rgb="FFFF0000"/>
      <name val="Arial Narrow"/>
      <family val="2"/>
    </font>
    <font>
      <sz val="8"/>
      <color rgb="FFFF0000"/>
      <name val="Arial Narrow"/>
      <family val="2"/>
    </font>
    <font>
      <b/>
      <sz val="10"/>
      <name val="Calibri"/>
      <family val="2"/>
      <scheme val="minor"/>
    </font>
    <font>
      <sz val="9"/>
      <color theme="4" tint="-0.499984740745262"/>
      <name val="Arial"/>
      <family val="2"/>
    </font>
    <font>
      <sz val="12"/>
      <color theme="4" tint="-0.499984740745262"/>
      <name val="Arial"/>
      <family val="2"/>
    </font>
    <font>
      <sz val="9"/>
      <color theme="5" tint="-0.249977111117893"/>
      <name val="Arial"/>
      <family val="2"/>
    </font>
    <font>
      <sz val="12"/>
      <color theme="5" tint="-0.249977111117893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5"/>
        <bgColor indexed="64"/>
      </patternFill>
    </fill>
    <fill>
      <patternFill patternType="lightUp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63"/>
        <bgColor indexed="22"/>
      </patternFill>
    </fill>
    <fill>
      <patternFill patternType="lightUp">
        <fgColor indexed="22"/>
        <bgColor indexed="9"/>
      </patternFill>
    </fill>
    <fill>
      <patternFill patternType="solid">
        <fgColor indexed="49"/>
        <bgColor indexed="9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9"/>
      </patternFill>
    </fill>
    <fill>
      <patternFill patternType="solid">
        <fgColor indexed="24"/>
        <bgColor indexed="9"/>
      </patternFill>
    </fill>
    <fill>
      <patternFill patternType="solid">
        <fgColor indexed="24"/>
        <bgColor indexed="64"/>
      </patternFill>
    </fill>
    <fill>
      <patternFill patternType="solid">
        <fgColor indexed="41"/>
        <bgColor indexed="64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9"/>
      </patternFill>
    </fill>
    <fill>
      <patternFill patternType="lightUp">
        <fgColor indexed="22"/>
        <bgColor indexed="45"/>
      </patternFill>
    </fill>
    <fill>
      <patternFill patternType="solid">
        <fgColor indexed="31"/>
        <bgColor indexed="31"/>
      </patternFill>
    </fill>
    <fill>
      <patternFill patternType="solid">
        <fgColor theme="7" tint="0.39997558519241921"/>
        <bgColor indexed="9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1D00CD"/>
        <bgColor indexed="64"/>
      </patternFill>
    </fill>
    <fill>
      <patternFill patternType="solid">
        <fgColor rgb="FFEDB9FD"/>
        <bgColor indexed="64"/>
      </patternFill>
    </fill>
    <fill>
      <patternFill patternType="solid">
        <fgColor rgb="FF9C5BCD"/>
        <bgColor indexed="64"/>
      </patternFill>
    </fill>
    <fill>
      <patternFill patternType="solid">
        <fgColor rgb="FFC00000"/>
        <bgColor indexed="9"/>
      </patternFill>
    </fill>
    <fill>
      <patternFill patternType="solid">
        <fgColor rgb="FFC00000"/>
        <bgColor indexed="64"/>
      </patternFill>
    </fill>
    <fill>
      <patternFill patternType="solid">
        <fgColor rgb="FFFFAB2F"/>
        <bgColor indexed="64"/>
      </patternFill>
    </fill>
    <fill>
      <patternFill patternType="solid">
        <fgColor rgb="FFFF8A3B"/>
        <bgColor indexed="64"/>
      </patternFill>
    </fill>
    <fill>
      <patternFill patternType="solid">
        <fgColor theme="3" tint="0.59996337778862885"/>
        <bgColor indexed="9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898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64"/>
      </left>
      <right/>
      <top style="thin">
        <color indexed="55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/>
      <top style="thin">
        <color indexed="23"/>
      </top>
      <bottom style="thin">
        <color indexed="64"/>
      </bottom>
      <diagonal/>
    </border>
    <border>
      <left/>
      <right/>
      <top style="thin">
        <color indexed="23"/>
      </top>
      <bottom style="thin">
        <color indexed="64"/>
      </bottom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 style="medium">
        <color indexed="64"/>
      </top>
      <bottom/>
      <diagonal/>
    </border>
    <border>
      <left/>
      <right style="thin">
        <color indexed="55"/>
      </right>
      <top/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/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/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medium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medium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medium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/>
      <diagonal/>
    </border>
    <border>
      <left style="thin">
        <color indexed="55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55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 style="thin">
        <color indexed="55"/>
      </left>
      <right style="thin">
        <color indexed="64"/>
      </right>
      <top style="thin">
        <color indexed="55"/>
      </top>
      <bottom/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medium">
        <color indexed="64"/>
      </top>
      <bottom/>
      <diagonal/>
    </border>
    <border>
      <left style="thin">
        <color indexed="55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 style="thin">
        <color indexed="64"/>
      </right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23"/>
      </top>
      <bottom/>
      <diagonal/>
    </border>
    <border>
      <left/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 style="thin">
        <color indexed="55"/>
      </right>
      <top style="thin">
        <color indexed="23"/>
      </top>
      <bottom/>
      <diagonal/>
    </border>
    <border>
      <left style="thin">
        <color indexed="55"/>
      </left>
      <right style="thin">
        <color indexed="64"/>
      </right>
      <top style="thin">
        <color indexed="23"/>
      </top>
      <bottom/>
      <diagonal/>
    </border>
    <border>
      <left/>
      <right style="thin">
        <color indexed="55"/>
      </right>
      <top style="thin">
        <color indexed="23"/>
      </top>
      <bottom/>
      <diagonal/>
    </border>
    <border>
      <left style="thin">
        <color indexed="64"/>
      </left>
      <right style="thin">
        <color indexed="64"/>
      </right>
      <top style="thin">
        <color indexed="2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23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55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64"/>
      </left>
      <right style="thin">
        <color indexed="55"/>
      </right>
      <top/>
      <bottom style="thin">
        <color indexed="23"/>
      </bottom>
      <diagonal/>
    </border>
    <border>
      <left style="thin">
        <color indexed="55"/>
      </left>
      <right style="thin">
        <color indexed="64"/>
      </right>
      <top/>
      <bottom style="thin">
        <color indexed="23"/>
      </bottom>
      <diagonal/>
    </border>
    <border>
      <left/>
      <right style="thin">
        <color indexed="55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23"/>
      </bottom>
      <diagonal/>
    </border>
    <border>
      <left/>
      <right/>
      <top/>
      <bottom style="thin">
        <color indexed="31"/>
      </bottom>
      <diagonal/>
    </border>
    <border>
      <left/>
      <right/>
      <top style="thin">
        <color indexed="31"/>
      </top>
      <bottom style="thin">
        <color indexed="31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31"/>
      </top>
      <bottom/>
      <diagonal/>
    </border>
    <border>
      <left/>
      <right/>
      <top style="hair">
        <color indexed="22"/>
      </top>
      <bottom/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/>
      <diagonal/>
    </border>
    <border>
      <left/>
      <right/>
      <top style="thin">
        <color indexed="63"/>
      </top>
      <bottom style="thin">
        <color indexed="31"/>
      </bottom>
      <diagonal/>
    </border>
    <border>
      <left/>
      <right/>
      <top style="thin">
        <color indexed="31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55"/>
      </left>
      <right/>
      <top style="thin">
        <color indexed="64"/>
      </top>
      <bottom style="medium">
        <color indexed="64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indexed="22"/>
      </top>
      <bottom style="medium">
        <color theme="1" tint="0.499984740745262"/>
      </bottom>
      <diagonal/>
    </border>
    <border>
      <left/>
      <right/>
      <top/>
      <bottom style="thin">
        <color theme="2" tint="-0.499984740745262"/>
      </bottom>
      <diagonal/>
    </border>
    <border>
      <left/>
      <right/>
      <top style="thin">
        <color rgb="FFCCCCFF"/>
      </top>
      <bottom style="thin">
        <color rgb="FFCCCCFF"/>
      </bottom>
      <diagonal/>
    </border>
    <border>
      <left/>
      <right/>
      <top style="medium">
        <color indexed="64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indexed="10"/>
      </top>
      <bottom style="thin">
        <color rgb="FFCCCCFF"/>
      </bottom>
      <diagonal/>
    </border>
    <border>
      <left/>
      <right/>
      <top style="thin">
        <color indexed="3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/>
      <right/>
      <top style="thin">
        <color rgb="FFCCCCFF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3"/>
      </left>
      <right style="thin">
        <color indexed="63"/>
      </right>
      <top style="thin">
        <color auto="1"/>
      </top>
      <bottom style="thin">
        <color indexed="63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thin">
        <color theme="1"/>
      </right>
      <top/>
      <bottom style="thin">
        <color indexed="3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/>
      <top style="thin">
        <color rgb="FFCCCCFF"/>
      </top>
      <bottom style="medium">
        <color theme="9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23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23"/>
      </top>
      <bottom style="thin">
        <color theme="0" tint="-0.499984740745262"/>
      </bottom>
      <diagonal/>
    </border>
    <border>
      <left style="thin">
        <color indexed="55"/>
      </left>
      <right style="thin">
        <color indexed="55"/>
      </right>
      <top style="thin">
        <color indexed="23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23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55"/>
      </right>
      <top style="thin">
        <color indexed="23"/>
      </top>
      <bottom style="thin">
        <color theme="0" tint="-0.499984740745262"/>
      </bottom>
      <diagonal/>
    </border>
    <border>
      <left style="thin">
        <color indexed="55"/>
      </left>
      <right style="thin">
        <color indexed="64"/>
      </right>
      <top style="thin">
        <color indexed="23"/>
      </top>
      <bottom style="thin">
        <color theme="0" tint="-0.499984740745262"/>
      </bottom>
      <diagonal/>
    </border>
    <border>
      <left/>
      <right style="thin">
        <color indexed="55"/>
      </right>
      <top style="thin">
        <color indexed="23"/>
      </top>
      <bottom style="thin">
        <color theme="0" tint="-0.499984740745262"/>
      </bottom>
      <diagonal/>
    </border>
    <border>
      <left/>
      <right/>
      <top style="thin">
        <color indexed="23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55"/>
      </right>
      <top style="medium">
        <color indexed="64"/>
      </top>
      <bottom style="thin">
        <color indexed="22"/>
      </bottom>
      <diagonal/>
    </border>
    <border>
      <left/>
      <right style="thin">
        <color indexed="55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thin">
        <color indexed="22"/>
      </bottom>
      <diagonal/>
    </border>
    <border>
      <left style="thin">
        <color indexed="55"/>
      </left>
      <right style="thin">
        <color auto="1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auto="1"/>
      </right>
      <top style="thin">
        <color indexed="22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indexed="22"/>
      </top>
      <bottom style="thin">
        <color indexed="23"/>
      </bottom>
      <diagonal/>
    </border>
  </borders>
  <cellStyleXfs count="1">
    <xf numFmtId="0" fontId="0" fillId="0" borderId="0"/>
  </cellStyleXfs>
  <cellXfs count="1327">
    <xf numFmtId="0" fontId="0" fillId="0" borderId="0" xfId="0"/>
    <xf numFmtId="0" fontId="2" fillId="0" borderId="0" xfId="0" applyFont="1"/>
    <xf numFmtId="0" fontId="2" fillId="0" borderId="0" xfId="0" applyFont="1" applyProtection="1"/>
    <xf numFmtId="0" fontId="2" fillId="0" borderId="0" xfId="0" applyFont="1" applyAlignment="1" applyProtection="1">
      <alignment horizontal="left"/>
    </xf>
    <xf numFmtId="166" fontId="6" fillId="0" borderId="0" xfId="0" applyNumberFormat="1" applyFont="1" applyProtection="1"/>
    <xf numFmtId="0" fontId="6" fillId="0" borderId="0" xfId="0" applyFont="1" applyProtection="1"/>
    <xf numFmtId="0" fontId="3" fillId="0" borderId="0" xfId="0" applyFont="1" applyAlignment="1" applyProtection="1">
      <alignment horizontal="righ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right"/>
    </xf>
    <xf numFmtId="0" fontId="6" fillId="0" borderId="0" xfId="0" applyFont="1" applyBorder="1" applyProtection="1"/>
    <xf numFmtId="0" fontId="3" fillId="0" borderId="0" xfId="0" applyFont="1" applyBorder="1" applyAlignment="1" applyProtection="1">
      <alignment horizontal="right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166" fontId="5" fillId="0" borderId="0" xfId="0" applyNumberFormat="1" applyFont="1" applyProtection="1"/>
    <xf numFmtId="0" fontId="5" fillId="0" borderId="0" xfId="0" applyFont="1" applyProtection="1"/>
    <xf numFmtId="166" fontId="5" fillId="0" borderId="0" xfId="0" applyNumberFormat="1" applyFont="1" applyBorder="1" applyProtection="1"/>
    <xf numFmtId="167" fontId="6" fillId="0" borderId="0" xfId="0" applyNumberFormat="1" applyFont="1" applyBorder="1" applyProtection="1"/>
    <xf numFmtId="0" fontId="7" fillId="0" borderId="0" xfId="0" applyFont="1" applyAlignment="1" applyProtection="1">
      <alignment horizontal="left"/>
    </xf>
    <xf numFmtId="0" fontId="2" fillId="0" borderId="0" xfId="0" applyFont="1" applyAlignment="1" applyProtection="1"/>
    <xf numFmtId="0" fontId="2" fillId="0" borderId="0" xfId="0" applyFont="1" applyBorder="1" applyAlignment="1" applyProtection="1"/>
    <xf numFmtId="0" fontId="10" fillId="0" borderId="0" xfId="0" applyFont="1" applyBorder="1" applyAlignment="1" applyProtection="1">
      <alignment horizontal="left"/>
    </xf>
    <xf numFmtId="0" fontId="12" fillId="0" borderId="0" xfId="0" applyFont="1"/>
    <xf numFmtId="3" fontId="7" fillId="0" borderId="0" xfId="0" applyNumberFormat="1" applyFont="1" applyBorder="1" applyAlignment="1" applyProtection="1">
      <alignment horizontal="right"/>
    </xf>
    <xf numFmtId="166" fontId="15" fillId="0" borderId="113" xfId="0" applyNumberFormat="1" applyFont="1" applyBorder="1" applyProtection="1"/>
    <xf numFmtId="0" fontId="16" fillId="0" borderId="0" xfId="0" applyFont="1" applyAlignment="1" applyProtection="1">
      <alignment horizontal="left"/>
    </xf>
    <xf numFmtId="0" fontId="17" fillId="0" borderId="0" xfId="0" applyFont="1" applyProtection="1"/>
    <xf numFmtId="3" fontId="18" fillId="0" borderId="0" xfId="0" applyNumberFormat="1" applyFont="1" applyAlignment="1" applyProtection="1">
      <alignment horizontal="right"/>
    </xf>
    <xf numFmtId="0" fontId="19" fillId="0" borderId="0" xfId="0" applyFont="1" applyAlignment="1" applyProtection="1">
      <alignment horizontal="right" indent="1"/>
    </xf>
    <xf numFmtId="166" fontId="15" fillId="0" borderId="0" xfId="0" applyNumberFormat="1" applyFont="1" applyProtection="1"/>
    <xf numFmtId="0" fontId="19" fillId="0" borderId="0" xfId="0" applyFont="1" applyAlignment="1" applyProtection="1">
      <alignment horizontal="center"/>
    </xf>
    <xf numFmtId="167" fontId="17" fillId="0" borderId="0" xfId="0" applyNumberFormat="1" applyFont="1" applyProtection="1"/>
    <xf numFmtId="0" fontId="16" fillId="0" borderId="114" xfId="0" applyFont="1" applyBorder="1" applyAlignment="1" applyProtection="1">
      <alignment horizontal="left"/>
    </xf>
    <xf numFmtId="0" fontId="17" fillId="0" borderId="114" xfId="0" applyFont="1" applyBorder="1" applyProtection="1"/>
    <xf numFmtId="3" fontId="18" fillId="0" borderId="114" xfId="0" applyNumberFormat="1" applyFont="1" applyBorder="1" applyAlignment="1" applyProtection="1">
      <alignment horizontal="right"/>
    </xf>
    <xf numFmtId="0" fontId="19" fillId="0" borderId="114" xfId="0" applyFont="1" applyBorder="1" applyAlignment="1" applyProtection="1">
      <alignment horizontal="right" indent="1"/>
    </xf>
    <xf numFmtId="166" fontId="15" fillId="0" borderId="114" xfId="0" applyNumberFormat="1" applyFont="1" applyBorder="1" applyProtection="1"/>
    <xf numFmtId="0" fontId="19" fillId="0" borderId="114" xfId="0" applyFont="1" applyBorder="1" applyAlignment="1" applyProtection="1">
      <alignment horizontal="center"/>
    </xf>
    <xf numFmtId="167" fontId="17" fillId="0" borderId="114" xfId="0" applyNumberFormat="1" applyFont="1" applyBorder="1" applyProtection="1"/>
    <xf numFmtId="0" fontId="16" fillId="0" borderId="113" xfId="0" applyFont="1" applyBorder="1" applyAlignment="1" applyProtection="1">
      <alignment horizontal="left"/>
    </xf>
    <xf numFmtId="0" fontId="17" fillId="0" borderId="113" xfId="0" applyFont="1" applyBorder="1" applyProtection="1"/>
    <xf numFmtId="3" fontId="18" fillId="0" borderId="113" xfId="0" applyNumberFormat="1" applyFont="1" applyBorder="1" applyAlignment="1" applyProtection="1">
      <alignment horizontal="right"/>
    </xf>
    <xf numFmtId="0" fontId="19" fillId="0" borderId="113" xfId="0" applyFont="1" applyBorder="1" applyAlignment="1" applyProtection="1">
      <alignment horizontal="right" indent="1"/>
    </xf>
    <xf numFmtId="0" fontId="19" fillId="0" borderId="113" xfId="0" applyFont="1" applyBorder="1" applyAlignment="1" applyProtection="1">
      <alignment horizontal="center"/>
    </xf>
    <xf numFmtId="167" fontId="17" fillId="0" borderId="113" xfId="0" applyNumberFormat="1" applyFont="1" applyBorder="1" applyProtection="1"/>
    <xf numFmtId="0" fontId="15" fillId="0" borderId="115" xfId="0" applyFont="1" applyBorder="1" applyProtection="1"/>
    <xf numFmtId="0" fontId="17" fillId="0" borderId="38" xfId="0" applyFont="1" applyBorder="1" applyAlignment="1" applyProtection="1">
      <alignment horizontal="right"/>
    </xf>
    <xf numFmtId="166" fontId="15" fillId="0" borderId="116" xfId="0" applyNumberFormat="1" applyFont="1" applyBorder="1" applyProtection="1"/>
    <xf numFmtId="0" fontId="12" fillId="24" borderId="114" xfId="0" applyFont="1" applyFill="1" applyBorder="1" applyAlignment="1">
      <alignment horizontal="left" indent="1"/>
    </xf>
    <xf numFmtId="0" fontId="14" fillId="24" borderId="114" xfId="0" applyFont="1" applyFill="1" applyBorder="1" applyAlignment="1">
      <alignment horizontal="left" indent="1"/>
    </xf>
    <xf numFmtId="0" fontId="12" fillId="24" borderId="114" xfId="0" applyFont="1" applyFill="1" applyBorder="1" applyAlignment="1">
      <alignment horizontal="center"/>
    </xf>
    <xf numFmtId="0" fontId="11" fillId="24" borderId="114" xfId="0" applyFont="1" applyFill="1" applyBorder="1"/>
    <xf numFmtId="0" fontId="12" fillId="0" borderId="114" xfId="0" applyFont="1" applyBorder="1" applyAlignment="1">
      <alignment horizontal="left" indent="1"/>
    </xf>
    <xf numFmtId="0" fontId="12" fillId="0" borderId="114" xfId="0" applyFont="1" applyBorder="1" applyAlignment="1" applyProtection="1"/>
    <xf numFmtId="0" fontId="26" fillId="0" borderId="114" xfId="0" applyFont="1" applyBorder="1" applyAlignment="1">
      <alignment horizontal="center"/>
    </xf>
    <xf numFmtId="0" fontId="12" fillId="0" borderId="114" xfId="0" applyFont="1" applyBorder="1"/>
    <xf numFmtId="3" fontId="12" fillId="0" borderId="114" xfId="0" applyNumberFormat="1" applyFont="1" applyFill="1" applyBorder="1" applyAlignment="1" applyProtection="1">
      <alignment horizontal="left" indent="1"/>
    </xf>
    <xf numFmtId="0" fontId="13" fillId="0" borderId="113" xfId="0" applyFont="1" applyBorder="1" applyAlignment="1" applyProtection="1">
      <alignment horizontal="right"/>
    </xf>
    <xf numFmtId="0" fontId="13" fillId="0" borderId="117" xfId="0" applyFont="1" applyBorder="1" applyAlignment="1" applyProtection="1">
      <alignment horizontal="right"/>
    </xf>
    <xf numFmtId="0" fontId="12" fillId="24" borderId="114" xfId="0" applyFont="1" applyFill="1" applyBorder="1"/>
    <xf numFmtId="0" fontId="26" fillId="24" borderId="114" xfId="0" applyFont="1" applyFill="1" applyBorder="1" applyAlignment="1">
      <alignment horizontal="center"/>
    </xf>
    <xf numFmtId="4" fontId="12" fillId="24" borderId="114" xfId="0" applyNumberFormat="1" applyFont="1" applyFill="1" applyBorder="1" applyAlignment="1" applyProtection="1">
      <alignment horizontal="left" indent="1"/>
    </xf>
    <xf numFmtId="2" fontId="12" fillId="0" borderId="113" xfId="0" applyNumberFormat="1" applyFont="1" applyBorder="1"/>
    <xf numFmtId="2" fontId="12" fillId="0" borderId="117" xfId="0" applyNumberFormat="1" applyFont="1" applyBorder="1"/>
    <xf numFmtId="0" fontId="12" fillId="24" borderId="118" xfId="0" applyFont="1" applyFill="1" applyBorder="1" applyAlignment="1" applyProtection="1">
      <alignment horizontal="left" indent="1"/>
    </xf>
    <xf numFmtId="0" fontId="14" fillId="24" borderId="118" xfId="0" applyFont="1" applyFill="1" applyBorder="1" applyAlignment="1" applyProtection="1">
      <alignment horizontal="left" indent="1"/>
    </xf>
    <xf numFmtId="0" fontId="27" fillId="24" borderId="118" xfId="0" applyFont="1" applyFill="1" applyBorder="1" applyAlignment="1" applyProtection="1"/>
    <xf numFmtId="0" fontId="12" fillId="24" borderId="118" xfId="0" applyFont="1" applyFill="1" applyBorder="1" applyAlignment="1" applyProtection="1"/>
    <xf numFmtId="0" fontId="12" fillId="24" borderId="118" xfId="0" applyFont="1" applyFill="1" applyBorder="1" applyAlignment="1" applyProtection="1">
      <alignment horizontal="left"/>
    </xf>
    <xf numFmtId="0" fontId="12" fillId="0" borderId="114" xfId="0" applyFont="1" applyBorder="1" applyAlignment="1" applyProtection="1">
      <alignment horizontal="left" indent="1"/>
    </xf>
    <xf numFmtId="0" fontId="26" fillId="0" borderId="114" xfId="0" applyFont="1" applyBorder="1" applyAlignment="1" applyProtection="1">
      <alignment horizontal="center"/>
    </xf>
    <xf numFmtId="0" fontId="12" fillId="0" borderId="114" xfId="0" applyNumberFormat="1" applyFont="1" applyFill="1" applyBorder="1" applyAlignment="1" applyProtection="1"/>
    <xf numFmtId="0" fontId="25" fillId="0" borderId="113" xfId="0" applyFont="1" applyBorder="1" applyAlignment="1" applyProtection="1">
      <alignment horizontal="right"/>
    </xf>
    <xf numFmtId="0" fontId="25" fillId="0" borderId="114" xfId="0" applyFont="1" applyBorder="1" applyAlignment="1" applyProtection="1">
      <alignment horizontal="right"/>
    </xf>
    <xf numFmtId="166" fontId="25" fillId="0" borderId="114" xfId="0" applyNumberFormat="1" applyFont="1" applyBorder="1" applyAlignment="1" applyProtection="1">
      <alignment horizontal="right"/>
    </xf>
    <xf numFmtId="0" fontId="12" fillId="0" borderId="0" xfId="0" applyNumberFormat="1" applyFont="1" applyFill="1" applyBorder="1" applyAlignment="1" applyProtection="1"/>
    <xf numFmtId="166" fontId="25" fillId="0" borderId="0" xfId="0" applyNumberFormat="1" applyFont="1" applyBorder="1" applyAlignment="1" applyProtection="1">
      <alignment horizontal="right"/>
    </xf>
    <xf numFmtId="166" fontId="25" fillId="0" borderId="117" xfId="0" applyNumberFormat="1" applyFont="1" applyBorder="1" applyAlignment="1" applyProtection="1">
      <alignment horizontal="right"/>
    </xf>
    <xf numFmtId="3" fontId="12" fillId="8" borderId="117" xfId="0" applyNumberFormat="1" applyFont="1" applyFill="1" applyBorder="1" applyAlignment="1" applyProtection="1">
      <alignment horizontal="left" indent="1"/>
    </xf>
    <xf numFmtId="3" fontId="12" fillId="8" borderId="117" xfId="0" applyNumberFormat="1" applyFont="1" applyFill="1" applyBorder="1" applyAlignment="1" applyProtection="1">
      <alignment horizontal="right" indent="1"/>
    </xf>
    <xf numFmtId="167" fontId="12" fillId="0" borderId="0" xfId="0" applyNumberFormat="1" applyFont="1" applyBorder="1" applyProtection="1">
      <protection locked="0"/>
    </xf>
    <xf numFmtId="3" fontId="12" fillId="8" borderId="114" xfId="0" applyNumberFormat="1" applyFont="1" applyFill="1" applyBorder="1" applyAlignment="1" applyProtection="1">
      <alignment horizontal="left" indent="1"/>
    </xf>
    <xf numFmtId="167" fontId="12" fillId="0" borderId="114" xfId="0" applyNumberFormat="1" applyFont="1" applyBorder="1" applyProtection="1">
      <protection locked="0"/>
    </xf>
    <xf numFmtId="3" fontId="12" fillId="8" borderId="2" xfId="0" applyNumberFormat="1" applyFont="1" applyFill="1" applyBorder="1" applyAlignment="1" applyProtection="1">
      <alignment horizontal="left" indent="1"/>
    </xf>
    <xf numFmtId="0" fontId="12" fillId="0" borderId="114" xfId="0" applyFont="1" applyFill="1" applyBorder="1" applyAlignment="1" applyProtection="1">
      <alignment horizontal="left"/>
    </xf>
    <xf numFmtId="0" fontId="12" fillId="8" borderId="0" xfId="0" applyFont="1" applyFill="1" applyBorder="1" applyAlignment="1" applyProtection="1">
      <alignment horizontal="left" indent="1"/>
    </xf>
    <xf numFmtId="0" fontId="12" fillId="8" borderId="0" xfId="0" applyFont="1" applyFill="1" applyBorder="1" applyAlignment="1" applyProtection="1">
      <alignment horizontal="left" indent="1"/>
      <protection locked="0"/>
    </xf>
    <xf numFmtId="0" fontId="12" fillId="8" borderId="0" xfId="0" applyFont="1" applyFill="1" applyBorder="1" applyAlignment="1" applyProtection="1">
      <alignment horizontal="left"/>
    </xf>
    <xf numFmtId="0" fontId="28" fillId="8" borderId="0" xfId="0" applyFont="1" applyFill="1" applyBorder="1" applyAlignment="1" applyProtection="1">
      <alignment horizontal="center"/>
    </xf>
    <xf numFmtId="167" fontId="12" fillId="8" borderId="0" xfId="0" applyNumberFormat="1" applyFont="1" applyFill="1" applyBorder="1" applyAlignment="1" applyProtection="1">
      <alignment horizontal="left" indent="1"/>
    </xf>
    <xf numFmtId="0" fontId="12" fillId="8" borderId="0" xfId="0" applyFont="1" applyFill="1" applyBorder="1" applyAlignment="1" applyProtection="1"/>
    <xf numFmtId="0" fontId="12" fillId="8" borderId="0" xfId="0" applyFont="1" applyFill="1" applyBorder="1" applyAlignment="1" applyProtection="1">
      <alignment horizontal="right"/>
    </xf>
    <xf numFmtId="0" fontId="18" fillId="0" borderId="119" xfId="0" applyFont="1" applyBorder="1" applyAlignment="1" applyProtection="1">
      <alignment horizontal="left" indent="1"/>
    </xf>
    <xf numFmtId="0" fontId="17" fillId="0" borderId="119" xfId="0" applyFont="1" applyBorder="1" applyProtection="1"/>
    <xf numFmtId="0" fontId="18" fillId="0" borderId="119" xfId="0" applyFont="1" applyBorder="1" applyAlignment="1" applyProtection="1">
      <alignment horizontal="left"/>
    </xf>
    <xf numFmtId="0" fontId="17" fillId="0" borderId="119" xfId="0" applyFont="1" applyBorder="1" applyAlignment="1" applyProtection="1">
      <alignment horizontal="right"/>
    </xf>
    <xf numFmtId="166" fontId="17" fillId="0" borderId="119" xfId="0" applyNumberFormat="1" applyFont="1" applyBorder="1" applyProtection="1"/>
    <xf numFmtId="0" fontId="17" fillId="0" borderId="119" xfId="0" applyFont="1" applyBorder="1" applyAlignment="1" applyProtection="1">
      <alignment horizontal="center"/>
    </xf>
    <xf numFmtId="167" fontId="17" fillId="0" borderId="119" xfId="0" applyNumberFormat="1" applyFont="1" applyBorder="1" applyProtection="1"/>
    <xf numFmtId="0" fontId="12" fillId="0" borderId="120" xfId="0" applyFont="1" applyBorder="1" applyAlignment="1" applyProtection="1">
      <alignment horizontal="left" indent="1"/>
    </xf>
    <xf numFmtId="0" fontId="19" fillId="0" borderId="120" xfId="0" applyFont="1" applyBorder="1" applyAlignment="1" applyProtection="1">
      <alignment horizontal="left" indent="1"/>
    </xf>
    <xf numFmtId="0" fontId="19" fillId="0" borderId="0" xfId="0" applyFont="1" applyAlignment="1" applyProtection="1">
      <alignment horizontal="right"/>
    </xf>
    <xf numFmtId="166" fontId="17" fillId="0" borderId="0" xfId="0" applyNumberFormat="1" applyFont="1" applyProtection="1"/>
    <xf numFmtId="0" fontId="12" fillId="0" borderId="0" xfId="0" applyFont="1" applyBorder="1" applyAlignment="1" applyProtection="1">
      <alignment horizontal="left" indent="1"/>
    </xf>
    <xf numFmtId="0" fontId="19" fillId="0" borderId="0" xfId="0" applyFont="1" applyBorder="1" applyAlignment="1" applyProtection="1">
      <alignment horizontal="left" indent="1"/>
    </xf>
    <xf numFmtId="0" fontId="12" fillId="0" borderId="0" xfId="0" applyFont="1" applyAlignment="1" applyProtection="1">
      <alignment horizontal="left"/>
    </xf>
    <xf numFmtId="0" fontId="18" fillId="0" borderId="0" xfId="0" applyFont="1" applyAlignment="1" applyProtection="1">
      <alignment horizontal="left"/>
    </xf>
    <xf numFmtId="0" fontId="17" fillId="0" borderId="0" xfId="0" applyFont="1" applyAlignment="1" applyProtection="1">
      <alignment horizontal="right"/>
    </xf>
    <xf numFmtId="164" fontId="18" fillId="0" borderId="0" xfId="0" applyNumberFormat="1" applyFont="1" applyAlignment="1" applyProtection="1">
      <alignment horizontal="left"/>
    </xf>
    <xf numFmtId="0" fontId="19" fillId="0" borderId="0" xfId="0" applyFont="1" applyAlignment="1" applyProtection="1">
      <alignment horizontal="left"/>
    </xf>
    <xf numFmtId="166" fontId="15" fillId="0" borderId="38" xfId="0" applyNumberFormat="1" applyFont="1" applyBorder="1" applyProtection="1"/>
    <xf numFmtId="0" fontId="19" fillId="0" borderId="116" xfId="0" applyFont="1" applyBorder="1" applyAlignment="1" applyProtection="1">
      <alignment horizontal="center"/>
    </xf>
    <xf numFmtId="0" fontId="19" fillId="0" borderId="114" xfId="0" applyFont="1" applyBorder="1" applyAlignment="1" applyProtection="1">
      <alignment horizontal="right"/>
    </xf>
    <xf numFmtId="0" fontId="19" fillId="0" borderId="113" xfId="0" applyFont="1" applyBorder="1" applyAlignment="1" applyProtection="1">
      <alignment horizontal="right"/>
    </xf>
    <xf numFmtId="167" fontId="22" fillId="0" borderId="0" xfId="0" applyNumberFormat="1" applyFont="1" applyAlignment="1" applyProtection="1">
      <alignment horizontal="left"/>
    </xf>
    <xf numFmtId="167" fontId="22" fillId="0" borderId="0" xfId="0" applyNumberFormat="1" applyFont="1" applyProtection="1"/>
    <xf numFmtId="166" fontId="15" fillId="0" borderId="113" xfId="0" applyNumberFormat="1" applyFont="1" applyBorder="1" applyAlignment="1" applyProtection="1">
      <alignment horizontal="right"/>
    </xf>
    <xf numFmtId="0" fontId="17" fillId="0" borderId="0" xfId="0" applyFont="1" applyAlignment="1" applyProtection="1">
      <alignment horizontal="left"/>
    </xf>
    <xf numFmtId="0" fontId="12" fillId="0" borderId="0" xfId="0" applyFont="1" applyAlignment="1" applyProtection="1">
      <alignment horizontal="right"/>
    </xf>
    <xf numFmtId="0" fontId="12" fillId="0" borderId="0" xfId="0" applyFont="1" applyProtection="1"/>
    <xf numFmtId="0" fontId="11" fillId="0" borderId="0" xfId="0" applyFont="1" applyBorder="1" applyAlignment="1" applyProtection="1">
      <alignment horizontal="right"/>
    </xf>
    <xf numFmtId="0" fontId="12" fillId="24" borderId="114" xfId="0" applyFont="1" applyFill="1" applyBorder="1" applyAlignment="1" applyProtection="1">
      <alignment horizontal="left" indent="1"/>
    </xf>
    <xf numFmtId="0" fontId="26" fillId="24" borderId="114" xfId="0" applyFont="1" applyFill="1" applyBorder="1" applyAlignment="1" applyProtection="1">
      <alignment horizontal="center"/>
    </xf>
    <xf numFmtId="0" fontId="12" fillId="24" borderId="114" xfId="0" applyFont="1" applyFill="1" applyBorder="1" applyProtection="1"/>
    <xf numFmtId="0" fontId="12" fillId="24" borderId="114" xfId="0" applyFont="1" applyFill="1" applyBorder="1" applyAlignment="1" applyProtection="1">
      <alignment horizontal="center"/>
    </xf>
    <xf numFmtId="0" fontId="12" fillId="0" borderId="114" xfId="0" applyFont="1" applyBorder="1" applyProtection="1"/>
    <xf numFmtId="0" fontId="12" fillId="0" borderId="113" xfId="0" applyFont="1" applyBorder="1" applyAlignment="1" applyProtection="1">
      <alignment horizontal="right"/>
    </xf>
    <xf numFmtId="0" fontId="12" fillId="0" borderId="114" xfId="0" applyFont="1" applyBorder="1" applyAlignment="1" applyProtection="1">
      <alignment horizontal="right"/>
    </xf>
    <xf numFmtId="0" fontId="12" fillId="0" borderId="0" xfId="0" applyFont="1" applyBorder="1" applyAlignment="1" applyProtection="1">
      <alignment horizontal="right"/>
    </xf>
    <xf numFmtId="0" fontId="16" fillId="0" borderId="0" xfId="0" applyFont="1" applyProtection="1"/>
    <xf numFmtId="0" fontId="16" fillId="0" borderId="114" xfId="0" applyFont="1" applyBorder="1" applyProtection="1"/>
    <xf numFmtId="0" fontId="19" fillId="0" borderId="0" xfId="0" applyFont="1" applyProtection="1"/>
    <xf numFmtId="0" fontId="17" fillId="0" borderId="115" xfId="0" applyFont="1" applyBorder="1" applyAlignment="1" applyProtection="1">
      <alignment horizontal="right"/>
    </xf>
    <xf numFmtId="0" fontId="19" fillId="0" borderId="117" xfId="0" applyFont="1" applyBorder="1" applyAlignment="1" applyProtection="1">
      <alignment horizontal="right"/>
    </xf>
    <xf numFmtId="0" fontId="19" fillId="0" borderId="117" xfId="0" applyFont="1" applyBorder="1" applyAlignment="1" applyProtection="1">
      <alignment horizontal="center"/>
    </xf>
    <xf numFmtId="0" fontId="16" fillId="0" borderId="0" xfId="0" applyFont="1" applyBorder="1" applyProtection="1"/>
    <xf numFmtId="0" fontId="19" fillId="0" borderId="0" xfId="0" applyFont="1" applyBorder="1" applyAlignment="1" applyProtection="1">
      <alignment horizontal="right"/>
    </xf>
    <xf numFmtId="166" fontId="15" fillId="0" borderId="0" xfId="0" applyNumberFormat="1" applyFont="1" applyBorder="1" applyProtection="1"/>
    <xf numFmtId="0" fontId="19" fillId="0" borderId="0" xfId="0" applyFont="1" applyBorder="1" applyAlignment="1" applyProtection="1">
      <alignment horizontal="center"/>
    </xf>
    <xf numFmtId="167" fontId="22" fillId="0" borderId="0" xfId="0" applyNumberFormat="1" applyFont="1" applyBorder="1" applyProtection="1"/>
    <xf numFmtId="0" fontId="17" fillId="0" borderId="0" xfId="0" applyFont="1" applyBorder="1" applyProtection="1"/>
    <xf numFmtId="166" fontId="17" fillId="0" borderId="0" xfId="0" applyNumberFormat="1" applyFont="1" applyBorder="1" applyProtection="1"/>
    <xf numFmtId="0" fontId="17" fillId="0" borderId="0" xfId="0" applyFont="1" applyBorder="1" applyAlignment="1" applyProtection="1">
      <alignment horizontal="right"/>
    </xf>
    <xf numFmtId="0" fontId="15" fillId="0" borderId="0" xfId="0" applyFont="1" applyBorder="1" applyProtection="1"/>
    <xf numFmtId="0" fontId="15" fillId="0" borderId="0" xfId="0" applyFont="1" applyProtection="1"/>
    <xf numFmtId="0" fontId="16" fillId="0" borderId="113" xfId="0" applyFont="1" applyBorder="1" applyProtection="1"/>
    <xf numFmtId="167" fontId="17" fillId="0" borderId="0" xfId="0" applyNumberFormat="1" applyFont="1" applyBorder="1" applyProtection="1"/>
    <xf numFmtId="166" fontId="12" fillId="0" borderId="0" xfId="0" applyNumberFormat="1" applyFont="1" applyProtection="1"/>
    <xf numFmtId="167" fontId="30" fillId="0" borderId="0" xfId="0" applyNumberFormat="1" applyFont="1" applyBorder="1" applyProtection="1"/>
    <xf numFmtId="2" fontId="12" fillId="0" borderId="0" xfId="0" applyNumberFormat="1" applyFont="1" applyBorder="1"/>
    <xf numFmtId="4" fontId="26" fillId="24" borderId="114" xfId="0" applyNumberFormat="1" applyFont="1" applyFill="1" applyBorder="1" applyAlignment="1">
      <alignment horizontal="left" indent="1"/>
    </xf>
    <xf numFmtId="2" fontId="12" fillId="0" borderId="114" xfId="0" applyNumberFormat="1" applyFont="1" applyBorder="1"/>
    <xf numFmtId="4" fontId="12" fillId="24" borderId="114" xfId="0" applyNumberFormat="1" applyFont="1" applyFill="1" applyBorder="1" applyAlignment="1">
      <alignment horizontal="left" indent="1"/>
    </xf>
    <xf numFmtId="0" fontId="14" fillId="24" borderId="114" xfId="0" applyFont="1" applyFill="1" applyBorder="1" applyAlignment="1" applyProtection="1">
      <alignment horizontal="left" indent="1"/>
    </xf>
    <xf numFmtId="0" fontId="27" fillId="24" borderId="114" xfId="0" applyFont="1" applyFill="1" applyBorder="1" applyAlignment="1" applyProtection="1"/>
    <xf numFmtId="0" fontId="12" fillId="24" borderId="114" xfId="0" applyFont="1" applyFill="1" applyBorder="1" applyAlignment="1" applyProtection="1"/>
    <xf numFmtId="0" fontId="25" fillId="0" borderId="0" xfId="0" applyFont="1" applyBorder="1" applyAlignment="1" applyProtection="1">
      <alignment horizontal="right"/>
    </xf>
    <xf numFmtId="0" fontId="11" fillId="0" borderId="117" xfId="0" applyFont="1" applyBorder="1" applyAlignment="1" applyProtection="1">
      <alignment horizontal="left" indent="1"/>
    </xf>
    <xf numFmtId="0" fontId="12" fillId="0" borderId="117" xfId="0" applyFont="1" applyBorder="1" applyAlignment="1" applyProtection="1"/>
    <xf numFmtId="0" fontId="12" fillId="0" borderId="117" xfId="0" applyFont="1" applyBorder="1" applyAlignment="1" applyProtection="1">
      <alignment horizontal="left"/>
    </xf>
    <xf numFmtId="0" fontId="12" fillId="0" borderId="121" xfId="0" applyFont="1" applyBorder="1" applyAlignment="1" applyProtection="1">
      <alignment horizontal="left" indent="1"/>
    </xf>
    <xf numFmtId="0" fontId="12" fillId="0" borderId="121" xfId="0" applyFont="1" applyBorder="1" applyAlignment="1" applyProtection="1">
      <alignment horizontal="left"/>
    </xf>
    <xf numFmtId="0" fontId="26" fillId="0" borderId="121" xfId="0" applyFont="1" applyBorder="1" applyAlignment="1" applyProtection="1">
      <alignment horizontal="center"/>
    </xf>
    <xf numFmtId="0" fontId="12" fillId="0" borderId="121" xfId="0" applyFont="1" applyBorder="1" applyAlignment="1" applyProtection="1"/>
    <xf numFmtId="0" fontId="12" fillId="0" borderId="121" xfId="0" applyFont="1" applyBorder="1" applyAlignment="1" applyProtection="1">
      <alignment horizontal="right"/>
    </xf>
    <xf numFmtId="0" fontId="17" fillId="0" borderId="114" xfId="0" applyFont="1" applyBorder="1" applyAlignment="1" applyProtection="1"/>
    <xf numFmtId="0" fontId="17" fillId="0" borderId="114" xfId="0" applyFont="1" applyBorder="1" applyAlignment="1" applyProtection="1">
      <alignment horizontal="left"/>
    </xf>
    <xf numFmtId="0" fontId="17" fillId="0" borderId="114" xfId="0" applyFont="1" applyBorder="1" applyAlignment="1" applyProtection="1">
      <alignment horizontal="right"/>
    </xf>
    <xf numFmtId="0" fontId="12" fillId="0" borderId="122" xfId="0" applyFont="1" applyBorder="1" applyAlignment="1" applyProtection="1"/>
    <xf numFmtId="0" fontId="12" fillId="24" borderId="113" xfId="0" applyFont="1" applyFill="1" applyBorder="1" applyAlignment="1" applyProtection="1">
      <alignment horizontal="left" indent="1"/>
    </xf>
    <xf numFmtId="0" fontId="14" fillId="24" borderId="113" xfId="0" applyFont="1" applyFill="1" applyBorder="1" applyAlignment="1" applyProtection="1">
      <alignment horizontal="left" indent="1"/>
    </xf>
    <xf numFmtId="0" fontId="27" fillId="24" borderId="113" xfId="0" applyFont="1" applyFill="1" applyBorder="1" applyAlignment="1" applyProtection="1"/>
    <xf numFmtId="0" fontId="12" fillId="24" borderId="113" xfId="0" applyFont="1" applyFill="1" applyBorder="1" applyAlignment="1" applyProtection="1"/>
    <xf numFmtId="0" fontId="12" fillId="24" borderId="113" xfId="0" applyFont="1" applyFill="1" applyBorder="1" applyAlignment="1" applyProtection="1">
      <alignment horizontal="left"/>
    </xf>
    <xf numFmtId="0" fontId="11" fillId="0" borderId="114" xfId="0" applyFont="1" applyBorder="1" applyAlignment="1" applyProtection="1">
      <alignment horizontal="left" indent="1"/>
    </xf>
    <xf numFmtId="0" fontId="12" fillId="0" borderId="114" xfId="0" applyFont="1" applyBorder="1" applyAlignment="1" applyProtection="1">
      <alignment horizontal="left"/>
    </xf>
    <xf numFmtId="0" fontId="28" fillId="0" borderId="114" xfId="0" applyFont="1" applyBorder="1" applyAlignment="1" applyProtection="1">
      <alignment horizontal="center"/>
    </xf>
    <xf numFmtId="0" fontId="19" fillId="0" borderId="119" xfId="0" applyFont="1" applyBorder="1" applyAlignment="1" applyProtection="1">
      <alignment horizontal="right"/>
    </xf>
    <xf numFmtId="0" fontId="12" fillId="0" borderId="113" xfId="0" applyFont="1" applyBorder="1" applyAlignment="1" applyProtection="1">
      <alignment horizontal="left" indent="1"/>
    </xf>
    <xf numFmtId="3" fontId="12" fillId="0" borderId="113" xfId="0" applyNumberFormat="1" applyFont="1" applyBorder="1" applyProtection="1"/>
    <xf numFmtId="166" fontId="19" fillId="0" borderId="113" xfId="0" applyNumberFormat="1" applyFont="1" applyBorder="1" applyAlignment="1" applyProtection="1">
      <alignment horizontal="left"/>
    </xf>
    <xf numFmtId="167" fontId="12" fillId="0" borderId="113" xfId="0" applyNumberFormat="1" applyFont="1" applyBorder="1" applyAlignment="1" applyProtection="1">
      <alignment horizontal="right" indent="1"/>
    </xf>
    <xf numFmtId="3" fontId="12" fillId="0" borderId="114" xfId="0" applyNumberFormat="1" applyFont="1" applyBorder="1" applyProtection="1"/>
    <xf numFmtId="166" fontId="19" fillId="0" borderId="114" xfId="0" applyNumberFormat="1" applyFont="1" applyBorder="1" applyAlignment="1" applyProtection="1">
      <alignment horizontal="left"/>
    </xf>
    <xf numFmtId="167" fontId="12" fillId="0" borderId="114" xfId="0" applyNumberFormat="1" applyFont="1" applyBorder="1" applyAlignment="1" applyProtection="1">
      <alignment horizontal="right" indent="1"/>
    </xf>
    <xf numFmtId="2" fontId="18" fillId="0" borderId="113" xfId="0" applyNumberFormat="1" applyFont="1" applyBorder="1" applyAlignment="1" applyProtection="1">
      <alignment horizontal="right"/>
    </xf>
    <xf numFmtId="0" fontId="18" fillId="0" borderId="113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right"/>
    </xf>
    <xf numFmtId="0" fontId="17" fillId="0" borderId="0" xfId="0" applyFont="1" applyBorder="1" applyAlignment="1" applyProtection="1">
      <alignment horizontal="right" indent="1"/>
    </xf>
    <xf numFmtId="0" fontId="18" fillId="0" borderId="117" xfId="0" applyFont="1" applyBorder="1" applyAlignment="1" applyProtection="1">
      <alignment horizontal="left"/>
    </xf>
    <xf numFmtId="0" fontId="17" fillId="0" borderId="117" xfId="0" applyFont="1" applyBorder="1" applyAlignment="1" applyProtection="1">
      <alignment horizontal="right" indent="1"/>
    </xf>
    <xf numFmtId="0" fontId="18" fillId="0" borderId="117" xfId="0" applyFont="1" applyBorder="1" applyAlignment="1" applyProtection="1">
      <alignment horizontal="right"/>
    </xf>
    <xf numFmtId="166" fontId="15" fillId="0" borderId="117" xfId="0" applyNumberFormat="1" applyFont="1" applyBorder="1" applyAlignment="1" applyProtection="1"/>
    <xf numFmtId="167" fontId="17" fillId="0" borderId="117" xfId="0" applyNumberFormat="1" applyFont="1" applyBorder="1" applyAlignment="1" applyProtection="1">
      <alignment horizontal="right"/>
    </xf>
    <xf numFmtId="0" fontId="18" fillId="0" borderId="0" xfId="0" applyFont="1" applyBorder="1" applyAlignment="1" applyProtection="1">
      <alignment horizontal="left"/>
    </xf>
    <xf numFmtId="166" fontId="15" fillId="0" borderId="0" xfId="0" applyNumberFormat="1" applyFont="1" applyBorder="1" applyAlignment="1" applyProtection="1"/>
    <xf numFmtId="167" fontId="17" fillId="0" borderId="0" xfId="0" applyNumberFormat="1" applyFont="1" applyBorder="1" applyAlignment="1" applyProtection="1">
      <alignment horizontal="right"/>
    </xf>
    <xf numFmtId="0" fontId="19" fillId="0" borderId="121" xfId="0" applyFont="1" applyBorder="1" applyAlignment="1" applyProtection="1">
      <alignment horizontal="right"/>
    </xf>
    <xf numFmtId="0" fontId="18" fillId="0" borderId="114" xfId="0" applyFont="1" applyBorder="1" applyAlignment="1" applyProtection="1">
      <alignment horizontal="left"/>
    </xf>
    <xf numFmtId="0" fontId="18" fillId="0" borderId="114" xfId="0" applyFont="1" applyBorder="1" applyAlignment="1" applyProtection="1">
      <alignment horizontal="right"/>
    </xf>
    <xf numFmtId="166" fontId="15" fillId="0" borderId="114" xfId="0" applyNumberFormat="1" applyFont="1" applyBorder="1" applyAlignment="1" applyProtection="1">
      <alignment horizontal="right"/>
    </xf>
    <xf numFmtId="167" fontId="17" fillId="0" borderId="114" xfId="0" applyNumberFormat="1" applyFont="1" applyBorder="1" applyAlignment="1" applyProtection="1">
      <alignment horizontal="right"/>
    </xf>
    <xf numFmtId="0" fontId="19" fillId="0" borderId="123" xfId="0" applyFont="1" applyBorder="1" applyAlignment="1" applyProtection="1">
      <alignment horizontal="center"/>
    </xf>
    <xf numFmtId="0" fontId="17" fillId="0" borderId="123" xfId="0" applyFont="1" applyBorder="1" applyAlignment="1" applyProtection="1">
      <alignment horizontal="right"/>
    </xf>
    <xf numFmtId="167" fontId="30" fillId="0" borderId="123" xfId="0" applyNumberFormat="1" applyFont="1" applyBorder="1" applyProtection="1"/>
    <xf numFmtId="166" fontId="15" fillId="0" borderId="119" xfId="0" applyNumberFormat="1" applyFont="1" applyBorder="1" applyProtection="1"/>
    <xf numFmtId="0" fontId="19" fillId="0" borderId="119" xfId="0" applyFont="1" applyBorder="1" applyAlignment="1" applyProtection="1">
      <alignment horizontal="center"/>
    </xf>
    <xf numFmtId="0" fontId="18" fillId="0" borderId="0" xfId="0" applyFont="1" applyBorder="1" applyAlignment="1" applyProtection="1">
      <alignment horizontal="center"/>
    </xf>
    <xf numFmtId="2" fontId="18" fillId="0" borderId="0" xfId="0" applyNumberFormat="1" applyFont="1" applyBorder="1" applyAlignment="1" applyProtection="1">
      <alignment horizontal="left"/>
    </xf>
    <xf numFmtId="166" fontId="15" fillId="0" borderId="0" xfId="0" applyNumberFormat="1" applyFont="1" applyBorder="1" applyAlignment="1" applyProtection="1">
      <alignment horizontal="right"/>
    </xf>
    <xf numFmtId="2" fontId="18" fillId="0" borderId="114" xfId="0" applyNumberFormat="1" applyFont="1" applyBorder="1" applyAlignment="1" applyProtection="1">
      <alignment horizontal="left"/>
    </xf>
    <xf numFmtId="0" fontId="18" fillId="0" borderId="114" xfId="0" applyFont="1" applyBorder="1" applyAlignment="1" applyProtection="1">
      <alignment horizontal="center"/>
    </xf>
    <xf numFmtId="167" fontId="30" fillId="0" borderId="123" xfId="0" applyNumberFormat="1" applyFont="1" applyBorder="1" applyAlignment="1" applyProtection="1">
      <alignment horizontal="right"/>
    </xf>
    <xf numFmtId="167" fontId="18" fillId="0" borderId="0" xfId="0" applyNumberFormat="1" applyFont="1" applyBorder="1" applyAlignment="1" applyProtection="1">
      <alignment horizontal="left"/>
    </xf>
    <xf numFmtId="0" fontId="19" fillId="0" borderId="0" xfId="0" applyFont="1" applyBorder="1" applyAlignment="1" applyProtection="1">
      <alignment horizontal="left"/>
    </xf>
    <xf numFmtId="167" fontId="22" fillId="0" borderId="0" xfId="0" applyNumberFormat="1" applyFont="1" applyBorder="1" applyAlignment="1" applyProtection="1">
      <alignment horizontal="left"/>
    </xf>
    <xf numFmtId="0" fontId="17" fillId="0" borderId="0" xfId="0" applyFont="1" applyBorder="1" applyAlignment="1" applyProtection="1"/>
    <xf numFmtId="167" fontId="18" fillId="0" borderId="0" xfId="0" applyNumberFormat="1" applyFont="1" applyBorder="1" applyAlignment="1" applyProtection="1">
      <alignment horizontal="right"/>
    </xf>
    <xf numFmtId="0" fontId="18" fillId="0" borderId="0" xfId="0" applyFont="1" applyBorder="1" applyAlignment="1" applyProtection="1">
      <alignment horizontal="left" indent="1"/>
    </xf>
    <xf numFmtId="0" fontId="17" fillId="0" borderId="0" xfId="0" applyFont="1" applyBorder="1" applyAlignment="1" applyProtection="1">
      <alignment horizontal="center"/>
    </xf>
    <xf numFmtId="0" fontId="17" fillId="0" borderId="117" xfId="0" applyFont="1" applyBorder="1" applyAlignment="1" applyProtection="1">
      <alignment horizontal="right"/>
    </xf>
    <xf numFmtId="0" fontId="17" fillId="0" borderId="117" xfId="0" applyFont="1" applyBorder="1" applyAlignment="1" applyProtection="1">
      <alignment horizontal="left"/>
    </xf>
    <xf numFmtId="167" fontId="18" fillId="0" borderId="117" xfId="0" applyNumberFormat="1" applyFont="1" applyBorder="1" applyAlignment="1" applyProtection="1">
      <alignment horizontal="right"/>
    </xf>
    <xf numFmtId="0" fontId="17" fillId="0" borderId="0" xfId="0" applyFont="1" applyBorder="1" applyAlignment="1" applyProtection="1">
      <alignment horizontal="left"/>
    </xf>
    <xf numFmtId="0" fontId="31" fillId="0" borderId="113" xfId="0" applyFont="1" applyBorder="1" applyAlignment="1" applyProtection="1">
      <alignment horizontal="left"/>
    </xf>
    <xf numFmtId="0" fontId="31" fillId="0" borderId="0" xfId="0" applyFont="1" applyAlignment="1" applyProtection="1">
      <alignment horizontal="left"/>
    </xf>
    <xf numFmtId="0" fontId="31" fillId="0" borderId="114" xfId="0" applyFont="1" applyBorder="1" applyAlignment="1" applyProtection="1">
      <alignment horizontal="left"/>
    </xf>
    <xf numFmtId="0" fontId="17" fillId="0" borderId="113" xfId="0" applyFont="1" applyBorder="1" applyAlignment="1" applyProtection="1">
      <alignment horizontal="left" indent="1"/>
    </xf>
    <xf numFmtId="0" fontId="12" fillId="0" borderId="113" xfId="0" applyFont="1" applyBorder="1"/>
    <xf numFmtId="3" fontId="12" fillId="0" borderId="114" xfId="0" applyNumberFormat="1" applyFont="1" applyBorder="1"/>
    <xf numFmtId="0" fontId="12" fillId="24" borderId="118" xfId="0" applyFont="1" applyFill="1" applyBorder="1" applyAlignment="1" applyProtection="1">
      <alignment horizontal="center"/>
    </xf>
    <xf numFmtId="0" fontId="12" fillId="0" borderId="114" xfId="0" applyFont="1" applyFill="1" applyBorder="1" applyAlignment="1" applyProtection="1">
      <alignment horizontal="left" indent="1"/>
    </xf>
    <xf numFmtId="0" fontId="12" fillId="0" borderId="0" xfId="0" applyFont="1" applyFill="1" applyBorder="1" applyAlignment="1" applyProtection="1">
      <alignment horizontal="right"/>
    </xf>
    <xf numFmtId="0" fontId="12" fillId="0" borderId="114" xfId="0" applyFont="1" applyFill="1" applyBorder="1" applyAlignment="1" applyProtection="1">
      <alignment horizontal="right"/>
    </xf>
    <xf numFmtId="0" fontId="12" fillId="0" borderId="113" xfId="0" applyFont="1" applyFill="1" applyBorder="1" applyAlignment="1" applyProtection="1">
      <alignment horizontal="right"/>
    </xf>
    <xf numFmtId="0" fontId="15" fillId="0" borderId="114" xfId="0" applyFont="1" applyBorder="1" applyAlignment="1" applyProtection="1">
      <alignment horizontal="left" indent="1"/>
    </xf>
    <xf numFmtId="0" fontId="15" fillId="0" borderId="113" xfId="0" applyFont="1" applyBorder="1" applyAlignment="1" applyProtection="1">
      <alignment horizontal="left" indent="1"/>
    </xf>
    <xf numFmtId="0" fontId="17" fillId="0" borderId="0" xfId="0" applyFont="1" applyBorder="1" applyAlignment="1" applyProtection="1">
      <alignment horizontal="left" indent="1"/>
    </xf>
    <xf numFmtId="167" fontId="18" fillId="0" borderId="113" xfId="0" applyNumberFormat="1" applyFont="1" applyBorder="1" applyProtection="1"/>
    <xf numFmtId="166" fontId="15" fillId="0" borderId="117" xfId="0" applyNumberFormat="1" applyFont="1" applyBorder="1" applyAlignment="1" applyProtection="1">
      <alignment horizontal="right"/>
    </xf>
    <xf numFmtId="0" fontId="13" fillId="0" borderId="0" xfId="0" applyFont="1" applyAlignment="1" applyProtection="1">
      <alignment horizontal="center"/>
    </xf>
    <xf numFmtId="0" fontId="12" fillId="24" borderId="118" xfId="0" applyFont="1" applyFill="1" applyBorder="1" applyAlignment="1" applyProtection="1">
      <alignment horizontal="right"/>
    </xf>
    <xf numFmtId="0" fontId="12" fillId="0" borderId="114" xfId="0" applyFont="1" applyFill="1" applyBorder="1" applyAlignment="1" applyProtection="1">
      <alignment horizontal="center"/>
    </xf>
    <xf numFmtId="0" fontId="11" fillId="0" borderId="114" xfId="0" applyFont="1" applyBorder="1" applyAlignment="1" applyProtection="1"/>
    <xf numFmtId="0" fontId="33" fillId="0" borderId="113" xfId="0" applyFont="1" applyBorder="1"/>
    <xf numFmtId="2" fontId="12" fillId="0" borderId="0" xfId="0" applyNumberFormat="1" applyFont="1" applyAlignment="1">
      <alignment horizontal="right"/>
    </xf>
    <xf numFmtId="3" fontId="12" fillId="0" borderId="0" xfId="0" applyNumberFormat="1" applyFont="1"/>
    <xf numFmtId="0" fontId="33" fillId="0" borderId="114" xfId="0" applyFont="1" applyBorder="1"/>
    <xf numFmtId="0" fontId="33" fillId="0" borderId="114" xfId="0" applyFont="1" applyBorder="1" applyProtection="1"/>
    <xf numFmtId="0" fontId="33" fillId="0" borderId="117" xfId="0" applyFont="1" applyBorder="1" applyProtection="1"/>
    <xf numFmtId="3" fontId="12" fillId="0" borderId="0" xfId="0" applyNumberFormat="1" applyFont="1" applyBorder="1"/>
    <xf numFmtId="0" fontId="33" fillId="0" borderId="0" xfId="0" applyFont="1" applyBorder="1"/>
    <xf numFmtId="2" fontId="12" fillId="0" borderId="0" xfId="0" applyNumberFormat="1" applyFont="1"/>
    <xf numFmtId="0" fontId="33" fillId="0" borderId="117" xfId="0" applyFont="1" applyBorder="1"/>
    <xf numFmtId="0" fontId="12" fillId="0" borderId="0" xfId="0" applyFont="1" applyFill="1" applyBorder="1" applyAlignment="1" applyProtection="1">
      <alignment horizontal="left" indent="1"/>
    </xf>
    <xf numFmtId="0" fontId="12" fillId="0" borderId="0" xfId="0" applyFont="1" applyFill="1" applyBorder="1" applyAlignment="1" applyProtection="1">
      <alignment horizontal="left"/>
    </xf>
    <xf numFmtId="2" fontId="12" fillId="0" borderId="0" xfId="0" applyNumberFormat="1" applyFont="1" applyFill="1" applyBorder="1" applyAlignment="1" applyProtection="1">
      <alignment horizontal="left" indent="1"/>
    </xf>
    <xf numFmtId="0" fontId="12" fillId="0" borderId="114" xfId="0" applyFont="1" applyFill="1" applyBorder="1" applyAlignment="1" applyProtection="1"/>
    <xf numFmtId="0" fontId="26" fillId="0" borderId="114" xfId="0" applyFont="1" applyFill="1" applyBorder="1" applyAlignment="1" applyProtection="1">
      <alignment horizontal="center"/>
    </xf>
    <xf numFmtId="0" fontId="12" fillId="0" borderId="117" xfId="0" applyFont="1" applyFill="1" applyBorder="1" applyAlignment="1" applyProtection="1">
      <alignment horizontal="right"/>
    </xf>
    <xf numFmtId="0" fontId="32" fillId="0" borderId="0" xfId="0" applyFont="1" applyAlignment="1" applyProtection="1">
      <alignment horizontal="right"/>
    </xf>
    <xf numFmtId="0" fontId="30" fillId="0" borderId="115" xfId="0" applyFont="1" applyBorder="1" applyAlignment="1" applyProtection="1">
      <alignment horizontal="left" indent="1"/>
    </xf>
    <xf numFmtId="1" fontId="18" fillId="0" borderId="0" xfId="0" applyNumberFormat="1" applyFont="1" applyBorder="1" applyAlignment="1" applyProtection="1"/>
    <xf numFmtId="0" fontId="19" fillId="0" borderId="119" xfId="0" applyFont="1" applyBorder="1" applyProtection="1"/>
    <xf numFmtId="0" fontId="18" fillId="0" borderId="119" xfId="0" applyFont="1" applyBorder="1" applyProtection="1"/>
    <xf numFmtId="1" fontId="18" fillId="0" borderId="119" xfId="0" applyNumberFormat="1" applyFont="1" applyBorder="1" applyAlignment="1" applyProtection="1"/>
    <xf numFmtId="170" fontId="16" fillId="0" borderId="0" xfId="0" applyNumberFormat="1" applyFont="1" applyBorder="1" applyProtection="1"/>
    <xf numFmtId="3" fontId="18" fillId="0" borderId="0" xfId="0" applyNumberFormat="1" applyFont="1" applyBorder="1" applyAlignment="1" applyProtection="1"/>
    <xf numFmtId="170" fontId="16" fillId="0" borderId="114" xfId="0" applyNumberFormat="1" applyFont="1" applyBorder="1" applyProtection="1"/>
    <xf numFmtId="3" fontId="18" fillId="0" borderId="114" xfId="0" applyNumberFormat="1" applyFont="1" applyBorder="1" applyAlignment="1" applyProtection="1"/>
    <xf numFmtId="0" fontId="18" fillId="0" borderId="0" xfId="0" applyFont="1" applyAlignment="1" applyProtection="1"/>
    <xf numFmtId="3" fontId="18" fillId="0" borderId="0" xfId="0" applyNumberFormat="1" applyFont="1" applyAlignment="1" applyProtection="1"/>
    <xf numFmtId="166" fontId="37" fillId="0" borderId="0" xfId="0" applyNumberFormat="1" applyFont="1" applyAlignment="1" applyProtection="1">
      <alignment horizontal="center"/>
    </xf>
    <xf numFmtId="0" fontId="16" fillId="0" borderId="119" xfId="0" applyFont="1" applyBorder="1" applyProtection="1"/>
    <xf numFmtId="0" fontId="16" fillId="0" borderId="0" xfId="0" applyFont="1" applyBorder="1" applyAlignment="1" applyProtection="1">
      <alignment horizontal="left"/>
    </xf>
    <xf numFmtId="0" fontId="19" fillId="0" borderId="124" xfId="0" applyFont="1" applyBorder="1" applyProtection="1"/>
    <xf numFmtId="0" fontId="34" fillId="0" borderId="124" xfId="0" applyFont="1" applyBorder="1" applyProtection="1"/>
    <xf numFmtId="1" fontId="18" fillId="0" borderId="124" xfId="0" applyNumberFormat="1" applyFont="1" applyBorder="1" applyAlignment="1" applyProtection="1"/>
    <xf numFmtId="0" fontId="19" fillId="0" borderId="124" xfId="0" applyFont="1" applyBorder="1" applyAlignment="1" applyProtection="1">
      <alignment horizontal="right"/>
    </xf>
    <xf numFmtId="166" fontId="15" fillId="0" borderId="124" xfId="0" applyNumberFormat="1" applyFont="1" applyBorder="1" applyProtection="1"/>
    <xf numFmtId="0" fontId="19" fillId="0" borderId="124" xfId="0" applyFont="1" applyBorder="1" applyAlignment="1" applyProtection="1">
      <alignment horizontal="center"/>
    </xf>
    <xf numFmtId="167" fontId="17" fillId="0" borderId="124" xfId="0" applyNumberFormat="1" applyFont="1" applyBorder="1" applyProtection="1"/>
    <xf numFmtId="0" fontId="16" fillId="0" borderId="124" xfId="0" applyFont="1" applyBorder="1" applyProtection="1"/>
    <xf numFmtId="3" fontId="18" fillId="0" borderId="124" xfId="0" applyNumberFormat="1" applyFont="1" applyBorder="1" applyAlignment="1" applyProtection="1"/>
    <xf numFmtId="3" fontId="18" fillId="0" borderId="119" xfId="0" applyNumberFormat="1" applyFont="1" applyBorder="1" applyAlignment="1" applyProtection="1"/>
    <xf numFmtId="0" fontId="38" fillId="0" borderId="0" xfId="0" applyFont="1" applyProtection="1"/>
    <xf numFmtId="0" fontId="38" fillId="0" borderId="119" xfId="0" applyFont="1" applyBorder="1" applyProtection="1"/>
    <xf numFmtId="0" fontId="38" fillId="0" borderId="119" xfId="0" applyFont="1" applyBorder="1" applyAlignment="1" applyProtection="1">
      <alignment horizontal="center"/>
    </xf>
    <xf numFmtId="0" fontId="18" fillId="0" borderId="119" xfId="0" applyFont="1" applyBorder="1" applyAlignment="1" applyProtection="1"/>
    <xf numFmtId="2" fontId="18" fillId="0" borderId="114" xfId="0" applyNumberFormat="1" applyFont="1" applyBorder="1" applyAlignment="1" applyProtection="1"/>
    <xf numFmtId="3" fontId="18" fillId="0" borderId="113" xfId="0" applyNumberFormat="1" applyFont="1" applyBorder="1" applyAlignment="1" applyProtection="1"/>
    <xf numFmtId="0" fontId="12" fillId="6" borderId="114" xfId="0" applyFont="1" applyFill="1" applyBorder="1" applyAlignment="1">
      <alignment horizontal="left" indent="1"/>
    </xf>
    <xf numFmtId="0" fontId="14" fillId="6" borderId="114" xfId="0" applyFont="1" applyFill="1" applyBorder="1" applyAlignment="1">
      <alignment horizontal="left" indent="1"/>
    </xf>
    <xf numFmtId="0" fontId="26" fillId="6" borderId="114" xfId="0" applyFont="1" applyFill="1" applyBorder="1" applyAlignment="1">
      <alignment horizontal="center"/>
    </xf>
    <xf numFmtId="0" fontId="11" fillId="15" borderId="114" xfId="0" applyFont="1" applyFill="1" applyBorder="1"/>
    <xf numFmtId="0" fontId="12" fillId="6" borderId="114" xfId="0" applyFont="1" applyFill="1" applyBorder="1"/>
    <xf numFmtId="3" fontId="12" fillId="6" borderId="114" xfId="0" applyNumberFormat="1" applyFont="1" applyFill="1" applyBorder="1" applyAlignment="1" applyProtection="1">
      <alignment horizontal="left" indent="1"/>
    </xf>
    <xf numFmtId="1" fontId="11" fillId="0" borderId="114" xfId="0" applyNumberFormat="1" applyFont="1" applyBorder="1"/>
    <xf numFmtId="0" fontId="12" fillId="0" borderId="113" xfId="0" applyFont="1" applyBorder="1" applyAlignment="1">
      <alignment horizontal="left" indent="1"/>
    </xf>
    <xf numFmtId="0" fontId="26" fillId="0" borderId="113" xfId="0" applyFont="1" applyBorder="1" applyAlignment="1">
      <alignment horizontal="center"/>
    </xf>
    <xf numFmtId="0" fontId="12" fillId="0" borderId="113" xfId="0" applyFont="1" applyBorder="1" applyAlignment="1" applyProtection="1"/>
    <xf numFmtId="3" fontId="12" fillId="0" borderId="113" xfId="0" applyNumberFormat="1" applyFont="1" applyFill="1" applyBorder="1" applyAlignment="1" applyProtection="1">
      <alignment horizontal="left" indent="1"/>
    </xf>
    <xf numFmtId="0" fontId="17" fillId="0" borderId="133" xfId="0" applyFont="1" applyBorder="1" applyAlignment="1" applyProtection="1">
      <alignment horizontal="right"/>
    </xf>
    <xf numFmtId="166" fontId="15" fillId="0" borderId="134" xfId="0" applyNumberFormat="1" applyFont="1" applyBorder="1" applyProtection="1"/>
    <xf numFmtId="0" fontId="19" fillId="0" borderId="135" xfId="0" applyFont="1" applyBorder="1" applyAlignment="1" applyProtection="1">
      <alignment horizontal="center"/>
    </xf>
    <xf numFmtId="0" fontId="18" fillId="0" borderId="136" xfId="0" applyFont="1" applyBorder="1" applyAlignment="1" applyProtection="1">
      <alignment horizontal="right"/>
    </xf>
    <xf numFmtId="166" fontId="15" fillId="0" borderId="137" xfId="0" applyNumberFormat="1" applyFont="1" applyBorder="1" applyProtection="1"/>
    <xf numFmtId="0" fontId="19" fillId="0" borderId="138" xfId="0" applyFont="1" applyBorder="1" applyAlignment="1" applyProtection="1">
      <alignment horizontal="center"/>
    </xf>
    <xf numFmtId="0" fontId="15" fillId="0" borderId="133" xfId="0" applyFont="1" applyBorder="1" applyProtection="1"/>
    <xf numFmtId="0" fontId="17" fillId="0" borderId="134" xfId="0" applyFont="1" applyBorder="1" applyAlignment="1" applyProtection="1">
      <alignment horizontal="right"/>
    </xf>
    <xf numFmtId="166" fontId="15" fillId="0" borderId="135" xfId="0" applyNumberFormat="1" applyFont="1" applyBorder="1" applyProtection="1"/>
    <xf numFmtId="0" fontId="5" fillId="0" borderId="136" xfId="0" applyFont="1" applyBorder="1" applyProtection="1"/>
    <xf numFmtId="0" fontId="5" fillId="0" borderId="137" xfId="0" applyFont="1" applyBorder="1" applyProtection="1"/>
    <xf numFmtId="0" fontId="5" fillId="0" borderId="138" xfId="0" applyFont="1" applyBorder="1" applyProtection="1"/>
    <xf numFmtId="0" fontId="18" fillId="0" borderId="137" xfId="0" applyFont="1" applyBorder="1" applyAlignment="1" applyProtection="1">
      <alignment horizontal="right"/>
    </xf>
    <xf numFmtId="167" fontId="39" fillId="0" borderId="137" xfId="0" applyNumberFormat="1" applyFont="1" applyBorder="1" applyProtection="1"/>
    <xf numFmtId="166" fontId="15" fillId="0" borderId="139" xfId="0" applyNumberFormat="1" applyFont="1" applyBorder="1" applyProtection="1"/>
    <xf numFmtId="0" fontId="18" fillId="0" borderId="140" xfId="0" applyFont="1" applyBorder="1" applyAlignment="1" applyProtection="1">
      <alignment horizontal="left" indent="1"/>
    </xf>
    <xf numFmtId="0" fontId="17" fillId="0" borderId="140" xfId="0" applyFont="1" applyBorder="1" applyProtection="1"/>
    <xf numFmtId="0" fontId="18" fillId="0" borderId="140" xfId="0" applyFont="1" applyBorder="1" applyAlignment="1" applyProtection="1">
      <alignment horizontal="left"/>
    </xf>
    <xf numFmtId="0" fontId="17" fillId="0" borderId="140" xfId="0" applyFont="1" applyBorder="1" applyAlignment="1" applyProtection="1">
      <alignment horizontal="right"/>
    </xf>
    <xf numFmtId="166" fontId="17" fillId="0" borderId="140" xfId="0" applyNumberFormat="1" applyFont="1" applyBorder="1" applyProtection="1"/>
    <xf numFmtId="0" fontId="17" fillId="0" borderId="140" xfId="0" applyFont="1" applyBorder="1" applyAlignment="1" applyProtection="1">
      <alignment horizontal="center"/>
    </xf>
    <xf numFmtId="167" fontId="17" fillId="0" borderId="140" xfId="0" applyNumberFormat="1" applyFont="1" applyBorder="1" applyProtection="1"/>
    <xf numFmtId="167" fontId="17" fillId="0" borderId="0" xfId="0" applyNumberFormat="1" applyFont="1" applyBorder="1" applyAlignment="1" applyProtection="1">
      <alignment horizontal="right" indent="1"/>
    </xf>
    <xf numFmtId="3" fontId="18" fillId="0" borderId="0" xfId="0" applyNumberFormat="1" applyFont="1" applyBorder="1" applyAlignment="1" applyProtection="1">
      <alignment horizontal="right"/>
    </xf>
    <xf numFmtId="0" fontId="16" fillId="0" borderId="145" xfId="0" applyFont="1" applyBorder="1" applyProtection="1"/>
    <xf numFmtId="0" fontId="17" fillId="0" borderId="145" xfId="0" applyFont="1" applyBorder="1" applyProtection="1"/>
    <xf numFmtId="3" fontId="18" fillId="0" borderId="145" xfId="0" applyNumberFormat="1" applyFont="1" applyBorder="1" applyAlignment="1" applyProtection="1"/>
    <xf numFmtId="0" fontId="19" fillId="0" borderId="145" xfId="0" applyFont="1" applyBorder="1" applyAlignment="1" applyProtection="1">
      <alignment horizontal="right"/>
    </xf>
    <xf numFmtId="166" fontId="15" fillId="0" borderId="145" xfId="0" applyNumberFormat="1" applyFont="1" applyBorder="1" applyProtection="1"/>
    <xf numFmtId="0" fontId="19" fillId="0" borderId="145" xfId="0" applyFont="1" applyBorder="1" applyAlignment="1" applyProtection="1">
      <alignment horizontal="center"/>
    </xf>
    <xf numFmtId="167" fontId="17" fillId="0" borderId="145" xfId="0" applyNumberFormat="1" applyFont="1" applyBorder="1" applyProtection="1"/>
    <xf numFmtId="0" fontId="40" fillId="0" borderId="0" xfId="0" applyFont="1" applyAlignment="1" applyProtection="1"/>
    <xf numFmtId="0" fontId="40" fillId="0" borderId="0" xfId="0" applyFont="1" applyProtection="1"/>
    <xf numFmtId="0" fontId="41" fillId="0" borderId="0" xfId="0" applyFont="1" applyAlignment="1" applyProtection="1">
      <alignment horizontal="left"/>
    </xf>
    <xf numFmtId="0" fontId="41" fillId="0" borderId="0" xfId="0" applyFont="1" applyAlignment="1" applyProtection="1">
      <alignment horizontal="center"/>
    </xf>
    <xf numFmtId="4" fontId="41" fillId="0" borderId="0" xfId="0" applyNumberFormat="1" applyFont="1" applyProtection="1"/>
    <xf numFmtId="168" fontId="41" fillId="0" borderId="0" xfId="0" applyNumberFormat="1" applyFont="1" applyAlignment="1" applyProtection="1">
      <alignment horizontal="right"/>
    </xf>
    <xf numFmtId="0" fontId="41" fillId="0" borderId="0" xfId="0" applyFont="1" applyAlignment="1" applyProtection="1">
      <alignment horizontal="left" indent="1"/>
    </xf>
    <xf numFmtId="1" fontId="42" fillId="0" borderId="0" xfId="0" applyNumberFormat="1" applyFont="1" applyAlignment="1" applyProtection="1">
      <alignment horizontal="right" indent="1"/>
    </xf>
    <xf numFmtId="169" fontId="40" fillId="0" borderId="0" xfId="0" applyNumberFormat="1" applyFont="1" applyProtection="1"/>
    <xf numFmtId="0" fontId="40" fillId="0" borderId="0" xfId="0" applyFont="1" applyAlignment="1" applyProtection="1">
      <alignment horizontal="center"/>
    </xf>
    <xf numFmtId="2" fontId="42" fillId="0" borderId="0" xfId="0" applyNumberFormat="1" applyFont="1" applyAlignment="1" applyProtection="1">
      <alignment horizontal="right" indent="1"/>
    </xf>
    <xf numFmtId="0" fontId="43" fillId="16" borderId="19" xfId="0" applyFont="1" applyFill="1" applyBorder="1" applyAlignment="1" applyProtection="1">
      <alignment horizontal="center" vertical="center" wrapText="1"/>
    </xf>
    <xf numFmtId="0" fontId="43" fillId="16" borderId="34" xfId="0" applyFont="1" applyFill="1" applyBorder="1" applyAlignment="1" applyProtection="1">
      <alignment horizontal="center" vertical="center" wrapText="1"/>
    </xf>
    <xf numFmtId="0" fontId="43" fillId="16" borderId="26" xfId="0" applyFont="1" applyFill="1" applyBorder="1" applyAlignment="1" applyProtection="1">
      <alignment horizontal="center" vertical="center" wrapText="1"/>
    </xf>
    <xf numFmtId="0" fontId="43" fillId="16" borderId="56" xfId="0" applyFont="1" applyFill="1" applyBorder="1" applyAlignment="1" applyProtection="1">
      <alignment horizontal="center" vertical="center" wrapText="1"/>
    </xf>
    <xf numFmtId="1" fontId="43" fillId="16" borderId="72" xfId="0" applyNumberFormat="1" applyFont="1" applyFill="1" applyBorder="1" applyAlignment="1" applyProtection="1">
      <alignment horizontal="right" vertical="center" wrapText="1" indent="1"/>
    </xf>
    <xf numFmtId="169" fontId="43" fillId="16" borderId="8" xfId="0" applyNumberFormat="1" applyFont="1" applyFill="1" applyBorder="1" applyAlignment="1" applyProtection="1">
      <alignment horizontal="center" vertical="center" wrapText="1"/>
    </xf>
    <xf numFmtId="0" fontId="43" fillId="16" borderId="8" xfId="0" applyFont="1" applyFill="1" applyBorder="1" applyAlignment="1" applyProtection="1">
      <alignment horizontal="center" vertical="center" wrapText="1"/>
    </xf>
    <xf numFmtId="0" fontId="44" fillId="16" borderId="8" xfId="0" applyFont="1" applyFill="1" applyBorder="1" applyAlignment="1" applyProtection="1">
      <alignment horizontal="center" vertical="center" wrapText="1"/>
    </xf>
    <xf numFmtId="0" fontId="40" fillId="7" borderId="16" xfId="0" applyFont="1" applyFill="1" applyBorder="1" applyAlignment="1" applyProtection="1"/>
    <xf numFmtId="0" fontId="40" fillId="7" borderId="31" xfId="0" applyFont="1" applyFill="1" applyBorder="1" applyProtection="1"/>
    <xf numFmtId="0" fontId="40" fillId="7" borderId="24" xfId="0" applyFont="1" applyFill="1" applyBorder="1" applyProtection="1"/>
    <xf numFmtId="0" fontId="40" fillId="7" borderId="50" xfId="0" applyFont="1" applyFill="1" applyBorder="1" applyAlignment="1" applyProtection="1">
      <alignment horizontal="center"/>
    </xf>
    <xf numFmtId="0" fontId="40" fillId="7" borderId="61" xfId="0" applyFont="1" applyFill="1" applyBorder="1" applyAlignment="1" applyProtection="1">
      <alignment horizontal="center"/>
    </xf>
    <xf numFmtId="0" fontId="40" fillId="7" borderId="53" xfId="0" applyFont="1" applyFill="1" applyBorder="1" applyAlignment="1" applyProtection="1">
      <alignment horizontal="center"/>
    </xf>
    <xf numFmtId="0" fontId="40" fillId="7" borderId="16" xfId="0" applyFont="1" applyFill="1" applyBorder="1" applyProtection="1"/>
    <xf numFmtId="3" fontId="42" fillId="0" borderId="5" xfId="0" applyNumberFormat="1" applyFont="1" applyFill="1" applyBorder="1" applyAlignment="1" applyProtection="1">
      <alignment horizontal="right" vertical="center" indent="1"/>
    </xf>
    <xf numFmtId="169" fontId="40" fillId="5" borderId="5" xfId="0" applyNumberFormat="1" applyFont="1" applyFill="1" applyBorder="1" applyProtection="1"/>
    <xf numFmtId="4" fontId="40" fillId="5" borderId="5" xfId="0" applyNumberFormat="1" applyFont="1" applyFill="1" applyBorder="1" applyProtection="1"/>
    <xf numFmtId="165" fontId="40" fillId="5" borderId="5" xfId="0" applyNumberFormat="1" applyFont="1" applyFill="1" applyBorder="1" applyProtection="1"/>
    <xf numFmtId="0" fontId="40" fillId="7" borderId="73" xfId="0" applyFont="1" applyFill="1" applyBorder="1" applyAlignment="1" applyProtection="1"/>
    <xf numFmtId="0" fontId="40" fillId="7" borderId="77" xfId="0" applyFont="1" applyFill="1" applyBorder="1" applyProtection="1"/>
    <xf numFmtId="0" fontId="40" fillId="7" borderId="74" xfId="0" applyFont="1" applyFill="1" applyBorder="1" applyProtection="1"/>
    <xf numFmtId="0" fontId="40" fillId="7" borderId="78" xfId="0" applyFont="1" applyFill="1" applyBorder="1" applyAlignment="1" applyProtection="1">
      <alignment horizontal="center"/>
    </xf>
    <xf numFmtId="0" fontId="40" fillId="7" borderId="79" xfId="0" applyFont="1" applyFill="1" applyBorder="1" applyAlignment="1" applyProtection="1">
      <alignment horizontal="center"/>
    </xf>
    <xf numFmtId="0" fontId="40" fillId="7" borderId="80" xfId="0" applyFont="1" applyFill="1" applyBorder="1" applyAlignment="1" applyProtection="1">
      <alignment horizontal="center"/>
    </xf>
    <xf numFmtId="0" fontId="40" fillId="7" borderId="73" xfId="0" applyFont="1" applyFill="1" applyBorder="1" applyProtection="1"/>
    <xf numFmtId="3" fontId="42" fillId="0" borderId="44" xfId="0" applyNumberFormat="1" applyFont="1" applyFill="1" applyBorder="1" applyAlignment="1" applyProtection="1">
      <alignment horizontal="right" vertical="center" indent="1"/>
    </xf>
    <xf numFmtId="0" fontId="40" fillId="7" borderId="17" xfId="0" applyFont="1" applyFill="1" applyBorder="1" applyAlignment="1" applyProtection="1"/>
    <xf numFmtId="0" fontId="40" fillId="7" borderId="32" xfId="0" applyFont="1" applyFill="1" applyBorder="1" applyProtection="1"/>
    <xf numFmtId="0" fontId="40" fillId="7" borderId="59" xfId="0" applyFont="1" applyFill="1" applyBorder="1" applyAlignment="1" applyProtection="1">
      <alignment horizontal="center"/>
    </xf>
    <xf numFmtId="0" fontId="40" fillId="7" borderId="76" xfId="0" applyFont="1" applyFill="1" applyBorder="1" applyAlignment="1" applyProtection="1">
      <alignment horizontal="center"/>
    </xf>
    <xf numFmtId="0" fontId="40" fillId="7" borderId="55" xfId="0" applyFont="1" applyFill="1" applyBorder="1" applyAlignment="1" applyProtection="1">
      <alignment horizontal="center"/>
    </xf>
    <xf numFmtId="0" fontId="40" fillId="7" borderId="17" xfId="0" applyFont="1" applyFill="1" applyBorder="1" applyProtection="1"/>
    <xf numFmtId="0" fontId="40" fillId="7" borderId="11" xfId="0" applyFont="1" applyFill="1" applyBorder="1" applyProtection="1"/>
    <xf numFmtId="169" fontId="40" fillId="5" borderId="6" xfId="0" applyNumberFormat="1" applyFont="1" applyFill="1" applyBorder="1" applyProtection="1"/>
    <xf numFmtId="4" fontId="40" fillId="5" borderId="6" xfId="0" applyNumberFormat="1" applyFont="1" applyFill="1" applyBorder="1" applyProtection="1"/>
    <xf numFmtId="165" fontId="40" fillId="5" borderId="7" xfId="0" applyNumberFormat="1" applyFont="1" applyFill="1" applyBorder="1" applyProtection="1"/>
    <xf numFmtId="0" fontId="40" fillId="7" borderId="19" xfId="0" applyFont="1" applyFill="1" applyBorder="1" applyAlignment="1" applyProtection="1"/>
    <xf numFmtId="0" fontId="40" fillId="7" borderId="34" xfId="0" applyFont="1" applyFill="1" applyBorder="1" applyProtection="1"/>
    <xf numFmtId="0" fontId="40" fillId="7" borderId="68" xfId="0" applyFont="1" applyFill="1" applyBorder="1" applyAlignment="1" applyProtection="1">
      <alignment horizontal="center"/>
    </xf>
    <xf numFmtId="0" fontId="40" fillId="7" borderId="69" xfId="0" applyFont="1" applyFill="1" applyBorder="1" applyAlignment="1" applyProtection="1">
      <alignment horizontal="center"/>
    </xf>
    <xf numFmtId="0" fontId="40" fillId="7" borderId="56" xfId="0" applyFont="1" applyFill="1" applyBorder="1" applyAlignment="1" applyProtection="1">
      <alignment horizontal="center"/>
    </xf>
    <xf numFmtId="0" fontId="40" fillId="7" borderId="19" xfId="0" applyFont="1" applyFill="1" applyBorder="1" applyProtection="1"/>
    <xf numFmtId="0" fontId="40" fillId="7" borderId="26" xfId="0" applyFont="1" applyFill="1" applyBorder="1" applyProtection="1"/>
    <xf numFmtId="169" fontId="40" fillId="5" borderId="8" xfId="0" applyNumberFormat="1" applyFont="1" applyFill="1" applyBorder="1" applyProtection="1"/>
    <xf numFmtId="4" fontId="40" fillId="5" borderId="8" xfId="0" applyNumberFormat="1" applyFont="1" applyFill="1" applyBorder="1" applyProtection="1"/>
    <xf numFmtId="3" fontId="42" fillId="0" borderId="8" xfId="0" applyNumberFormat="1" applyFont="1" applyFill="1" applyBorder="1" applyAlignment="1" applyProtection="1">
      <alignment horizontal="right" vertical="center" indent="1"/>
    </xf>
    <xf numFmtId="3" fontId="42" fillId="0" borderId="6" xfId="0" applyNumberFormat="1" applyFont="1" applyFill="1" applyBorder="1" applyAlignment="1" applyProtection="1">
      <alignment horizontal="right" vertical="center" indent="1"/>
    </xf>
    <xf numFmtId="169" fontId="40" fillId="0" borderId="8" xfId="0" applyNumberFormat="1" applyFont="1" applyFill="1" applyBorder="1" applyProtection="1"/>
    <xf numFmtId="4" fontId="40" fillId="7" borderId="8" xfId="0" applyNumberFormat="1" applyFont="1" applyFill="1" applyBorder="1" applyProtection="1"/>
    <xf numFmtId="0" fontId="40" fillId="7" borderId="125" xfId="0" applyFont="1" applyFill="1" applyBorder="1" applyAlignment="1" applyProtection="1"/>
    <xf numFmtId="0" fontId="40" fillId="7" borderId="126" xfId="0" applyFont="1" applyFill="1" applyBorder="1" applyProtection="1"/>
    <xf numFmtId="0" fontId="40" fillId="7" borderId="127" xfId="0" applyFont="1" applyFill="1" applyBorder="1" applyProtection="1"/>
    <xf numFmtId="0" fontId="40" fillId="7" borderId="49" xfId="0" applyFont="1" applyFill="1" applyBorder="1" applyAlignment="1" applyProtection="1">
      <alignment horizontal="center"/>
    </xf>
    <xf numFmtId="0" fontId="40" fillId="7" borderId="128" xfId="0" applyFont="1" applyFill="1" applyBorder="1" applyAlignment="1" applyProtection="1">
      <alignment horizontal="center"/>
    </xf>
    <xf numFmtId="0" fontId="40" fillId="7" borderId="129" xfId="0" applyFont="1" applyFill="1" applyBorder="1" applyAlignment="1" applyProtection="1">
      <alignment horizontal="center"/>
    </xf>
    <xf numFmtId="0" fontId="40" fillId="7" borderId="125" xfId="0" applyFont="1" applyFill="1" applyBorder="1" applyProtection="1"/>
    <xf numFmtId="3" fontId="42" fillId="0" borderId="3" xfId="0" applyNumberFormat="1" applyFont="1" applyFill="1" applyBorder="1" applyAlignment="1" applyProtection="1">
      <alignment horizontal="right" vertical="center" indent="1"/>
    </xf>
    <xf numFmtId="169" fontId="40" fillId="0" borderId="3" xfId="0" applyNumberFormat="1" applyFont="1" applyFill="1" applyBorder="1" applyProtection="1"/>
    <xf numFmtId="4" fontId="40" fillId="7" borderId="3" xfId="0" applyNumberFormat="1" applyFont="1" applyFill="1" applyBorder="1" applyProtection="1"/>
    <xf numFmtId="0" fontId="40" fillId="7" borderId="106" xfId="0" applyFont="1" applyFill="1" applyBorder="1" applyAlignment="1" applyProtection="1"/>
    <xf numFmtId="0" fontId="40" fillId="7" borderId="107" xfId="0" applyFont="1" applyFill="1" applyBorder="1" applyProtection="1"/>
    <xf numFmtId="0" fontId="40" fillId="7" borderId="108" xfId="0" applyFont="1" applyFill="1" applyBorder="1" applyProtection="1"/>
    <xf numFmtId="0" fontId="40" fillId="7" borderId="109" xfId="0" applyFont="1" applyFill="1" applyBorder="1" applyAlignment="1" applyProtection="1">
      <alignment horizontal="center"/>
    </xf>
    <xf numFmtId="0" fontId="40" fillId="7" borderId="110" xfId="0" applyFont="1" applyFill="1" applyBorder="1" applyAlignment="1" applyProtection="1">
      <alignment horizontal="center"/>
    </xf>
    <xf numFmtId="0" fontId="40" fillId="7" borderId="111" xfId="0" applyFont="1" applyFill="1" applyBorder="1" applyAlignment="1" applyProtection="1">
      <alignment horizontal="center"/>
    </xf>
    <xf numFmtId="0" fontId="40" fillId="7" borderId="106" xfId="0" applyFont="1" applyFill="1" applyBorder="1" applyProtection="1"/>
    <xf numFmtId="3" fontId="42" fillId="0" borderId="112" xfId="0" applyNumberFormat="1" applyFont="1" applyFill="1" applyBorder="1" applyAlignment="1" applyProtection="1">
      <alignment horizontal="right" vertical="center" indent="1"/>
    </xf>
    <xf numFmtId="169" fontId="40" fillId="0" borderId="75" xfId="0" applyNumberFormat="1" applyFont="1" applyFill="1" applyBorder="1" applyProtection="1"/>
    <xf numFmtId="4" fontId="40" fillId="7" borderId="75" xfId="0" applyNumberFormat="1" applyFont="1" applyFill="1" applyBorder="1" applyProtection="1"/>
    <xf numFmtId="169" fontId="40" fillId="5" borderId="9" xfId="0" applyNumberFormat="1" applyFont="1" applyFill="1" applyBorder="1" applyProtection="1"/>
    <xf numFmtId="4" fontId="40" fillId="5" borderId="9" xfId="0" applyNumberFormat="1" applyFont="1" applyFill="1" applyBorder="1" applyProtection="1"/>
    <xf numFmtId="0" fontId="40" fillId="7" borderId="87" xfId="0" applyFont="1" applyFill="1" applyBorder="1" applyProtection="1"/>
    <xf numFmtId="3" fontId="42" fillId="0" borderId="75" xfId="0" applyNumberFormat="1" applyFont="1" applyFill="1" applyBorder="1" applyAlignment="1" applyProtection="1">
      <alignment horizontal="right" vertical="center" indent="1"/>
    </xf>
    <xf numFmtId="165" fontId="40" fillId="5" borderId="15" xfId="0" applyNumberFormat="1" applyFont="1" applyFill="1" applyBorder="1" applyProtection="1"/>
    <xf numFmtId="3" fontId="42" fillId="0" borderId="4" xfId="0" applyNumberFormat="1" applyFont="1" applyFill="1" applyBorder="1" applyAlignment="1" applyProtection="1">
      <alignment horizontal="right" vertical="center" indent="1"/>
    </xf>
    <xf numFmtId="169" fontId="40" fillId="0" borderId="4" xfId="0" applyNumberFormat="1" applyFont="1" applyFill="1" applyBorder="1" applyProtection="1"/>
    <xf numFmtId="169" fontId="40" fillId="0" borderId="44" xfId="0" applyNumberFormat="1" applyFont="1" applyFill="1" applyBorder="1" applyProtection="1"/>
    <xf numFmtId="4" fontId="40" fillId="0" borderId="0" xfId="0" applyNumberFormat="1" applyFont="1" applyProtection="1"/>
    <xf numFmtId="169" fontId="40" fillId="0" borderId="44" xfId="0" applyNumberFormat="1" applyFont="1" applyFill="1" applyBorder="1" applyAlignment="1" applyProtection="1">
      <alignment vertical="center"/>
    </xf>
    <xf numFmtId="3" fontId="42" fillId="0" borderId="99" xfId="0" applyNumberFormat="1" applyFont="1" applyFill="1" applyBorder="1" applyAlignment="1" applyProtection="1">
      <alignment horizontal="right" vertical="center" indent="1"/>
    </xf>
    <xf numFmtId="169" fontId="40" fillId="0" borderId="99" xfId="0" applyNumberFormat="1" applyFont="1" applyFill="1" applyBorder="1" applyAlignment="1" applyProtection="1">
      <alignment vertical="center"/>
    </xf>
    <xf numFmtId="3" fontId="42" fillId="0" borderId="72" xfId="0" applyNumberFormat="1" applyFont="1" applyFill="1" applyBorder="1" applyAlignment="1" applyProtection="1">
      <alignment horizontal="right" vertical="center" indent="1"/>
    </xf>
    <xf numFmtId="169" fontId="40" fillId="0" borderId="72" xfId="0" applyNumberFormat="1" applyFont="1" applyFill="1" applyBorder="1" applyProtection="1"/>
    <xf numFmtId="169" fontId="40" fillId="0" borderId="6" xfId="0" applyNumberFormat="1" applyFont="1" applyFill="1" applyBorder="1" applyProtection="1"/>
    <xf numFmtId="165" fontId="40" fillId="5" borderId="11" xfId="0" applyNumberFormat="1" applyFont="1" applyFill="1" applyBorder="1" applyProtection="1"/>
    <xf numFmtId="0" fontId="40" fillId="23" borderId="106" xfId="0" applyFont="1" applyFill="1" applyBorder="1" applyAlignment="1" applyProtection="1"/>
    <xf numFmtId="0" fontId="40" fillId="23" borderId="107" xfId="0" applyFont="1" applyFill="1" applyBorder="1" applyProtection="1"/>
    <xf numFmtId="0" fontId="40" fillId="23" borderId="108" xfId="0" applyFont="1" applyFill="1" applyBorder="1" applyProtection="1"/>
    <xf numFmtId="0" fontId="40" fillId="23" borderId="109" xfId="0" applyFont="1" applyFill="1" applyBorder="1" applyAlignment="1" applyProtection="1">
      <alignment horizontal="center"/>
    </xf>
    <xf numFmtId="0" fontId="40" fillId="23" borderId="110" xfId="0" applyFont="1" applyFill="1" applyBorder="1" applyAlignment="1" applyProtection="1">
      <alignment horizontal="center"/>
    </xf>
    <xf numFmtId="0" fontId="40" fillId="23" borderId="111" xfId="0" applyFont="1" applyFill="1" applyBorder="1" applyAlignment="1" applyProtection="1">
      <alignment horizontal="center"/>
    </xf>
    <xf numFmtId="0" fontId="40" fillId="23" borderId="106" xfId="0" applyFont="1" applyFill="1" applyBorder="1" applyProtection="1"/>
    <xf numFmtId="3" fontId="42" fillId="32" borderId="112" xfId="0" applyNumberFormat="1" applyFont="1" applyFill="1" applyBorder="1" applyAlignment="1" applyProtection="1">
      <alignment horizontal="right" vertical="center" indent="1"/>
    </xf>
    <xf numFmtId="4" fontId="40" fillId="23" borderId="112" xfId="0" applyNumberFormat="1" applyFont="1" applyFill="1" applyBorder="1" applyProtection="1"/>
    <xf numFmtId="0" fontId="40" fillId="23" borderId="73" xfId="0" applyFont="1" applyFill="1" applyBorder="1" applyAlignment="1" applyProtection="1"/>
    <xf numFmtId="0" fontId="40" fillId="23" borderId="77" xfId="0" applyFont="1" applyFill="1" applyBorder="1" applyProtection="1"/>
    <xf numFmtId="0" fontId="40" fillId="23" borderId="74" xfId="0" applyFont="1" applyFill="1" applyBorder="1" applyProtection="1"/>
    <xf numFmtId="0" fontId="40" fillId="23" borderId="78" xfId="0" applyFont="1" applyFill="1" applyBorder="1" applyAlignment="1" applyProtection="1">
      <alignment horizontal="center"/>
    </xf>
    <xf numFmtId="0" fontId="40" fillId="23" borderId="79" xfId="0" applyFont="1" applyFill="1" applyBorder="1" applyAlignment="1" applyProtection="1">
      <alignment horizontal="center"/>
    </xf>
    <xf numFmtId="0" fontId="40" fillId="23" borderId="80" xfId="0" applyFont="1" applyFill="1" applyBorder="1" applyAlignment="1" applyProtection="1">
      <alignment horizontal="center"/>
    </xf>
    <xf numFmtId="0" fontId="40" fillId="23" borderId="73" xfId="0" applyFont="1" applyFill="1" applyBorder="1" applyProtection="1"/>
    <xf numFmtId="169" fontId="40" fillId="8" borderId="44" xfId="0" applyNumberFormat="1" applyFont="1" applyFill="1" applyBorder="1" applyProtection="1"/>
    <xf numFmtId="4" fontId="40" fillId="23" borderId="44" xfId="0" applyNumberFormat="1" applyFont="1" applyFill="1" applyBorder="1" applyProtection="1"/>
    <xf numFmtId="3" fontId="42" fillId="32" borderId="44" xfId="0" applyNumberFormat="1" applyFont="1" applyFill="1" applyBorder="1" applyAlignment="1" applyProtection="1">
      <alignment horizontal="right" vertical="center" indent="1"/>
    </xf>
    <xf numFmtId="0" fontId="40" fillId="12" borderId="73" xfId="0" applyFont="1" applyFill="1" applyBorder="1" applyAlignment="1" applyProtection="1"/>
    <xf numFmtId="0" fontId="40" fillId="12" borderId="77" xfId="0" applyFont="1" applyFill="1" applyBorder="1" applyProtection="1"/>
    <xf numFmtId="0" fontId="40" fillId="12" borderId="74" xfId="0" applyFont="1" applyFill="1" applyBorder="1" applyProtection="1"/>
    <xf numFmtId="0" fontId="40" fillId="12" borderId="78" xfId="0" applyFont="1" applyFill="1" applyBorder="1" applyAlignment="1" applyProtection="1">
      <alignment horizontal="center"/>
    </xf>
    <xf numFmtId="0" fontId="40" fillId="12" borderId="79" xfId="0" applyFont="1" applyFill="1" applyBorder="1" applyAlignment="1" applyProtection="1">
      <alignment horizontal="center"/>
    </xf>
    <xf numFmtId="0" fontId="40" fillId="12" borderId="80" xfId="0" applyFont="1" applyFill="1" applyBorder="1" applyAlignment="1" applyProtection="1">
      <alignment horizontal="center"/>
    </xf>
    <xf numFmtId="0" fontId="40" fillId="12" borderId="73" xfId="0" applyFont="1" applyFill="1" applyBorder="1" applyProtection="1"/>
    <xf numFmtId="4" fontId="40" fillId="12" borderId="44" xfId="0" applyNumberFormat="1" applyFont="1" applyFill="1" applyBorder="1" applyProtection="1"/>
    <xf numFmtId="3" fontId="42" fillId="0" borderId="44" xfId="0" applyNumberFormat="1" applyFont="1" applyFill="1" applyBorder="1" applyAlignment="1" applyProtection="1">
      <alignment horizontal="right" indent="1"/>
    </xf>
    <xf numFmtId="3" fontId="46" fillId="0" borderId="44" xfId="0" applyNumberFormat="1" applyFont="1" applyFill="1" applyBorder="1" applyAlignment="1" applyProtection="1">
      <alignment horizontal="right" vertical="center" indent="1"/>
    </xf>
    <xf numFmtId="169" fontId="40" fillId="17" borderId="44" xfId="0" applyNumberFormat="1" applyFont="1" applyFill="1" applyBorder="1" applyProtection="1"/>
    <xf numFmtId="4" fontId="40" fillId="17" borderId="44" xfId="0" applyNumberFormat="1" applyFont="1" applyFill="1" applyBorder="1" applyProtection="1"/>
    <xf numFmtId="3" fontId="46" fillId="8" borderId="44" xfId="0" applyNumberFormat="1" applyFont="1" applyFill="1" applyBorder="1" applyAlignment="1" applyProtection="1">
      <alignment horizontal="right" vertical="center" indent="1"/>
    </xf>
    <xf numFmtId="3" fontId="42" fillId="2" borderId="44" xfId="0" applyNumberFormat="1" applyFont="1" applyFill="1" applyBorder="1" applyAlignment="1" applyProtection="1">
      <alignment horizontal="right" vertical="center" indent="1"/>
      <protection locked="0"/>
    </xf>
    <xf numFmtId="0" fontId="40" fillId="12" borderId="98" xfId="0" applyFont="1" applyFill="1" applyBorder="1" applyAlignment="1" applyProtection="1">
      <alignment horizontal="center"/>
    </xf>
    <xf numFmtId="0" fontId="40" fillId="12" borderId="93" xfId="0" applyFont="1" applyFill="1" applyBorder="1" applyProtection="1"/>
    <xf numFmtId="0" fontId="40" fillId="12" borderId="94" xfId="0" applyFont="1" applyFill="1" applyBorder="1" applyProtection="1"/>
    <xf numFmtId="0" fontId="40" fillId="12" borderId="93" xfId="0" applyFont="1" applyFill="1" applyBorder="1" applyAlignment="1" applyProtection="1"/>
    <xf numFmtId="0" fontId="40" fillId="12" borderId="95" xfId="0" applyFont="1" applyFill="1" applyBorder="1" applyProtection="1"/>
    <xf numFmtId="0" fontId="40" fillId="12" borderId="96" xfId="0" applyFont="1" applyFill="1" applyBorder="1" applyAlignment="1" applyProtection="1">
      <alignment horizontal="center"/>
    </xf>
    <xf numFmtId="0" fontId="40" fillId="12" borderId="97" xfId="0" applyFont="1" applyFill="1" applyBorder="1" applyAlignment="1" applyProtection="1">
      <alignment horizontal="center"/>
    </xf>
    <xf numFmtId="4" fontId="40" fillId="12" borderId="99" xfId="0" applyNumberFormat="1" applyFont="1" applyFill="1" applyBorder="1" applyProtection="1"/>
    <xf numFmtId="0" fontId="40" fillId="12" borderId="100" xfId="0" applyFont="1" applyFill="1" applyBorder="1" applyAlignment="1" applyProtection="1"/>
    <xf numFmtId="0" fontId="40" fillId="12" borderId="101" xfId="0" applyFont="1" applyFill="1" applyBorder="1" applyProtection="1"/>
    <xf numFmtId="0" fontId="40" fillId="12" borderId="102" xfId="0" applyFont="1" applyFill="1" applyBorder="1" applyProtection="1"/>
    <xf numFmtId="0" fontId="40" fillId="12" borderId="103" xfId="0" applyFont="1" applyFill="1" applyBorder="1" applyAlignment="1" applyProtection="1">
      <alignment horizontal="center"/>
    </xf>
    <xf numFmtId="0" fontId="40" fillId="12" borderId="104" xfId="0" applyFont="1" applyFill="1" applyBorder="1" applyAlignment="1" applyProtection="1">
      <alignment horizontal="center"/>
    </xf>
    <xf numFmtId="0" fontId="40" fillId="12" borderId="105" xfId="0" applyFont="1" applyFill="1" applyBorder="1" applyAlignment="1" applyProtection="1">
      <alignment horizontal="center"/>
    </xf>
    <xf numFmtId="0" fontId="40" fillId="12" borderId="100" xfId="0" applyFont="1" applyFill="1" applyBorder="1" applyProtection="1"/>
    <xf numFmtId="0" fontId="40" fillId="12" borderId="130" xfId="0" applyFont="1" applyFill="1" applyBorder="1" applyProtection="1"/>
    <xf numFmtId="0" fontId="42" fillId="8" borderId="72" xfId="0" applyNumberFormat="1" applyFont="1" applyFill="1" applyBorder="1" applyAlignment="1" applyProtection="1">
      <alignment horizontal="right" vertical="center" indent="1"/>
    </xf>
    <xf numFmtId="169" fontId="40" fillId="8" borderId="72" xfId="0" applyNumberFormat="1" applyFont="1" applyFill="1" applyBorder="1" applyProtection="1"/>
    <xf numFmtId="4" fontId="40" fillId="12" borderId="72" xfId="0" applyNumberFormat="1" applyFont="1" applyFill="1" applyBorder="1" applyProtection="1"/>
    <xf numFmtId="0" fontId="40" fillId="12" borderId="48" xfId="0" applyFont="1" applyFill="1" applyBorder="1" applyProtection="1"/>
    <xf numFmtId="0" fontId="42" fillId="8" borderId="44" xfId="0" applyNumberFormat="1" applyFont="1" applyFill="1" applyBorder="1" applyAlignment="1" applyProtection="1">
      <alignment horizontal="right" vertical="center" indent="1"/>
    </xf>
    <xf numFmtId="0" fontId="40" fillId="12" borderId="17" xfId="0" applyFont="1" applyFill="1" applyBorder="1" applyAlignment="1" applyProtection="1"/>
    <xf numFmtId="0" fontId="40" fillId="12" borderId="32" xfId="0" applyFont="1" applyFill="1" applyBorder="1" applyProtection="1"/>
    <xf numFmtId="0" fontId="40" fillId="12" borderId="11" xfId="0" applyFont="1" applyFill="1" applyBorder="1" applyProtection="1"/>
    <xf numFmtId="0" fontId="40" fillId="12" borderId="59" xfId="0" applyFont="1" applyFill="1" applyBorder="1" applyAlignment="1" applyProtection="1">
      <alignment horizontal="center"/>
    </xf>
    <xf numFmtId="0" fontId="40" fillId="12" borderId="76" xfId="0" applyFont="1" applyFill="1" applyBorder="1" applyAlignment="1" applyProtection="1">
      <alignment horizontal="center"/>
    </xf>
    <xf numFmtId="0" fontId="40" fillId="12" borderId="55" xfId="0" applyFont="1" applyFill="1" applyBorder="1" applyAlignment="1" applyProtection="1">
      <alignment horizontal="center"/>
    </xf>
    <xf numFmtId="0" fontId="40" fillId="12" borderId="17" xfId="0" applyFont="1" applyFill="1" applyBorder="1" applyProtection="1"/>
    <xf numFmtId="0" fontId="40" fillId="12" borderId="13" xfId="0" applyFont="1" applyFill="1" applyBorder="1" applyProtection="1"/>
    <xf numFmtId="0" fontId="42" fillId="8" borderId="6" xfId="0" applyNumberFormat="1" applyFont="1" applyFill="1" applyBorder="1" applyAlignment="1" applyProtection="1">
      <alignment horizontal="right" vertical="center" indent="1"/>
    </xf>
    <xf numFmtId="169" fontId="40" fillId="8" borderId="6" xfId="0" applyNumberFormat="1" applyFont="1" applyFill="1" applyBorder="1" applyProtection="1"/>
    <xf numFmtId="4" fontId="40" fillId="12" borderId="6" xfId="0" applyNumberFormat="1" applyFont="1" applyFill="1" applyBorder="1" applyProtection="1"/>
    <xf numFmtId="0" fontId="40" fillId="9" borderId="20" xfId="0" applyFont="1" applyFill="1" applyBorder="1" applyAlignment="1" applyProtection="1"/>
    <xf numFmtId="0" fontId="40" fillId="9" borderId="35" xfId="0" applyFont="1" applyFill="1" applyBorder="1" applyProtection="1"/>
    <xf numFmtId="0" fontId="40" fillId="9" borderId="27" xfId="0" applyFont="1" applyFill="1" applyBorder="1" applyProtection="1"/>
    <xf numFmtId="0" fontId="40" fillId="9" borderId="85" xfId="0" applyFont="1" applyFill="1" applyBorder="1" applyAlignment="1" applyProtection="1">
      <alignment horizontal="center"/>
    </xf>
    <xf numFmtId="0" fontId="40" fillId="9" borderId="86" xfId="0" applyFont="1" applyFill="1" applyBorder="1" applyAlignment="1" applyProtection="1">
      <alignment horizontal="center"/>
    </xf>
    <xf numFmtId="0" fontId="40" fillId="9" borderId="54" xfId="0" applyFont="1" applyFill="1" applyBorder="1" applyAlignment="1" applyProtection="1">
      <alignment horizontal="center"/>
    </xf>
    <xf numFmtId="0" fontId="40" fillId="9" borderId="20" xfId="0" applyFont="1" applyFill="1" applyBorder="1" applyProtection="1"/>
    <xf numFmtId="169" fontId="40" fillId="8" borderId="4" xfId="0" applyNumberFormat="1" applyFont="1" applyFill="1" applyBorder="1" applyProtection="1"/>
    <xf numFmtId="4" fontId="40" fillId="9" borderId="4" xfId="0" applyNumberFormat="1" applyFont="1" applyFill="1" applyBorder="1" applyProtection="1"/>
    <xf numFmtId="165" fontId="40" fillId="5" borderId="4" xfId="0" applyNumberFormat="1" applyFont="1" applyFill="1" applyBorder="1" applyProtection="1"/>
    <xf numFmtId="0" fontId="40" fillId="9" borderId="73" xfId="0" applyFont="1" applyFill="1" applyBorder="1" applyAlignment="1" applyProtection="1"/>
    <xf numFmtId="0" fontId="40" fillId="9" borderId="77" xfId="0" applyFont="1" applyFill="1" applyBorder="1" applyProtection="1"/>
    <xf numFmtId="0" fontId="40" fillId="9" borderId="74" xfId="0" applyFont="1" applyFill="1" applyBorder="1" applyProtection="1"/>
    <xf numFmtId="0" fontId="40" fillId="9" borderId="78" xfId="0" applyFont="1" applyFill="1" applyBorder="1" applyAlignment="1" applyProtection="1">
      <alignment horizontal="center"/>
    </xf>
    <xf numFmtId="0" fontId="40" fillId="9" borderId="79" xfId="0" applyFont="1" applyFill="1" applyBorder="1" applyAlignment="1" applyProtection="1">
      <alignment horizontal="center"/>
    </xf>
    <xf numFmtId="0" fontId="40" fillId="9" borderId="80" xfId="0" applyFont="1" applyFill="1" applyBorder="1" applyAlignment="1" applyProtection="1">
      <alignment horizontal="center"/>
    </xf>
    <xf numFmtId="0" fontId="40" fillId="9" borderId="73" xfId="0" applyFont="1" applyFill="1" applyBorder="1" applyProtection="1"/>
    <xf numFmtId="4" fontId="40" fillId="9" borderId="44" xfId="0" applyNumberFormat="1" applyFont="1" applyFill="1" applyBorder="1" applyProtection="1"/>
    <xf numFmtId="3" fontId="42" fillId="8" borderId="44" xfId="0" applyNumberFormat="1" applyFont="1" applyFill="1" applyBorder="1" applyAlignment="1" applyProtection="1">
      <alignment horizontal="right" vertical="center" indent="1"/>
    </xf>
    <xf numFmtId="0" fontId="40" fillId="9" borderId="93" xfId="0" applyFont="1" applyFill="1" applyBorder="1" applyAlignment="1" applyProtection="1"/>
    <xf numFmtId="0" fontId="40" fillId="9" borderId="94" xfId="0" applyFont="1" applyFill="1" applyBorder="1" applyProtection="1"/>
    <xf numFmtId="0" fontId="40" fillId="9" borderId="95" xfId="0" applyFont="1" applyFill="1" applyBorder="1" applyProtection="1"/>
    <xf numFmtId="0" fontId="40" fillId="9" borderId="96" xfId="0" applyFont="1" applyFill="1" applyBorder="1" applyAlignment="1" applyProtection="1">
      <alignment horizontal="center"/>
    </xf>
    <xf numFmtId="0" fontId="40" fillId="9" borderId="97" xfId="0" applyFont="1" applyFill="1" applyBorder="1" applyAlignment="1" applyProtection="1">
      <alignment horizontal="center"/>
    </xf>
    <xf numFmtId="0" fontId="40" fillId="9" borderId="98" xfId="0" applyFont="1" applyFill="1" applyBorder="1" applyAlignment="1" applyProtection="1">
      <alignment horizontal="center"/>
    </xf>
    <xf numFmtId="0" fontId="40" fillId="9" borderId="93" xfId="0" applyFont="1" applyFill="1" applyBorder="1" applyProtection="1"/>
    <xf numFmtId="4" fontId="40" fillId="9" borderId="99" xfId="0" applyNumberFormat="1" applyFont="1" applyFill="1" applyBorder="1" applyProtection="1"/>
    <xf numFmtId="0" fontId="40" fillId="9" borderId="100" xfId="0" applyFont="1" applyFill="1" applyBorder="1" applyAlignment="1" applyProtection="1"/>
    <xf numFmtId="0" fontId="40" fillId="9" borderId="101" xfId="0" applyFont="1" applyFill="1" applyBorder="1" applyProtection="1"/>
    <xf numFmtId="0" fontId="40" fillId="9" borderId="102" xfId="0" applyFont="1" applyFill="1" applyBorder="1" applyProtection="1"/>
    <xf numFmtId="0" fontId="40" fillId="9" borderId="103" xfId="0" applyFont="1" applyFill="1" applyBorder="1" applyAlignment="1" applyProtection="1">
      <alignment horizontal="center"/>
    </xf>
    <xf numFmtId="0" fontId="40" fillId="9" borderId="104" xfId="0" applyFont="1" applyFill="1" applyBorder="1" applyAlignment="1" applyProtection="1">
      <alignment horizontal="center"/>
    </xf>
    <xf numFmtId="0" fontId="40" fillId="9" borderId="105" xfId="0" applyFont="1" applyFill="1" applyBorder="1" applyAlignment="1" applyProtection="1">
      <alignment horizontal="center"/>
    </xf>
    <xf numFmtId="0" fontId="40" fillId="9" borderId="100" xfId="0" applyFont="1" applyFill="1" applyBorder="1" applyProtection="1"/>
    <xf numFmtId="0" fontId="40" fillId="9" borderId="130" xfId="0" applyFont="1" applyFill="1" applyBorder="1" applyProtection="1"/>
    <xf numFmtId="4" fontId="40" fillId="9" borderId="72" xfId="0" applyNumberFormat="1" applyFont="1" applyFill="1" applyBorder="1" applyProtection="1"/>
    <xf numFmtId="0" fontId="40" fillId="9" borderId="48" xfId="0" applyFont="1" applyFill="1" applyBorder="1" applyProtection="1"/>
    <xf numFmtId="0" fontId="40" fillId="9" borderId="17" xfId="0" applyFont="1" applyFill="1" applyBorder="1" applyAlignment="1" applyProtection="1"/>
    <xf numFmtId="0" fontId="40" fillId="9" borderId="32" xfId="0" applyFont="1" applyFill="1" applyBorder="1" applyProtection="1"/>
    <xf numFmtId="0" fontId="40" fillId="9" borderId="11" xfId="0" applyFont="1" applyFill="1" applyBorder="1" applyProtection="1"/>
    <xf numFmtId="0" fontId="40" fillId="9" borderId="59" xfId="0" applyFont="1" applyFill="1" applyBorder="1" applyAlignment="1" applyProtection="1">
      <alignment horizontal="center"/>
    </xf>
    <xf numFmtId="0" fontId="40" fillId="9" borderId="76" xfId="0" applyFont="1" applyFill="1" applyBorder="1" applyAlignment="1" applyProtection="1">
      <alignment horizontal="center"/>
    </xf>
    <xf numFmtId="0" fontId="40" fillId="9" borderId="55" xfId="0" applyFont="1" applyFill="1" applyBorder="1" applyAlignment="1" applyProtection="1">
      <alignment horizontal="center"/>
    </xf>
    <xf numFmtId="0" fontId="40" fillId="9" borderId="17" xfId="0" applyFont="1" applyFill="1" applyBorder="1" applyProtection="1"/>
    <xf numFmtId="0" fontId="40" fillId="9" borderId="13" xfId="0" applyFont="1" applyFill="1" applyBorder="1" applyProtection="1"/>
    <xf numFmtId="4" fontId="40" fillId="9" borderId="6" xfId="0" applyNumberFormat="1" applyFont="1" applyFill="1" applyBorder="1" applyProtection="1"/>
    <xf numFmtId="165" fontId="40" fillId="5" borderId="12" xfId="0" applyNumberFormat="1" applyFont="1" applyFill="1" applyBorder="1" applyProtection="1"/>
    <xf numFmtId="3" fontId="42" fillId="0" borderId="9" xfId="0" applyNumberFormat="1" applyFont="1" applyFill="1" applyBorder="1" applyAlignment="1" applyProtection="1">
      <alignment horizontal="right" vertical="center" indent="1"/>
    </xf>
    <xf numFmtId="0" fontId="40" fillId="18" borderId="16" xfId="0" applyFont="1" applyFill="1" applyBorder="1" applyAlignment="1" applyProtection="1"/>
    <xf numFmtId="0" fontId="40" fillId="18" borderId="31" xfId="0" applyFont="1" applyFill="1" applyBorder="1" applyProtection="1"/>
    <xf numFmtId="0" fontId="40" fillId="19" borderId="24" xfId="0" applyFont="1" applyFill="1" applyBorder="1" applyProtection="1"/>
    <xf numFmtId="0" fontId="40" fillId="19" borderId="62" xfId="0" applyFont="1" applyFill="1" applyBorder="1" applyAlignment="1" applyProtection="1">
      <alignment horizontal="center"/>
    </xf>
    <xf numFmtId="0" fontId="40" fillId="19" borderId="61" xfId="0" applyFont="1" applyFill="1" applyBorder="1" applyAlignment="1" applyProtection="1">
      <alignment horizontal="center"/>
    </xf>
    <xf numFmtId="0" fontId="40" fillId="19" borderId="53" xfId="0" applyFont="1" applyFill="1" applyBorder="1" applyAlignment="1" applyProtection="1">
      <alignment horizontal="center"/>
    </xf>
    <xf numFmtId="0" fontId="40" fillId="19" borderId="16" xfId="0" applyFont="1" applyFill="1" applyBorder="1" applyProtection="1"/>
    <xf numFmtId="0" fontId="40" fillId="19" borderId="31" xfId="0" applyFont="1" applyFill="1" applyBorder="1" applyProtection="1"/>
    <xf numFmtId="4" fontId="40" fillId="19" borderId="5" xfId="0" applyNumberFormat="1" applyFont="1" applyFill="1" applyBorder="1" applyProtection="1"/>
    <xf numFmtId="4" fontId="42" fillId="17" borderId="4" xfId="0" applyNumberFormat="1" applyFont="1" applyFill="1" applyBorder="1" applyProtection="1"/>
    <xf numFmtId="0" fontId="40" fillId="18" borderId="73" xfId="0" applyFont="1" applyFill="1" applyBorder="1" applyAlignment="1" applyProtection="1"/>
    <xf numFmtId="0" fontId="40" fillId="18" borderId="77" xfId="0" applyFont="1" applyFill="1" applyBorder="1" applyProtection="1"/>
    <xf numFmtId="0" fontId="40" fillId="19" borderId="74" xfId="0" applyFont="1" applyFill="1" applyBorder="1" applyProtection="1"/>
    <xf numFmtId="0" fontId="40" fillId="19" borderId="78" xfId="0" applyFont="1" applyFill="1" applyBorder="1" applyAlignment="1" applyProtection="1">
      <alignment horizontal="center"/>
    </xf>
    <xf numFmtId="0" fontId="40" fillId="19" borderId="79" xfId="0" applyFont="1" applyFill="1" applyBorder="1" applyAlignment="1" applyProtection="1">
      <alignment horizontal="center"/>
    </xf>
    <xf numFmtId="0" fontId="40" fillId="19" borderId="80" xfId="0" applyFont="1" applyFill="1" applyBorder="1" applyAlignment="1" applyProtection="1">
      <alignment horizontal="center"/>
    </xf>
    <xf numFmtId="0" fontId="40" fillId="19" borderId="73" xfId="0" applyFont="1" applyFill="1" applyBorder="1" applyProtection="1"/>
    <xf numFmtId="0" fontId="40" fillId="19" borderId="77" xfId="0" applyFont="1" applyFill="1" applyBorder="1" applyProtection="1"/>
    <xf numFmtId="4" fontId="40" fillId="19" borderId="44" xfId="0" applyNumberFormat="1" applyFont="1" applyFill="1" applyBorder="1" applyProtection="1"/>
    <xf numFmtId="4" fontId="42" fillId="17" borderId="5" xfId="0" applyNumberFormat="1" applyFont="1" applyFill="1" applyBorder="1" applyProtection="1"/>
    <xf numFmtId="0" fontId="40" fillId="18" borderId="74" xfId="0" applyFont="1" applyFill="1" applyBorder="1" applyProtection="1"/>
    <xf numFmtId="0" fontId="40" fillId="18" borderId="78" xfId="0" applyFont="1" applyFill="1" applyBorder="1" applyAlignment="1" applyProtection="1">
      <alignment horizontal="center"/>
    </xf>
    <xf numFmtId="0" fontId="42" fillId="18" borderId="79" xfId="0" applyFont="1" applyFill="1" applyBorder="1" applyAlignment="1" applyProtection="1">
      <alignment horizontal="center"/>
    </xf>
    <xf numFmtId="0" fontId="40" fillId="18" borderId="80" xfId="0" applyFont="1" applyFill="1" applyBorder="1" applyAlignment="1" applyProtection="1">
      <alignment horizontal="center"/>
    </xf>
    <xf numFmtId="0" fontId="40" fillId="18" borderId="73" xfId="0" applyFont="1" applyFill="1" applyBorder="1" applyProtection="1"/>
    <xf numFmtId="0" fontId="40" fillId="18" borderId="93" xfId="0" applyFont="1" applyFill="1" applyBorder="1" applyAlignment="1" applyProtection="1"/>
    <xf numFmtId="0" fontId="40" fillId="18" borderId="94" xfId="0" applyFont="1" applyFill="1" applyBorder="1" applyProtection="1"/>
    <xf numFmtId="0" fontId="40" fillId="18" borderId="95" xfId="0" applyFont="1" applyFill="1" applyBorder="1" applyProtection="1"/>
    <xf numFmtId="0" fontId="40" fillId="19" borderId="96" xfId="0" applyFont="1" applyFill="1" applyBorder="1" applyAlignment="1" applyProtection="1">
      <alignment horizontal="center"/>
    </xf>
    <xf numFmtId="0" fontId="40" fillId="19" borderId="97" xfId="0" applyFont="1" applyFill="1" applyBorder="1" applyAlignment="1" applyProtection="1">
      <alignment horizontal="center"/>
    </xf>
    <xf numFmtId="0" fontId="40" fillId="19" borderId="98" xfId="0" applyFont="1" applyFill="1" applyBorder="1" applyAlignment="1" applyProtection="1">
      <alignment horizontal="center"/>
    </xf>
    <xf numFmtId="0" fontId="40" fillId="19" borderId="93" xfId="0" applyFont="1" applyFill="1" applyBorder="1" applyProtection="1"/>
    <xf numFmtId="0" fontId="40" fillId="19" borderId="94" xfId="0" applyFont="1" applyFill="1" applyBorder="1" applyProtection="1"/>
    <xf numFmtId="0" fontId="40" fillId="19" borderId="95" xfId="0" applyFont="1" applyFill="1" applyBorder="1" applyProtection="1"/>
    <xf numFmtId="4" fontId="40" fillId="19" borderId="99" xfId="0" applyNumberFormat="1" applyFont="1" applyFill="1" applyBorder="1" applyProtection="1"/>
    <xf numFmtId="0" fontId="40" fillId="18" borderId="100" xfId="0" applyFont="1" applyFill="1" applyBorder="1" applyAlignment="1" applyProtection="1"/>
    <xf numFmtId="0" fontId="40" fillId="18" borderId="101" xfId="0" applyFont="1" applyFill="1" applyBorder="1" applyProtection="1"/>
    <xf numFmtId="0" fontId="40" fillId="19" borderId="102" xfId="0" applyFont="1" applyFill="1" applyBorder="1" applyProtection="1"/>
    <xf numFmtId="0" fontId="40" fillId="19" borderId="103" xfId="0" applyFont="1" applyFill="1" applyBorder="1" applyAlignment="1" applyProtection="1">
      <alignment horizontal="center"/>
    </xf>
    <xf numFmtId="0" fontId="40" fillId="19" borderId="104" xfId="0" applyFont="1" applyFill="1" applyBorder="1" applyAlignment="1" applyProtection="1">
      <alignment horizontal="center"/>
    </xf>
    <xf numFmtId="0" fontId="40" fillId="19" borderId="105" xfId="0" applyFont="1" applyFill="1" applyBorder="1" applyAlignment="1" applyProtection="1">
      <alignment horizontal="center"/>
    </xf>
    <xf numFmtId="0" fontId="40" fillId="19" borderId="100" xfId="0" applyFont="1" applyFill="1" applyBorder="1" applyProtection="1"/>
    <xf numFmtId="0" fontId="40" fillId="19" borderId="130" xfId="0" applyFont="1" applyFill="1" applyBorder="1" applyProtection="1"/>
    <xf numFmtId="4" fontId="40" fillId="19" borderId="72" xfId="0" applyNumberFormat="1" applyFont="1" applyFill="1" applyBorder="1" applyProtection="1"/>
    <xf numFmtId="0" fontId="40" fillId="19" borderId="48" xfId="0" applyFont="1" applyFill="1" applyBorder="1" applyProtection="1"/>
    <xf numFmtId="0" fontId="40" fillId="18" borderId="17" xfId="0" applyFont="1" applyFill="1" applyBorder="1" applyAlignment="1" applyProtection="1"/>
    <xf numFmtId="0" fontId="40" fillId="18" borderId="32" xfId="0" applyFont="1" applyFill="1" applyBorder="1" applyProtection="1"/>
    <xf numFmtId="0" fontId="40" fillId="19" borderId="11" xfId="0" applyFont="1" applyFill="1" applyBorder="1" applyProtection="1"/>
    <xf numFmtId="0" fontId="40" fillId="19" borderId="59" xfId="0" applyFont="1" applyFill="1" applyBorder="1" applyAlignment="1" applyProtection="1">
      <alignment horizontal="center"/>
    </xf>
    <xf numFmtId="0" fontId="40" fillId="19" borderId="76" xfId="0" applyFont="1" applyFill="1" applyBorder="1" applyAlignment="1" applyProtection="1">
      <alignment horizontal="center"/>
    </xf>
    <xf numFmtId="0" fontId="40" fillId="19" borderId="55" xfId="0" applyFont="1" applyFill="1" applyBorder="1" applyAlignment="1" applyProtection="1">
      <alignment horizontal="center"/>
    </xf>
    <xf numFmtId="0" fontId="40" fillId="19" borderId="17" xfId="0" applyFont="1" applyFill="1" applyBorder="1" applyProtection="1"/>
    <xf numFmtId="0" fontId="40" fillId="19" borderId="13" xfId="0" applyFont="1" applyFill="1" applyBorder="1" applyProtection="1"/>
    <xf numFmtId="4" fontId="40" fillId="19" borderId="6" xfId="0" applyNumberFormat="1" applyFont="1" applyFill="1" applyBorder="1" applyProtection="1"/>
    <xf numFmtId="4" fontId="42" fillId="17" borderId="6" xfId="0" applyNumberFormat="1" applyFont="1" applyFill="1" applyBorder="1" applyProtection="1"/>
    <xf numFmtId="0" fontId="40" fillId="21" borderId="16" xfId="0" applyFont="1" applyFill="1" applyBorder="1" applyAlignment="1" applyProtection="1"/>
    <xf numFmtId="0" fontId="40" fillId="21" borderId="31" xfId="0" applyFont="1" applyFill="1" applyBorder="1" applyProtection="1"/>
    <xf numFmtId="0" fontId="40" fillId="22" borderId="24" xfId="0" applyFont="1" applyFill="1" applyBorder="1" applyProtection="1"/>
    <xf numFmtId="0" fontId="40" fillId="22" borderId="62" xfId="0" applyFont="1" applyFill="1" applyBorder="1" applyAlignment="1" applyProtection="1">
      <alignment horizontal="center"/>
    </xf>
    <xf numFmtId="0" fontId="40" fillId="22" borderId="61" xfId="0" applyFont="1" applyFill="1" applyBorder="1" applyAlignment="1" applyProtection="1">
      <alignment horizontal="center"/>
    </xf>
    <xf numFmtId="0" fontId="40" fillId="22" borderId="53" xfId="0" applyFont="1" applyFill="1" applyBorder="1" applyAlignment="1" applyProtection="1">
      <alignment horizontal="center"/>
    </xf>
    <xf numFmtId="0" fontId="40" fillId="22" borderId="16" xfId="0" applyFont="1" applyFill="1" applyBorder="1" applyProtection="1"/>
    <xf numFmtId="0" fontId="40" fillId="22" borderId="31" xfId="0" applyFont="1" applyFill="1" applyBorder="1" applyProtection="1"/>
    <xf numFmtId="4" fontId="40" fillId="22" borderId="5" xfId="0" applyNumberFormat="1" applyFont="1" applyFill="1" applyBorder="1" applyProtection="1"/>
    <xf numFmtId="0" fontId="40" fillId="21" borderId="73" xfId="0" applyFont="1" applyFill="1" applyBorder="1" applyAlignment="1" applyProtection="1"/>
    <xf numFmtId="0" fontId="40" fillId="21" borderId="77" xfId="0" applyFont="1" applyFill="1" applyBorder="1" applyProtection="1"/>
    <xf numFmtId="0" fontId="40" fillId="22" borderId="74" xfId="0" applyFont="1" applyFill="1" applyBorder="1" applyProtection="1"/>
    <xf numFmtId="0" fontId="40" fillId="22" borderId="78" xfId="0" applyFont="1" applyFill="1" applyBorder="1" applyAlignment="1" applyProtection="1">
      <alignment horizontal="center"/>
    </xf>
    <xf numFmtId="0" fontId="40" fillId="22" borderId="79" xfId="0" applyFont="1" applyFill="1" applyBorder="1" applyAlignment="1" applyProtection="1">
      <alignment horizontal="center"/>
    </xf>
    <xf numFmtId="0" fontId="40" fillId="22" borderId="80" xfId="0" applyFont="1" applyFill="1" applyBorder="1" applyAlignment="1" applyProtection="1">
      <alignment horizontal="center"/>
    </xf>
    <xf numFmtId="0" fontId="40" fillId="22" borderId="73" xfId="0" applyFont="1" applyFill="1" applyBorder="1" applyProtection="1"/>
    <xf numFmtId="0" fontId="40" fillId="22" borderId="77" xfId="0" applyFont="1" applyFill="1" applyBorder="1" applyProtection="1"/>
    <xf numFmtId="4" fontId="40" fillId="22" borderId="44" xfId="0" applyNumberFormat="1" applyFont="1" applyFill="1" applyBorder="1" applyProtection="1"/>
    <xf numFmtId="0" fontId="40" fillId="21" borderId="74" xfId="0" applyFont="1" applyFill="1" applyBorder="1" applyProtection="1"/>
    <xf numFmtId="0" fontId="40" fillId="21" borderId="78" xfId="0" applyFont="1" applyFill="1" applyBorder="1" applyAlignment="1" applyProtection="1">
      <alignment horizontal="center"/>
    </xf>
    <xf numFmtId="0" fontId="40" fillId="21" borderId="80" xfId="0" applyFont="1" applyFill="1" applyBorder="1" applyAlignment="1" applyProtection="1">
      <alignment horizontal="center"/>
    </xf>
    <xf numFmtId="0" fontId="40" fillId="21" borderId="73" xfId="0" applyFont="1" applyFill="1" applyBorder="1" applyProtection="1"/>
    <xf numFmtId="0" fontId="40" fillId="21" borderId="93" xfId="0" applyFont="1" applyFill="1" applyBorder="1" applyAlignment="1" applyProtection="1"/>
    <xf numFmtId="0" fontId="40" fillId="21" borderId="94" xfId="0" applyFont="1" applyFill="1" applyBorder="1" applyProtection="1"/>
    <xf numFmtId="0" fontId="40" fillId="21" borderId="95" xfId="0" applyFont="1" applyFill="1" applyBorder="1" applyProtection="1"/>
    <xf numFmtId="0" fontId="40" fillId="22" borderId="96" xfId="0" applyFont="1" applyFill="1" applyBorder="1" applyAlignment="1" applyProtection="1">
      <alignment horizontal="center"/>
    </xf>
    <xf numFmtId="0" fontId="40" fillId="22" borderId="97" xfId="0" applyFont="1" applyFill="1" applyBorder="1" applyAlignment="1" applyProtection="1">
      <alignment horizontal="center"/>
    </xf>
    <xf numFmtId="0" fontId="40" fillId="22" borderId="98" xfId="0" applyFont="1" applyFill="1" applyBorder="1" applyAlignment="1" applyProtection="1">
      <alignment horizontal="center"/>
    </xf>
    <xf numFmtId="0" fontId="40" fillId="22" borderId="93" xfId="0" applyFont="1" applyFill="1" applyBorder="1" applyProtection="1"/>
    <xf numFmtId="0" fontId="40" fillId="22" borderId="94" xfId="0" applyFont="1" applyFill="1" applyBorder="1" applyProtection="1"/>
    <xf numFmtId="0" fontId="40" fillId="22" borderId="95" xfId="0" applyFont="1" applyFill="1" applyBorder="1" applyProtection="1"/>
    <xf numFmtId="4" fontId="40" fillId="22" borderId="99" xfId="0" applyNumberFormat="1" applyFont="1" applyFill="1" applyBorder="1" applyProtection="1"/>
    <xf numFmtId="0" fontId="40" fillId="21" borderId="100" xfId="0" applyFont="1" applyFill="1" applyBorder="1" applyAlignment="1" applyProtection="1"/>
    <xf numFmtId="0" fontId="40" fillId="21" borderId="101" xfId="0" applyFont="1" applyFill="1" applyBorder="1" applyProtection="1"/>
    <xf numFmtId="0" fontId="40" fillId="22" borderId="102" xfId="0" applyFont="1" applyFill="1" applyBorder="1" applyProtection="1"/>
    <xf numFmtId="0" fontId="40" fillId="22" borderId="103" xfId="0" applyFont="1" applyFill="1" applyBorder="1" applyAlignment="1" applyProtection="1">
      <alignment horizontal="center"/>
    </xf>
    <xf numFmtId="0" fontId="40" fillId="22" borderId="104" xfId="0" applyFont="1" applyFill="1" applyBorder="1" applyAlignment="1" applyProtection="1">
      <alignment horizontal="center"/>
    </xf>
    <xf numFmtId="0" fontId="40" fillId="22" borderId="105" xfId="0" applyFont="1" applyFill="1" applyBorder="1" applyAlignment="1" applyProtection="1">
      <alignment horizontal="center"/>
    </xf>
    <xf numFmtId="0" fontId="40" fillId="22" borderId="100" xfId="0" applyFont="1" applyFill="1" applyBorder="1" applyProtection="1"/>
    <xf numFmtId="0" fontId="40" fillId="22" borderId="130" xfId="0" applyFont="1" applyFill="1" applyBorder="1" applyProtection="1"/>
    <xf numFmtId="4" fontId="40" fillId="22" borderId="72" xfId="0" applyNumberFormat="1" applyFont="1" applyFill="1" applyBorder="1" applyProtection="1"/>
    <xf numFmtId="0" fontId="40" fillId="22" borderId="48" xfId="0" applyFont="1" applyFill="1" applyBorder="1" applyProtection="1"/>
    <xf numFmtId="0" fontId="40" fillId="21" borderId="17" xfId="0" applyFont="1" applyFill="1" applyBorder="1" applyAlignment="1" applyProtection="1"/>
    <xf numFmtId="0" fontId="40" fillId="21" borderId="32" xfId="0" applyFont="1" applyFill="1" applyBorder="1" applyProtection="1"/>
    <xf numFmtId="0" fontId="40" fillId="22" borderId="11" xfId="0" applyFont="1" applyFill="1" applyBorder="1" applyProtection="1"/>
    <xf numFmtId="0" fontId="40" fillId="22" borderId="59" xfId="0" applyFont="1" applyFill="1" applyBorder="1" applyAlignment="1" applyProtection="1">
      <alignment horizontal="center"/>
    </xf>
    <xf numFmtId="0" fontId="40" fillId="22" borderId="76" xfId="0" applyFont="1" applyFill="1" applyBorder="1" applyAlignment="1" applyProtection="1">
      <alignment horizontal="center"/>
    </xf>
    <xf numFmtId="0" fontId="40" fillId="22" borderId="55" xfId="0" applyFont="1" applyFill="1" applyBorder="1" applyAlignment="1" applyProtection="1">
      <alignment horizontal="center"/>
    </xf>
    <xf numFmtId="0" fontId="40" fillId="22" borderId="17" xfId="0" applyFont="1" applyFill="1" applyBorder="1" applyProtection="1"/>
    <xf numFmtId="0" fontId="40" fillId="22" borderId="13" xfId="0" applyFont="1" applyFill="1" applyBorder="1" applyProtection="1"/>
    <xf numFmtId="4" fontId="40" fillId="22" borderId="6" xfId="0" applyNumberFormat="1" applyFont="1" applyFill="1" applyBorder="1" applyProtection="1"/>
    <xf numFmtId="0" fontId="40" fillId="20" borderId="16" xfId="0" applyFont="1" applyFill="1" applyBorder="1" applyAlignment="1" applyProtection="1"/>
    <xf numFmtId="0" fontId="40" fillId="20" borderId="31" xfId="0" applyFont="1" applyFill="1" applyBorder="1" applyProtection="1"/>
    <xf numFmtId="0" fontId="40" fillId="13" borderId="24" xfId="0" applyFont="1" applyFill="1" applyBorder="1" applyProtection="1"/>
    <xf numFmtId="0" fontId="40" fillId="13" borderId="62" xfId="0" applyFont="1" applyFill="1" applyBorder="1" applyAlignment="1" applyProtection="1">
      <alignment horizontal="center"/>
    </xf>
    <xf numFmtId="0" fontId="40" fillId="13" borderId="61" xfId="0" applyFont="1" applyFill="1" applyBorder="1" applyAlignment="1" applyProtection="1">
      <alignment horizontal="center"/>
    </xf>
    <xf numFmtId="0" fontId="40" fillId="13" borderId="53" xfId="0" applyFont="1" applyFill="1" applyBorder="1" applyAlignment="1" applyProtection="1">
      <alignment horizontal="center"/>
    </xf>
    <xf numFmtId="0" fontId="40" fillId="13" borderId="16" xfId="0" applyFont="1" applyFill="1" applyBorder="1" applyProtection="1"/>
    <xf numFmtId="0" fontId="40" fillId="13" borderId="31" xfId="0" applyFont="1" applyFill="1" applyBorder="1" applyProtection="1"/>
    <xf numFmtId="4" fontId="40" fillId="13" borderId="5" xfId="0" applyNumberFormat="1" applyFont="1" applyFill="1" applyBorder="1" applyProtection="1"/>
    <xf numFmtId="0" fontId="40" fillId="20" borderId="73" xfId="0" applyFont="1" applyFill="1" applyBorder="1" applyAlignment="1" applyProtection="1"/>
    <xf numFmtId="0" fontId="40" fillId="20" borderId="77" xfId="0" applyFont="1" applyFill="1" applyBorder="1" applyProtection="1"/>
    <xf numFmtId="0" fontId="40" fillId="13" borderId="74" xfId="0" applyFont="1" applyFill="1" applyBorder="1" applyProtection="1"/>
    <xf numFmtId="0" fontId="40" fillId="13" borderId="78" xfId="0" applyFont="1" applyFill="1" applyBorder="1" applyAlignment="1" applyProtection="1">
      <alignment horizontal="center"/>
    </xf>
    <xf numFmtId="0" fontId="40" fillId="13" borderId="79" xfId="0" applyFont="1" applyFill="1" applyBorder="1" applyAlignment="1" applyProtection="1">
      <alignment horizontal="center"/>
    </xf>
    <xf numFmtId="0" fontId="40" fillId="13" borderId="80" xfId="0" applyFont="1" applyFill="1" applyBorder="1" applyAlignment="1" applyProtection="1">
      <alignment horizontal="center"/>
    </xf>
    <xf numFmtId="0" fontId="40" fillId="13" borderId="73" xfId="0" applyFont="1" applyFill="1" applyBorder="1" applyProtection="1"/>
    <xf numFmtId="0" fontId="40" fillId="13" borderId="77" xfId="0" applyFont="1" applyFill="1" applyBorder="1" applyProtection="1"/>
    <xf numFmtId="4" fontId="40" fillId="13" borderId="44" xfId="0" applyNumberFormat="1" applyFont="1" applyFill="1" applyBorder="1" applyProtection="1"/>
    <xf numFmtId="0" fontId="40" fillId="20" borderId="74" xfId="0" applyFont="1" applyFill="1" applyBorder="1" applyProtection="1"/>
    <xf numFmtId="0" fontId="40" fillId="20" borderId="93" xfId="0" applyFont="1" applyFill="1" applyBorder="1" applyAlignment="1" applyProtection="1"/>
    <xf numFmtId="0" fontId="40" fillId="20" borderId="94" xfId="0" applyFont="1" applyFill="1" applyBorder="1" applyProtection="1"/>
    <xf numFmtId="0" fontId="40" fillId="20" borderId="95" xfId="0" applyFont="1" applyFill="1" applyBorder="1" applyProtection="1"/>
    <xf numFmtId="0" fontId="40" fillId="13" borderId="96" xfId="0" applyFont="1" applyFill="1" applyBorder="1" applyAlignment="1" applyProtection="1">
      <alignment horizontal="center"/>
    </xf>
    <xf numFmtId="0" fontId="40" fillId="13" borderId="97" xfId="0" applyFont="1" applyFill="1" applyBorder="1" applyAlignment="1" applyProtection="1">
      <alignment horizontal="center"/>
    </xf>
    <xf numFmtId="0" fontId="40" fillId="13" borderId="98" xfId="0" applyFont="1" applyFill="1" applyBorder="1" applyAlignment="1" applyProtection="1">
      <alignment horizontal="center"/>
    </xf>
    <xf numFmtId="0" fontId="40" fillId="13" borderId="93" xfId="0" applyFont="1" applyFill="1" applyBorder="1" applyProtection="1"/>
    <xf numFmtId="0" fontId="40" fillId="13" borderId="94" xfId="0" applyFont="1" applyFill="1" applyBorder="1" applyProtection="1"/>
    <xf numFmtId="0" fontId="40" fillId="13" borderId="95" xfId="0" applyFont="1" applyFill="1" applyBorder="1" applyProtection="1"/>
    <xf numFmtId="4" fontId="40" fillId="13" borderId="99" xfId="0" applyNumberFormat="1" applyFont="1" applyFill="1" applyBorder="1" applyProtection="1"/>
    <xf numFmtId="0" fontId="40" fillId="20" borderId="100" xfId="0" applyFont="1" applyFill="1" applyBorder="1" applyAlignment="1" applyProtection="1"/>
    <xf numFmtId="0" fontId="40" fillId="20" borderId="101" xfId="0" applyFont="1" applyFill="1" applyBorder="1" applyProtection="1"/>
    <xf numFmtId="0" fontId="40" fillId="13" borderId="102" xfId="0" applyFont="1" applyFill="1" applyBorder="1" applyProtection="1"/>
    <xf numFmtId="0" fontId="40" fillId="13" borderId="103" xfId="0" applyFont="1" applyFill="1" applyBorder="1" applyAlignment="1" applyProtection="1">
      <alignment horizontal="center"/>
    </xf>
    <xf numFmtId="0" fontId="40" fillId="13" borderId="104" xfId="0" applyFont="1" applyFill="1" applyBorder="1" applyAlignment="1" applyProtection="1">
      <alignment horizontal="center"/>
    </xf>
    <xf numFmtId="0" fontId="40" fillId="13" borderId="105" xfId="0" applyFont="1" applyFill="1" applyBorder="1" applyAlignment="1" applyProtection="1">
      <alignment horizontal="center"/>
    </xf>
    <xf numFmtId="0" fontId="40" fillId="13" borderId="100" xfId="0" applyFont="1" applyFill="1" applyBorder="1" applyProtection="1"/>
    <xf numFmtId="0" fontId="40" fillId="13" borderId="130" xfId="0" applyFont="1" applyFill="1" applyBorder="1" applyProtection="1"/>
    <xf numFmtId="4" fontId="40" fillId="13" borderId="72" xfId="0" applyNumberFormat="1" applyFont="1" applyFill="1" applyBorder="1" applyProtection="1"/>
    <xf numFmtId="0" fontId="40" fillId="13" borderId="48" xfId="0" applyFont="1" applyFill="1" applyBorder="1" applyProtection="1"/>
    <xf numFmtId="0" fontId="40" fillId="20" borderId="17" xfId="0" applyFont="1" applyFill="1" applyBorder="1" applyAlignment="1" applyProtection="1"/>
    <xf numFmtId="0" fontId="40" fillId="20" borderId="32" xfId="0" applyFont="1" applyFill="1" applyBorder="1" applyProtection="1"/>
    <xf numFmtId="0" fontId="40" fillId="13" borderId="11" xfId="0" applyFont="1" applyFill="1" applyBorder="1" applyProtection="1"/>
    <xf numFmtId="0" fontId="40" fillId="13" borderId="59" xfId="0" applyFont="1" applyFill="1" applyBorder="1" applyAlignment="1" applyProtection="1">
      <alignment horizontal="center"/>
    </xf>
    <xf numFmtId="0" fontId="40" fillId="13" borderId="76" xfId="0" applyFont="1" applyFill="1" applyBorder="1" applyAlignment="1" applyProtection="1">
      <alignment horizontal="center"/>
    </xf>
    <xf numFmtId="0" fontId="40" fillId="13" borderId="55" xfId="0" applyFont="1" applyFill="1" applyBorder="1" applyAlignment="1" applyProtection="1">
      <alignment horizontal="center"/>
    </xf>
    <xf numFmtId="0" fontId="40" fillId="13" borderId="17" xfId="0" applyFont="1" applyFill="1" applyBorder="1" applyProtection="1"/>
    <xf numFmtId="0" fontId="40" fillId="13" borderId="13" xfId="0" applyFont="1" applyFill="1" applyBorder="1" applyProtection="1"/>
    <xf numFmtId="4" fontId="40" fillId="13" borderId="6" xfId="0" applyNumberFormat="1" applyFont="1" applyFill="1" applyBorder="1" applyProtection="1"/>
    <xf numFmtId="0" fontId="40" fillId="28" borderId="16" xfId="0" applyFont="1" applyFill="1" applyBorder="1" applyAlignment="1" applyProtection="1"/>
    <xf numFmtId="0" fontId="40" fillId="28" borderId="31" xfId="0" applyFont="1" applyFill="1" applyBorder="1" applyProtection="1"/>
    <xf numFmtId="0" fontId="40" fillId="29" borderId="24" xfId="0" applyFont="1" applyFill="1" applyBorder="1" applyProtection="1"/>
    <xf numFmtId="0" fontId="40" fillId="29" borderId="62" xfId="0" applyFont="1" applyFill="1" applyBorder="1" applyAlignment="1" applyProtection="1">
      <alignment horizontal="center"/>
    </xf>
    <xf numFmtId="0" fontId="40" fillId="29" borderId="61" xfId="0" applyFont="1" applyFill="1" applyBorder="1" applyAlignment="1" applyProtection="1">
      <alignment horizontal="center"/>
    </xf>
    <xf numFmtId="0" fontId="40" fillId="29" borderId="53" xfId="0" applyFont="1" applyFill="1" applyBorder="1" applyAlignment="1" applyProtection="1">
      <alignment horizontal="center"/>
    </xf>
    <xf numFmtId="0" fontId="40" fillId="29" borderId="16" xfId="0" applyFont="1" applyFill="1" applyBorder="1" applyProtection="1"/>
    <xf numFmtId="0" fontId="40" fillId="29" borderId="31" xfId="0" applyFont="1" applyFill="1" applyBorder="1" applyProtection="1"/>
    <xf numFmtId="0" fontId="40" fillId="28" borderId="73" xfId="0" applyFont="1" applyFill="1" applyBorder="1" applyAlignment="1" applyProtection="1"/>
    <xf numFmtId="0" fontId="40" fillId="28" borderId="77" xfId="0" applyFont="1" applyFill="1" applyBorder="1" applyProtection="1"/>
    <xf numFmtId="0" fontId="40" fillId="29" borderId="74" xfId="0" applyFont="1" applyFill="1" applyBorder="1" applyProtection="1"/>
    <xf numFmtId="0" fontId="40" fillId="29" borderId="78" xfId="0" applyFont="1" applyFill="1" applyBorder="1" applyAlignment="1" applyProtection="1">
      <alignment horizontal="center"/>
    </xf>
    <xf numFmtId="0" fontId="40" fillId="29" borderId="79" xfId="0" applyFont="1" applyFill="1" applyBorder="1" applyAlignment="1" applyProtection="1">
      <alignment horizontal="center"/>
    </xf>
    <xf numFmtId="0" fontId="40" fillId="29" borderId="80" xfId="0" applyFont="1" applyFill="1" applyBorder="1" applyAlignment="1" applyProtection="1">
      <alignment horizontal="center"/>
    </xf>
    <xf numFmtId="0" fontId="40" fillId="29" borderId="73" xfId="0" applyFont="1" applyFill="1" applyBorder="1" applyProtection="1"/>
    <xf numFmtId="0" fontId="40" fillId="29" borderId="77" xfId="0" applyFont="1" applyFill="1" applyBorder="1" applyProtection="1"/>
    <xf numFmtId="0" fontId="40" fillId="28" borderId="74" xfId="0" applyFont="1" applyFill="1" applyBorder="1" applyProtection="1"/>
    <xf numFmtId="0" fontId="40" fillId="28" borderId="100" xfId="0" applyFont="1" applyFill="1" applyBorder="1" applyAlignment="1" applyProtection="1"/>
    <xf numFmtId="0" fontId="40" fillId="28" borderId="101" xfId="0" applyFont="1" applyFill="1" applyBorder="1" applyProtection="1"/>
    <xf numFmtId="0" fontId="40" fillId="29" borderId="102" xfId="0" applyFont="1" applyFill="1" applyBorder="1" applyProtection="1"/>
    <xf numFmtId="0" fontId="40" fillId="29" borderId="103" xfId="0" applyFont="1" applyFill="1" applyBorder="1" applyAlignment="1" applyProtection="1">
      <alignment horizontal="center"/>
    </xf>
    <xf numFmtId="0" fontId="40" fillId="29" borderId="104" xfId="0" applyFont="1" applyFill="1" applyBorder="1" applyAlignment="1" applyProtection="1">
      <alignment horizontal="center"/>
    </xf>
    <xf numFmtId="0" fontId="40" fillId="29" borderId="105" xfId="0" applyFont="1" applyFill="1" applyBorder="1" applyAlignment="1" applyProtection="1">
      <alignment horizontal="center"/>
    </xf>
    <xf numFmtId="0" fontId="40" fillId="29" borderId="100" xfId="0" applyFont="1" applyFill="1" applyBorder="1" applyProtection="1"/>
    <xf numFmtId="0" fontId="40" fillId="29" borderId="130" xfId="0" applyFont="1" applyFill="1" applyBorder="1" applyProtection="1"/>
    <xf numFmtId="0" fontId="40" fillId="29" borderId="48" xfId="0" applyFont="1" applyFill="1" applyBorder="1" applyProtection="1"/>
    <xf numFmtId="0" fontId="40" fillId="28" borderId="17" xfId="0" applyFont="1" applyFill="1" applyBorder="1" applyAlignment="1" applyProtection="1"/>
    <xf numFmtId="0" fontId="40" fillId="28" borderId="32" xfId="0" applyFont="1" applyFill="1" applyBorder="1" applyProtection="1"/>
    <xf numFmtId="0" fontId="40" fillId="29" borderId="11" xfId="0" applyFont="1" applyFill="1" applyBorder="1" applyProtection="1"/>
    <xf numFmtId="0" fontId="40" fillId="29" borderId="59" xfId="0" applyFont="1" applyFill="1" applyBorder="1" applyAlignment="1" applyProtection="1">
      <alignment horizontal="center"/>
    </xf>
    <xf numFmtId="0" fontId="40" fillId="29" borderId="76" xfId="0" applyFont="1" applyFill="1" applyBorder="1" applyAlignment="1" applyProtection="1">
      <alignment horizontal="center"/>
    </xf>
    <xf numFmtId="0" fontId="40" fillId="29" borderId="55" xfId="0" applyFont="1" applyFill="1" applyBorder="1" applyAlignment="1" applyProtection="1">
      <alignment horizontal="center"/>
    </xf>
    <xf numFmtId="0" fontId="40" fillId="29" borderId="17" xfId="0" applyFont="1" applyFill="1" applyBorder="1" applyProtection="1"/>
    <xf numFmtId="0" fontId="40" fillId="29" borderId="13" xfId="0" applyFont="1" applyFill="1" applyBorder="1" applyProtection="1"/>
    <xf numFmtId="0" fontId="40" fillId="10" borderId="23" xfId="0" applyFont="1" applyFill="1" applyBorder="1" applyAlignment="1" applyProtection="1"/>
    <xf numFmtId="0" fontId="40" fillId="10" borderId="81" xfId="0" applyFont="1" applyFill="1" applyBorder="1" applyProtection="1"/>
    <xf numFmtId="0" fontId="40" fillId="10" borderId="82" xfId="0" applyFont="1" applyFill="1" applyBorder="1" applyProtection="1"/>
    <xf numFmtId="0" fontId="40" fillId="10" borderId="50" xfId="0" applyFont="1" applyFill="1" applyBorder="1" applyAlignment="1" applyProtection="1">
      <alignment horizontal="center"/>
    </xf>
    <xf numFmtId="0" fontId="40" fillId="10" borderId="83" xfId="0" applyFont="1" applyFill="1" applyBorder="1" applyAlignment="1" applyProtection="1">
      <alignment horizontal="center"/>
    </xf>
    <xf numFmtId="0" fontId="40" fillId="10" borderId="84" xfId="0" applyFont="1" applyFill="1" applyBorder="1" applyAlignment="1" applyProtection="1">
      <alignment horizontal="center"/>
    </xf>
    <xf numFmtId="0" fontId="40" fillId="10" borderId="23" xfId="0" applyFont="1" applyFill="1" applyBorder="1" applyProtection="1"/>
    <xf numFmtId="4" fontId="40" fillId="10" borderId="9" xfId="0" applyNumberFormat="1" applyFont="1" applyFill="1" applyBorder="1" applyProtection="1"/>
    <xf numFmtId="0" fontId="40" fillId="10" borderId="73" xfId="0" applyFont="1" applyFill="1" applyBorder="1" applyAlignment="1" applyProtection="1"/>
    <xf numFmtId="0" fontId="40" fillId="10" borderId="77" xfId="0" applyFont="1" applyFill="1" applyBorder="1" applyProtection="1"/>
    <xf numFmtId="0" fontId="40" fillId="10" borderId="74" xfId="0" applyFont="1" applyFill="1" applyBorder="1" applyProtection="1"/>
    <xf numFmtId="0" fontId="40" fillId="10" borderId="78" xfId="0" applyFont="1" applyFill="1" applyBorder="1" applyAlignment="1" applyProtection="1">
      <alignment horizontal="center"/>
    </xf>
    <xf numFmtId="0" fontId="40" fillId="10" borderId="79" xfId="0" applyFont="1" applyFill="1" applyBorder="1" applyAlignment="1" applyProtection="1">
      <alignment horizontal="center"/>
    </xf>
    <xf numFmtId="0" fontId="40" fillId="10" borderId="80" xfId="0" applyFont="1" applyFill="1" applyBorder="1" applyAlignment="1" applyProtection="1">
      <alignment horizontal="center"/>
    </xf>
    <xf numFmtId="0" fontId="40" fillId="10" borderId="73" xfId="0" applyFont="1" applyFill="1" applyBorder="1" applyProtection="1"/>
    <xf numFmtId="4" fontId="40" fillId="10" borderId="44" xfId="0" applyNumberFormat="1" applyFont="1" applyFill="1" applyBorder="1" applyProtection="1"/>
    <xf numFmtId="0" fontId="40" fillId="10" borderId="16" xfId="0" applyFont="1" applyFill="1" applyBorder="1" applyAlignment="1" applyProtection="1"/>
    <xf numFmtId="0" fontId="40" fillId="10" borderId="31" xfId="0" applyFont="1" applyFill="1" applyBorder="1" applyProtection="1"/>
    <xf numFmtId="0" fontId="40" fillId="10" borderId="24" xfId="0" applyFont="1" applyFill="1" applyBorder="1" applyProtection="1"/>
    <xf numFmtId="0" fontId="40" fillId="10" borderId="59" xfId="0" applyFont="1" applyFill="1" applyBorder="1" applyAlignment="1" applyProtection="1">
      <alignment horizontal="center"/>
    </xf>
    <xf numFmtId="0" fontId="40" fillId="10" borderId="76" xfId="0" applyFont="1" applyFill="1" applyBorder="1" applyAlignment="1" applyProtection="1">
      <alignment horizontal="center"/>
    </xf>
    <xf numFmtId="0" fontId="40" fillId="10" borderId="53" xfId="0" applyFont="1" applyFill="1" applyBorder="1" applyAlignment="1" applyProtection="1">
      <alignment horizontal="center"/>
    </xf>
    <xf numFmtId="0" fontId="40" fillId="10" borderId="16" xfId="0" applyFont="1" applyFill="1" applyBorder="1" applyProtection="1"/>
    <xf numFmtId="169" fontId="40" fillId="8" borderId="5" xfId="0" applyNumberFormat="1" applyFont="1" applyFill="1" applyBorder="1" applyProtection="1"/>
    <xf numFmtId="4" fontId="40" fillId="10" borderId="75" xfId="0" applyNumberFormat="1" applyFont="1" applyFill="1" applyBorder="1" applyProtection="1"/>
    <xf numFmtId="0" fontId="40" fillId="10" borderId="20" xfId="0" applyFont="1" applyFill="1" applyBorder="1" applyAlignment="1" applyProtection="1"/>
    <xf numFmtId="0" fontId="40" fillId="10" borderId="35" xfId="0" applyFont="1" applyFill="1" applyBorder="1" applyProtection="1"/>
    <xf numFmtId="0" fontId="40" fillId="10" borderId="27" xfId="0" applyFont="1" applyFill="1" applyBorder="1" applyProtection="1"/>
    <xf numFmtId="0" fontId="40" fillId="10" borderId="85" xfId="0" applyFont="1" applyFill="1" applyBorder="1" applyAlignment="1" applyProtection="1">
      <alignment horizontal="center"/>
    </xf>
    <xf numFmtId="0" fontId="40" fillId="10" borderId="86" xfId="0" applyFont="1" applyFill="1" applyBorder="1" applyAlignment="1" applyProtection="1">
      <alignment horizontal="center"/>
    </xf>
    <xf numFmtId="0" fontId="40" fillId="10" borderId="54" xfId="0" applyFont="1" applyFill="1" applyBorder="1" applyAlignment="1" applyProtection="1">
      <alignment horizontal="center"/>
    </xf>
    <xf numFmtId="0" fontId="40" fillId="10" borderId="20" xfId="0" applyFont="1" applyFill="1" applyBorder="1" applyProtection="1"/>
    <xf numFmtId="4" fontId="40" fillId="10" borderId="4" xfId="0" applyNumberFormat="1" applyFont="1" applyFill="1" applyBorder="1" applyProtection="1"/>
    <xf numFmtId="0" fontId="40" fillId="10" borderId="30" xfId="0" applyFont="1" applyFill="1" applyBorder="1" applyProtection="1"/>
    <xf numFmtId="0" fontId="40" fillId="10" borderId="62" xfId="0" applyFont="1" applyFill="1" applyBorder="1" applyAlignment="1" applyProtection="1">
      <alignment horizontal="center"/>
    </xf>
    <xf numFmtId="0" fontId="40" fillId="10" borderId="61" xfId="0" applyFont="1" applyFill="1" applyBorder="1" applyAlignment="1" applyProtection="1">
      <alignment horizontal="center"/>
    </xf>
    <xf numFmtId="3" fontId="42" fillId="2" borderId="3" xfId="0" applyNumberFormat="1" applyFont="1" applyFill="1" applyBorder="1" applyAlignment="1" applyProtection="1">
      <alignment horizontal="right" vertical="center" indent="1"/>
      <protection locked="0"/>
    </xf>
    <xf numFmtId="4" fontId="40" fillId="10" borderId="3" xfId="0" applyNumberFormat="1" applyFont="1" applyFill="1" applyBorder="1" applyProtection="1"/>
    <xf numFmtId="0" fontId="42" fillId="2" borderId="44" xfId="0" applyNumberFormat="1" applyFont="1" applyFill="1" applyBorder="1" applyAlignment="1" applyProtection="1">
      <alignment horizontal="right" vertical="center" indent="1"/>
      <protection locked="0"/>
    </xf>
    <xf numFmtId="0" fontId="40" fillId="10" borderId="87" xfId="0" applyFont="1" applyFill="1" applyBorder="1" applyAlignment="1" applyProtection="1"/>
    <xf numFmtId="0" fontId="40" fillId="10" borderId="88" xfId="0" applyFont="1" applyFill="1" applyBorder="1" applyProtection="1"/>
    <xf numFmtId="0" fontId="40" fillId="10" borderId="89" xfId="0" applyFont="1" applyFill="1" applyBorder="1" applyProtection="1"/>
    <xf numFmtId="0" fontId="40" fillId="10" borderId="90" xfId="0" applyFont="1" applyFill="1" applyBorder="1" applyAlignment="1" applyProtection="1">
      <alignment horizontal="center"/>
    </xf>
    <xf numFmtId="0" fontId="40" fillId="10" borderId="87" xfId="0" applyFont="1" applyFill="1" applyBorder="1" applyProtection="1"/>
    <xf numFmtId="0" fontId="42" fillId="2" borderId="75" xfId="0" applyNumberFormat="1" applyFont="1" applyFill="1" applyBorder="1" applyAlignment="1" applyProtection="1">
      <alignment horizontal="right" vertical="center" indent="1"/>
      <protection locked="0"/>
    </xf>
    <xf numFmtId="169" fontId="40" fillId="8" borderId="75" xfId="0" applyNumberFormat="1" applyFont="1" applyFill="1" applyBorder="1" applyProtection="1"/>
    <xf numFmtId="0" fontId="42" fillId="2" borderId="9" xfId="0" applyNumberFormat="1" applyFont="1" applyFill="1" applyBorder="1" applyAlignment="1" applyProtection="1">
      <alignment horizontal="right" vertical="center" indent="1"/>
      <protection locked="0"/>
    </xf>
    <xf numFmtId="0" fontId="40" fillId="10" borderId="49" xfId="0" applyFont="1" applyFill="1" applyBorder="1" applyAlignment="1" applyProtection="1">
      <alignment horizontal="center"/>
    </xf>
    <xf numFmtId="4" fontId="40" fillId="10" borderId="5" xfId="0" applyNumberFormat="1" applyFont="1" applyFill="1" applyBorder="1" applyProtection="1"/>
    <xf numFmtId="165" fontId="40" fillId="0" borderId="9" xfId="0" applyNumberFormat="1" applyFont="1" applyFill="1" applyBorder="1" applyAlignment="1" applyProtection="1">
      <alignment horizontal="right" vertical="center"/>
    </xf>
    <xf numFmtId="165" fontId="40" fillId="0" borderId="44" xfId="0" applyNumberFormat="1" applyFont="1" applyFill="1" applyBorder="1" applyAlignment="1" applyProtection="1">
      <alignment horizontal="right" vertical="center"/>
    </xf>
    <xf numFmtId="165" fontId="40" fillId="0" borderId="75" xfId="0" applyNumberFormat="1" applyFont="1" applyFill="1" applyBorder="1" applyAlignment="1" applyProtection="1">
      <alignment horizontal="right" vertical="center"/>
    </xf>
    <xf numFmtId="0" fontId="40" fillId="10" borderId="81" xfId="0" applyFont="1" applyFill="1" applyBorder="1" applyAlignment="1" applyProtection="1">
      <alignment horizontal="left"/>
    </xf>
    <xf numFmtId="0" fontId="42" fillId="8" borderId="9" xfId="0" applyNumberFormat="1" applyFont="1" applyFill="1" applyBorder="1" applyAlignment="1" applyProtection="1">
      <alignment horizontal="right" vertical="center" indent="1"/>
    </xf>
    <xf numFmtId="0" fontId="40" fillId="10" borderId="78" xfId="0" applyFont="1" applyFill="1" applyBorder="1" applyAlignment="1" applyProtection="1"/>
    <xf numFmtId="0" fontId="40" fillId="10" borderId="77" xfId="0" applyNumberFormat="1" applyFont="1" applyFill="1" applyBorder="1" applyAlignment="1" applyProtection="1">
      <alignment horizontal="left"/>
    </xf>
    <xf numFmtId="0" fontId="40" fillId="10" borderId="88" xfId="0" applyNumberFormat="1" applyFont="1" applyFill="1" applyBorder="1" applyAlignment="1" applyProtection="1">
      <alignment horizontal="left"/>
    </xf>
    <xf numFmtId="0" fontId="40" fillId="10" borderId="91" xfId="0" applyFont="1" applyFill="1" applyBorder="1" applyAlignment="1" applyProtection="1">
      <alignment horizontal="center"/>
    </xf>
    <xf numFmtId="0" fontId="40" fillId="10" borderId="92" xfId="0" applyFont="1" applyFill="1" applyBorder="1" applyAlignment="1" applyProtection="1">
      <alignment horizontal="center"/>
    </xf>
    <xf numFmtId="0" fontId="42" fillId="8" borderId="75" xfId="0" applyNumberFormat="1" applyFont="1" applyFill="1" applyBorder="1" applyAlignment="1" applyProtection="1">
      <alignment horizontal="right" vertical="center" indent="1"/>
    </xf>
    <xf numFmtId="0" fontId="40" fillId="10" borderId="31" xfId="0" applyNumberFormat="1" applyFont="1" applyFill="1" applyBorder="1" applyAlignment="1" applyProtection="1">
      <alignment horizontal="left"/>
    </xf>
    <xf numFmtId="0" fontId="42" fillId="8" borderId="5" xfId="0" applyNumberFormat="1" applyFont="1" applyFill="1" applyBorder="1" applyAlignment="1" applyProtection="1">
      <alignment horizontal="right" vertical="center" indent="1"/>
    </xf>
    <xf numFmtId="165" fontId="40" fillId="0" borderId="5" xfId="0" applyNumberFormat="1" applyFont="1" applyFill="1" applyBorder="1" applyAlignment="1" applyProtection="1">
      <alignment horizontal="right" vertical="center"/>
    </xf>
    <xf numFmtId="0" fontId="40" fillId="10" borderId="142" xfId="0" applyFont="1" applyFill="1" applyBorder="1" applyProtection="1"/>
    <xf numFmtId="0" fontId="40" fillId="10" borderId="143" xfId="0" applyFont="1" applyFill="1" applyBorder="1" applyProtection="1"/>
    <xf numFmtId="0" fontId="40" fillId="10" borderId="13" xfId="0" applyFont="1" applyFill="1" applyBorder="1" applyProtection="1"/>
    <xf numFmtId="3" fontId="42" fillId="8" borderId="3" xfId="0" applyNumberFormat="1" applyFont="1" applyFill="1" applyBorder="1" applyAlignment="1" applyProtection="1">
      <alignment horizontal="right" vertical="center" indent="1"/>
    </xf>
    <xf numFmtId="4" fontId="40" fillId="11" borderId="12" xfId="0" applyNumberFormat="1" applyFont="1" applyFill="1" applyBorder="1" applyProtection="1"/>
    <xf numFmtId="0" fontId="40" fillId="10" borderId="37" xfId="0" applyFont="1" applyFill="1" applyBorder="1" applyProtection="1"/>
    <xf numFmtId="0" fontId="40" fillId="10" borderId="41" xfId="0" applyFont="1" applyFill="1" applyBorder="1" applyProtection="1"/>
    <xf numFmtId="0" fontId="40" fillId="10" borderId="63" xfId="0" applyFont="1" applyFill="1" applyBorder="1" applyAlignment="1" applyProtection="1">
      <alignment horizontal="center"/>
    </xf>
    <xf numFmtId="0" fontId="40" fillId="10" borderId="64" xfId="0" applyFont="1" applyFill="1" applyBorder="1" applyAlignment="1" applyProtection="1">
      <alignment horizontal="center"/>
    </xf>
    <xf numFmtId="0" fontId="40" fillId="10" borderId="60" xfId="0" applyFont="1" applyFill="1" applyBorder="1" applyAlignment="1" applyProtection="1">
      <alignment horizontal="center"/>
    </xf>
    <xf numFmtId="0" fontId="40" fillId="10" borderId="42" xfId="0" applyFont="1" applyFill="1" applyBorder="1" applyProtection="1"/>
    <xf numFmtId="3" fontId="42" fillId="8" borderId="39" xfId="0" applyNumberFormat="1" applyFont="1" applyFill="1" applyBorder="1" applyAlignment="1" applyProtection="1">
      <alignment horizontal="right" vertical="center" indent="1"/>
    </xf>
    <xf numFmtId="4" fontId="42" fillId="11" borderId="67" xfId="0" applyNumberFormat="1" applyFont="1" applyFill="1" applyBorder="1" applyProtection="1"/>
    <xf numFmtId="1" fontId="42" fillId="0" borderId="0" xfId="0" applyNumberFormat="1" applyFont="1" applyBorder="1" applyAlignment="1" applyProtection="1">
      <alignment horizontal="right" indent="1"/>
    </xf>
    <xf numFmtId="169" fontId="40" fillId="0" borderId="40" xfId="0" applyNumberFormat="1" applyFont="1" applyBorder="1" applyProtection="1"/>
    <xf numFmtId="4" fontId="40" fillId="0" borderId="40" xfId="0" applyNumberFormat="1" applyFont="1" applyFill="1" applyBorder="1" applyProtection="1"/>
    <xf numFmtId="0" fontId="40" fillId="0" borderId="27" xfId="0" applyFont="1" applyBorder="1" applyProtection="1"/>
    <xf numFmtId="0" fontId="40" fillId="5" borderId="26" xfId="0" applyFont="1" applyFill="1" applyBorder="1" applyProtection="1"/>
    <xf numFmtId="1" fontId="42" fillId="5" borderId="19" xfId="0" applyNumberFormat="1" applyFont="1" applyFill="1" applyBorder="1" applyAlignment="1" applyProtection="1">
      <alignment horizontal="left" indent="1"/>
    </xf>
    <xf numFmtId="169" fontId="40" fillId="5" borderId="47" xfId="0" applyNumberFormat="1" applyFont="1" applyFill="1" applyBorder="1" applyProtection="1"/>
    <xf numFmtId="165" fontId="40" fillId="0" borderId="0" xfId="0" applyNumberFormat="1" applyFont="1" applyProtection="1"/>
    <xf numFmtId="4" fontId="40" fillId="13" borderId="44" xfId="0" applyNumberFormat="1" applyFont="1" applyFill="1" applyBorder="1" applyAlignment="1" applyProtection="1"/>
    <xf numFmtId="0" fontId="40" fillId="31" borderId="73" xfId="0" applyFont="1" applyFill="1" applyBorder="1" applyAlignment="1" applyProtection="1">
      <alignment horizontal="left" indent="1"/>
    </xf>
    <xf numFmtId="0" fontId="40" fillId="31" borderId="48" xfId="0" applyFont="1" applyFill="1" applyBorder="1" applyAlignment="1" applyProtection="1">
      <alignment horizontal="left" indent="1"/>
    </xf>
    <xf numFmtId="0" fontId="40" fillId="31" borderId="74" xfId="0" applyFont="1" applyFill="1" applyBorder="1" applyAlignment="1" applyProtection="1">
      <alignment horizontal="left" indent="1"/>
    </xf>
    <xf numFmtId="4" fontId="40" fillId="31" borderId="44" xfId="0" applyNumberFormat="1" applyFont="1" applyFill="1" applyBorder="1" applyAlignment="1" applyProtection="1"/>
    <xf numFmtId="4" fontId="40" fillId="9" borderId="44" xfId="0" applyNumberFormat="1" applyFont="1" applyFill="1" applyBorder="1" applyAlignment="1" applyProtection="1"/>
    <xf numFmtId="4" fontId="40" fillId="12" borderId="44" xfId="0" applyNumberFormat="1" applyFont="1" applyFill="1" applyBorder="1" applyAlignment="1" applyProtection="1"/>
    <xf numFmtId="0" fontId="40" fillId="19" borderId="73" xfId="0" applyFont="1" applyFill="1" applyBorder="1" applyAlignment="1" applyProtection="1">
      <alignment horizontal="left" indent="1"/>
    </xf>
    <xf numFmtId="0" fontId="40" fillId="19" borderId="48" xfId="0" applyFont="1" applyFill="1" applyBorder="1" applyAlignment="1" applyProtection="1">
      <alignment horizontal="left" indent="1"/>
    </xf>
    <xf numFmtId="0" fontId="40" fillId="19" borderId="74" xfId="0" applyFont="1" applyFill="1" applyBorder="1" applyAlignment="1" applyProtection="1">
      <alignment horizontal="left" indent="1"/>
    </xf>
    <xf numFmtId="4" fontId="40" fillId="19" borderId="44" xfId="0" applyNumberFormat="1" applyFont="1" applyFill="1" applyBorder="1" applyAlignment="1" applyProtection="1"/>
    <xf numFmtId="0" fontId="40" fillId="22" borderId="73" xfId="0" applyFont="1" applyFill="1" applyBorder="1" applyAlignment="1" applyProtection="1">
      <alignment horizontal="left" indent="1"/>
    </xf>
    <xf numFmtId="0" fontId="40" fillId="22" borderId="48" xfId="0" applyFont="1" applyFill="1" applyBorder="1" applyAlignment="1" applyProtection="1">
      <alignment horizontal="left" indent="1"/>
    </xf>
    <xf numFmtId="0" fontId="40" fillId="22" borderId="74" xfId="0" applyFont="1" applyFill="1" applyBorder="1" applyAlignment="1" applyProtection="1">
      <alignment horizontal="left" indent="1"/>
    </xf>
    <xf numFmtId="4" fontId="40" fillId="22" borderId="44" xfId="0" applyNumberFormat="1" applyFont="1" applyFill="1" applyBorder="1" applyAlignment="1" applyProtection="1"/>
    <xf numFmtId="0" fontId="40" fillId="10" borderId="73" xfId="0" applyFont="1" applyFill="1" applyBorder="1" applyAlignment="1" applyProtection="1">
      <alignment horizontal="left" indent="1"/>
    </xf>
    <xf numFmtId="0" fontId="40" fillId="10" borderId="48" xfId="0" applyFont="1" applyFill="1" applyBorder="1" applyAlignment="1" applyProtection="1">
      <alignment horizontal="left" indent="1"/>
    </xf>
    <xf numFmtId="4" fontId="40" fillId="10" borderId="44" xfId="0" applyNumberFormat="1" applyFont="1" applyFill="1" applyBorder="1" applyAlignment="1" applyProtection="1"/>
    <xf numFmtId="0" fontId="40" fillId="10" borderId="51" xfId="0" applyFont="1" applyFill="1" applyBorder="1" applyAlignment="1" applyProtection="1">
      <alignment horizontal="left" indent="1"/>
    </xf>
    <xf numFmtId="0" fontId="40" fillId="10" borderId="52" xfId="0" applyFont="1" applyFill="1" applyBorder="1" applyAlignment="1" applyProtection="1">
      <alignment horizontal="left" indent="1"/>
    </xf>
    <xf numFmtId="4" fontId="40" fillId="10" borderId="46" xfId="0" applyNumberFormat="1" applyFont="1" applyFill="1" applyBorder="1" applyAlignment="1" applyProtection="1"/>
    <xf numFmtId="0" fontId="40" fillId="10" borderId="52" xfId="0" applyFont="1" applyFill="1" applyBorder="1" applyProtection="1"/>
    <xf numFmtId="0" fontId="40" fillId="0" borderId="24" xfId="0" applyFont="1" applyBorder="1" applyProtection="1"/>
    <xf numFmtId="4" fontId="40" fillId="3" borderId="8" xfId="0" applyNumberFormat="1" applyFont="1" applyFill="1" applyBorder="1" applyProtection="1"/>
    <xf numFmtId="4" fontId="40" fillId="14" borderId="46" xfId="0" applyNumberFormat="1" applyFont="1" applyFill="1" applyBorder="1" applyProtection="1"/>
    <xf numFmtId="4" fontId="40" fillId="0" borderId="43" xfId="0" applyNumberFormat="1" applyFont="1" applyBorder="1" applyProtection="1"/>
    <xf numFmtId="0" fontId="40" fillId="4" borderId="18" xfId="0" applyFont="1" applyFill="1" applyBorder="1" applyAlignment="1" applyProtection="1">
      <alignment horizontal="left" vertical="center" indent="1"/>
    </xf>
    <xf numFmtId="169" fontId="40" fillId="4" borderId="14" xfId="0" applyNumberFormat="1" applyFont="1" applyFill="1" applyBorder="1" applyAlignment="1" applyProtection="1">
      <alignment vertical="center"/>
    </xf>
    <xf numFmtId="0" fontId="40" fillId="4" borderId="14" xfId="0" applyFont="1" applyFill="1" applyBorder="1" applyAlignment="1" applyProtection="1">
      <alignment vertical="center"/>
    </xf>
    <xf numFmtId="4" fontId="47" fillId="4" borderId="45" xfId="0" applyNumberFormat="1" applyFont="1" applyFill="1" applyBorder="1" applyAlignment="1" applyProtection="1">
      <alignment vertical="center"/>
    </xf>
    <xf numFmtId="2" fontId="40" fillId="8" borderId="44" xfId="0" applyNumberFormat="1" applyFont="1" applyFill="1" applyBorder="1" applyProtection="1"/>
    <xf numFmtId="2" fontId="40" fillId="17" borderId="44" xfId="0" applyNumberFormat="1" applyFont="1" applyFill="1" applyBorder="1" applyProtection="1"/>
    <xf numFmtId="2" fontId="40" fillId="8" borderId="72" xfId="0" applyNumberFormat="1" applyFont="1" applyFill="1" applyBorder="1" applyProtection="1"/>
    <xf numFmtId="2" fontId="40" fillId="8" borderId="6" xfId="0" applyNumberFormat="1" applyFont="1" applyFill="1" applyBorder="1" applyProtection="1"/>
    <xf numFmtId="167" fontId="15" fillId="0" borderId="0" xfId="0" applyNumberFormat="1" applyFont="1" applyProtection="1"/>
    <xf numFmtId="167" fontId="15" fillId="0" borderId="114" xfId="0" applyNumberFormat="1" applyFont="1" applyBorder="1" applyProtection="1"/>
    <xf numFmtId="167" fontId="15" fillId="0" borderId="113" xfId="0" applyNumberFormat="1" applyFont="1" applyBorder="1" applyProtection="1"/>
    <xf numFmtId="0" fontId="17" fillId="0" borderId="0" xfId="0" applyFont="1" applyBorder="1" applyAlignment="1" applyProtection="1">
      <alignment horizontal="left"/>
    </xf>
    <xf numFmtId="0" fontId="12" fillId="0" borderId="146" xfId="0" applyFont="1" applyBorder="1" applyAlignment="1" applyProtection="1">
      <alignment horizontal="left" indent="1"/>
    </xf>
    <xf numFmtId="0" fontId="17" fillId="0" borderId="146" xfId="0" applyFont="1" applyBorder="1" applyAlignment="1" applyProtection="1"/>
    <xf numFmtId="0" fontId="17" fillId="0" borderId="146" xfId="0" applyFont="1" applyBorder="1" applyAlignment="1" applyProtection="1">
      <alignment horizontal="left"/>
    </xf>
    <xf numFmtId="0" fontId="12" fillId="0" borderId="146" xfId="0" applyFont="1" applyBorder="1" applyAlignment="1" applyProtection="1"/>
    <xf numFmtId="0" fontId="17" fillId="0" borderId="146" xfId="0" applyFont="1" applyBorder="1" applyAlignment="1" applyProtection="1">
      <alignment horizontal="right"/>
    </xf>
    <xf numFmtId="2" fontId="18" fillId="0" borderId="117" xfId="0" applyNumberFormat="1" applyFont="1" applyBorder="1" applyAlignment="1" applyProtection="1">
      <alignment horizontal="left"/>
    </xf>
    <xf numFmtId="0" fontId="18" fillId="0" borderId="117" xfId="0" applyFont="1" applyBorder="1" applyAlignment="1" applyProtection="1">
      <alignment horizontal="center"/>
    </xf>
    <xf numFmtId="0" fontId="12" fillId="0" borderId="141" xfId="0" applyFont="1" applyBorder="1" applyAlignment="1" applyProtection="1">
      <alignment horizontal="left" indent="1"/>
    </xf>
    <xf numFmtId="0" fontId="17" fillId="0" borderId="141" xfId="0" applyFont="1" applyBorder="1" applyAlignment="1" applyProtection="1">
      <alignment horizontal="left"/>
    </xf>
    <xf numFmtId="0" fontId="12" fillId="0" borderId="141" xfId="0" applyFont="1" applyBorder="1" applyAlignment="1" applyProtection="1"/>
    <xf numFmtId="0" fontId="17" fillId="0" borderId="141" xfId="0" applyFont="1" applyBorder="1" applyAlignment="1" applyProtection="1">
      <alignment horizontal="right"/>
    </xf>
    <xf numFmtId="0" fontId="12" fillId="0" borderId="148" xfId="0" applyFont="1" applyBorder="1" applyAlignment="1" applyProtection="1">
      <alignment horizontal="left" indent="1"/>
    </xf>
    <xf numFmtId="0" fontId="17" fillId="0" borderId="148" xfId="0" applyFont="1" applyBorder="1" applyAlignment="1" applyProtection="1">
      <alignment horizontal="left"/>
    </xf>
    <xf numFmtId="0" fontId="12" fillId="0" borderId="148" xfId="0" applyFont="1" applyBorder="1" applyAlignment="1" applyProtection="1"/>
    <xf numFmtId="0" fontId="17" fillId="0" borderId="148" xfId="0" applyFont="1" applyBorder="1" applyAlignment="1" applyProtection="1">
      <alignment horizontal="right"/>
    </xf>
    <xf numFmtId="0" fontId="12" fillId="24" borderId="149" xfId="0" applyFont="1" applyFill="1" applyBorder="1" applyAlignment="1" applyProtection="1">
      <alignment horizontal="left" indent="1"/>
    </xf>
    <xf numFmtId="0" fontId="14" fillId="24" borderId="149" xfId="0" applyFont="1" applyFill="1" applyBorder="1" applyAlignment="1" applyProtection="1">
      <alignment horizontal="left" indent="1"/>
    </xf>
    <xf numFmtId="0" fontId="27" fillId="24" borderId="149" xfId="0" applyFont="1" applyFill="1" applyBorder="1" applyAlignment="1" applyProtection="1"/>
    <xf numFmtId="0" fontId="12" fillId="24" borderId="149" xfId="0" applyFont="1" applyFill="1" applyBorder="1" applyAlignment="1" applyProtection="1"/>
    <xf numFmtId="0" fontId="12" fillId="24" borderId="149" xfId="0" applyFont="1" applyFill="1" applyBorder="1" applyAlignment="1" applyProtection="1">
      <alignment horizontal="left"/>
    </xf>
    <xf numFmtId="0" fontId="40" fillId="33" borderId="74" xfId="0" applyFont="1" applyFill="1" applyBorder="1" applyProtection="1"/>
    <xf numFmtId="4" fontId="40" fillId="31" borderId="5" xfId="0" applyNumberFormat="1" applyFont="1" applyFill="1" applyBorder="1" applyProtection="1"/>
    <xf numFmtId="4" fontId="40" fillId="31" borderId="44" xfId="0" applyNumberFormat="1" applyFont="1" applyFill="1" applyBorder="1" applyProtection="1"/>
    <xf numFmtId="4" fontId="40" fillId="31" borderId="72" xfId="0" applyNumberFormat="1" applyFont="1" applyFill="1" applyBorder="1" applyProtection="1"/>
    <xf numFmtId="4" fontId="40" fillId="31" borderId="6" xfId="0" applyNumberFormat="1" applyFont="1" applyFill="1" applyBorder="1" applyProtection="1"/>
    <xf numFmtId="0" fontId="0" fillId="30" borderId="0" xfId="0" applyFill="1"/>
    <xf numFmtId="0" fontId="49" fillId="30" borderId="0" xfId="0" applyFont="1" applyFill="1" applyAlignment="1">
      <alignment vertical="center"/>
    </xf>
    <xf numFmtId="0" fontId="12" fillId="0" borderId="114" xfId="0" applyFont="1" applyBorder="1" applyAlignment="1" applyProtection="1">
      <alignment horizontal="left" indent="1"/>
    </xf>
    <xf numFmtId="0" fontId="11" fillId="24" borderId="113" xfId="0" applyFont="1" applyFill="1" applyBorder="1"/>
    <xf numFmtId="3" fontId="12" fillId="30" borderId="144" xfId="0" applyNumberFormat="1" applyFont="1" applyFill="1" applyBorder="1" applyAlignment="1" applyProtection="1">
      <alignment horizontal="left" indent="1"/>
    </xf>
    <xf numFmtId="0" fontId="30" fillId="25" borderId="1" xfId="0" applyFont="1" applyFill="1" applyBorder="1" applyAlignment="1">
      <alignment horizontal="right"/>
    </xf>
    <xf numFmtId="2" fontId="30" fillId="25" borderId="1" xfId="0" applyNumberFormat="1" applyFont="1" applyFill="1" applyBorder="1" applyAlignment="1">
      <alignment horizontal="right"/>
    </xf>
    <xf numFmtId="0" fontId="30" fillId="25" borderId="1" xfId="0" applyFont="1" applyFill="1" applyBorder="1" applyAlignment="1" applyProtection="1">
      <alignment horizontal="right"/>
    </xf>
    <xf numFmtId="0" fontId="30" fillId="25" borderId="147" xfId="0" applyFont="1" applyFill="1" applyBorder="1" applyAlignment="1" applyProtection="1">
      <alignment horizontal="right"/>
    </xf>
    <xf numFmtId="0" fontId="30" fillId="25" borderId="150" xfId="0" applyFont="1" applyFill="1" applyBorder="1" applyAlignment="1" applyProtection="1">
      <alignment horizontal="right"/>
    </xf>
    <xf numFmtId="0" fontId="0" fillId="34" borderId="0" xfId="0" applyFill="1"/>
    <xf numFmtId="0" fontId="0" fillId="34" borderId="0" xfId="0" applyFill="1" applyBorder="1"/>
    <xf numFmtId="0" fontId="51" fillId="34" borderId="0" xfId="0" applyFont="1" applyFill="1"/>
    <xf numFmtId="0" fontId="0" fillId="34" borderId="154" xfId="0" applyFill="1" applyBorder="1"/>
    <xf numFmtId="0" fontId="52" fillId="0" borderId="0" xfId="0" applyFont="1"/>
    <xf numFmtId="0" fontId="40" fillId="14" borderId="51" xfId="0" applyFont="1" applyFill="1" applyBorder="1" applyAlignment="1" applyProtection="1">
      <alignment horizontal="left" indent="1"/>
    </xf>
    <xf numFmtId="0" fontId="40" fillId="14" borderId="52" xfId="0" applyFont="1" applyFill="1" applyBorder="1" applyAlignment="1" applyProtection="1">
      <alignment horizontal="left" indent="1"/>
    </xf>
    <xf numFmtId="0" fontId="40" fillId="3" borderId="19" xfId="0" applyFont="1" applyFill="1" applyBorder="1" applyAlignment="1" applyProtection="1">
      <alignment horizontal="left" indent="1"/>
    </xf>
    <xf numFmtId="0" fontId="40" fillId="3" borderId="47" xfId="0" applyFont="1" applyFill="1" applyBorder="1" applyAlignment="1" applyProtection="1">
      <alignment horizontal="left" indent="1"/>
    </xf>
    <xf numFmtId="0" fontId="40" fillId="35" borderId="20" xfId="0" applyFont="1" applyFill="1" applyBorder="1" applyAlignment="1" applyProtection="1"/>
    <xf numFmtId="0" fontId="40" fillId="35" borderId="35" xfId="0" applyFont="1" applyFill="1" applyBorder="1" applyProtection="1"/>
    <xf numFmtId="0" fontId="40" fillId="35" borderId="27" xfId="0" applyFont="1" applyFill="1" applyBorder="1" applyProtection="1"/>
    <xf numFmtId="0" fontId="40" fillId="35" borderId="85" xfId="0" applyFont="1" applyFill="1" applyBorder="1" applyAlignment="1" applyProtection="1">
      <alignment horizontal="center"/>
    </xf>
    <xf numFmtId="0" fontId="40" fillId="35" borderId="86" xfId="0" applyFont="1" applyFill="1" applyBorder="1" applyAlignment="1" applyProtection="1">
      <alignment horizontal="center"/>
    </xf>
    <xf numFmtId="0" fontId="40" fillId="35" borderId="54" xfId="0" applyFont="1" applyFill="1" applyBorder="1" applyAlignment="1" applyProtection="1">
      <alignment horizontal="center"/>
    </xf>
    <xf numFmtId="0" fontId="40" fillId="35" borderId="20" xfId="0" applyFont="1" applyFill="1" applyBorder="1" applyProtection="1"/>
    <xf numFmtId="0" fontId="40" fillId="35" borderId="73" xfId="0" applyFont="1" applyFill="1" applyBorder="1" applyAlignment="1" applyProtection="1"/>
    <xf numFmtId="0" fontId="40" fillId="35" borderId="77" xfId="0" applyFont="1" applyFill="1" applyBorder="1" applyProtection="1"/>
    <xf numFmtId="0" fontId="40" fillId="35" borderId="74" xfId="0" applyFont="1" applyFill="1" applyBorder="1" applyProtection="1"/>
    <xf numFmtId="0" fontId="40" fillId="35" borderId="78" xfId="0" applyFont="1" applyFill="1" applyBorder="1" applyAlignment="1" applyProtection="1">
      <alignment horizontal="center"/>
    </xf>
    <xf numFmtId="0" fontId="40" fillId="35" borderId="79" xfId="0" applyFont="1" applyFill="1" applyBorder="1" applyAlignment="1" applyProtection="1">
      <alignment horizontal="center"/>
    </xf>
    <xf numFmtId="0" fontId="40" fillId="35" borderId="80" xfId="0" applyFont="1" applyFill="1" applyBorder="1" applyAlignment="1" applyProtection="1">
      <alignment horizontal="center"/>
    </xf>
    <xf numFmtId="0" fontId="40" fillId="35" borderId="73" xfId="0" applyFont="1" applyFill="1" applyBorder="1" applyProtection="1"/>
    <xf numFmtId="0" fontId="40" fillId="35" borderId="93" xfId="0" applyFont="1" applyFill="1" applyBorder="1" applyAlignment="1" applyProtection="1"/>
    <xf numFmtId="0" fontId="40" fillId="35" borderId="94" xfId="0" applyFont="1" applyFill="1" applyBorder="1" applyProtection="1"/>
    <xf numFmtId="0" fontId="40" fillId="35" borderId="95" xfId="0" applyFont="1" applyFill="1" applyBorder="1" applyProtection="1"/>
    <xf numFmtId="0" fontId="40" fillId="35" borderId="96" xfId="0" applyFont="1" applyFill="1" applyBorder="1" applyAlignment="1" applyProtection="1">
      <alignment horizontal="center"/>
    </xf>
    <xf numFmtId="0" fontId="40" fillId="35" borderId="97" xfId="0" applyFont="1" applyFill="1" applyBorder="1" applyAlignment="1" applyProtection="1">
      <alignment horizontal="center"/>
    </xf>
    <xf numFmtId="0" fontId="40" fillId="35" borderId="98" xfId="0" applyFont="1" applyFill="1" applyBorder="1" applyAlignment="1" applyProtection="1">
      <alignment horizontal="center"/>
    </xf>
    <xf numFmtId="0" fontId="40" fillId="35" borderId="93" xfId="0" applyFont="1" applyFill="1" applyBorder="1" applyProtection="1"/>
    <xf numFmtId="0" fontId="40" fillId="35" borderId="100" xfId="0" applyFont="1" applyFill="1" applyBorder="1" applyAlignment="1" applyProtection="1"/>
    <xf numFmtId="0" fontId="40" fillId="35" borderId="101" xfId="0" applyFont="1" applyFill="1" applyBorder="1" applyProtection="1"/>
    <xf numFmtId="0" fontId="40" fillId="35" borderId="102" xfId="0" applyFont="1" applyFill="1" applyBorder="1" applyProtection="1"/>
    <xf numFmtId="0" fontId="40" fillId="35" borderId="103" xfId="0" applyFont="1" applyFill="1" applyBorder="1" applyAlignment="1" applyProtection="1">
      <alignment horizontal="center"/>
    </xf>
    <xf numFmtId="0" fontId="40" fillId="35" borderId="104" xfId="0" applyFont="1" applyFill="1" applyBorder="1" applyAlignment="1" applyProtection="1">
      <alignment horizontal="center"/>
    </xf>
    <xf numFmtId="0" fontId="40" fillId="35" borderId="105" xfId="0" applyFont="1" applyFill="1" applyBorder="1" applyAlignment="1" applyProtection="1">
      <alignment horizontal="center"/>
    </xf>
    <xf numFmtId="0" fontId="40" fillId="35" borderId="100" xfId="0" applyNumberFormat="1" applyFont="1" applyFill="1" applyBorder="1" applyProtection="1"/>
    <xf numFmtId="0" fontId="40" fillId="35" borderId="130" xfId="0" applyFont="1" applyFill="1" applyBorder="1" applyProtection="1"/>
    <xf numFmtId="0" fontId="40" fillId="35" borderId="73" xfId="0" applyNumberFormat="1" applyFont="1" applyFill="1" applyBorder="1" applyProtection="1"/>
    <xf numFmtId="0" fontId="40" fillId="35" borderId="48" xfId="0" applyFont="1" applyFill="1" applyBorder="1" applyProtection="1"/>
    <xf numFmtId="0" fontId="40" fillId="35" borderId="17" xfId="0" applyFont="1" applyFill="1" applyBorder="1" applyAlignment="1" applyProtection="1"/>
    <xf numFmtId="0" fontId="40" fillId="35" borderId="32" xfId="0" applyFont="1" applyFill="1" applyBorder="1" applyProtection="1"/>
    <xf numFmtId="0" fontId="40" fillId="35" borderId="11" xfId="0" applyFont="1" applyFill="1" applyBorder="1" applyProtection="1"/>
    <xf numFmtId="0" fontId="40" fillId="35" borderId="59" xfId="0" applyFont="1" applyFill="1" applyBorder="1" applyAlignment="1" applyProtection="1">
      <alignment horizontal="center"/>
    </xf>
    <xf numFmtId="0" fontId="40" fillId="35" borderId="76" xfId="0" applyFont="1" applyFill="1" applyBorder="1" applyAlignment="1" applyProtection="1">
      <alignment horizontal="center"/>
    </xf>
    <xf numFmtId="0" fontId="40" fillId="35" borderId="55" xfId="0" applyFont="1" applyFill="1" applyBorder="1" applyAlignment="1" applyProtection="1">
      <alignment horizontal="center"/>
    </xf>
    <xf numFmtId="0" fontId="40" fillId="35" borderId="17" xfId="0" applyNumberFormat="1" applyFont="1" applyFill="1" applyBorder="1" applyProtection="1"/>
    <xf numFmtId="0" fontId="40" fillId="35" borderId="13" xfId="0" applyFont="1" applyFill="1" applyBorder="1" applyProtection="1"/>
    <xf numFmtId="4" fontId="40" fillId="35" borderId="5" xfId="0" applyNumberFormat="1" applyFont="1" applyFill="1" applyBorder="1" applyProtection="1"/>
    <xf numFmtId="4" fontId="40" fillId="35" borderId="44" xfId="0" applyNumberFormat="1" applyFont="1" applyFill="1" applyBorder="1" applyProtection="1"/>
    <xf numFmtId="4" fontId="40" fillId="35" borderId="99" xfId="0" applyNumberFormat="1" applyFont="1" applyFill="1" applyBorder="1" applyProtection="1"/>
    <xf numFmtId="4" fontId="40" fillId="35" borderId="72" xfId="0" applyNumberFormat="1" applyFont="1" applyFill="1" applyBorder="1" applyProtection="1"/>
    <xf numFmtId="4" fontId="40" fillId="35" borderId="6" xfId="0" applyNumberFormat="1" applyFont="1" applyFill="1" applyBorder="1" applyProtection="1"/>
    <xf numFmtId="0" fontId="40" fillId="36" borderId="19" xfId="0" applyFont="1" applyFill="1" applyBorder="1" applyAlignment="1" applyProtection="1"/>
    <xf numFmtId="0" fontId="40" fillId="36" borderId="34" xfId="0" applyFont="1" applyFill="1" applyBorder="1" applyProtection="1"/>
    <xf numFmtId="0" fontId="40" fillId="36" borderId="26" xfId="0" applyFont="1" applyFill="1" applyBorder="1" applyProtection="1"/>
    <xf numFmtId="0" fontId="41" fillId="36" borderId="68" xfId="0" applyFont="1" applyFill="1" applyBorder="1" applyAlignment="1" applyProtection="1">
      <alignment horizontal="center"/>
    </xf>
    <xf numFmtId="0" fontId="41" fillId="36" borderId="69" xfId="0" applyFont="1" applyFill="1" applyBorder="1" applyAlignment="1" applyProtection="1">
      <alignment horizontal="center"/>
    </xf>
    <xf numFmtId="0" fontId="40" fillId="36" borderId="56" xfId="0" applyFont="1" applyFill="1" applyBorder="1" applyAlignment="1" applyProtection="1">
      <alignment horizontal="center"/>
    </xf>
    <xf numFmtId="0" fontId="40" fillId="36" borderId="19" xfId="0" applyFont="1" applyFill="1" applyBorder="1" applyProtection="1"/>
    <xf numFmtId="4" fontId="40" fillId="36" borderId="34" xfId="0" applyNumberFormat="1" applyFont="1" applyFill="1" applyBorder="1" applyProtection="1"/>
    <xf numFmtId="3" fontId="45" fillId="36" borderId="8" xfId="0" applyNumberFormat="1" applyFont="1" applyFill="1" applyBorder="1" applyAlignment="1" applyProtection="1">
      <alignment horizontal="right" vertical="center" indent="1"/>
    </xf>
    <xf numFmtId="169" fontId="40" fillId="36" borderId="8" xfId="0" applyNumberFormat="1" applyFont="1" applyFill="1" applyBorder="1" applyProtection="1"/>
    <xf numFmtId="4" fontId="40" fillId="36" borderId="8" xfId="0" applyNumberFormat="1" applyFont="1" applyFill="1" applyBorder="1" applyProtection="1"/>
    <xf numFmtId="0" fontId="40" fillId="36" borderId="21" xfId="0" applyFont="1" applyFill="1" applyBorder="1" applyAlignment="1" applyProtection="1"/>
    <xf numFmtId="0" fontId="40" fillId="36" borderId="36" xfId="0" applyFont="1" applyFill="1" applyBorder="1" applyProtection="1"/>
    <xf numFmtId="0" fontId="40" fillId="36" borderId="28" xfId="0" applyFont="1" applyFill="1" applyBorder="1" applyProtection="1"/>
    <xf numFmtId="0" fontId="41" fillId="36" borderId="70" xfId="0" applyFont="1" applyFill="1" applyBorder="1" applyAlignment="1" applyProtection="1">
      <alignment horizontal="center"/>
    </xf>
    <xf numFmtId="0" fontId="41" fillId="36" borderId="71" xfId="0" applyFont="1" applyFill="1" applyBorder="1" applyAlignment="1" applyProtection="1">
      <alignment horizontal="center"/>
    </xf>
    <xf numFmtId="0" fontId="40" fillId="36" borderId="58" xfId="0" applyFont="1" applyFill="1" applyBorder="1" applyAlignment="1" applyProtection="1">
      <alignment horizontal="center"/>
    </xf>
    <xf numFmtId="0" fontId="40" fillId="36" borderId="21" xfId="0" applyFont="1" applyFill="1" applyBorder="1" applyProtection="1"/>
    <xf numFmtId="4" fontId="40" fillId="36" borderId="36" xfId="0" applyNumberFormat="1" applyFont="1" applyFill="1" applyBorder="1" applyProtection="1"/>
    <xf numFmtId="3" fontId="45" fillId="36" borderId="10" xfId="0" applyNumberFormat="1" applyFont="1" applyFill="1" applyBorder="1" applyAlignment="1" applyProtection="1">
      <alignment horizontal="right" vertical="center" indent="1"/>
    </xf>
    <xf numFmtId="169" fontId="40" fillId="36" borderId="10" xfId="0" applyNumberFormat="1" applyFont="1" applyFill="1" applyBorder="1" applyProtection="1"/>
    <xf numFmtId="4" fontId="40" fillId="36" borderId="10" xfId="0" applyNumberFormat="1" applyFont="1" applyFill="1" applyBorder="1" applyProtection="1"/>
    <xf numFmtId="0" fontId="53" fillId="37" borderId="22" xfId="0" applyFont="1" applyFill="1" applyBorder="1" applyAlignment="1" applyProtection="1"/>
    <xf numFmtId="0" fontId="53" fillId="37" borderId="131" xfId="0" applyFont="1" applyFill="1" applyBorder="1" applyProtection="1"/>
    <xf numFmtId="0" fontId="53" fillId="37" borderId="131" xfId="0" applyFont="1" applyFill="1" applyBorder="1" applyAlignment="1" applyProtection="1">
      <alignment horizontal="center"/>
    </xf>
    <xf numFmtId="3" fontId="53" fillId="37" borderId="131" xfId="0" applyNumberFormat="1" applyFont="1" applyFill="1" applyBorder="1" applyAlignment="1" applyProtection="1">
      <alignment horizontal="right" vertical="center" indent="1"/>
    </xf>
    <xf numFmtId="169" fontId="53" fillId="37" borderId="131" xfId="0" applyNumberFormat="1" applyFont="1" applyFill="1" applyBorder="1" applyProtection="1"/>
    <xf numFmtId="0" fontId="53" fillId="37" borderId="15" xfId="0" applyFont="1" applyFill="1" applyBorder="1" applyProtection="1"/>
    <xf numFmtId="4" fontId="53" fillId="37" borderId="15" xfId="0" applyNumberFormat="1" applyFont="1" applyFill="1" applyBorder="1" applyProtection="1"/>
    <xf numFmtId="0" fontId="54" fillId="37" borderId="131" xfId="0" applyFont="1" applyFill="1" applyBorder="1" applyAlignment="1" applyProtection="1">
      <alignment horizontal="center"/>
    </xf>
    <xf numFmtId="0" fontId="54" fillId="37" borderId="131" xfId="0" applyFont="1" applyFill="1" applyBorder="1" applyProtection="1"/>
    <xf numFmtId="169" fontId="54" fillId="37" borderId="29" xfId="0" applyNumberFormat="1" applyFont="1" applyFill="1" applyBorder="1" applyProtection="1"/>
    <xf numFmtId="0" fontId="53" fillId="37" borderId="29" xfId="0" applyFont="1" applyFill="1" applyBorder="1" applyProtection="1"/>
    <xf numFmtId="0" fontId="53" fillId="38" borderId="22" xfId="0" applyFont="1" applyFill="1" applyBorder="1" applyAlignment="1" applyProtection="1"/>
    <xf numFmtId="0" fontId="53" fillId="38" borderId="131" xfId="0" applyFont="1" applyFill="1" applyBorder="1" applyProtection="1"/>
    <xf numFmtId="0" fontId="54" fillId="38" borderId="131" xfId="0" applyFont="1" applyFill="1" applyBorder="1" applyAlignment="1" applyProtection="1">
      <alignment horizontal="center"/>
    </xf>
    <xf numFmtId="0" fontId="53" fillId="38" borderId="131" xfId="0" applyFont="1" applyFill="1" applyBorder="1" applyAlignment="1" applyProtection="1">
      <alignment horizontal="center"/>
    </xf>
    <xf numFmtId="0" fontId="54" fillId="38" borderId="131" xfId="0" applyFont="1" applyFill="1" applyBorder="1" applyProtection="1"/>
    <xf numFmtId="3" fontId="53" fillId="38" borderId="131" xfId="0" applyNumberFormat="1" applyFont="1" applyFill="1" applyBorder="1" applyAlignment="1" applyProtection="1">
      <alignment horizontal="right" vertical="center" indent="1"/>
    </xf>
    <xf numFmtId="169" fontId="54" fillId="38" borderId="29" xfId="0" applyNumberFormat="1" applyFont="1" applyFill="1" applyBorder="1" applyProtection="1"/>
    <xf numFmtId="0" fontId="53" fillId="38" borderId="29" xfId="0" applyFont="1" applyFill="1" applyBorder="1" applyProtection="1"/>
    <xf numFmtId="4" fontId="53" fillId="38" borderId="15" xfId="0" applyNumberFormat="1" applyFont="1" applyFill="1" applyBorder="1" applyProtection="1"/>
    <xf numFmtId="165" fontId="53" fillId="37" borderId="15" xfId="0" applyNumberFormat="1" applyFont="1" applyFill="1" applyBorder="1" applyProtection="1"/>
    <xf numFmtId="0" fontId="53" fillId="37" borderId="132" xfId="0" applyFont="1" applyFill="1" applyBorder="1" applyProtection="1"/>
    <xf numFmtId="0" fontId="40" fillId="39" borderId="20" xfId="0" applyFont="1" applyFill="1" applyBorder="1" applyAlignment="1" applyProtection="1"/>
    <xf numFmtId="0" fontId="40" fillId="39" borderId="35" xfId="0" applyFont="1" applyFill="1" applyBorder="1" applyProtection="1"/>
    <xf numFmtId="0" fontId="40" fillId="39" borderId="27" xfId="0" applyFont="1" applyFill="1" applyBorder="1" applyProtection="1"/>
    <xf numFmtId="0" fontId="40" fillId="39" borderId="85" xfId="0" applyFont="1" applyFill="1" applyBorder="1" applyAlignment="1" applyProtection="1">
      <alignment horizontal="center"/>
    </xf>
    <xf numFmtId="0" fontId="40" fillId="39" borderId="86" xfId="0" applyFont="1" applyFill="1" applyBorder="1" applyAlignment="1" applyProtection="1">
      <alignment horizontal="center"/>
    </xf>
    <xf numFmtId="0" fontId="40" fillId="39" borderId="54" xfId="0" applyFont="1" applyFill="1" applyBorder="1" applyAlignment="1" applyProtection="1">
      <alignment horizontal="center"/>
    </xf>
    <xf numFmtId="0" fontId="40" fillId="39" borderId="20" xfId="0" applyFont="1" applyFill="1" applyBorder="1" applyProtection="1"/>
    <xf numFmtId="0" fontId="40" fillId="39" borderId="73" xfId="0" applyFont="1" applyFill="1" applyBorder="1" applyAlignment="1" applyProtection="1"/>
    <xf numFmtId="0" fontId="40" fillId="39" borderId="77" xfId="0" applyFont="1" applyFill="1" applyBorder="1" applyProtection="1"/>
    <xf numFmtId="0" fontId="40" fillId="39" borderId="74" xfId="0" applyFont="1" applyFill="1" applyBorder="1" applyProtection="1"/>
    <xf numFmtId="0" fontId="40" fillId="39" borderId="78" xfId="0" applyFont="1" applyFill="1" applyBorder="1" applyAlignment="1" applyProtection="1">
      <alignment horizontal="center"/>
    </xf>
    <xf numFmtId="0" fontId="40" fillId="39" borderId="79" xfId="0" applyFont="1" applyFill="1" applyBorder="1" applyAlignment="1" applyProtection="1">
      <alignment horizontal="center"/>
    </xf>
    <xf numFmtId="0" fontId="40" fillId="39" borderId="80" xfId="0" applyFont="1" applyFill="1" applyBorder="1" applyAlignment="1" applyProtection="1">
      <alignment horizontal="center"/>
    </xf>
    <xf numFmtId="0" fontId="40" fillId="39" borderId="73" xfId="0" applyFont="1" applyFill="1" applyBorder="1" applyProtection="1"/>
    <xf numFmtId="0" fontId="40" fillId="39" borderId="93" xfId="0" applyFont="1" applyFill="1" applyBorder="1" applyAlignment="1" applyProtection="1"/>
    <xf numFmtId="0" fontId="40" fillId="39" borderId="94" xfId="0" applyFont="1" applyFill="1" applyBorder="1" applyProtection="1"/>
    <xf numFmtId="0" fontId="40" fillId="39" borderId="95" xfId="0" applyFont="1" applyFill="1" applyBorder="1" applyProtection="1"/>
    <xf numFmtId="0" fontId="40" fillId="39" borderId="96" xfId="0" applyFont="1" applyFill="1" applyBorder="1" applyAlignment="1" applyProtection="1">
      <alignment horizontal="center"/>
    </xf>
    <xf numFmtId="0" fontId="40" fillId="39" borderId="97" xfId="0" applyFont="1" applyFill="1" applyBorder="1" applyAlignment="1" applyProtection="1">
      <alignment horizontal="center"/>
    </xf>
    <xf numFmtId="0" fontId="40" fillId="39" borderId="98" xfId="0" applyFont="1" applyFill="1" applyBorder="1" applyAlignment="1" applyProtection="1">
      <alignment horizontal="center"/>
    </xf>
    <xf numFmtId="0" fontId="40" fillId="39" borderId="93" xfId="0" applyFont="1" applyFill="1" applyBorder="1" applyProtection="1"/>
    <xf numFmtId="0" fontId="40" fillId="39" borderId="100" xfId="0" applyFont="1" applyFill="1" applyBorder="1" applyAlignment="1" applyProtection="1"/>
    <xf numFmtId="0" fontId="40" fillId="39" borderId="101" xfId="0" applyFont="1" applyFill="1" applyBorder="1" applyProtection="1"/>
    <xf numFmtId="0" fontId="40" fillId="39" borderId="102" xfId="0" applyFont="1" applyFill="1" applyBorder="1" applyProtection="1"/>
    <xf numFmtId="0" fontId="40" fillId="39" borderId="103" xfId="0" applyFont="1" applyFill="1" applyBorder="1" applyAlignment="1" applyProtection="1">
      <alignment horizontal="center"/>
    </xf>
    <xf numFmtId="0" fontId="40" fillId="39" borderId="104" xfId="0" applyFont="1" applyFill="1" applyBorder="1" applyAlignment="1" applyProtection="1">
      <alignment horizontal="center"/>
    </xf>
    <xf numFmtId="0" fontId="40" fillId="39" borderId="105" xfId="0" applyFont="1" applyFill="1" applyBorder="1" applyAlignment="1" applyProtection="1">
      <alignment horizontal="center"/>
    </xf>
    <xf numFmtId="0" fontId="40" fillId="39" borderId="100" xfId="0" applyFont="1" applyFill="1" applyBorder="1" applyProtection="1"/>
    <xf numFmtId="0" fontId="40" fillId="39" borderId="130" xfId="0" applyFont="1" applyFill="1" applyBorder="1" applyProtection="1"/>
    <xf numFmtId="0" fontId="40" fillId="39" borderId="17" xfId="0" applyFont="1" applyFill="1" applyBorder="1" applyAlignment="1" applyProtection="1"/>
    <xf numFmtId="0" fontId="40" fillId="39" borderId="32" xfId="0" applyFont="1" applyFill="1" applyBorder="1" applyProtection="1"/>
    <xf numFmtId="0" fontId="40" fillId="39" borderId="11" xfId="0" applyFont="1" applyFill="1" applyBorder="1" applyProtection="1"/>
    <xf numFmtId="0" fontId="40" fillId="39" borderId="59" xfId="0" applyFont="1" applyFill="1" applyBorder="1" applyAlignment="1" applyProtection="1">
      <alignment horizontal="center"/>
    </xf>
    <xf numFmtId="0" fontId="40" fillId="39" borderId="76" xfId="0" applyFont="1" applyFill="1" applyBorder="1" applyAlignment="1" applyProtection="1">
      <alignment horizontal="center"/>
    </xf>
    <xf numFmtId="0" fontId="40" fillId="39" borderId="55" xfId="0" applyFont="1" applyFill="1" applyBorder="1" applyAlignment="1" applyProtection="1">
      <alignment horizontal="center"/>
    </xf>
    <xf numFmtId="0" fontId="40" fillId="39" borderId="17" xfId="0" applyFont="1" applyFill="1" applyBorder="1" applyProtection="1"/>
    <xf numFmtId="0" fontId="40" fillId="39" borderId="13" xfId="0" applyFont="1" applyFill="1" applyBorder="1" applyProtection="1"/>
    <xf numFmtId="4" fontId="40" fillId="39" borderId="9" xfId="0" applyNumberFormat="1" applyFont="1" applyFill="1" applyBorder="1" applyProtection="1"/>
    <xf numFmtId="4" fontId="40" fillId="39" borderId="44" xfId="0" applyNumberFormat="1" applyFont="1" applyFill="1" applyBorder="1" applyProtection="1"/>
    <xf numFmtId="4" fontId="40" fillId="39" borderId="99" xfId="0" applyNumberFormat="1" applyFont="1" applyFill="1" applyBorder="1" applyProtection="1"/>
    <xf numFmtId="4" fontId="40" fillId="39" borderId="72" xfId="0" applyNumberFormat="1" applyFont="1" applyFill="1" applyBorder="1" applyProtection="1"/>
    <xf numFmtId="4" fontId="40" fillId="39" borderId="6" xfId="0" applyNumberFormat="1" applyFont="1" applyFill="1" applyBorder="1" applyProtection="1"/>
    <xf numFmtId="0" fontId="40" fillId="40" borderId="73" xfId="0" applyFont="1" applyFill="1" applyBorder="1" applyAlignment="1" applyProtection="1"/>
    <xf numFmtId="0" fontId="40" fillId="40" borderId="77" xfId="0" applyFont="1" applyFill="1" applyBorder="1" applyProtection="1"/>
    <xf numFmtId="0" fontId="40" fillId="40" borderId="74" xfId="0" applyFont="1" applyFill="1" applyBorder="1" applyProtection="1"/>
    <xf numFmtId="0" fontId="40" fillId="40" borderId="78" xfId="0" applyFont="1" applyFill="1" applyBorder="1" applyAlignment="1" applyProtection="1">
      <alignment horizontal="center"/>
    </xf>
    <xf numFmtId="0" fontId="40" fillId="40" borderId="79" xfId="0" applyFont="1" applyFill="1" applyBorder="1" applyAlignment="1" applyProtection="1">
      <alignment horizontal="center"/>
    </xf>
    <xf numFmtId="0" fontId="40" fillId="40" borderId="80" xfId="0" applyFont="1" applyFill="1" applyBorder="1" applyAlignment="1" applyProtection="1">
      <alignment horizontal="center"/>
    </xf>
    <xf numFmtId="0" fontId="40" fillId="40" borderId="73" xfId="0" applyFont="1" applyFill="1" applyBorder="1" applyProtection="1"/>
    <xf numFmtId="0" fontId="40" fillId="40" borderId="100" xfId="0" applyFont="1" applyFill="1" applyBorder="1" applyAlignment="1" applyProtection="1"/>
    <xf numFmtId="0" fontId="40" fillId="40" borderId="101" xfId="0" applyFont="1" applyFill="1" applyBorder="1" applyProtection="1"/>
    <xf numFmtId="0" fontId="40" fillId="40" borderId="102" xfId="0" applyFont="1" applyFill="1" applyBorder="1" applyProtection="1"/>
    <xf numFmtId="0" fontId="40" fillId="40" borderId="103" xfId="0" applyFont="1" applyFill="1" applyBorder="1" applyAlignment="1" applyProtection="1">
      <alignment horizontal="center"/>
    </xf>
    <xf numFmtId="0" fontId="40" fillId="40" borderId="104" xfId="0" applyFont="1" applyFill="1" applyBorder="1" applyAlignment="1" applyProtection="1">
      <alignment horizontal="center"/>
    </xf>
    <xf numFmtId="0" fontId="40" fillId="40" borderId="105" xfId="0" applyFont="1" applyFill="1" applyBorder="1" applyAlignment="1" applyProtection="1">
      <alignment horizontal="center"/>
    </xf>
    <xf numFmtId="0" fontId="40" fillId="40" borderId="100" xfId="0" applyFont="1" applyFill="1" applyBorder="1" applyProtection="1"/>
    <xf numFmtId="0" fontId="40" fillId="40" borderId="130" xfId="0" applyFont="1" applyFill="1" applyBorder="1" applyProtection="1"/>
    <xf numFmtId="0" fontId="40" fillId="40" borderId="11" xfId="0" applyFont="1" applyFill="1" applyBorder="1" applyProtection="1"/>
    <xf numFmtId="0" fontId="40" fillId="40" borderId="59" xfId="0" applyFont="1" applyFill="1" applyBorder="1" applyAlignment="1" applyProtection="1">
      <alignment horizontal="center"/>
    </xf>
    <xf numFmtId="0" fontId="40" fillId="40" borderId="76" xfId="0" applyFont="1" applyFill="1" applyBorder="1" applyAlignment="1" applyProtection="1">
      <alignment horizontal="center"/>
    </xf>
    <xf numFmtId="0" fontId="40" fillId="40" borderId="55" xfId="0" applyFont="1" applyFill="1" applyBorder="1" applyAlignment="1" applyProtection="1">
      <alignment horizontal="center"/>
    </xf>
    <xf numFmtId="0" fontId="40" fillId="40" borderId="17" xfId="0" applyFont="1" applyFill="1" applyBorder="1" applyProtection="1"/>
    <xf numFmtId="0" fontId="40" fillId="40" borderId="13" xfId="0" applyFont="1" applyFill="1" applyBorder="1" applyProtection="1"/>
    <xf numFmtId="4" fontId="40" fillId="40" borderId="44" xfId="0" applyNumberFormat="1" applyFont="1" applyFill="1" applyBorder="1" applyProtection="1"/>
    <xf numFmtId="4" fontId="40" fillId="40" borderId="72" xfId="0" applyNumberFormat="1" applyFont="1" applyFill="1" applyBorder="1" applyProtection="1"/>
    <xf numFmtId="4" fontId="40" fillId="40" borderId="6" xfId="0" applyNumberFormat="1" applyFont="1" applyFill="1" applyBorder="1" applyProtection="1"/>
    <xf numFmtId="0" fontId="40" fillId="41" borderId="16" xfId="0" applyFont="1" applyFill="1" applyBorder="1" applyAlignment="1" applyProtection="1"/>
    <xf numFmtId="0" fontId="40" fillId="41" borderId="31" xfId="0" applyFont="1" applyFill="1" applyBorder="1" applyProtection="1"/>
    <xf numFmtId="0" fontId="40" fillId="42" borderId="24" xfId="0" applyFont="1" applyFill="1" applyBorder="1" applyProtection="1"/>
    <xf numFmtId="0" fontId="40" fillId="42" borderId="62" xfId="0" applyFont="1" applyFill="1" applyBorder="1" applyAlignment="1" applyProtection="1">
      <alignment horizontal="center"/>
    </xf>
    <xf numFmtId="0" fontId="40" fillId="42" borderId="61" xfId="0" applyFont="1" applyFill="1" applyBorder="1" applyAlignment="1" applyProtection="1">
      <alignment horizontal="center"/>
    </xf>
    <xf numFmtId="0" fontId="40" fillId="42" borderId="53" xfId="0" applyFont="1" applyFill="1" applyBorder="1" applyAlignment="1" applyProtection="1">
      <alignment horizontal="center"/>
    </xf>
    <xf numFmtId="0" fontId="40" fillId="42" borderId="16" xfId="0" applyFont="1" applyFill="1" applyBorder="1" applyProtection="1"/>
    <xf numFmtId="0" fontId="40" fillId="42" borderId="31" xfId="0" applyFont="1" applyFill="1" applyBorder="1" applyProtection="1"/>
    <xf numFmtId="0" fontId="40" fillId="41" borderId="73" xfId="0" applyFont="1" applyFill="1" applyBorder="1" applyAlignment="1" applyProtection="1"/>
    <xf numFmtId="0" fontId="40" fillId="41" borderId="77" xfId="0" applyFont="1" applyFill="1" applyBorder="1" applyProtection="1"/>
    <xf numFmtId="0" fontId="40" fillId="42" borderId="74" xfId="0" applyFont="1" applyFill="1" applyBorder="1" applyProtection="1"/>
    <xf numFmtId="0" fontId="40" fillId="42" borderId="78" xfId="0" applyFont="1" applyFill="1" applyBorder="1" applyAlignment="1" applyProtection="1">
      <alignment horizontal="center"/>
    </xf>
    <xf numFmtId="0" fontId="40" fillId="42" borderId="79" xfId="0" applyFont="1" applyFill="1" applyBorder="1" applyAlignment="1" applyProtection="1">
      <alignment horizontal="center"/>
    </xf>
    <xf numFmtId="0" fontId="40" fillId="42" borderId="80" xfId="0" applyFont="1" applyFill="1" applyBorder="1" applyAlignment="1" applyProtection="1">
      <alignment horizontal="center"/>
    </xf>
    <xf numFmtId="0" fontId="40" fillId="42" borderId="73" xfId="0" applyFont="1" applyFill="1" applyBorder="1" applyProtection="1"/>
    <xf numFmtId="0" fontId="40" fillId="42" borderId="77" xfId="0" applyFont="1" applyFill="1" applyBorder="1" applyProtection="1"/>
    <xf numFmtId="0" fontId="40" fillId="41" borderId="74" xfId="0" applyFont="1" applyFill="1" applyBorder="1" applyProtection="1"/>
    <xf numFmtId="0" fontId="40" fillId="41" borderId="78" xfId="0" applyFont="1" applyFill="1" applyBorder="1" applyAlignment="1" applyProtection="1">
      <alignment horizontal="center"/>
    </xf>
    <xf numFmtId="0" fontId="40" fillId="41" borderId="80" xfId="0" applyFont="1" applyFill="1" applyBorder="1" applyAlignment="1" applyProtection="1">
      <alignment horizontal="center"/>
    </xf>
    <xf numFmtId="0" fontId="40" fillId="41" borderId="73" xfId="0" applyFont="1" applyFill="1" applyBorder="1" applyProtection="1"/>
    <xf numFmtId="0" fontId="40" fillId="41" borderId="93" xfId="0" applyFont="1" applyFill="1" applyBorder="1" applyAlignment="1" applyProtection="1"/>
    <xf numFmtId="0" fontId="40" fillId="41" borderId="94" xfId="0" applyFont="1" applyFill="1" applyBorder="1" applyProtection="1"/>
    <xf numFmtId="0" fontId="40" fillId="41" borderId="95" xfId="0" applyFont="1" applyFill="1" applyBorder="1" applyProtection="1"/>
    <xf numFmtId="0" fontId="40" fillId="41" borderId="98" xfId="0" applyFont="1" applyFill="1" applyBorder="1" applyAlignment="1" applyProtection="1">
      <alignment horizontal="center"/>
    </xf>
    <xf numFmtId="0" fontId="40" fillId="41" borderId="93" xfId="0" applyFont="1" applyFill="1" applyBorder="1" applyProtection="1"/>
    <xf numFmtId="0" fontId="40" fillId="42" borderId="96" xfId="0" applyFont="1" applyFill="1" applyBorder="1" applyAlignment="1" applyProtection="1">
      <alignment horizontal="center"/>
    </xf>
    <xf numFmtId="0" fontId="40" fillId="42" borderId="97" xfId="0" applyFont="1" applyFill="1" applyBorder="1" applyAlignment="1" applyProtection="1">
      <alignment horizontal="center"/>
    </xf>
    <xf numFmtId="0" fontId="40" fillId="42" borderId="98" xfId="0" applyFont="1" applyFill="1" applyBorder="1" applyAlignment="1" applyProtection="1">
      <alignment horizontal="center"/>
    </xf>
    <xf numFmtId="0" fontId="40" fillId="42" borderId="93" xfId="0" applyFont="1" applyFill="1" applyBorder="1" applyProtection="1"/>
    <xf numFmtId="0" fontId="40" fillId="42" borderId="94" xfId="0" applyFont="1" applyFill="1" applyBorder="1" applyProtection="1"/>
    <xf numFmtId="0" fontId="40" fillId="42" borderId="95" xfId="0" applyFont="1" applyFill="1" applyBorder="1" applyProtection="1"/>
    <xf numFmtId="0" fontId="40" fillId="41" borderId="100" xfId="0" applyFont="1" applyFill="1" applyBorder="1" applyAlignment="1" applyProtection="1"/>
    <xf numFmtId="0" fontId="40" fillId="41" borderId="101" xfId="0" applyFont="1" applyFill="1" applyBorder="1" applyProtection="1"/>
    <xf numFmtId="0" fontId="40" fillId="42" borderId="102" xfId="0" applyFont="1" applyFill="1" applyBorder="1" applyProtection="1"/>
    <xf numFmtId="0" fontId="40" fillId="42" borderId="103" xfId="0" applyFont="1" applyFill="1" applyBorder="1" applyAlignment="1" applyProtection="1">
      <alignment horizontal="center"/>
    </xf>
    <xf numFmtId="0" fontId="40" fillId="42" borderId="104" xfId="0" applyFont="1" applyFill="1" applyBorder="1" applyAlignment="1" applyProtection="1">
      <alignment horizontal="center"/>
    </xf>
    <xf numFmtId="0" fontId="40" fillId="42" borderId="105" xfId="0" applyFont="1" applyFill="1" applyBorder="1" applyAlignment="1" applyProtection="1">
      <alignment horizontal="center"/>
    </xf>
    <xf numFmtId="0" fontId="40" fillId="42" borderId="100" xfId="0" applyFont="1" applyFill="1" applyBorder="1" applyProtection="1"/>
    <xf numFmtId="0" fontId="40" fillId="42" borderId="130" xfId="0" applyFont="1" applyFill="1" applyBorder="1" applyProtection="1"/>
    <xf numFmtId="0" fontId="40" fillId="42" borderId="48" xfId="0" applyFont="1" applyFill="1" applyBorder="1" applyProtection="1"/>
    <xf numFmtId="0" fontId="40" fillId="41" borderId="17" xfId="0" applyFont="1" applyFill="1" applyBorder="1" applyAlignment="1" applyProtection="1"/>
    <xf numFmtId="0" fontId="40" fillId="41" borderId="32" xfId="0" applyFont="1" applyFill="1" applyBorder="1" applyProtection="1"/>
    <xf numFmtId="0" fontId="40" fillId="42" borderId="11" xfId="0" applyFont="1" applyFill="1" applyBorder="1" applyProtection="1"/>
    <xf numFmtId="0" fontId="40" fillId="42" borderId="59" xfId="0" applyFont="1" applyFill="1" applyBorder="1" applyAlignment="1" applyProtection="1">
      <alignment horizontal="center"/>
    </xf>
    <xf numFmtId="0" fontId="40" fillId="42" borderId="76" xfId="0" applyFont="1" applyFill="1" applyBorder="1" applyAlignment="1" applyProtection="1">
      <alignment horizontal="center"/>
    </xf>
    <xf numFmtId="0" fontId="40" fillId="42" borderId="55" xfId="0" applyFont="1" applyFill="1" applyBorder="1" applyAlignment="1" applyProtection="1">
      <alignment horizontal="center"/>
    </xf>
    <xf numFmtId="0" fontId="40" fillId="42" borderId="17" xfId="0" applyFont="1" applyFill="1" applyBorder="1" applyProtection="1"/>
    <xf numFmtId="0" fontId="40" fillId="42" borderId="13" xfId="0" applyFont="1" applyFill="1" applyBorder="1" applyProtection="1"/>
    <xf numFmtId="4" fontId="40" fillId="41" borderId="5" xfId="0" applyNumberFormat="1" applyFont="1" applyFill="1" applyBorder="1" applyProtection="1"/>
    <xf numFmtId="4" fontId="40" fillId="41" borderId="44" xfId="0" applyNumberFormat="1" applyFont="1" applyFill="1" applyBorder="1" applyProtection="1"/>
    <xf numFmtId="4" fontId="40" fillId="41" borderId="99" xfId="0" applyNumberFormat="1" applyFont="1" applyFill="1" applyBorder="1" applyProtection="1"/>
    <xf numFmtId="4" fontId="40" fillId="41" borderId="72" xfId="0" applyNumberFormat="1" applyFont="1" applyFill="1" applyBorder="1" applyProtection="1"/>
    <xf numFmtId="4" fontId="40" fillId="41" borderId="6" xfId="0" applyNumberFormat="1" applyFont="1" applyFill="1" applyBorder="1" applyProtection="1"/>
    <xf numFmtId="0" fontId="40" fillId="41" borderId="24" xfId="0" applyFont="1" applyFill="1" applyBorder="1" applyProtection="1"/>
    <xf numFmtId="0" fontId="40" fillId="41" borderId="62" xfId="0" applyFont="1" applyFill="1" applyBorder="1" applyAlignment="1" applyProtection="1">
      <alignment horizontal="center"/>
    </xf>
    <xf numFmtId="0" fontId="40" fillId="41" borderId="61" xfId="0" applyFont="1" applyFill="1" applyBorder="1" applyAlignment="1" applyProtection="1">
      <alignment horizontal="center"/>
    </xf>
    <xf numFmtId="0" fontId="40" fillId="41" borderId="53" xfId="0" applyFont="1" applyFill="1" applyBorder="1" applyAlignment="1" applyProtection="1">
      <alignment horizontal="center"/>
    </xf>
    <xf numFmtId="0" fontId="40" fillId="41" borderId="16" xfId="0" applyFont="1" applyFill="1" applyBorder="1" applyProtection="1"/>
    <xf numFmtId="0" fontId="40" fillId="41" borderId="79" xfId="0" applyFont="1" applyFill="1" applyBorder="1" applyAlignment="1" applyProtection="1">
      <alignment horizontal="center"/>
    </xf>
    <xf numFmtId="0" fontId="40" fillId="41" borderId="102" xfId="0" applyFont="1" applyFill="1" applyBorder="1" applyProtection="1"/>
    <xf numFmtId="0" fontId="40" fillId="41" borderId="103" xfId="0" applyFont="1" applyFill="1" applyBorder="1" applyAlignment="1" applyProtection="1">
      <alignment horizontal="center"/>
    </xf>
    <xf numFmtId="0" fontId="40" fillId="41" borderId="104" xfId="0" applyFont="1" applyFill="1" applyBorder="1" applyAlignment="1" applyProtection="1">
      <alignment horizontal="center"/>
    </xf>
    <xf numFmtId="0" fontId="40" fillId="41" borderId="105" xfId="0" applyFont="1" applyFill="1" applyBorder="1" applyAlignment="1" applyProtection="1">
      <alignment horizontal="center"/>
    </xf>
    <xf numFmtId="0" fontId="40" fillId="41" borderId="100" xfId="0" applyFont="1" applyFill="1" applyBorder="1" applyProtection="1"/>
    <xf numFmtId="0" fontId="40" fillId="41" borderId="130" xfId="0" applyFont="1" applyFill="1" applyBorder="1" applyProtection="1"/>
    <xf numFmtId="0" fontId="40" fillId="41" borderId="48" xfId="0" applyFont="1" applyFill="1" applyBorder="1" applyProtection="1"/>
    <xf numFmtId="0" fontId="40" fillId="41" borderId="73" xfId="0" applyFont="1" applyFill="1" applyBorder="1" applyAlignment="1" applyProtection="1">
      <alignment horizontal="left" indent="1"/>
    </xf>
    <xf numFmtId="0" fontId="40" fillId="41" borderId="48" xfId="0" applyFont="1" applyFill="1" applyBorder="1" applyAlignment="1" applyProtection="1">
      <alignment horizontal="left" indent="1"/>
    </xf>
    <xf numFmtId="0" fontId="40" fillId="41" borderId="74" xfId="0" applyFont="1" applyFill="1" applyBorder="1" applyAlignment="1" applyProtection="1">
      <alignment horizontal="left" indent="1"/>
    </xf>
    <xf numFmtId="4" fontId="40" fillId="41" borderId="44" xfId="0" applyNumberFormat="1" applyFont="1" applyFill="1" applyBorder="1" applyAlignment="1" applyProtection="1"/>
    <xf numFmtId="4" fontId="40" fillId="39" borderId="44" xfId="0" applyNumberFormat="1" applyFont="1" applyFill="1" applyBorder="1" applyAlignment="1" applyProtection="1"/>
    <xf numFmtId="0" fontId="40" fillId="40" borderId="73" xfId="0" applyFont="1" applyFill="1" applyBorder="1" applyAlignment="1" applyProtection="1">
      <alignment horizontal="left" indent="1"/>
    </xf>
    <xf numFmtId="0" fontId="40" fillId="40" borderId="48" xfId="0" applyFont="1" applyFill="1" applyBorder="1" applyAlignment="1" applyProtection="1">
      <alignment horizontal="left" indent="1"/>
    </xf>
    <xf numFmtId="0" fontId="40" fillId="40" borderId="74" xfId="0" applyFont="1" applyFill="1" applyBorder="1" applyAlignment="1" applyProtection="1">
      <alignment horizontal="left" indent="1"/>
    </xf>
    <xf numFmtId="4" fontId="40" fillId="40" borderId="44" xfId="0" applyNumberFormat="1" applyFont="1" applyFill="1" applyBorder="1" applyAlignment="1" applyProtection="1"/>
    <xf numFmtId="4" fontId="40" fillId="35" borderId="44" xfId="0" applyNumberFormat="1" applyFont="1" applyFill="1" applyBorder="1" applyAlignment="1" applyProtection="1"/>
    <xf numFmtId="0" fontId="51" fillId="43" borderId="155" xfId="0" applyFont="1" applyFill="1" applyBorder="1"/>
    <xf numFmtId="0" fontId="0" fillId="43" borderId="156" xfId="0" applyFill="1" applyBorder="1"/>
    <xf numFmtId="0" fontId="0" fillId="43" borderId="157" xfId="0" applyFill="1" applyBorder="1"/>
    <xf numFmtId="0" fontId="51" fillId="34" borderId="158" xfId="0" applyFont="1" applyFill="1" applyBorder="1"/>
    <xf numFmtId="0" fontId="0" fillId="34" borderId="159" xfId="0" applyFill="1" applyBorder="1"/>
    <xf numFmtId="0" fontId="51" fillId="34" borderId="160" xfId="0" applyFont="1" applyFill="1" applyBorder="1"/>
    <xf numFmtId="0" fontId="0" fillId="34" borderId="161" xfId="0" applyFill="1" applyBorder="1"/>
    <xf numFmtId="0" fontId="0" fillId="34" borderId="162" xfId="0" applyFill="1" applyBorder="1"/>
    <xf numFmtId="0" fontId="40" fillId="44" borderId="18" xfId="0" applyFont="1" applyFill="1" applyBorder="1" applyAlignment="1" applyProtection="1"/>
    <xf numFmtId="0" fontId="40" fillId="44" borderId="33" xfId="0" applyFont="1" applyFill="1" applyBorder="1" applyProtection="1"/>
    <xf numFmtId="0" fontId="40" fillId="44" borderId="25" xfId="0" applyFont="1" applyFill="1" applyBorder="1" applyProtection="1"/>
    <xf numFmtId="0" fontId="41" fillId="44" borderId="65" xfId="0" applyFont="1" applyFill="1" applyBorder="1" applyAlignment="1" applyProtection="1">
      <alignment horizontal="center"/>
    </xf>
    <xf numFmtId="0" fontId="41" fillId="44" borderId="66" xfId="0" applyFont="1" applyFill="1" applyBorder="1" applyAlignment="1" applyProtection="1">
      <alignment horizontal="center"/>
    </xf>
    <xf numFmtId="0" fontId="40" fillId="44" borderId="57" xfId="0" applyFont="1" applyFill="1" applyBorder="1" applyAlignment="1" applyProtection="1">
      <alignment horizontal="center"/>
    </xf>
    <xf numFmtId="0" fontId="40" fillId="44" borderId="18" xfId="0" applyFont="1" applyFill="1" applyBorder="1" applyProtection="1"/>
    <xf numFmtId="3" fontId="42" fillId="44" borderId="7" xfId="0" applyNumberFormat="1" applyFont="1" applyFill="1" applyBorder="1" applyAlignment="1" applyProtection="1">
      <alignment horizontal="right" vertical="center" indent="1"/>
    </xf>
    <xf numFmtId="169" fontId="40" fillId="44" borderId="7" xfId="0" applyNumberFormat="1" applyFont="1" applyFill="1" applyBorder="1" applyProtection="1"/>
    <xf numFmtId="4" fontId="40" fillId="44" borderId="7" xfId="0" applyNumberFormat="1" applyFont="1" applyFill="1" applyBorder="1" applyProtection="1"/>
    <xf numFmtId="0" fontId="40" fillId="44" borderId="19" xfId="0" applyFont="1" applyFill="1" applyBorder="1" applyAlignment="1" applyProtection="1"/>
    <xf numFmtId="0" fontId="40" fillId="44" borderId="34" xfId="0" applyFont="1" applyFill="1" applyBorder="1" applyProtection="1"/>
    <xf numFmtId="0" fontId="40" fillId="44" borderId="26" xfId="0" applyFont="1" applyFill="1" applyBorder="1" applyProtection="1"/>
    <xf numFmtId="0" fontId="40" fillId="44" borderId="56" xfId="0" applyFont="1" applyFill="1" applyBorder="1" applyAlignment="1" applyProtection="1">
      <alignment horizontal="center"/>
    </xf>
    <xf numFmtId="0" fontId="40" fillId="44" borderId="19" xfId="0" applyFont="1" applyFill="1" applyBorder="1" applyProtection="1"/>
    <xf numFmtId="3" fontId="42" fillId="44" borderId="8" xfId="0" applyNumberFormat="1" applyFont="1" applyFill="1" applyBorder="1" applyAlignment="1" applyProtection="1">
      <alignment horizontal="right" vertical="center" indent="1"/>
    </xf>
    <xf numFmtId="169" fontId="40" fillId="44" borderId="8" xfId="0" applyNumberFormat="1" applyFont="1" applyFill="1" applyBorder="1" applyProtection="1"/>
    <xf numFmtId="4" fontId="40" fillId="44" borderId="15" xfId="0" applyNumberFormat="1" applyFont="1" applyFill="1" applyBorder="1" applyProtection="1"/>
    <xf numFmtId="0" fontId="12" fillId="0" borderId="114" xfId="0" applyFont="1" applyBorder="1" applyAlignment="1" applyProtection="1">
      <alignment horizontal="left" indent="1"/>
    </xf>
    <xf numFmtId="0" fontId="17" fillId="0" borderId="0" xfId="0" applyFont="1" applyBorder="1" applyAlignment="1" applyProtection="1">
      <alignment horizontal="left"/>
    </xf>
    <xf numFmtId="0" fontId="12" fillId="0" borderId="114" xfId="0" applyFont="1" applyBorder="1" applyAlignment="1" applyProtection="1">
      <alignment horizontal="left" indent="1"/>
    </xf>
    <xf numFmtId="0" fontId="12" fillId="0" borderId="114" xfId="0" applyFont="1" applyBorder="1" applyAlignment="1" applyProtection="1">
      <alignment horizontal="left" indent="1"/>
    </xf>
    <xf numFmtId="0" fontId="12" fillId="8" borderId="0" xfId="0" applyFont="1" applyFill="1" applyBorder="1" applyAlignment="1">
      <alignment horizontal="left" indent="1"/>
    </xf>
    <xf numFmtId="0" fontId="12" fillId="24" borderId="0" xfId="0" applyFont="1" applyFill="1" applyBorder="1" applyAlignment="1" applyProtection="1">
      <alignment horizontal="left" indent="1"/>
    </xf>
    <xf numFmtId="0" fontId="14" fillId="24" borderId="0" xfId="0" applyFont="1" applyFill="1" applyBorder="1" applyAlignment="1" applyProtection="1">
      <alignment horizontal="left" indent="1"/>
    </xf>
    <xf numFmtId="0" fontId="27" fillId="24" borderId="0" xfId="0" applyFont="1" applyFill="1" applyBorder="1" applyAlignment="1" applyProtection="1"/>
    <xf numFmtId="0" fontId="12" fillId="24" borderId="0" xfId="0" applyFont="1" applyFill="1" applyBorder="1" applyAlignment="1" applyProtection="1"/>
    <xf numFmtId="0" fontId="12" fillId="24" borderId="0" xfId="0" applyFont="1" applyFill="1" applyBorder="1" applyAlignment="1" applyProtection="1">
      <alignment horizontal="left"/>
    </xf>
    <xf numFmtId="0" fontId="12" fillId="24" borderId="113" xfId="0" applyFont="1" applyFill="1" applyBorder="1" applyAlignment="1" applyProtection="1">
      <alignment horizontal="center"/>
    </xf>
    <xf numFmtId="0" fontId="12" fillId="24" borderId="164" xfId="0" applyFont="1" applyFill="1" applyBorder="1" applyAlignment="1" applyProtection="1"/>
    <xf numFmtId="0" fontId="40" fillId="7" borderId="62" xfId="0" applyFont="1" applyFill="1" applyBorder="1" applyAlignment="1" applyProtection="1">
      <alignment horizontal="center"/>
    </xf>
    <xf numFmtId="0" fontId="4" fillId="0" borderId="0" xfId="0" applyFont="1" applyBorder="1" applyAlignment="1" applyProtection="1">
      <alignment horizontal="right"/>
    </xf>
    <xf numFmtId="0" fontId="12" fillId="0" borderId="117" xfId="0" applyFont="1" applyBorder="1" applyAlignment="1" applyProtection="1">
      <alignment horizontal="left" indent="1"/>
    </xf>
    <xf numFmtId="0" fontId="12" fillId="0" borderId="117" xfId="0" applyNumberFormat="1" applyFont="1" applyFill="1" applyBorder="1" applyAlignment="1" applyProtection="1"/>
    <xf numFmtId="2" fontId="30" fillId="25" borderId="147" xfId="0" applyNumberFormat="1" applyFont="1" applyFill="1" applyBorder="1" applyAlignment="1">
      <alignment horizontal="right"/>
    </xf>
    <xf numFmtId="0" fontId="12" fillId="8" borderId="168" xfId="0" applyFont="1" applyFill="1" applyBorder="1" applyAlignment="1">
      <alignment horizontal="left" indent="1"/>
    </xf>
    <xf numFmtId="166" fontId="25" fillId="0" borderId="168" xfId="0" applyNumberFormat="1" applyFont="1" applyBorder="1" applyAlignment="1" applyProtection="1">
      <alignment horizontal="right"/>
    </xf>
    <xf numFmtId="0" fontId="17" fillId="0" borderId="0" xfId="0" applyFont="1" applyBorder="1" applyAlignment="1" applyProtection="1">
      <alignment horizontal="left"/>
    </xf>
    <xf numFmtId="0" fontId="17" fillId="0" borderId="0" xfId="0" applyNumberFormat="1" applyFont="1" applyBorder="1" applyAlignment="1" applyProtection="1">
      <alignment horizontal="left"/>
    </xf>
    <xf numFmtId="0" fontId="17" fillId="0" borderId="0" xfId="0" applyNumberFormat="1" applyFont="1" applyBorder="1" applyAlignment="1" applyProtection="1">
      <alignment horizontal="left" indent="1"/>
    </xf>
    <xf numFmtId="2" fontId="59" fillId="0" borderId="0" xfId="0" applyNumberFormat="1" applyFont="1" applyProtection="1"/>
    <xf numFmtId="0" fontId="60" fillId="0" borderId="0" xfId="0" applyFont="1" applyAlignment="1" applyProtection="1">
      <alignment horizontal="center" vertical="center"/>
    </xf>
    <xf numFmtId="171" fontId="40" fillId="0" borderId="0" xfId="0" applyNumberFormat="1" applyFont="1" applyProtection="1"/>
    <xf numFmtId="2" fontId="40" fillId="0" borderId="0" xfId="0" applyNumberFormat="1" applyFont="1" applyProtection="1"/>
    <xf numFmtId="0" fontId="40" fillId="40" borderId="106" xfId="0" applyFont="1" applyFill="1" applyBorder="1" applyAlignment="1" applyProtection="1"/>
    <xf numFmtId="0" fontId="40" fillId="40" borderId="107" xfId="0" applyFont="1" applyFill="1" applyBorder="1" applyProtection="1"/>
    <xf numFmtId="0" fontId="40" fillId="40" borderId="170" xfId="0" applyFont="1" applyFill="1" applyBorder="1" applyAlignment="1" applyProtection="1"/>
    <xf numFmtId="0" fontId="40" fillId="40" borderId="171" xfId="0" applyFont="1" applyFill="1" applyBorder="1" applyProtection="1"/>
    <xf numFmtId="0" fontId="40" fillId="40" borderId="172" xfId="0" applyFont="1" applyFill="1" applyBorder="1" applyProtection="1"/>
    <xf numFmtId="0" fontId="40" fillId="40" borderId="173" xfId="0" applyFont="1" applyFill="1" applyBorder="1" applyAlignment="1" applyProtection="1">
      <alignment horizontal="center"/>
    </xf>
    <xf numFmtId="0" fontId="40" fillId="40" borderId="174" xfId="0" applyFont="1" applyFill="1" applyBorder="1" applyAlignment="1" applyProtection="1">
      <alignment horizontal="center"/>
    </xf>
    <xf numFmtId="0" fontId="40" fillId="40" borderId="175" xfId="0" applyFont="1" applyFill="1" applyBorder="1" applyAlignment="1" applyProtection="1">
      <alignment horizontal="center"/>
    </xf>
    <xf numFmtId="0" fontId="40" fillId="40" borderId="170" xfId="0" applyFont="1" applyFill="1" applyBorder="1" applyProtection="1"/>
    <xf numFmtId="0" fontId="40" fillId="40" borderId="176" xfId="0" applyFont="1" applyFill="1" applyBorder="1" applyProtection="1"/>
    <xf numFmtId="0" fontId="42" fillId="8" borderId="169" xfId="0" applyNumberFormat="1" applyFont="1" applyFill="1" applyBorder="1" applyAlignment="1" applyProtection="1">
      <alignment horizontal="right" vertical="center" indent="1"/>
    </xf>
    <xf numFmtId="2" fontId="40" fillId="8" borderId="169" xfId="0" applyNumberFormat="1" applyFont="1" applyFill="1" applyBorder="1" applyProtection="1"/>
    <xf numFmtId="4" fontId="40" fillId="40" borderId="169" xfId="0" applyNumberFormat="1" applyFont="1" applyFill="1" applyBorder="1" applyProtection="1"/>
    <xf numFmtId="0" fontId="40" fillId="39" borderId="170" xfId="0" applyFont="1" applyFill="1" applyBorder="1" applyAlignment="1" applyProtection="1"/>
    <xf numFmtId="0" fontId="40" fillId="39" borderId="171" xfId="0" applyFont="1" applyFill="1" applyBorder="1" applyProtection="1"/>
    <xf numFmtId="0" fontId="40" fillId="39" borderId="172" xfId="0" applyFont="1" applyFill="1" applyBorder="1" applyProtection="1"/>
    <xf numFmtId="0" fontId="40" fillId="39" borderId="173" xfId="0" applyFont="1" applyFill="1" applyBorder="1" applyAlignment="1" applyProtection="1">
      <alignment horizontal="center"/>
    </xf>
    <xf numFmtId="0" fontId="40" fillId="39" borderId="174" xfId="0" applyFont="1" applyFill="1" applyBorder="1" applyAlignment="1" applyProtection="1">
      <alignment horizontal="center"/>
    </xf>
    <xf numFmtId="0" fontId="40" fillId="39" borderId="175" xfId="0" applyFont="1" applyFill="1" applyBorder="1" applyAlignment="1" applyProtection="1">
      <alignment horizontal="center"/>
    </xf>
    <xf numFmtId="0" fontId="40" fillId="39" borderId="170" xfId="0" applyFont="1" applyFill="1" applyBorder="1" applyProtection="1"/>
    <xf numFmtId="0" fontId="40" fillId="39" borderId="176" xfId="0" applyFont="1" applyFill="1" applyBorder="1" applyProtection="1"/>
    <xf numFmtId="169" fontId="40" fillId="8" borderId="169" xfId="0" applyNumberFormat="1" applyFont="1" applyFill="1" applyBorder="1" applyProtection="1"/>
    <xf numFmtId="4" fontId="40" fillId="39" borderId="169" xfId="0" applyNumberFormat="1" applyFont="1" applyFill="1" applyBorder="1" applyProtection="1"/>
    <xf numFmtId="0" fontId="12" fillId="47" borderId="141" xfId="0" applyNumberFormat="1" applyFont="1" applyFill="1" applyBorder="1" applyAlignment="1" applyProtection="1">
      <alignment horizontal="left" indent="1"/>
    </xf>
    <xf numFmtId="0" fontId="12" fillId="48" borderId="141" xfId="0" applyNumberFormat="1" applyFont="1" applyFill="1" applyBorder="1" applyAlignment="1" applyProtection="1">
      <alignment horizontal="left" indent="1"/>
      <protection locked="0"/>
    </xf>
    <xf numFmtId="3" fontId="12" fillId="47" borderId="114" xfId="0" applyNumberFormat="1" applyFont="1" applyFill="1" applyBorder="1" applyAlignment="1" applyProtection="1">
      <alignment horizontal="left" indent="1"/>
      <protection locked="0"/>
    </xf>
    <xf numFmtId="3" fontId="12" fillId="48" borderId="114" xfId="0" applyNumberFormat="1" applyFont="1" applyFill="1" applyBorder="1" applyAlignment="1" applyProtection="1">
      <alignment horizontal="left" indent="1"/>
      <protection locked="0"/>
    </xf>
    <xf numFmtId="4" fontId="12" fillId="48" borderId="114" xfId="0" applyNumberFormat="1" applyFont="1" applyFill="1" applyBorder="1" applyAlignment="1" applyProtection="1">
      <alignment horizontal="left" indent="1"/>
      <protection locked="0"/>
    </xf>
    <xf numFmtId="3" fontId="12" fillId="48" borderId="117" xfId="0" applyNumberFormat="1" applyFont="1" applyFill="1" applyBorder="1" applyAlignment="1" applyProtection="1">
      <alignment horizontal="left" indent="1"/>
      <protection locked="0"/>
    </xf>
    <xf numFmtId="1" fontId="12" fillId="47" borderId="114" xfId="0" applyNumberFormat="1" applyFont="1" applyFill="1" applyBorder="1" applyAlignment="1" applyProtection="1">
      <alignment horizontal="left" indent="1"/>
      <protection locked="0"/>
    </xf>
    <xf numFmtId="1" fontId="12" fillId="47" borderId="141" xfId="0" applyNumberFormat="1" applyFont="1" applyFill="1" applyBorder="1" applyAlignment="1" applyProtection="1">
      <alignment horizontal="left" indent="1"/>
      <protection locked="0"/>
    </xf>
    <xf numFmtId="1" fontId="12" fillId="47" borderId="148" xfId="0" applyNumberFormat="1" applyFont="1" applyFill="1" applyBorder="1" applyAlignment="1" applyProtection="1">
      <alignment horizontal="left" indent="1"/>
      <protection locked="0"/>
    </xf>
    <xf numFmtId="1" fontId="12" fillId="47" borderId="114" xfId="0" applyNumberFormat="1" applyFont="1" applyFill="1" applyBorder="1" applyAlignment="1" applyProtection="1">
      <alignment horizontal="left" indent="1"/>
    </xf>
    <xf numFmtId="3" fontId="12" fillId="47" borderId="121" xfId="0" applyNumberFormat="1" applyFont="1" applyFill="1" applyBorder="1" applyAlignment="1" applyProtection="1">
      <alignment horizontal="left" indent="1"/>
    </xf>
    <xf numFmtId="2" fontId="12" fillId="47" borderId="122" xfId="0" applyNumberFormat="1" applyFont="1" applyFill="1" applyBorder="1" applyAlignment="1" applyProtection="1">
      <alignment horizontal="left" indent="1"/>
    </xf>
    <xf numFmtId="1" fontId="12" fillId="47" borderId="146" xfId="0" applyNumberFormat="1" applyFont="1" applyFill="1" applyBorder="1" applyAlignment="1" applyProtection="1">
      <alignment horizontal="left" indent="1"/>
    </xf>
    <xf numFmtId="2" fontId="12" fillId="47" borderId="146" xfId="0" applyNumberFormat="1" applyFont="1" applyFill="1" applyBorder="1" applyAlignment="1" applyProtection="1">
      <alignment horizontal="left" indent="1"/>
    </xf>
    <xf numFmtId="0" fontId="12" fillId="0" borderId="122" xfId="0" applyFont="1" applyBorder="1" applyAlignment="1" applyProtection="1">
      <alignment horizontal="right" indent="1"/>
    </xf>
    <xf numFmtId="0" fontId="26" fillId="0" borderId="121" xfId="0" applyFont="1" applyBorder="1" applyAlignment="1" applyProtection="1">
      <alignment horizontal="right"/>
    </xf>
    <xf numFmtId="0" fontId="12" fillId="0" borderId="146" xfId="0" applyFont="1" applyBorder="1" applyAlignment="1" applyProtection="1">
      <alignment horizontal="right" indent="1"/>
    </xf>
    <xf numFmtId="3" fontId="12" fillId="47" borderId="2" xfId="0" applyNumberFormat="1" applyFont="1" applyFill="1" applyBorder="1" applyAlignment="1" applyProtection="1">
      <alignment horizontal="left" indent="1"/>
      <protection locked="0"/>
    </xf>
    <xf numFmtId="0" fontId="12" fillId="48" borderId="117" xfId="0" applyNumberFormat="1" applyFont="1" applyFill="1" applyBorder="1" applyAlignment="1" applyProtection="1">
      <alignment horizontal="left" indent="1"/>
      <protection locked="0"/>
    </xf>
    <xf numFmtId="3" fontId="12" fillId="48" borderId="0" xfId="0" applyNumberFormat="1" applyFont="1" applyFill="1" applyBorder="1" applyAlignment="1" applyProtection="1">
      <alignment horizontal="left" indent="1"/>
      <protection locked="0"/>
    </xf>
    <xf numFmtId="4" fontId="12" fillId="48" borderId="141" xfId="0" applyNumberFormat="1" applyFont="1" applyFill="1" applyBorder="1" applyAlignment="1" applyProtection="1">
      <alignment horizontal="left" indent="1"/>
      <protection locked="0"/>
    </xf>
    <xf numFmtId="4" fontId="12" fillId="47" borderId="141" xfId="0" applyNumberFormat="1" applyFont="1" applyFill="1" applyBorder="1" applyAlignment="1" applyProtection="1">
      <alignment horizontal="left" indent="1"/>
      <protection locked="0"/>
    </xf>
    <xf numFmtId="4" fontId="12" fillId="47" borderId="114" xfId="0" applyNumberFormat="1" applyFont="1" applyFill="1" applyBorder="1" applyAlignment="1" applyProtection="1">
      <alignment horizontal="left" indent="1"/>
      <protection locked="0"/>
    </xf>
    <xf numFmtId="0" fontId="61" fillId="0" borderId="0" xfId="0" applyNumberFormat="1" applyFont="1" applyBorder="1" applyAlignment="1" applyProtection="1">
      <alignment horizontal="left" indent="1"/>
    </xf>
    <xf numFmtId="0" fontId="62" fillId="0" borderId="0" xfId="0" applyFont="1" applyBorder="1" applyProtection="1"/>
    <xf numFmtId="167" fontId="61" fillId="0" borderId="0" xfId="0" applyNumberFormat="1" applyFont="1" applyBorder="1" applyProtection="1"/>
    <xf numFmtId="167" fontId="18" fillId="0" borderId="113" xfId="0" applyNumberFormat="1" applyFont="1" applyBorder="1" applyProtection="1"/>
    <xf numFmtId="0" fontId="12" fillId="48" borderId="141" xfId="0" applyNumberFormat="1" applyFont="1" applyFill="1" applyBorder="1" applyAlignment="1" applyProtection="1">
      <alignment horizontal="left" indent="1"/>
    </xf>
    <xf numFmtId="0" fontId="42" fillId="26" borderId="100" xfId="0" applyFont="1" applyFill="1" applyBorder="1" applyAlignment="1" applyProtection="1">
      <alignment horizontal="left" indent="1"/>
    </xf>
    <xf numFmtId="0" fontId="40" fillId="10" borderId="48" xfId="0" applyFont="1" applyFill="1" applyBorder="1" applyAlignment="1" applyProtection="1">
      <alignment horizontal="left" indent="1"/>
    </xf>
    <xf numFmtId="0" fontId="63" fillId="0" borderId="0" xfId="0" applyFont="1"/>
    <xf numFmtId="0" fontId="40" fillId="0" borderId="177" xfId="0" applyFont="1" applyFill="1" applyBorder="1" applyAlignment="1" applyProtection="1"/>
    <xf numFmtId="0" fontId="40" fillId="0" borderId="178" xfId="0" applyFont="1" applyFill="1" applyBorder="1" applyAlignment="1" applyProtection="1"/>
    <xf numFmtId="0" fontId="40" fillId="0" borderId="179" xfId="0" applyFont="1" applyFill="1" applyBorder="1" applyAlignment="1" applyProtection="1"/>
    <xf numFmtId="0" fontId="40" fillId="0" borderId="180" xfId="0" applyFont="1" applyFill="1" applyBorder="1" applyAlignment="1" applyProtection="1"/>
    <xf numFmtId="0" fontId="40" fillId="0" borderId="38" xfId="0" applyFont="1" applyFill="1" applyBorder="1" applyAlignment="1" applyProtection="1"/>
    <xf numFmtId="0" fontId="42" fillId="26" borderId="130" xfId="0" applyFont="1" applyFill="1" applyBorder="1" applyAlignment="1" applyProtection="1"/>
    <xf numFmtId="0" fontId="42" fillId="26" borderId="102" xfId="0" applyFont="1" applyFill="1" applyBorder="1" applyAlignment="1" applyProtection="1"/>
    <xf numFmtId="0" fontId="40" fillId="0" borderId="86" xfId="0" applyFont="1" applyFill="1" applyBorder="1" applyAlignment="1" applyProtection="1">
      <alignment horizontal="center"/>
    </xf>
    <xf numFmtId="0" fontId="40" fillId="0" borderId="181" xfId="0" applyFont="1" applyFill="1" applyBorder="1" applyAlignment="1" applyProtection="1">
      <alignment horizontal="center"/>
    </xf>
    <xf numFmtId="0" fontId="40" fillId="0" borderId="182" xfId="0" applyFont="1" applyFill="1" applyBorder="1" applyAlignment="1" applyProtection="1">
      <alignment horizontal="center" vertical="center"/>
    </xf>
    <xf numFmtId="0" fontId="40" fillId="4" borderId="14" xfId="0" applyFont="1" applyFill="1" applyBorder="1" applyAlignment="1" applyProtection="1">
      <alignment horizontal="left" vertical="center" indent="1"/>
    </xf>
    <xf numFmtId="0" fontId="40" fillId="0" borderId="190" xfId="0" applyFont="1" applyFill="1" applyBorder="1" applyAlignment="1" applyProtection="1"/>
    <xf numFmtId="0" fontId="40" fillId="39" borderId="177" xfId="0" applyFont="1" applyFill="1" applyBorder="1" applyAlignment="1" applyProtection="1"/>
    <xf numFmtId="0" fontId="40" fillId="39" borderId="181" xfId="0" applyFont="1" applyFill="1" applyBorder="1" applyAlignment="1" applyProtection="1">
      <alignment horizontal="center"/>
    </xf>
    <xf numFmtId="0" fontId="40" fillId="39" borderId="38" xfId="0" applyFont="1" applyFill="1" applyBorder="1" applyAlignment="1" applyProtection="1"/>
    <xf numFmtId="49" fontId="50" fillId="34" borderId="151" xfId="0" applyNumberFormat="1" applyFont="1" applyFill="1" applyBorder="1" applyProtection="1">
      <protection locked="0"/>
    </xf>
    <xf numFmtId="49" fontId="50" fillId="34" borderId="152" xfId="0" applyNumberFormat="1" applyFont="1" applyFill="1" applyBorder="1" applyProtection="1">
      <protection locked="0"/>
    </xf>
    <xf numFmtId="49" fontId="50" fillId="34" borderId="153" xfId="0" applyNumberFormat="1" applyFont="1" applyFill="1" applyBorder="1" applyProtection="1">
      <protection locked="0"/>
    </xf>
    <xf numFmtId="3" fontId="56" fillId="34" borderId="0" xfId="0" applyNumberFormat="1" applyFont="1" applyFill="1" applyBorder="1" applyAlignment="1">
      <alignment horizontal="left"/>
    </xf>
    <xf numFmtId="0" fontId="56" fillId="34" borderId="0" xfId="0" applyFont="1" applyFill="1" applyBorder="1" applyAlignment="1">
      <alignment horizontal="left"/>
    </xf>
    <xf numFmtId="3" fontId="56" fillId="34" borderId="161" xfId="0" applyNumberFormat="1" applyFont="1" applyFill="1" applyBorder="1" applyAlignment="1">
      <alignment horizontal="left"/>
    </xf>
    <xf numFmtId="0" fontId="56" fillId="34" borderId="161" xfId="0" applyFont="1" applyFill="1" applyBorder="1" applyAlignment="1">
      <alignment horizontal="left"/>
    </xf>
    <xf numFmtId="0" fontId="40" fillId="10" borderId="73" xfId="0" applyFont="1" applyFill="1" applyBorder="1" applyAlignment="1" applyProtection="1">
      <alignment horizontal="left" indent="1"/>
    </xf>
    <xf numFmtId="0" fontId="40" fillId="10" borderId="48" xfId="0" applyFont="1" applyFill="1" applyBorder="1" applyAlignment="1" applyProtection="1">
      <alignment horizontal="left" indent="1"/>
    </xf>
    <xf numFmtId="0" fontId="40" fillId="10" borderId="74" xfId="0" applyFont="1" applyFill="1" applyBorder="1" applyAlignment="1" applyProtection="1">
      <alignment horizontal="left" indent="1"/>
    </xf>
    <xf numFmtId="0" fontId="40" fillId="12" borderId="73" xfId="0" applyFont="1" applyFill="1" applyBorder="1" applyAlignment="1" applyProtection="1">
      <alignment horizontal="left" indent="1"/>
    </xf>
    <xf numFmtId="0" fontId="40" fillId="12" borderId="48" xfId="0" applyFont="1" applyFill="1" applyBorder="1" applyAlignment="1" applyProtection="1">
      <alignment horizontal="left" indent="1"/>
    </xf>
    <xf numFmtId="0" fontId="40" fillId="12" borderId="74" xfId="0" applyFont="1" applyFill="1" applyBorder="1" applyAlignment="1" applyProtection="1">
      <alignment horizontal="left" indent="1"/>
    </xf>
    <xf numFmtId="0" fontId="40" fillId="13" borderId="73" xfId="0" applyFont="1" applyFill="1" applyBorder="1" applyAlignment="1" applyProtection="1">
      <alignment horizontal="left" indent="1"/>
    </xf>
    <xf numFmtId="0" fontId="40" fillId="13" borderId="48" xfId="0" applyFont="1" applyFill="1" applyBorder="1" applyAlignment="1" applyProtection="1">
      <alignment horizontal="left" indent="1"/>
    </xf>
    <xf numFmtId="0" fontId="40" fillId="13" borderId="74" xfId="0" applyFont="1" applyFill="1" applyBorder="1" applyAlignment="1" applyProtection="1">
      <alignment horizontal="left" indent="1"/>
    </xf>
    <xf numFmtId="0" fontId="40" fillId="39" borderId="73" xfId="0" applyFont="1" applyFill="1" applyBorder="1" applyAlignment="1" applyProtection="1">
      <alignment horizontal="left" indent="1"/>
    </xf>
    <xf numFmtId="0" fontId="40" fillId="39" borderId="48" xfId="0" applyFont="1" applyFill="1" applyBorder="1" applyAlignment="1" applyProtection="1">
      <alignment horizontal="left" indent="1"/>
    </xf>
    <xf numFmtId="0" fontId="40" fillId="39" borderId="74" xfId="0" applyFont="1" applyFill="1" applyBorder="1" applyAlignment="1" applyProtection="1">
      <alignment horizontal="left" indent="1"/>
    </xf>
    <xf numFmtId="0" fontId="40" fillId="35" borderId="73" xfId="0" applyFont="1" applyFill="1" applyBorder="1" applyAlignment="1" applyProtection="1">
      <alignment horizontal="left" indent="1"/>
    </xf>
    <xf numFmtId="0" fontId="40" fillId="35" borderId="48" xfId="0" applyFont="1" applyFill="1" applyBorder="1" applyAlignment="1" applyProtection="1">
      <alignment horizontal="left" indent="1"/>
    </xf>
    <xf numFmtId="0" fontId="40" fillId="35" borderId="74" xfId="0" applyFont="1" applyFill="1" applyBorder="1" applyAlignment="1" applyProtection="1">
      <alignment horizontal="left" indent="1"/>
    </xf>
    <xf numFmtId="0" fontId="40" fillId="9" borderId="73" xfId="0" applyFont="1" applyFill="1" applyBorder="1" applyAlignment="1" applyProtection="1">
      <alignment horizontal="left" indent="1"/>
    </xf>
    <xf numFmtId="0" fontId="40" fillId="9" borderId="48" xfId="0" applyFont="1" applyFill="1" applyBorder="1" applyAlignment="1" applyProtection="1">
      <alignment horizontal="left" indent="1"/>
    </xf>
    <xf numFmtId="0" fontId="40" fillId="9" borderId="74" xfId="0" applyFont="1" applyFill="1" applyBorder="1" applyAlignment="1" applyProtection="1">
      <alignment horizontal="left" indent="1"/>
    </xf>
    <xf numFmtId="39" fontId="65" fillId="50" borderId="0" xfId="0" applyNumberFormat="1" applyFont="1" applyFill="1" applyBorder="1" applyAlignment="1" applyProtection="1">
      <alignment horizontal="right" vertical="center" indent="1"/>
    </xf>
    <xf numFmtId="39" fontId="65" fillId="50" borderId="186" xfId="0" applyNumberFormat="1" applyFont="1" applyFill="1" applyBorder="1" applyAlignment="1" applyProtection="1">
      <alignment horizontal="right" vertical="center" indent="1"/>
    </xf>
    <xf numFmtId="39" fontId="65" fillId="50" borderId="188" xfId="0" applyNumberFormat="1" applyFont="1" applyFill="1" applyBorder="1" applyAlignment="1" applyProtection="1">
      <alignment horizontal="right" vertical="center" indent="1"/>
    </xf>
    <xf numFmtId="39" fontId="65" fillId="50" borderId="189" xfId="0" applyNumberFormat="1" applyFont="1" applyFill="1" applyBorder="1" applyAlignment="1" applyProtection="1">
      <alignment horizontal="right" vertical="center" indent="1"/>
    </xf>
    <xf numFmtId="39" fontId="67" fillId="49" borderId="149" xfId="0" applyNumberFormat="1" applyFont="1" applyFill="1" applyBorder="1" applyAlignment="1" applyProtection="1">
      <alignment horizontal="right" vertical="center" indent="1"/>
    </xf>
    <xf numFmtId="39" fontId="67" fillId="49" borderId="185" xfId="0" applyNumberFormat="1" applyFont="1" applyFill="1" applyBorder="1" applyAlignment="1" applyProtection="1">
      <alignment horizontal="right" vertical="center" indent="1"/>
    </xf>
    <xf numFmtId="39" fontId="67" fillId="49" borderId="0" xfId="0" applyNumberFormat="1" applyFont="1" applyFill="1" applyBorder="1" applyAlignment="1" applyProtection="1">
      <alignment horizontal="right" vertical="center" indent="1"/>
    </xf>
    <xf numFmtId="39" fontId="67" fillId="49" borderId="186" xfId="0" applyNumberFormat="1" applyFont="1" applyFill="1" applyBorder="1" applyAlignment="1" applyProtection="1">
      <alignment horizontal="right" vertical="center" indent="1"/>
    </xf>
    <xf numFmtId="0" fontId="64" fillId="50" borderId="183" xfId="0" applyFont="1" applyFill="1" applyBorder="1" applyAlignment="1" applyProtection="1">
      <alignment horizontal="left" vertical="center" indent="1"/>
    </xf>
    <xf numFmtId="0" fontId="64" fillId="50" borderId="187" xfId="0" applyFont="1" applyFill="1" applyBorder="1" applyAlignment="1" applyProtection="1">
      <alignment horizontal="left" vertical="center" indent="1"/>
    </xf>
    <xf numFmtId="0" fontId="66" fillId="49" borderId="184" xfId="0" applyFont="1" applyFill="1" applyBorder="1" applyAlignment="1" applyProtection="1">
      <alignment horizontal="left" vertical="center" indent="1"/>
    </xf>
    <xf numFmtId="0" fontId="66" fillId="49" borderId="183" xfId="0" applyFont="1" applyFill="1" applyBorder="1" applyAlignment="1" applyProtection="1">
      <alignment horizontal="left" vertical="center" indent="1"/>
    </xf>
    <xf numFmtId="0" fontId="48" fillId="0" borderId="115" xfId="0" applyNumberFormat="1" applyFont="1" applyBorder="1" applyAlignment="1" applyProtection="1">
      <alignment horizontal="center" vertical="center"/>
    </xf>
    <xf numFmtId="0" fontId="48" fillId="0" borderId="38" xfId="0" applyNumberFormat="1" applyFont="1" applyBorder="1" applyAlignment="1" applyProtection="1">
      <alignment horizontal="center" vertical="center"/>
    </xf>
    <xf numFmtId="0" fontId="48" fillId="0" borderId="116" xfId="0" applyNumberFormat="1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left"/>
    </xf>
    <xf numFmtId="167" fontId="22" fillId="0" borderId="134" xfId="0" applyNumberFormat="1" applyFont="1" applyBorder="1" applyProtection="1"/>
    <xf numFmtId="167" fontId="22" fillId="0" borderId="137" xfId="0" applyNumberFormat="1" applyFont="1" applyBorder="1" applyProtection="1"/>
    <xf numFmtId="0" fontId="30" fillId="25" borderId="165" xfId="0" applyFont="1" applyFill="1" applyBorder="1" applyAlignment="1" applyProtection="1">
      <alignment horizontal="right"/>
    </xf>
    <xf numFmtId="0" fontId="30" fillId="25" borderId="166" xfId="0" applyFont="1" applyFill="1" applyBorder="1" applyAlignment="1" applyProtection="1">
      <alignment horizontal="right"/>
    </xf>
    <xf numFmtId="0" fontId="23" fillId="45" borderId="163" xfId="0" applyFont="1" applyFill="1" applyBorder="1" applyAlignment="1" applyProtection="1">
      <alignment horizontal="center"/>
    </xf>
    <xf numFmtId="167" fontId="22" fillId="0" borderId="38" xfId="0" applyNumberFormat="1" applyFont="1" applyBorder="1" applyProtection="1"/>
    <xf numFmtId="0" fontId="29" fillId="0" borderId="0" xfId="0" applyFont="1" applyAlignment="1" applyProtection="1">
      <alignment horizontal="center"/>
    </xf>
    <xf numFmtId="0" fontId="21" fillId="0" borderId="47" xfId="0" applyFont="1" applyBorder="1" applyAlignment="1" applyProtection="1">
      <alignment horizontal="center" vertical="center"/>
    </xf>
    <xf numFmtId="0" fontId="20" fillId="2" borderId="18" xfId="0" applyFont="1" applyFill="1" applyBorder="1" applyAlignment="1" applyProtection="1">
      <alignment horizontal="center" vertical="center"/>
    </xf>
    <xf numFmtId="0" fontId="20" fillId="2" borderId="14" xfId="0" applyFont="1" applyFill="1" applyBorder="1" applyAlignment="1" applyProtection="1">
      <alignment horizontal="center" vertical="center"/>
    </xf>
    <xf numFmtId="0" fontId="20" fillId="2" borderId="25" xfId="0" applyFont="1" applyFill="1" applyBorder="1" applyAlignment="1" applyProtection="1">
      <alignment horizontal="center" vertical="center"/>
    </xf>
    <xf numFmtId="0" fontId="29" fillId="0" borderId="13" xfId="0" applyFont="1" applyBorder="1" applyAlignment="1" applyProtection="1">
      <alignment horizontal="center"/>
    </xf>
    <xf numFmtId="167" fontId="18" fillId="0" borderId="113" xfId="0" applyNumberFormat="1" applyFont="1" applyBorder="1" applyProtection="1"/>
    <xf numFmtId="0" fontId="58" fillId="0" borderId="0" xfId="0" applyFont="1" applyBorder="1" applyAlignment="1" applyProtection="1">
      <alignment horizontal="left"/>
    </xf>
    <xf numFmtId="0" fontId="13" fillId="0" borderId="0" xfId="0" applyFont="1" applyBorder="1" applyAlignment="1" applyProtection="1">
      <alignment horizontal="center"/>
    </xf>
    <xf numFmtId="0" fontId="36" fillId="0" borderId="38" xfId="0" applyFont="1" applyBorder="1" applyAlignment="1" applyProtection="1">
      <alignment horizontal="left"/>
    </xf>
    <xf numFmtId="0" fontId="36" fillId="0" borderId="116" xfId="0" applyFont="1" applyBorder="1" applyAlignment="1" applyProtection="1">
      <alignment horizontal="left"/>
    </xf>
    <xf numFmtId="0" fontId="20" fillId="27" borderId="18" xfId="0" applyFont="1" applyFill="1" applyBorder="1" applyAlignment="1" applyProtection="1">
      <alignment horizontal="center" vertical="center"/>
    </xf>
    <xf numFmtId="0" fontId="20" fillId="27" borderId="14" xfId="0" applyFont="1" applyFill="1" applyBorder="1" applyAlignment="1" applyProtection="1">
      <alignment horizontal="center" vertical="center"/>
    </xf>
    <xf numFmtId="0" fontId="20" fillId="27" borderId="25" xfId="0" applyFont="1" applyFill="1" applyBorder="1" applyAlignment="1" applyProtection="1">
      <alignment horizontal="center" vertical="center"/>
    </xf>
    <xf numFmtId="0" fontId="23" fillId="46" borderId="167" xfId="0" applyFont="1" applyFill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2" fillId="0" borderId="117" xfId="0" applyFont="1" applyFill="1" applyBorder="1" applyAlignment="1" applyProtection="1">
      <alignment horizontal="left" vertical="center" indent="1"/>
    </xf>
    <xf numFmtId="0" fontId="12" fillId="0" borderId="0" xfId="0" applyFont="1" applyFill="1" applyBorder="1" applyAlignment="1" applyProtection="1">
      <alignment horizontal="left" vertical="center" indent="1"/>
    </xf>
    <xf numFmtId="0" fontId="12" fillId="47" borderId="148" xfId="0" applyFont="1" applyFill="1" applyBorder="1" applyAlignment="1" applyProtection="1">
      <alignment horizontal="left" indent="1"/>
      <protection locked="0"/>
    </xf>
    <xf numFmtId="0" fontId="12" fillId="47" borderId="141" xfId="0" applyFont="1" applyFill="1" applyBorder="1" applyAlignment="1" applyProtection="1">
      <alignment horizontal="left" indent="1"/>
      <protection locked="0"/>
    </xf>
    <xf numFmtId="167" fontId="18" fillId="0" borderId="113" xfId="0" applyNumberFormat="1" applyFont="1" applyBorder="1" applyAlignment="1" applyProtection="1">
      <alignment horizontal="left"/>
    </xf>
    <xf numFmtId="0" fontId="35" fillId="0" borderId="0" xfId="0" applyFont="1" applyBorder="1" applyAlignment="1" applyProtection="1">
      <alignment horizontal="center" vertical="center"/>
    </xf>
    <xf numFmtId="0" fontId="18" fillId="0" borderId="0" xfId="0" applyFont="1" applyBorder="1" applyAlignment="1" applyProtection="1">
      <alignment horizontal="center"/>
    </xf>
    <xf numFmtId="0" fontId="12" fillId="47" borderId="121" xfId="0" applyFont="1" applyFill="1" applyBorder="1" applyAlignment="1" applyProtection="1">
      <alignment horizontal="left" indent="1"/>
    </xf>
    <xf numFmtId="0" fontId="57" fillId="46" borderId="167" xfId="0" applyFont="1" applyFill="1" applyBorder="1" applyAlignment="1" applyProtection="1">
      <alignment horizontal="center"/>
    </xf>
    <xf numFmtId="0" fontId="12" fillId="47" borderId="114" xfId="0" applyFont="1" applyFill="1" applyBorder="1" applyAlignment="1" applyProtection="1">
      <alignment horizontal="left" indent="1"/>
      <protection locked="0"/>
    </xf>
    <xf numFmtId="0" fontId="24" fillId="0" borderId="0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12" fillId="0" borderId="114" xfId="0" applyFont="1" applyBorder="1" applyAlignment="1" applyProtection="1">
      <alignment horizontal="left" indent="1"/>
    </xf>
    <xf numFmtId="0" fontId="12" fillId="47" borderId="113" xfId="0" applyFont="1" applyFill="1" applyBorder="1" applyAlignment="1" applyProtection="1">
      <alignment horizontal="left" indent="1"/>
      <protection locked="0"/>
    </xf>
    <xf numFmtId="0" fontId="20" fillId="2" borderId="18" xfId="0" quotePrefix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37"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indexed="31"/>
        </bottom>
      </border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indexed="31"/>
        </bottom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border>
        <bottom style="thin">
          <color rgb="FFCCCCFF"/>
        </bottom>
        <vertical/>
        <horizontal/>
      </border>
    </dxf>
    <dxf>
      <fill>
        <patternFill>
          <bgColor indexed="52"/>
        </patternFill>
      </fill>
    </dxf>
    <dxf>
      <fill>
        <patternFill>
          <bgColor rgb="FF00B050"/>
        </patternFill>
      </fill>
    </dxf>
    <dxf>
      <font>
        <b/>
        <i val="0"/>
        <color rgb="FFFF000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</dxf>
  </dxfs>
  <tableStyles count="0" defaultTableStyle="TableStyleMedium2" defaultPivotStyle="PivotStyleLight16"/>
  <colors>
    <mruColors>
      <color rgb="FFFFAB2F"/>
      <color rgb="FFCCCCFF"/>
      <color rgb="FFFF8989"/>
      <color rgb="FFFF5050"/>
      <color rgb="FFEDB9FD"/>
      <color rgb="FFFF8A3B"/>
      <color rgb="FF9C5BCD"/>
      <color rgb="FF1D00CD"/>
      <color rgb="FF0000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12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2.jpeg"/><Relationship Id="rId5" Type="http://schemas.openxmlformats.org/officeDocument/2006/relationships/image" Target="../media/image11.png"/><Relationship Id="rId4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0</xdr:colOff>
      <xdr:row>19</xdr:row>
      <xdr:rowOff>190499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77000" cy="3809999"/>
        </a:xfrm>
        <a:prstGeom prst="rect">
          <a:avLst/>
        </a:prstGeom>
      </xdr:spPr>
    </xdr:pic>
    <xdr:clientData/>
  </xdr:twoCellAnchor>
  <xdr:twoCellAnchor editAs="absolute">
    <xdr:from>
      <xdr:col>0</xdr:col>
      <xdr:colOff>371475</xdr:colOff>
      <xdr:row>1</xdr:row>
      <xdr:rowOff>0</xdr:rowOff>
    </xdr:from>
    <xdr:to>
      <xdr:col>3</xdr:col>
      <xdr:colOff>366580</xdr:colOff>
      <xdr:row>5</xdr:row>
      <xdr:rowOff>95250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90500"/>
          <a:ext cx="1138105" cy="857250"/>
        </a:xfrm>
        <a:prstGeom prst="rect">
          <a:avLst/>
        </a:prstGeom>
        <a:ln w="12700">
          <a:solidFill>
            <a:schemeClr val="bg1"/>
          </a:solidFill>
        </a:ln>
      </xdr:spPr>
    </xdr:pic>
    <xdr:clientData/>
  </xdr:twoCellAnchor>
  <xdr:twoCellAnchor editAs="absolute">
    <xdr:from>
      <xdr:col>1</xdr:col>
      <xdr:colOff>0</xdr:colOff>
      <xdr:row>7</xdr:row>
      <xdr:rowOff>0</xdr:rowOff>
    </xdr:from>
    <xdr:to>
      <xdr:col>3</xdr:col>
      <xdr:colOff>257175</xdr:colOff>
      <xdr:row>9</xdr:row>
      <xdr:rowOff>180975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381000" y="1333500"/>
          <a:ext cx="1019175" cy="561975"/>
          <a:chOff x="3590925" y="619125"/>
          <a:chExt cx="1019175" cy="561975"/>
        </a:xfrm>
      </xdr:grpSpPr>
      <xdr:sp macro="[0]!PrintALL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solidFill>
            <a:srgbClr val="041CDE"/>
          </a:solidFill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ALL" textlink="">
        <xdr:nvSpPr>
          <xdr:cNvPr id="6" name="ZoneText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chemeClr val="bg1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COMPTA</a:t>
            </a:r>
          </a:p>
        </xdr:txBody>
      </xdr:sp>
    </xdr:grpSp>
    <xdr:clientData/>
  </xdr:twoCellAnchor>
  <xdr:twoCellAnchor editAs="absolute">
    <xdr:from>
      <xdr:col>1</xdr:col>
      <xdr:colOff>0</xdr:colOff>
      <xdr:row>11</xdr:row>
      <xdr:rowOff>0</xdr:rowOff>
    </xdr:from>
    <xdr:to>
      <xdr:col>3</xdr:col>
      <xdr:colOff>257175</xdr:colOff>
      <xdr:row>13</xdr:row>
      <xdr:rowOff>180975</xdr:rowOff>
    </xdr:to>
    <xdr:grpSp>
      <xdr:nvGrpSpPr>
        <xdr:cNvPr id="56" name="Group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/>
      </xdr:nvGrpSpPr>
      <xdr:grpSpPr>
        <a:xfrm>
          <a:off x="381000" y="2095500"/>
          <a:ext cx="1019175" cy="561975"/>
          <a:chOff x="3590925" y="619125"/>
          <a:chExt cx="1019175" cy="561975"/>
        </a:xfrm>
        <a:solidFill>
          <a:srgbClr val="CC99FF"/>
        </a:solidFill>
      </xdr:grpSpPr>
      <xdr:sp macro="" textlink="">
        <xdr:nvSpPr>
          <xdr:cNvPr id="57" name="Rectangle : coins arrondis 56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MHCS" textlink="">
        <xdr:nvSpPr>
          <xdr:cNvPr id="61" name="ZoneTexte 60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MHCS</a:t>
            </a:r>
          </a:p>
        </xdr:txBody>
      </xdr:sp>
    </xdr:grpSp>
    <xdr:clientData/>
  </xdr:twoCellAnchor>
  <xdr:twoCellAnchor editAs="absolute">
    <xdr:from>
      <xdr:col>7</xdr:col>
      <xdr:colOff>0</xdr:colOff>
      <xdr:row>11</xdr:row>
      <xdr:rowOff>1</xdr:rowOff>
    </xdr:from>
    <xdr:to>
      <xdr:col>9</xdr:col>
      <xdr:colOff>257175</xdr:colOff>
      <xdr:row>14</xdr:row>
      <xdr:rowOff>1</xdr:rowOff>
    </xdr:to>
    <xdr:grpSp>
      <xdr:nvGrpSpPr>
        <xdr:cNvPr id="65" name="Group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/>
      </xdr:nvGrpSpPr>
      <xdr:grpSpPr>
        <a:xfrm>
          <a:off x="2667000" y="2095501"/>
          <a:ext cx="1019175" cy="571500"/>
          <a:chOff x="3590925" y="619125"/>
          <a:chExt cx="1019175" cy="561975"/>
        </a:xfrm>
        <a:solidFill>
          <a:srgbClr val="FF6600"/>
        </a:solidFill>
      </xdr:grpSpPr>
      <xdr:sp macro="[0]!PrintMHDPUB" textlink="">
        <xdr:nvSpPr>
          <xdr:cNvPr id="66" name="Rectangle : coins arrondis 65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MHDPUB" textlink="">
        <xdr:nvSpPr>
          <xdr:cNvPr id="67" name="ZoneTexte 66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MHD PUB</a:t>
            </a:r>
          </a:p>
        </xdr:txBody>
      </xdr:sp>
    </xdr:grpSp>
    <xdr:clientData/>
  </xdr:twoCellAnchor>
  <xdr:twoCellAnchor editAs="absolute">
    <xdr:from>
      <xdr:col>4</xdr:col>
      <xdr:colOff>0</xdr:colOff>
      <xdr:row>11</xdr:row>
      <xdr:rowOff>1</xdr:rowOff>
    </xdr:from>
    <xdr:to>
      <xdr:col>6</xdr:col>
      <xdr:colOff>257175</xdr:colOff>
      <xdr:row>14</xdr:row>
      <xdr:rowOff>1</xdr:rowOff>
    </xdr:to>
    <xdr:grpSp>
      <xdr:nvGrpSpPr>
        <xdr:cNvPr id="69" name="Group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GrpSpPr/>
      </xdr:nvGrpSpPr>
      <xdr:grpSpPr>
        <a:xfrm>
          <a:off x="1524000" y="2095501"/>
          <a:ext cx="1019175" cy="571500"/>
          <a:chOff x="3590925" y="619125"/>
          <a:chExt cx="1019175" cy="561975"/>
        </a:xfrm>
        <a:solidFill>
          <a:srgbClr val="FF9900"/>
        </a:solidFill>
      </xdr:grpSpPr>
      <xdr:sp macro="" textlink="">
        <xdr:nvSpPr>
          <xdr:cNvPr id="71" name="Rectangle : coins arrondis 70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MHD" textlink="">
        <xdr:nvSpPr>
          <xdr:cNvPr id="72" name="ZoneTexte 71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MHD</a:t>
            </a:r>
          </a:p>
        </xdr:txBody>
      </xdr:sp>
    </xdr:grpSp>
    <xdr:clientData/>
  </xdr:twoCellAnchor>
  <xdr:twoCellAnchor editAs="absolute">
    <xdr:from>
      <xdr:col>10</xdr:col>
      <xdr:colOff>0</xdr:colOff>
      <xdr:row>11</xdr:row>
      <xdr:rowOff>1</xdr:rowOff>
    </xdr:from>
    <xdr:to>
      <xdr:col>12</xdr:col>
      <xdr:colOff>257175</xdr:colOff>
      <xdr:row>14</xdr:row>
      <xdr:rowOff>1</xdr:rowOff>
    </xdr:to>
    <xdr:grpSp>
      <xdr:nvGrpSpPr>
        <xdr:cNvPr id="78" name="Group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GrpSpPr/>
      </xdr:nvGrpSpPr>
      <xdr:grpSpPr>
        <a:xfrm>
          <a:off x="3810000" y="2095501"/>
          <a:ext cx="1019175" cy="571500"/>
          <a:chOff x="3590925" y="619125"/>
          <a:chExt cx="1019175" cy="561975"/>
        </a:xfrm>
        <a:solidFill>
          <a:srgbClr val="99CCFF"/>
        </a:solidFill>
      </xdr:grpSpPr>
      <xdr:sp macro="" textlink="">
        <xdr:nvSpPr>
          <xdr:cNvPr id="79" name="Rectangle : coins arrondis 78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TAI" textlink="">
        <xdr:nvSpPr>
          <xdr:cNvPr id="80" name="ZoneTexte 79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TAITTINGER</a:t>
            </a:r>
          </a:p>
        </xdr:txBody>
      </xdr:sp>
    </xdr:grpSp>
    <xdr:clientData/>
  </xdr:twoCellAnchor>
  <xdr:twoCellAnchor editAs="absolute">
    <xdr:from>
      <xdr:col>13</xdr:col>
      <xdr:colOff>0</xdr:colOff>
      <xdr:row>11</xdr:row>
      <xdr:rowOff>1</xdr:rowOff>
    </xdr:from>
    <xdr:to>
      <xdr:col>15</xdr:col>
      <xdr:colOff>257175</xdr:colOff>
      <xdr:row>14</xdr:row>
      <xdr:rowOff>1</xdr:rowOff>
    </xdr:to>
    <xdr:grpSp>
      <xdr:nvGrpSpPr>
        <xdr:cNvPr id="81" name="Group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GrpSpPr/>
      </xdr:nvGrpSpPr>
      <xdr:grpSpPr>
        <a:xfrm>
          <a:off x="4953000" y="2095501"/>
          <a:ext cx="1019175" cy="571500"/>
          <a:chOff x="3590925" y="619125"/>
          <a:chExt cx="1019175" cy="561975"/>
        </a:xfrm>
        <a:solidFill>
          <a:srgbClr val="CCFFCC"/>
        </a:solidFill>
      </xdr:grpSpPr>
      <xdr:sp macro="[0]!PrintHNT" textlink="">
        <xdr:nvSpPr>
          <xdr:cNvPr id="82" name="Rectangle : coins arrondis 81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HNT" textlink="">
        <xdr:nvSpPr>
          <xdr:cNvPr id="83" name="ZoneTexte 82">
            <a:extLst>
              <a:ext uri="{FF2B5EF4-FFF2-40B4-BE49-F238E27FC236}">
                <a16:creationId xmlns:a16="http://schemas.microsoft.com/office/drawing/2014/main" id="{00000000-0008-0000-0000-000053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HENRIOT</a:t>
            </a:r>
          </a:p>
        </xdr:txBody>
      </xdr:sp>
    </xdr:grpSp>
    <xdr:clientData/>
  </xdr:twoCellAnchor>
  <xdr:twoCellAnchor editAs="absolute">
    <xdr:from>
      <xdr:col>1</xdr:col>
      <xdr:colOff>0</xdr:colOff>
      <xdr:row>14</xdr:row>
      <xdr:rowOff>190499</xdr:rowOff>
    </xdr:from>
    <xdr:to>
      <xdr:col>3</xdr:col>
      <xdr:colOff>257175</xdr:colOff>
      <xdr:row>17</xdr:row>
      <xdr:rowOff>180974</xdr:rowOff>
    </xdr:to>
    <xdr:grpSp>
      <xdr:nvGrpSpPr>
        <xdr:cNvPr id="84" name="Group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GrpSpPr/>
      </xdr:nvGrpSpPr>
      <xdr:grpSpPr>
        <a:xfrm>
          <a:off x="381000" y="2857499"/>
          <a:ext cx="1019175" cy="561975"/>
          <a:chOff x="3590925" y="619125"/>
          <a:chExt cx="1019175" cy="561975"/>
        </a:xfrm>
        <a:solidFill>
          <a:srgbClr val="33CCCC"/>
        </a:solidFill>
      </xdr:grpSpPr>
      <xdr:sp macro="" textlink="">
        <xdr:nvSpPr>
          <xdr:cNvPr id="85" name="Rectangle : coins arrondis 84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FON" textlink="">
        <xdr:nvSpPr>
          <xdr:cNvPr id="86" name="ZoneTexte 85">
            <a:extLst>
              <a:ext uri="{FF2B5EF4-FFF2-40B4-BE49-F238E27FC236}">
                <a16:creationId xmlns:a16="http://schemas.microsoft.com/office/drawing/2014/main" id="{00000000-0008-0000-0000-000056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FONBELLE</a:t>
            </a:r>
          </a:p>
        </xdr:txBody>
      </xdr:sp>
    </xdr:grpSp>
    <xdr:clientData/>
  </xdr:twoCellAnchor>
  <xdr:twoCellAnchor editAs="absolute">
    <xdr:from>
      <xdr:col>4</xdr:col>
      <xdr:colOff>0</xdr:colOff>
      <xdr:row>15</xdr:row>
      <xdr:rowOff>0</xdr:rowOff>
    </xdr:from>
    <xdr:to>
      <xdr:col>6</xdr:col>
      <xdr:colOff>257175</xdr:colOff>
      <xdr:row>18</xdr:row>
      <xdr:rowOff>0</xdr:rowOff>
    </xdr:to>
    <xdr:grpSp>
      <xdr:nvGrpSpPr>
        <xdr:cNvPr id="87" name="Group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GrpSpPr/>
      </xdr:nvGrpSpPr>
      <xdr:grpSpPr>
        <a:xfrm>
          <a:off x="1524000" y="2857500"/>
          <a:ext cx="1019175" cy="571500"/>
          <a:chOff x="3590925" y="619125"/>
          <a:chExt cx="1019175" cy="561975"/>
        </a:xfrm>
        <a:solidFill>
          <a:srgbClr val="9999FF"/>
        </a:solidFill>
      </xdr:grpSpPr>
      <xdr:sp macro="" textlink="">
        <xdr:nvSpPr>
          <xdr:cNvPr id="88" name="Rectangle : coins arrondis 87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CVH" textlink="">
        <xdr:nvSpPr>
          <xdr:cNvPr id="89" name="ZoneTexte 88">
            <a:extLst>
              <a:ext uri="{FF2B5EF4-FFF2-40B4-BE49-F238E27FC236}">
                <a16:creationId xmlns:a16="http://schemas.microsoft.com/office/drawing/2014/main" id="{00000000-0008-0000-0000-000059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CVH</a:t>
            </a:r>
          </a:p>
        </xdr:txBody>
      </xdr:sp>
    </xdr:grpSp>
    <xdr:clientData/>
  </xdr:twoCellAnchor>
  <xdr:twoCellAnchor editAs="absolute">
    <xdr:from>
      <xdr:col>7</xdr:col>
      <xdr:colOff>0</xdr:colOff>
      <xdr:row>14</xdr:row>
      <xdr:rowOff>190499</xdr:rowOff>
    </xdr:from>
    <xdr:to>
      <xdr:col>9</xdr:col>
      <xdr:colOff>257175</xdr:colOff>
      <xdr:row>17</xdr:row>
      <xdr:rowOff>190499</xdr:rowOff>
    </xdr:to>
    <xdr:grpSp>
      <xdr:nvGrpSpPr>
        <xdr:cNvPr id="90" name="Group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GrpSpPr/>
      </xdr:nvGrpSpPr>
      <xdr:grpSpPr>
        <a:xfrm>
          <a:off x="2667000" y="2857499"/>
          <a:ext cx="1019175" cy="571500"/>
          <a:chOff x="3590925" y="619125"/>
          <a:chExt cx="1019175" cy="561975"/>
        </a:xfrm>
        <a:solidFill>
          <a:srgbClr val="FFCC00"/>
        </a:solidFill>
      </xdr:grpSpPr>
      <xdr:sp macro="" textlink="">
        <xdr:nvSpPr>
          <xdr:cNvPr id="91" name="Rectangle : coins arrondis 90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BLD" textlink="">
        <xdr:nvSpPr>
          <xdr:cNvPr id="92" name="ZoneTexte 91">
            <a:extLst>
              <a:ext uri="{FF2B5EF4-FFF2-40B4-BE49-F238E27FC236}">
                <a16:creationId xmlns:a16="http://schemas.microsoft.com/office/drawing/2014/main" id="{00000000-0008-0000-0000-00005C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BOLLINGER</a:t>
            </a:r>
          </a:p>
        </xdr:txBody>
      </xdr:sp>
    </xdr:grpSp>
    <xdr:clientData/>
  </xdr:twoCellAnchor>
  <xdr:twoCellAnchor editAs="absolute">
    <xdr:from>
      <xdr:col>10</xdr:col>
      <xdr:colOff>0</xdr:colOff>
      <xdr:row>15</xdr:row>
      <xdr:rowOff>0</xdr:rowOff>
    </xdr:from>
    <xdr:to>
      <xdr:col>12</xdr:col>
      <xdr:colOff>257175</xdr:colOff>
      <xdr:row>18</xdr:row>
      <xdr:rowOff>0</xdr:rowOff>
    </xdr:to>
    <xdr:grpSp>
      <xdr:nvGrpSpPr>
        <xdr:cNvPr id="93" name="Group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GrpSpPr/>
      </xdr:nvGrpSpPr>
      <xdr:grpSpPr>
        <a:xfrm>
          <a:off x="3810000" y="2857500"/>
          <a:ext cx="1019175" cy="571500"/>
          <a:chOff x="3590925" y="619125"/>
          <a:chExt cx="1019175" cy="561975"/>
        </a:xfrm>
        <a:solidFill>
          <a:srgbClr val="FFE699"/>
        </a:solidFill>
      </xdr:grpSpPr>
      <xdr:sp macro="" textlink="">
        <xdr:nvSpPr>
          <xdr:cNvPr id="94" name="Rectangle : coins arrondis 93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PDM" textlink="">
        <xdr:nvSpPr>
          <xdr:cNvPr id="95" name="ZoneTexte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PDM</a:t>
            </a:r>
          </a:p>
        </xdr:txBody>
      </xdr:sp>
    </xdr:grpSp>
    <xdr:clientData/>
  </xdr:twoCellAnchor>
  <xdr:twoCellAnchor editAs="absolute">
    <xdr:from>
      <xdr:col>13</xdr:col>
      <xdr:colOff>0</xdr:colOff>
      <xdr:row>15</xdr:row>
      <xdr:rowOff>0</xdr:rowOff>
    </xdr:from>
    <xdr:to>
      <xdr:col>15</xdr:col>
      <xdr:colOff>257175</xdr:colOff>
      <xdr:row>18</xdr:row>
      <xdr:rowOff>0</xdr:rowOff>
    </xdr:to>
    <xdr:grpSp>
      <xdr:nvGrpSpPr>
        <xdr:cNvPr id="96" name="Group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GrpSpPr/>
      </xdr:nvGrpSpPr>
      <xdr:grpSpPr>
        <a:xfrm>
          <a:off x="4953000" y="2857500"/>
          <a:ext cx="1019175" cy="571500"/>
          <a:chOff x="3590925" y="619125"/>
          <a:chExt cx="1019175" cy="561975"/>
        </a:xfrm>
        <a:solidFill>
          <a:srgbClr val="FF99CC"/>
        </a:solidFill>
      </xdr:grpSpPr>
      <xdr:sp macro="" textlink="">
        <xdr:nvSpPr>
          <xdr:cNvPr id="97" name="Rectangle : coins arrondis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DIV" textlink="">
        <xdr:nvSpPr>
          <xdr:cNvPr id="98" name="ZoneTexte 97">
            <a:extLst>
              <a:ext uri="{FF2B5EF4-FFF2-40B4-BE49-F238E27FC236}">
                <a16:creationId xmlns:a16="http://schemas.microsoft.com/office/drawing/2014/main" id="{00000000-0008-0000-0000-000062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DIVERS</a:t>
            </a:r>
          </a:p>
        </xdr:txBody>
      </xdr:sp>
    </xdr:grpSp>
    <xdr:clientData/>
  </xdr:twoCellAnchor>
  <xdr:twoCellAnchor editAs="absolute">
    <xdr:from>
      <xdr:col>9</xdr:col>
      <xdr:colOff>361951</xdr:colOff>
      <xdr:row>0</xdr:row>
      <xdr:rowOff>161925</xdr:rowOff>
    </xdr:from>
    <xdr:to>
      <xdr:col>15</xdr:col>
      <xdr:colOff>235951</xdr:colOff>
      <xdr:row>5</xdr:row>
      <xdr:rowOff>109425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3790951" y="161925"/>
          <a:ext cx="2160000" cy="900000"/>
          <a:chOff x="4210050" y="3924300"/>
          <a:chExt cx="2160000" cy="900000"/>
        </a:xfrm>
      </xdr:grpSpPr>
      <xdr:sp macro="" textlink="">
        <xdr:nvSpPr>
          <xdr:cNvPr id="68" name="Rectangle 1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4210050" y="3924300"/>
            <a:ext cx="2160000" cy="900000"/>
          </a:xfrm>
          <a:prstGeom prst="rect">
            <a:avLst/>
          </a:prstGeom>
          <a:solidFill>
            <a:schemeClr val="accent5">
              <a:lumMod val="75000"/>
            </a:schemeClr>
          </a:solidFill>
          <a:ln w="28575">
            <a:solidFill>
              <a:schemeClr val="bg1"/>
            </a:solidFill>
            <a:miter lim="800000"/>
            <a:headEnd/>
            <a:tailEnd/>
          </a:ln>
        </xdr:spPr>
      </xdr:sp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4361363" y="4000500"/>
            <a:ext cx="185737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000" b="1">
                <a:ln>
                  <a:noFill/>
                </a:ln>
                <a:solidFill>
                  <a:schemeClr val="bg1"/>
                </a:solidFill>
              </a:rPr>
              <a:t>Protection</a:t>
            </a:r>
            <a:r>
              <a:rPr lang="fr-FR" sz="1000" b="1" baseline="0">
                <a:ln>
                  <a:noFill/>
                </a:ln>
                <a:solidFill>
                  <a:schemeClr val="bg1"/>
                </a:solidFill>
              </a:rPr>
              <a:t> des Onglets</a:t>
            </a:r>
            <a:endParaRPr lang="fr-FR" sz="1000" b="1">
              <a:ln>
                <a:noFill/>
              </a:ln>
              <a:solidFill>
                <a:schemeClr val="bg1"/>
              </a:solidFill>
            </a:endParaRPr>
          </a:p>
        </xdr:txBody>
      </xdr:sp>
    </xdr:grpSp>
    <xdr:clientData/>
  </xdr:twoCellAnchor>
  <xdr:twoCellAnchor editAs="oneCell">
    <xdr:from>
      <xdr:col>4</xdr:col>
      <xdr:colOff>209550</xdr:colOff>
      <xdr:row>7</xdr:row>
      <xdr:rowOff>47625</xdr:rowOff>
    </xdr:from>
    <xdr:to>
      <xdr:col>5</xdr:col>
      <xdr:colOff>266699</xdr:colOff>
      <xdr:row>9</xdr:row>
      <xdr:rowOff>104774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381125"/>
          <a:ext cx="438149" cy="438149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2</xdr:row>
      <xdr:rowOff>142874</xdr:rowOff>
    </xdr:from>
    <xdr:to>
      <xdr:col>15</xdr:col>
      <xdr:colOff>123825</xdr:colOff>
      <xdr:row>4</xdr:row>
      <xdr:rowOff>190499</xdr:rowOff>
    </xdr:to>
    <xdr:grpSp>
      <xdr:nvGrpSpPr>
        <xdr:cNvPr id="37" name="Group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GrpSpPr/>
      </xdr:nvGrpSpPr>
      <xdr:grpSpPr>
        <a:xfrm>
          <a:off x="4953000" y="523874"/>
          <a:ext cx="885825" cy="428625"/>
          <a:chOff x="4962524" y="1314449"/>
          <a:chExt cx="885825" cy="428625"/>
        </a:xfrm>
      </xdr:grpSpPr>
      <xdr:sp macro="[0]!Déprotéger" textlink="">
        <xdr:nvSpPr>
          <xdr:cNvPr id="99" name="Rectangle : coins arrondis 9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/>
        </xdr:nvSpPr>
        <xdr:spPr>
          <a:xfrm>
            <a:off x="4962524" y="1314449"/>
            <a:ext cx="885825" cy="428625"/>
          </a:xfrm>
          <a:prstGeom prst="roundRect">
            <a:avLst/>
          </a:prstGeom>
          <a:solidFill>
            <a:srgbClr val="00B050"/>
          </a:solidFill>
        </xdr:spPr>
        <xdr:style>
          <a:lnRef idx="3">
            <a:schemeClr val="lt1"/>
          </a:lnRef>
          <a:fillRef idx="1">
            <a:schemeClr val="accent6"/>
          </a:fillRef>
          <a:effectRef idx="1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Déprotéger">
        <xdr:nvPicPr>
          <xdr:cNvPr id="23" name="Image 22">
            <a:extLst>
              <a:ext uri="{FF2B5EF4-FFF2-40B4-BE49-F238E27FC236}">
                <a16:creationId xmlns:a16="http://schemas.microsoft.com/office/drawing/2014/main" id="{00000000-0008-0000-0000-00001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67324" y="1390649"/>
            <a:ext cx="276225" cy="276225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95250</xdr:colOff>
      <xdr:row>2</xdr:row>
      <xdr:rowOff>142874</xdr:rowOff>
    </xdr:from>
    <xdr:to>
      <xdr:col>12</xdr:col>
      <xdr:colOff>219075</xdr:colOff>
      <xdr:row>4</xdr:row>
      <xdr:rowOff>190499</xdr:rowOff>
    </xdr:to>
    <xdr:grpSp>
      <xdr:nvGrpSpPr>
        <xdr:cNvPr id="41" name="Group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3905250" y="523874"/>
          <a:ext cx="885825" cy="428625"/>
          <a:chOff x="3914774" y="1314449"/>
          <a:chExt cx="885825" cy="428625"/>
        </a:xfrm>
      </xdr:grpSpPr>
      <xdr:sp macro="[0]!Protéger" textlink="">
        <xdr:nvSpPr>
          <xdr:cNvPr id="12" name="Rectangle : coins arrondis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3914774" y="1314449"/>
            <a:ext cx="885825" cy="428625"/>
          </a:xfrm>
          <a:prstGeom prst="roundRect">
            <a:avLst/>
          </a:prstGeom>
          <a:solidFill>
            <a:srgbClr val="FF0000"/>
          </a:solidFill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Protéger">
        <xdr:nvPicPr>
          <xdr:cNvPr id="33" name="Image 32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80986" y="1390161"/>
            <a:ext cx="277200" cy="2772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142875</xdr:colOff>
      <xdr:row>1</xdr:row>
      <xdr:rowOff>85726</xdr:rowOff>
    </xdr:from>
    <xdr:to>
      <xdr:col>9</xdr:col>
      <xdr:colOff>19050</xdr:colOff>
      <xdr:row>3</xdr:row>
      <xdr:rowOff>9526</xdr:rowOff>
    </xdr:to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666875" y="276226"/>
          <a:ext cx="17811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Panneau de Contrôle</a:t>
          </a:r>
        </a:p>
      </xdr:txBody>
    </xdr:sp>
    <xdr:clientData/>
  </xdr:twoCellAnchor>
  <xdr:twoCellAnchor>
    <xdr:from>
      <xdr:col>15</xdr:col>
      <xdr:colOff>238125</xdr:colOff>
      <xdr:row>18</xdr:row>
      <xdr:rowOff>57150</xdr:rowOff>
    </xdr:from>
    <xdr:to>
      <xdr:col>16</xdr:col>
      <xdr:colOff>373440</xdr:colOff>
      <xdr:row>19</xdr:row>
      <xdr:rowOff>54629</xdr:rowOff>
    </xdr:to>
    <xdr:grpSp>
      <xdr:nvGrpSpPr>
        <xdr:cNvPr id="119" name="Group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/>
      </xdr:nvGrpSpPr>
      <xdr:grpSpPr>
        <a:xfrm>
          <a:off x="5953125" y="3486150"/>
          <a:ext cx="516315" cy="187979"/>
          <a:chOff x="6991349" y="857250"/>
          <a:chExt cx="519116" cy="185737"/>
        </a:xfrm>
      </xdr:grpSpPr>
      <xdr:pic>
        <xdr:nvPicPr>
          <xdr:cNvPr id="120" name="Image 119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91349" y="904875"/>
            <a:ext cx="138112" cy="138112"/>
          </a:xfrm>
          <a:prstGeom prst="rect">
            <a:avLst/>
          </a:prstGeom>
        </xdr:spPr>
      </xdr:pic>
      <xdr:sp macro="" textlink="">
        <xdr:nvSpPr>
          <xdr:cNvPr id="121" name="ZoneTexte 120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 txBox="1"/>
        </xdr:nvSpPr>
        <xdr:spPr>
          <a:xfrm>
            <a:off x="7067552" y="857250"/>
            <a:ext cx="442913" cy="1666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>
                <a:solidFill>
                  <a:schemeClr val="bg1"/>
                </a:solidFill>
                <a:latin typeface="+mn-lt"/>
              </a:rPr>
              <a:t>ArnoF</a:t>
            </a:r>
          </a:p>
        </xdr:txBody>
      </xdr:sp>
    </xdr:grpSp>
    <xdr:clientData/>
  </xdr:twoCellAnchor>
  <xdr:twoCellAnchor editAs="absolute">
    <xdr:from>
      <xdr:col>13</xdr:col>
      <xdr:colOff>0</xdr:colOff>
      <xdr:row>7</xdr:row>
      <xdr:rowOff>9525</xdr:rowOff>
    </xdr:from>
    <xdr:to>
      <xdr:col>15</xdr:col>
      <xdr:colOff>257175</xdr:colOff>
      <xdr:row>10</xdr:row>
      <xdr:rowOff>0</xdr:rowOff>
    </xdr:to>
    <xdr:grpSp>
      <xdr:nvGrpSpPr>
        <xdr:cNvPr id="52" name="Group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GrpSpPr/>
      </xdr:nvGrpSpPr>
      <xdr:grpSpPr>
        <a:xfrm>
          <a:off x="4953000" y="1343025"/>
          <a:ext cx="1019175" cy="561975"/>
          <a:chOff x="3590925" y="619125"/>
          <a:chExt cx="1019175" cy="561975"/>
        </a:xfrm>
        <a:solidFill>
          <a:schemeClr val="accent2">
            <a:lumMod val="60000"/>
            <a:lumOff val="40000"/>
          </a:schemeClr>
        </a:solidFill>
      </xdr:grpSpPr>
      <xdr:sp macro="[0]!PrintEnTête" textlink="">
        <xdr:nvSpPr>
          <xdr:cNvPr id="53" name="Rectangle : coins arrondis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SpPr/>
        </xdr:nvSpPr>
        <xdr:spPr>
          <a:xfrm>
            <a:off x="3590925" y="619125"/>
            <a:ext cx="1019175" cy="561975"/>
          </a:xfrm>
          <a:prstGeom prst="roundRect">
            <a:avLst/>
          </a:prstGeom>
          <a:grpFill/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sp macro="[0]!PrintEnTête" textlink="">
        <xdr:nvSpPr>
          <xdr:cNvPr id="54" name="ZoneTexte 53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 txBox="1"/>
        </xdr:nvSpPr>
        <xdr:spPr>
          <a:xfrm>
            <a:off x="3600450" y="771525"/>
            <a:ext cx="990600" cy="285750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>
                <a:solidFill>
                  <a:sysClr val="windowText" lastClr="000000"/>
                </a:solidFill>
                <a:latin typeface="Calibri" panose="020F0502020204030204" pitchFamily="34" charset="0"/>
                <a:cs typeface="Calibri" panose="020F0502020204030204" pitchFamily="34" charset="0"/>
              </a:rPr>
              <a:t>En-Tête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17</xdr:col>
      <xdr:colOff>0</xdr:colOff>
      <xdr:row>27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6477000" cy="5143500"/>
        </a:xfrm>
        <a:prstGeom prst="rect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9</xdr:col>
      <xdr:colOff>10027</xdr:colOff>
      <xdr:row>6</xdr:row>
      <xdr:rowOff>57244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055851" cy="1110597"/>
        </a:xfrm>
        <a:prstGeom prst="rect">
          <a:avLst/>
        </a:prstGeom>
      </xdr:spPr>
    </xdr:pic>
    <xdr:clientData/>
  </xdr:twoCellAnchor>
  <xdr:twoCellAnchor>
    <xdr:from>
      <xdr:col>8</xdr:col>
      <xdr:colOff>861453</xdr:colOff>
      <xdr:row>5</xdr:row>
      <xdr:rowOff>117942</xdr:rowOff>
    </xdr:from>
    <xdr:to>
      <xdr:col>8</xdr:col>
      <xdr:colOff>1377766</xdr:colOff>
      <xdr:row>6</xdr:row>
      <xdr:rowOff>36979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pSpPr/>
      </xdr:nvGrpSpPr>
      <xdr:grpSpPr>
        <a:xfrm>
          <a:off x="7528953" y="902354"/>
          <a:ext cx="516313" cy="187978"/>
          <a:chOff x="6991349" y="857250"/>
          <a:chExt cx="519114" cy="185737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91349" y="904875"/>
            <a:ext cx="138112" cy="138112"/>
          </a:xfrm>
          <a:prstGeom prst="rect">
            <a:avLst/>
          </a:prstGeom>
        </xdr:spPr>
      </xdr:pic>
      <xdr:sp macro="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7067550" y="857250"/>
            <a:ext cx="442913" cy="16668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800">
                <a:solidFill>
                  <a:schemeClr val="bg1"/>
                </a:solidFill>
                <a:latin typeface="+mn-lt"/>
              </a:rPr>
              <a:t>ArnoF</a:t>
            </a:r>
          </a:p>
        </xdr:txBody>
      </xdr:sp>
    </xdr:grpSp>
    <xdr:clientData/>
  </xdr:twoCellAnchor>
  <xdr:twoCellAnchor>
    <xdr:from>
      <xdr:col>17</xdr:col>
      <xdr:colOff>0</xdr:colOff>
      <xdr:row>0</xdr:row>
      <xdr:rowOff>112059</xdr:rowOff>
    </xdr:from>
    <xdr:to>
      <xdr:col>19</xdr:col>
      <xdr:colOff>358589</xdr:colOff>
      <xdr:row>6</xdr:row>
      <xdr:rowOff>89648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052176" y="112059"/>
          <a:ext cx="1882589" cy="10309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/>
            <a:t>Colonne</a:t>
          </a:r>
          <a:r>
            <a:rPr lang="fr-FR" sz="1000" baseline="0"/>
            <a:t> E</a:t>
          </a:r>
          <a:endParaRPr lang="fr-FR" sz="1000"/>
        </a:p>
        <a:p>
          <a:r>
            <a:rPr lang="fr-FR" sz="1000"/>
            <a:t>T</a:t>
          </a:r>
          <a:r>
            <a:rPr lang="fr-FR" sz="1000" baseline="0"/>
            <a:t> : Totaux</a:t>
          </a:r>
        </a:p>
        <a:p>
          <a:r>
            <a:rPr lang="fr-FR" sz="1000" baseline="0"/>
            <a:t>EL : Eléments (Automatique)</a:t>
          </a:r>
        </a:p>
        <a:p>
          <a:r>
            <a:rPr lang="fr-FR" sz="1000" baseline="0"/>
            <a:t>ET : Etats (Automatique)</a:t>
          </a:r>
        </a:p>
        <a:p>
          <a:r>
            <a:rPr lang="fr-FR" sz="1000" baseline="0"/>
            <a:t>D : Divers (Manuel)</a:t>
          </a:r>
        </a:p>
        <a:p>
          <a:r>
            <a:rPr lang="fr-FR" sz="1000" baseline="0"/>
            <a:t>M : Manuel (Manuel)</a:t>
          </a:r>
          <a:endParaRPr lang="fr-FR" sz="1000"/>
        </a:p>
      </xdr:txBody>
    </xdr:sp>
    <xdr:clientData/>
  </xdr:twoCellAnchor>
  <xdr:twoCellAnchor editAs="absolute">
    <xdr:from>
      <xdr:col>14</xdr:col>
      <xdr:colOff>0</xdr:colOff>
      <xdr:row>0</xdr:row>
      <xdr:rowOff>112059</xdr:rowOff>
    </xdr:from>
    <xdr:to>
      <xdr:col>15</xdr:col>
      <xdr:colOff>142875</xdr:colOff>
      <xdr:row>3</xdr:row>
      <xdr:rowOff>117662</xdr:rowOff>
    </xdr:to>
    <xdr:sp macro="[0]!Filtre0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600EFD2-3754-42B9-A82A-D75322B9384F}"/>
            </a:ext>
          </a:extLst>
        </xdr:cNvPr>
        <xdr:cNvSpPr>
          <a:spLocks/>
        </xdr:cNvSpPr>
      </xdr:nvSpPr>
      <xdr:spPr>
        <a:xfrm>
          <a:off x="11766176" y="112059"/>
          <a:ext cx="904875" cy="476250"/>
        </a:xfrm>
        <a:prstGeom prst="roundRect">
          <a:avLst/>
        </a:prstGeom>
        <a:solidFill>
          <a:srgbClr val="00B050"/>
        </a:solidFill>
        <a:ln w="19050" cap="flat">
          <a:solidFill>
            <a:srgbClr val="008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1000"/>
            <a:t>FILTRE</a:t>
          </a:r>
        </a:p>
        <a:p>
          <a:pPr algn="ctr"/>
          <a:r>
            <a:rPr lang="fr-FR" sz="1000"/>
            <a:t>0</a:t>
          </a:r>
        </a:p>
      </xdr:txBody>
    </xdr:sp>
    <xdr:clientData fPrintsWithSheet="0"/>
  </xdr:twoCellAnchor>
  <xdr:twoCellAnchor editAs="absolute">
    <xdr:from>
      <xdr:col>15</xdr:col>
      <xdr:colOff>291355</xdr:colOff>
      <xdr:row>0</xdr:row>
      <xdr:rowOff>112059</xdr:rowOff>
    </xdr:from>
    <xdr:to>
      <xdr:col>16</xdr:col>
      <xdr:colOff>429355</xdr:colOff>
      <xdr:row>3</xdr:row>
      <xdr:rowOff>109412</xdr:rowOff>
    </xdr:to>
    <xdr:sp macro="[0]!FiltreEffacer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E7F403E3-DC62-4A0C-89F9-40266FBDE69C}"/>
            </a:ext>
          </a:extLst>
        </xdr:cNvPr>
        <xdr:cNvSpPr>
          <a:spLocks/>
        </xdr:cNvSpPr>
      </xdr:nvSpPr>
      <xdr:spPr>
        <a:xfrm>
          <a:off x="12819531" y="112059"/>
          <a:ext cx="900000" cy="468000"/>
        </a:xfrm>
        <a:prstGeom prst="roundRect">
          <a:avLst/>
        </a:prstGeom>
        <a:solidFill>
          <a:srgbClr val="C00000"/>
        </a:solidFill>
        <a:ln w="19050" cap="flat"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1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EFFACER</a:t>
          </a:r>
          <a:r>
            <a:rPr lang="fr-FR" sz="10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</a:t>
          </a:r>
          <a:r>
            <a:rPr lang="fr-FR" sz="10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FILTRES</a:t>
          </a:r>
          <a:endParaRPr lang="fr-FR" sz="1000">
            <a:effectLst/>
          </a:endParaRPr>
        </a:p>
      </xdr:txBody>
    </xdr:sp>
    <xdr:clientData fPrintsWithSheet="0"/>
  </xdr:twoCellAnchor>
  <xdr:twoCellAnchor editAs="absolute">
    <xdr:from>
      <xdr:col>14</xdr:col>
      <xdr:colOff>0</xdr:colOff>
      <xdr:row>4</xdr:row>
      <xdr:rowOff>44824</xdr:rowOff>
    </xdr:from>
    <xdr:to>
      <xdr:col>15</xdr:col>
      <xdr:colOff>138000</xdr:colOff>
      <xdr:row>6</xdr:row>
      <xdr:rowOff>87000</xdr:rowOff>
    </xdr:to>
    <xdr:sp macro="[0]!FiltreT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650B9BB1-0F60-46A2-92E3-391DF2532980}"/>
            </a:ext>
          </a:extLst>
        </xdr:cNvPr>
        <xdr:cNvSpPr>
          <a:spLocks/>
        </xdr:cNvSpPr>
      </xdr:nvSpPr>
      <xdr:spPr>
        <a:xfrm>
          <a:off x="11766176" y="672353"/>
          <a:ext cx="900000" cy="468000"/>
        </a:xfrm>
        <a:prstGeom prst="roundRect">
          <a:avLst/>
        </a:prstGeom>
        <a:solidFill>
          <a:schemeClr val="accent1"/>
        </a:solidFill>
        <a:ln w="19050" cap="flat">
          <a:solidFill>
            <a:schemeClr val="accent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noAutofit/>
        </a:bodyPr>
        <a:lstStyle/>
        <a:p>
          <a:pPr algn="ctr"/>
          <a:r>
            <a:rPr lang="fr-FR" sz="1000"/>
            <a:t>FILTRE</a:t>
          </a:r>
        </a:p>
        <a:p>
          <a:pPr algn="ctr"/>
          <a:r>
            <a:rPr lang="fr-FR" sz="1000" baseline="0"/>
            <a:t>T</a:t>
          </a:r>
          <a:endParaRPr lang="fr-FR" sz="1000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1028700</xdr:rowOff>
    </xdr:to>
    <xdr:grpSp>
      <xdr:nvGrpSpPr>
        <xdr:cNvPr id="9820" name="Group 52">
          <a:extLst>
            <a:ext uri="{FF2B5EF4-FFF2-40B4-BE49-F238E27FC236}">
              <a16:creationId xmlns:a16="http://schemas.microsoft.com/office/drawing/2014/main" id="{00000000-0008-0000-0200-00005C260000}"/>
            </a:ext>
          </a:extLst>
        </xdr:cNvPr>
        <xdr:cNvGrpSpPr>
          <a:grpSpLocks/>
        </xdr:cNvGrpSpPr>
      </xdr:nvGrpSpPr>
      <xdr:grpSpPr bwMode="auto">
        <a:xfrm>
          <a:off x="0" y="0"/>
          <a:ext cx="6599464" cy="1028700"/>
          <a:chOff x="0" y="0"/>
          <a:chExt cx="693" cy="108"/>
        </a:xfrm>
      </xdr:grpSpPr>
      <xdr:sp macro="" textlink="">
        <xdr:nvSpPr>
          <xdr:cNvPr id="9866" name="Rectangle 37">
            <a:extLst>
              <a:ext uri="{FF2B5EF4-FFF2-40B4-BE49-F238E27FC236}">
                <a16:creationId xmlns:a16="http://schemas.microsoft.com/office/drawing/2014/main" id="{00000000-0008-0000-0200-00008A26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867" name="Group 51">
            <a:extLst>
              <a:ext uri="{FF2B5EF4-FFF2-40B4-BE49-F238E27FC236}">
                <a16:creationId xmlns:a16="http://schemas.microsoft.com/office/drawing/2014/main" id="{00000000-0008-0000-0200-00008B26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868" name="Picture 38" descr="MHCS">
              <a:extLst>
                <a:ext uri="{FF2B5EF4-FFF2-40B4-BE49-F238E27FC236}">
                  <a16:creationId xmlns:a16="http://schemas.microsoft.com/office/drawing/2014/main" id="{00000000-0008-0000-0200-00008C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69" name="Picture 50" descr="MHCS">
              <a:extLst>
                <a:ext uri="{FF2B5EF4-FFF2-40B4-BE49-F238E27FC236}">
                  <a16:creationId xmlns:a16="http://schemas.microsoft.com/office/drawing/2014/main" id="{00000000-0008-0000-0200-00008D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89</xdr:row>
      <xdr:rowOff>0</xdr:rowOff>
    </xdr:from>
    <xdr:to>
      <xdr:col>7</xdr:col>
      <xdr:colOff>0</xdr:colOff>
      <xdr:row>89</xdr:row>
      <xdr:rowOff>1028700</xdr:rowOff>
    </xdr:to>
    <xdr:grpSp>
      <xdr:nvGrpSpPr>
        <xdr:cNvPr id="9821" name="Group 53">
          <a:extLst>
            <a:ext uri="{FF2B5EF4-FFF2-40B4-BE49-F238E27FC236}">
              <a16:creationId xmlns:a16="http://schemas.microsoft.com/office/drawing/2014/main" id="{00000000-0008-0000-0200-00005D260000}"/>
            </a:ext>
          </a:extLst>
        </xdr:cNvPr>
        <xdr:cNvGrpSpPr>
          <a:grpSpLocks/>
        </xdr:cNvGrpSpPr>
      </xdr:nvGrpSpPr>
      <xdr:grpSpPr bwMode="auto">
        <a:xfrm>
          <a:off x="0" y="21390429"/>
          <a:ext cx="6599464" cy="1028700"/>
          <a:chOff x="0" y="0"/>
          <a:chExt cx="693" cy="108"/>
        </a:xfrm>
      </xdr:grpSpPr>
      <xdr:sp macro="" textlink="">
        <xdr:nvSpPr>
          <xdr:cNvPr id="9862" name="Rectangle 54">
            <a:extLst>
              <a:ext uri="{FF2B5EF4-FFF2-40B4-BE49-F238E27FC236}">
                <a16:creationId xmlns:a16="http://schemas.microsoft.com/office/drawing/2014/main" id="{00000000-0008-0000-0200-00008626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863" name="Group 55">
            <a:extLst>
              <a:ext uri="{FF2B5EF4-FFF2-40B4-BE49-F238E27FC236}">
                <a16:creationId xmlns:a16="http://schemas.microsoft.com/office/drawing/2014/main" id="{00000000-0008-0000-0200-00008726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864" name="Picture 56" descr="MHCS">
              <a:extLst>
                <a:ext uri="{FF2B5EF4-FFF2-40B4-BE49-F238E27FC236}">
                  <a16:creationId xmlns:a16="http://schemas.microsoft.com/office/drawing/2014/main" id="{00000000-0008-0000-0200-000088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65" name="Picture 57" descr="MHCS">
              <a:extLst>
                <a:ext uri="{FF2B5EF4-FFF2-40B4-BE49-F238E27FC236}">
                  <a16:creationId xmlns:a16="http://schemas.microsoft.com/office/drawing/2014/main" id="{00000000-0008-0000-0200-000089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122</xdr:row>
      <xdr:rowOff>9525</xdr:rowOff>
    </xdr:from>
    <xdr:to>
      <xdr:col>7</xdr:col>
      <xdr:colOff>0</xdr:colOff>
      <xdr:row>123</xdr:row>
      <xdr:rowOff>0</xdr:rowOff>
    </xdr:to>
    <xdr:grpSp>
      <xdr:nvGrpSpPr>
        <xdr:cNvPr id="9822" name="Group 58">
          <a:extLst>
            <a:ext uri="{FF2B5EF4-FFF2-40B4-BE49-F238E27FC236}">
              <a16:creationId xmlns:a16="http://schemas.microsoft.com/office/drawing/2014/main" id="{00000000-0008-0000-0200-00005E260000}"/>
            </a:ext>
          </a:extLst>
        </xdr:cNvPr>
        <xdr:cNvGrpSpPr>
          <a:grpSpLocks/>
        </xdr:cNvGrpSpPr>
      </xdr:nvGrpSpPr>
      <xdr:grpSpPr bwMode="auto">
        <a:xfrm>
          <a:off x="0" y="31414811"/>
          <a:ext cx="6599464" cy="1024618"/>
          <a:chOff x="0" y="0"/>
          <a:chExt cx="693" cy="108"/>
        </a:xfrm>
      </xdr:grpSpPr>
      <xdr:sp macro="" textlink="">
        <xdr:nvSpPr>
          <xdr:cNvPr id="9858" name="Rectangle 59">
            <a:extLst>
              <a:ext uri="{FF2B5EF4-FFF2-40B4-BE49-F238E27FC236}">
                <a16:creationId xmlns:a16="http://schemas.microsoft.com/office/drawing/2014/main" id="{00000000-0008-0000-0200-00008226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859" name="Group 60">
            <a:extLst>
              <a:ext uri="{FF2B5EF4-FFF2-40B4-BE49-F238E27FC236}">
                <a16:creationId xmlns:a16="http://schemas.microsoft.com/office/drawing/2014/main" id="{00000000-0008-0000-0200-00008326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860" name="Picture 61" descr="MHCS">
              <a:extLst>
                <a:ext uri="{FF2B5EF4-FFF2-40B4-BE49-F238E27FC236}">
                  <a16:creationId xmlns:a16="http://schemas.microsoft.com/office/drawing/2014/main" id="{00000000-0008-0000-0200-000084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61" name="Picture 62" descr="MHCS">
              <a:extLst>
                <a:ext uri="{FF2B5EF4-FFF2-40B4-BE49-F238E27FC236}">
                  <a16:creationId xmlns:a16="http://schemas.microsoft.com/office/drawing/2014/main" id="{00000000-0008-0000-0200-000085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155</xdr:row>
      <xdr:rowOff>9525</xdr:rowOff>
    </xdr:from>
    <xdr:to>
      <xdr:col>7</xdr:col>
      <xdr:colOff>0</xdr:colOff>
      <xdr:row>156</xdr:row>
      <xdr:rowOff>0</xdr:rowOff>
    </xdr:to>
    <xdr:grpSp>
      <xdr:nvGrpSpPr>
        <xdr:cNvPr id="9823" name="Group 63">
          <a:extLst>
            <a:ext uri="{FF2B5EF4-FFF2-40B4-BE49-F238E27FC236}">
              <a16:creationId xmlns:a16="http://schemas.microsoft.com/office/drawing/2014/main" id="{00000000-0008-0000-0200-00005F260000}"/>
            </a:ext>
          </a:extLst>
        </xdr:cNvPr>
        <xdr:cNvGrpSpPr>
          <a:grpSpLocks/>
        </xdr:cNvGrpSpPr>
      </xdr:nvGrpSpPr>
      <xdr:grpSpPr bwMode="auto">
        <a:xfrm>
          <a:off x="0" y="41429668"/>
          <a:ext cx="6599464" cy="1024618"/>
          <a:chOff x="0" y="0"/>
          <a:chExt cx="693" cy="108"/>
        </a:xfrm>
      </xdr:grpSpPr>
      <xdr:sp macro="" textlink="">
        <xdr:nvSpPr>
          <xdr:cNvPr id="9854" name="Rectangle 64">
            <a:extLst>
              <a:ext uri="{FF2B5EF4-FFF2-40B4-BE49-F238E27FC236}">
                <a16:creationId xmlns:a16="http://schemas.microsoft.com/office/drawing/2014/main" id="{00000000-0008-0000-0200-00007E26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855" name="Group 65">
            <a:extLst>
              <a:ext uri="{FF2B5EF4-FFF2-40B4-BE49-F238E27FC236}">
                <a16:creationId xmlns:a16="http://schemas.microsoft.com/office/drawing/2014/main" id="{00000000-0008-0000-0200-00007F26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856" name="Picture 66" descr="MHCS">
              <a:extLst>
                <a:ext uri="{FF2B5EF4-FFF2-40B4-BE49-F238E27FC236}">
                  <a16:creationId xmlns:a16="http://schemas.microsoft.com/office/drawing/2014/main" id="{00000000-0008-0000-0200-000080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57" name="Picture 67" descr="MHCS">
              <a:extLst>
                <a:ext uri="{FF2B5EF4-FFF2-40B4-BE49-F238E27FC236}">
                  <a16:creationId xmlns:a16="http://schemas.microsoft.com/office/drawing/2014/main" id="{00000000-0008-0000-0200-000081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188</xdr:row>
      <xdr:rowOff>9525</xdr:rowOff>
    </xdr:from>
    <xdr:to>
      <xdr:col>7</xdr:col>
      <xdr:colOff>0</xdr:colOff>
      <xdr:row>189</xdr:row>
      <xdr:rowOff>0</xdr:rowOff>
    </xdr:to>
    <xdr:grpSp>
      <xdr:nvGrpSpPr>
        <xdr:cNvPr id="9827" name="Group 83">
          <a:extLst>
            <a:ext uri="{FF2B5EF4-FFF2-40B4-BE49-F238E27FC236}">
              <a16:creationId xmlns:a16="http://schemas.microsoft.com/office/drawing/2014/main" id="{00000000-0008-0000-0200-000063260000}"/>
            </a:ext>
          </a:extLst>
        </xdr:cNvPr>
        <xdr:cNvGrpSpPr>
          <a:grpSpLocks/>
        </xdr:cNvGrpSpPr>
      </xdr:nvGrpSpPr>
      <xdr:grpSpPr bwMode="auto">
        <a:xfrm>
          <a:off x="0" y="51444525"/>
          <a:ext cx="6599464" cy="1024618"/>
          <a:chOff x="0" y="0"/>
          <a:chExt cx="693" cy="108"/>
        </a:xfrm>
      </xdr:grpSpPr>
      <xdr:sp macro="" textlink="">
        <xdr:nvSpPr>
          <xdr:cNvPr id="9838" name="Rectangle 84">
            <a:extLst>
              <a:ext uri="{FF2B5EF4-FFF2-40B4-BE49-F238E27FC236}">
                <a16:creationId xmlns:a16="http://schemas.microsoft.com/office/drawing/2014/main" id="{00000000-0008-0000-0200-00006E26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839" name="Group 85">
            <a:extLst>
              <a:ext uri="{FF2B5EF4-FFF2-40B4-BE49-F238E27FC236}">
                <a16:creationId xmlns:a16="http://schemas.microsoft.com/office/drawing/2014/main" id="{00000000-0008-0000-0200-00006F26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840" name="Picture 86" descr="MHCS">
              <a:extLst>
                <a:ext uri="{FF2B5EF4-FFF2-40B4-BE49-F238E27FC236}">
                  <a16:creationId xmlns:a16="http://schemas.microsoft.com/office/drawing/2014/main" id="{00000000-0008-0000-0200-000070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841" name="Picture 87" descr="MHCS">
              <a:extLst>
                <a:ext uri="{FF2B5EF4-FFF2-40B4-BE49-F238E27FC236}">
                  <a16:creationId xmlns:a16="http://schemas.microsoft.com/office/drawing/2014/main" id="{00000000-0008-0000-0200-00007126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0</xdr:colOff>
      <xdr:row>1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553075" y="0"/>
          <a:ext cx="1047750" cy="1038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14288</xdr:colOff>
      <xdr:row>0</xdr:row>
      <xdr:rowOff>238125</xdr:rowOff>
    </xdr:from>
    <xdr:to>
      <xdr:col>6</xdr:col>
      <xdr:colOff>1033463</xdr:colOff>
      <xdr:row>0</xdr:row>
      <xdr:rowOff>800100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pSpPr/>
      </xdr:nvGrpSpPr>
      <xdr:grpSpPr>
        <a:xfrm>
          <a:off x="5566002" y="238125"/>
          <a:ext cx="1019175" cy="561975"/>
          <a:chOff x="5567363" y="238125"/>
          <a:chExt cx="1019175" cy="561975"/>
        </a:xfrm>
      </xdr:grpSpPr>
      <xdr:sp macro="[0]!Etats_MHCS" textlink="">
        <xdr:nvSpPr>
          <xdr:cNvPr id="59" name="Rectangle : coins arrondis 58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SpPr/>
        </xdr:nvSpPr>
        <xdr:spPr>
          <a:xfrm>
            <a:off x="5567363" y="238125"/>
            <a:ext cx="1019175" cy="561975"/>
          </a:xfrm>
          <a:prstGeom prst="roundRect">
            <a:avLst/>
          </a:prstGeom>
          <a:solidFill>
            <a:srgbClr val="00B050"/>
          </a:solidFill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pic macro="[0]!Etats_MHCS">
        <xdr:nvPicPr>
          <xdr:cNvPr id="63" name="Image 62">
            <a:extLst>
              <a:ext uri="{FF2B5EF4-FFF2-40B4-BE49-F238E27FC236}">
                <a16:creationId xmlns:a16="http://schemas.microsoft.com/office/drawing/2014/main" id="{00000000-0008-0000-0200-00003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00738" y="342900"/>
            <a:ext cx="352424" cy="352424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0</xdr:colOff>
      <xdr:row>76</xdr:row>
      <xdr:rowOff>0</xdr:rowOff>
    </xdr:from>
    <xdr:to>
      <xdr:col>6</xdr:col>
      <xdr:colOff>447675</xdr:colOff>
      <xdr:row>77</xdr:row>
      <xdr:rowOff>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/>
      </xdr:nvGrpSpPr>
      <xdr:grpSpPr>
        <a:xfrm>
          <a:off x="5551714" y="18383250"/>
          <a:ext cx="447675" cy="231321"/>
          <a:chOff x="5553075" y="18183225"/>
          <a:chExt cx="447675" cy="228600"/>
        </a:xfrm>
      </xdr:grpSpPr>
      <xdr:pic macro="[0]!MHCS_P7">
        <xdr:nvPicPr>
          <xdr:cNvPr id="68" name="Image 67">
            <a:extLst>
              <a:ext uri="{FF2B5EF4-FFF2-40B4-BE49-F238E27FC236}">
                <a16:creationId xmlns:a16="http://schemas.microsoft.com/office/drawing/2014/main" id="{00000000-0008-0000-0200-00004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4043" y="18211800"/>
            <a:ext cx="185738" cy="171450"/>
          </a:xfrm>
          <a:prstGeom prst="rect">
            <a:avLst/>
          </a:prstGeom>
        </xdr:spPr>
      </xdr:pic>
      <xdr:sp macro="[0]!MHCS_P6" textlink="">
        <xdr:nvSpPr>
          <xdr:cNvPr id="69" name="Rectangle 68">
            <a:extLst>
              <a:ext uri="{FF2B5EF4-FFF2-40B4-BE49-F238E27FC236}">
                <a16:creationId xmlns:a16="http://schemas.microsoft.com/office/drawing/2014/main" id="{00000000-0008-0000-0200-000045000000}"/>
              </a:ext>
            </a:extLst>
          </xdr:cNvPr>
          <xdr:cNvSpPr/>
        </xdr:nvSpPr>
        <xdr:spPr>
          <a:xfrm>
            <a:off x="5553075" y="18183225"/>
            <a:ext cx="447675" cy="228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0</xdr:col>
      <xdr:colOff>0</xdr:colOff>
      <xdr:row>221</xdr:row>
      <xdr:rowOff>0</xdr:rowOff>
    </xdr:from>
    <xdr:to>
      <xdr:col>7</xdr:col>
      <xdr:colOff>0</xdr:colOff>
      <xdr:row>222</xdr:row>
      <xdr:rowOff>5443</xdr:rowOff>
    </xdr:to>
    <xdr:grpSp>
      <xdr:nvGrpSpPr>
        <xdr:cNvPr id="81" name="Group 78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GrpSpPr>
          <a:grpSpLocks/>
        </xdr:cNvGrpSpPr>
      </xdr:nvGrpSpPr>
      <xdr:grpSpPr bwMode="auto">
        <a:xfrm>
          <a:off x="0" y="61449857"/>
          <a:ext cx="6599464" cy="1039586"/>
          <a:chOff x="0" y="0"/>
          <a:chExt cx="693" cy="108"/>
        </a:xfrm>
      </xdr:grpSpPr>
      <xdr:sp macro="" textlink="">
        <xdr:nvSpPr>
          <xdr:cNvPr id="89" name="Rectangle 79">
            <a:extLst>
              <a:ext uri="{FF2B5EF4-FFF2-40B4-BE49-F238E27FC236}">
                <a16:creationId xmlns:a16="http://schemas.microsoft.com/office/drawing/2014/main" id="{00000000-0008-0000-02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0"/>
            <a:ext cx="69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90" name="Group 80">
            <a:extLst>
              <a:ext uri="{FF2B5EF4-FFF2-40B4-BE49-F238E27FC236}">
                <a16:creationId xmlns:a16="http://schemas.microsoft.com/office/drawing/2014/main" id="{00000000-0008-0000-0200-00005A000000}"/>
              </a:ext>
            </a:extLst>
          </xdr:cNvPr>
          <xdr:cNvGrpSpPr>
            <a:grpSpLocks/>
          </xdr:cNvGrpSpPr>
        </xdr:nvGrpSpPr>
        <xdr:grpSpPr bwMode="auto">
          <a:xfrm>
            <a:off x="173" y="19"/>
            <a:ext cx="347" cy="70"/>
            <a:chOff x="841" y="169"/>
            <a:chExt cx="347" cy="70"/>
          </a:xfrm>
        </xdr:grpSpPr>
        <xdr:pic>
          <xdr:nvPicPr>
            <xdr:cNvPr id="91" name="Picture 81" descr="MHCS">
              <a:extLst>
                <a:ext uri="{FF2B5EF4-FFF2-40B4-BE49-F238E27FC236}">
                  <a16:creationId xmlns:a16="http://schemas.microsoft.com/office/drawing/2014/main" id="{00000000-0008-0000-0200-00005B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41" y="177"/>
              <a:ext cx="347" cy="6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92" name="Picture 82" descr="MHCS">
              <a:extLst>
                <a:ext uri="{FF2B5EF4-FFF2-40B4-BE49-F238E27FC236}">
                  <a16:creationId xmlns:a16="http://schemas.microsoft.com/office/drawing/2014/main" id="{00000000-0008-0000-0200-00005C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0" y="169"/>
              <a:ext cx="128" cy="4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123</xdr:row>
      <xdr:rowOff>0</xdr:rowOff>
    </xdr:from>
    <xdr:to>
      <xdr:col>9</xdr:col>
      <xdr:colOff>0</xdr:colOff>
      <xdr:row>123</xdr:row>
      <xdr:rowOff>1028700</xdr:rowOff>
    </xdr:to>
    <xdr:grpSp>
      <xdr:nvGrpSpPr>
        <xdr:cNvPr id="11064" name="Group 3">
          <a:extLst>
            <a:ext uri="{FF2B5EF4-FFF2-40B4-BE49-F238E27FC236}">
              <a16:creationId xmlns:a16="http://schemas.microsoft.com/office/drawing/2014/main" id="{00000000-0008-0000-0300-0000382B0000}"/>
            </a:ext>
          </a:extLst>
        </xdr:cNvPr>
        <xdr:cNvGrpSpPr>
          <a:grpSpLocks/>
        </xdr:cNvGrpSpPr>
      </xdr:nvGrpSpPr>
      <xdr:grpSpPr bwMode="auto">
        <a:xfrm>
          <a:off x="0" y="28927425"/>
          <a:ext cx="6696075" cy="1028700"/>
          <a:chOff x="0" y="1976"/>
          <a:chExt cx="703" cy="108"/>
        </a:xfrm>
      </xdr:grpSpPr>
      <xdr:sp macro="" textlink="">
        <xdr:nvSpPr>
          <xdr:cNvPr id="11136" name="Rectangle 1">
            <a:extLst>
              <a:ext uri="{FF2B5EF4-FFF2-40B4-BE49-F238E27FC236}">
                <a16:creationId xmlns:a16="http://schemas.microsoft.com/office/drawing/2014/main" id="{00000000-0008-0000-0300-000080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37" name="Picture 2" descr="MHD 1">
            <a:extLst>
              <a:ext uri="{FF2B5EF4-FFF2-40B4-BE49-F238E27FC236}">
                <a16:creationId xmlns:a16="http://schemas.microsoft.com/office/drawing/2014/main" id="{00000000-0008-0000-0300-000081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189</xdr:row>
      <xdr:rowOff>0</xdr:rowOff>
    </xdr:from>
    <xdr:to>
      <xdr:col>9</xdr:col>
      <xdr:colOff>0</xdr:colOff>
      <xdr:row>189</xdr:row>
      <xdr:rowOff>1028700</xdr:rowOff>
    </xdr:to>
    <xdr:grpSp>
      <xdr:nvGrpSpPr>
        <xdr:cNvPr id="11065" name="Group 4">
          <a:extLst>
            <a:ext uri="{FF2B5EF4-FFF2-40B4-BE49-F238E27FC236}">
              <a16:creationId xmlns:a16="http://schemas.microsoft.com/office/drawing/2014/main" id="{00000000-0008-0000-0300-0000392B0000}"/>
            </a:ext>
          </a:extLst>
        </xdr:cNvPr>
        <xdr:cNvGrpSpPr>
          <a:grpSpLocks/>
        </xdr:cNvGrpSpPr>
      </xdr:nvGrpSpPr>
      <xdr:grpSpPr bwMode="auto">
        <a:xfrm>
          <a:off x="0" y="49215675"/>
          <a:ext cx="6696075" cy="1028700"/>
          <a:chOff x="0" y="1976"/>
          <a:chExt cx="703" cy="108"/>
        </a:xfrm>
      </xdr:grpSpPr>
      <xdr:sp macro="" textlink="">
        <xdr:nvSpPr>
          <xdr:cNvPr id="11134" name="Rectangle 5">
            <a:extLst>
              <a:ext uri="{FF2B5EF4-FFF2-40B4-BE49-F238E27FC236}">
                <a16:creationId xmlns:a16="http://schemas.microsoft.com/office/drawing/2014/main" id="{00000000-0008-0000-0300-00007E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35" name="Picture 6" descr="MHD 1">
            <a:extLst>
              <a:ext uri="{FF2B5EF4-FFF2-40B4-BE49-F238E27FC236}">
                <a16:creationId xmlns:a16="http://schemas.microsoft.com/office/drawing/2014/main" id="{00000000-0008-0000-0300-00007F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1046389</xdr:colOff>
      <xdr:row>1</xdr:row>
      <xdr:rowOff>2721</xdr:rowOff>
    </xdr:to>
    <xdr:grpSp>
      <xdr:nvGrpSpPr>
        <xdr:cNvPr id="11066" name="Group 7">
          <a:extLst>
            <a:ext uri="{FF2B5EF4-FFF2-40B4-BE49-F238E27FC236}">
              <a16:creationId xmlns:a16="http://schemas.microsoft.com/office/drawing/2014/main" id="{00000000-0008-0000-0300-00003A2B0000}"/>
            </a:ext>
          </a:extLst>
        </xdr:cNvPr>
        <xdr:cNvGrpSpPr>
          <a:grpSpLocks/>
        </xdr:cNvGrpSpPr>
      </xdr:nvGrpSpPr>
      <xdr:grpSpPr bwMode="auto">
        <a:xfrm>
          <a:off x="0" y="0"/>
          <a:ext cx="6694714" cy="1040946"/>
          <a:chOff x="0" y="1976"/>
          <a:chExt cx="703" cy="108"/>
        </a:xfrm>
      </xdr:grpSpPr>
      <xdr:sp macro="" textlink="">
        <xdr:nvSpPr>
          <xdr:cNvPr id="11132" name="Rectangle 8">
            <a:extLst>
              <a:ext uri="{FF2B5EF4-FFF2-40B4-BE49-F238E27FC236}">
                <a16:creationId xmlns:a16="http://schemas.microsoft.com/office/drawing/2014/main" id="{00000000-0008-0000-0300-00007C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33" name="Picture 9" descr="MHD 1">
            <a:extLst>
              <a:ext uri="{FF2B5EF4-FFF2-40B4-BE49-F238E27FC236}">
                <a16:creationId xmlns:a16="http://schemas.microsoft.com/office/drawing/2014/main" id="{00000000-0008-0000-0300-00007D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222</xdr:row>
      <xdr:rowOff>0</xdr:rowOff>
    </xdr:from>
    <xdr:to>
      <xdr:col>9</xdr:col>
      <xdr:colOff>0</xdr:colOff>
      <xdr:row>222</xdr:row>
      <xdr:rowOff>1028700</xdr:rowOff>
    </xdr:to>
    <xdr:grpSp>
      <xdr:nvGrpSpPr>
        <xdr:cNvPr id="11067" name="Group 10">
          <a:extLst>
            <a:ext uri="{FF2B5EF4-FFF2-40B4-BE49-F238E27FC236}">
              <a16:creationId xmlns:a16="http://schemas.microsoft.com/office/drawing/2014/main" id="{00000000-0008-0000-0300-00003B2B0000}"/>
            </a:ext>
          </a:extLst>
        </xdr:cNvPr>
        <xdr:cNvGrpSpPr>
          <a:grpSpLocks/>
        </xdr:cNvGrpSpPr>
      </xdr:nvGrpSpPr>
      <xdr:grpSpPr bwMode="auto">
        <a:xfrm>
          <a:off x="0" y="59359800"/>
          <a:ext cx="6696075" cy="1028700"/>
          <a:chOff x="0" y="1976"/>
          <a:chExt cx="703" cy="108"/>
        </a:xfrm>
      </xdr:grpSpPr>
      <xdr:sp macro="" textlink="">
        <xdr:nvSpPr>
          <xdr:cNvPr id="11130" name="Rectangle 11">
            <a:extLst>
              <a:ext uri="{FF2B5EF4-FFF2-40B4-BE49-F238E27FC236}">
                <a16:creationId xmlns:a16="http://schemas.microsoft.com/office/drawing/2014/main" id="{00000000-0008-0000-0300-00007A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31" name="Picture 12" descr="MHD 1">
            <a:extLst>
              <a:ext uri="{FF2B5EF4-FFF2-40B4-BE49-F238E27FC236}">
                <a16:creationId xmlns:a16="http://schemas.microsoft.com/office/drawing/2014/main" id="{00000000-0008-0000-0300-00007B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255</xdr:row>
      <xdr:rowOff>0</xdr:rowOff>
    </xdr:from>
    <xdr:to>
      <xdr:col>9</xdr:col>
      <xdr:colOff>0</xdr:colOff>
      <xdr:row>255</xdr:row>
      <xdr:rowOff>1028700</xdr:rowOff>
    </xdr:to>
    <xdr:grpSp>
      <xdr:nvGrpSpPr>
        <xdr:cNvPr id="11068" name="Group 13">
          <a:extLst>
            <a:ext uri="{FF2B5EF4-FFF2-40B4-BE49-F238E27FC236}">
              <a16:creationId xmlns:a16="http://schemas.microsoft.com/office/drawing/2014/main" id="{00000000-0008-0000-0300-00003C2B0000}"/>
            </a:ext>
          </a:extLst>
        </xdr:cNvPr>
        <xdr:cNvGrpSpPr>
          <a:grpSpLocks/>
        </xdr:cNvGrpSpPr>
      </xdr:nvGrpSpPr>
      <xdr:grpSpPr bwMode="auto">
        <a:xfrm>
          <a:off x="0" y="69503925"/>
          <a:ext cx="6696075" cy="1028700"/>
          <a:chOff x="0" y="1976"/>
          <a:chExt cx="703" cy="108"/>
        </a:xfrm>
      </xdr:grpSpPr>
      <xdr:sp macro="" textlink="">
        <xdr:nvSpPr>
          <xdr:cNvPr id="11128" name="Rectangle 14">
            <a:extLst>
              <a:ext uri="{FF2B5EF4-FFF2-40B4-BE49-F238E27FC236}">
                <a16:creationId xmlns:a16="http://schemas.microsoft.com/office/drawing/2014/main" id="{00000000-0008-0000-0300-000078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29" name="Picture 15" descr="MHD 1">
            <a:extLst>
              <a:ext uri="{FF2B5EF4-FFF2-40B4-BE49-F238E27FC236}">
                <a16:creationId xmlns:a16="http://schemas.microsoft.com/office/drawing/2014/main" id="{00000000-0008-0000-0300-000079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288</xdr:row>
      <xdr:rowOff>0</xdr:rowOff>
    </xdr:from>
    <xdr:to>
      <xdr:col>9</xdr:col>
      <xdr:colOff>0</xdr:colOff>
      <xdr:row>288</xdr:row>
      <xdr:rowOff>1028700</xdr:rowOff>
    </xdr:to>
    <xdr:grpSp>
      <xdr:nvGrpSpPr>
        <xdr:cNvPr id="11069" name="Group 16">
          <a:extLst>
            <a:ext uri="{FF2B5EF4-FFF2-40B4-BE49-F238E27FC236}">
              <a16:creationId xmlns:a16="http://schemas.microsoft.com/office/drawing/2014/main" id="{00000000-0008-0000-0300-00003D2B0000}"/>
            </a:ext>
          </a:extLst>
        </xdr:cNvPr>
        <xdr:cNvGrpSpPr>
          <a:grpSpLocks/>
        </xdr:cNvGrpSpPr>
      </xdr:nvGrpSpPr>
      <xdr:grpSpPr bwMode="auto">
        <a:xfrm>
          <a:off x="0" y="79648050"/>
          <a:ext cx="6696075" cy="1028700"/>
          <a:chOff x="0" y="1976"/>
          <a:chExt cx="703" cy="108"/>
        </a:xfrm>
      </xdr:grpSpPr>
      <xdr:sp macro="" textlink="">
        <xdr:nvSpPr>
          <xdr:cNvPr id="11126" name="Rectangle 17">
            <a:extLst>
              <a:ext uri="{FF2B5EF4-FFF2-40B4-BE49-F238E27FC236}">
                <a16:creationId xmlns:a16="http://schemas.microsoft.com/office/drawing/2014/main" id="{00000000-0008-0000-0300-000076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27" name="Picture 18" descr="MHD 1">
            <a:extLst>
              <a:ext uri="{FF2B5EF4-FFF2-40B4-BE49-F238E27FC236}">
                <a16:creationId xmlns:a16="http://schemas.microsoft.com/office/drawing/2014/main" id="{00000000-0008-0000-0300-000077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321</xdr:row>
      <xdr:rowOff>0</xdr:rowOff>
    </xdr:from>
    <xdr:to>
      <xdr:col>9</xdr:col>
      <xdr:colOff>0</xdr:colOff>
      <xdr:row>321</xdr:row>
      <xdr:rowOff>1028700</xdr:rowOff>
    </xdr:to>
    <xdr:grpSp>
      <xdr:nvGrpSpPr>
        <xdr:cNvPr id="11070" name="Group 19">
          <a:extLst>
            <a:ext uri="{FF2B5EF4-FFF2-40B4-BE49-F238E27FC236}">
              <a16:creationId xmlns:a16="http://schemas.microsoft.com/office/drawing/2014/main" id="{00000000-0008-0000-0300-00003E2B0000}"/>
            </a:ext>
          </a:extLst>
        </xdr:cNvPr>
        <xdr:cNvGrpSpPr>
          <a:grpSpLocks/>
        </xdr:cNvGrpSpPr>
      </xdr:nvGrpSpPr>
      <xdr:grpSpPr bwMode="auto">
        <a:xfrm>
          <a:off x="0" y="89792175"/>
          <a:ext cx="6696075" cy="1028700"/>
          <a:chOff x="0" y="1976"/>
          <a:chExt cx="703" cy="108"/>
        </a:xfrm>
      </xdr:grpSpPr>
      <xdr:sp macro="" textlink="">
        <xdr:nvSpPr>
          <xdr:cNvPr id="11124" name="Rectangle 20">
            <a:extLst>
              <a:ext uri="{FF2B5EF4-FFF2-40B4-BE49-F238E27FC236}">
                <a16:creationId xmlns:a16="http://schemas.microsoft.com/office/drawing/2014/main" id="{00000000-0008-0000-0300-000074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25" name="Picture 21" descr="MHD 1">
            <a:extLst>
              <a:ext uri="{FF2B5EF4-FFF2-40B4-BE49-F238E27FC236}">
                <a16:creationId xmlns:a16="http://schemas.microsoft.com/office/drawing/2014/main" id="{00000000-0008-0000-0300-000075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387</xdr:row>
      <xdr:rowOff>0</xdr:rowOff>
    </xdr:from>
    <xdr:to>
      <xdr:col>9</xdr:col>
      <xdr:colOff>0</xdr:colOff>
      <xdr:row>388</xdr:row>
      <xdr:rowOff>4080</xdr:rowOff>
    </xdr:to>
    <xdr:grpSp>
      <xdr:nvGrpSpPr>
        <xdr:cNvPr id="11072" name="Group 25">
          <a:extLst>
            <a:ext uri="{FF2B5EF4-FFF2-40B4-BE49-F238E27FC236}">
              <a16:creationId xmlns:a16="http://schemas.microsoft.com/office/drawing/2014/main" id="{00000000-0008-0000-0300-0000402B0000}"/>
            </a:ext>
          </a:extLst>
        </xdr:cNvPr>
        <xdr:cNvGrpSpPr>
          <a:grpSpLocks/>
        </xdr:cNvGrpSpPr>
      </xdr:nvGrpSpPr>
      <xdr:grpSpPr bwMode="auto">
        <a:xfrm>
          <a:off x="0" y="110080425"/>
          <a:ext cx="6696075" cy="1042305"/>
          <a:chOff x="0" y="1976"/>
          <a:chExt cx="703" cy="108"/>
        </a:xfrm>
      </xdr:grpSpPr>
      <xdr:sp macro="" textlink="">
        <xdr:nvSpPr>
          <xdr:cNvPr id="11120" name="Rectangle 26">
            <a:extLst>
              <a:ext uri="{FF2B5EF4-FFF2-40B4-BE49-F238E27FC236}">
                <a16:creationId xmlns:a16="http://schemas.microsoft.com/office/drawing/2014/main" id="{00000000-0008-0000-0300-000070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21" name="Picture 27" descr="MHD 1">
            <a:extLst>
              <a:ext uri="{FF2B5EF4-FFF2-40B4-BE49-F238E27FC236}">
                <a16:creationId xmlns:a16="http://schemas.microsoft.com/office/drawing/2014/main" id="{00000000-0008-0000-0300-000071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387</xdr:row>
      <xdr:rowOff>0</xdr:rowOff>
    </xdr:from>
    <xdr:to>
      <xdr:col>9</xdr:col>
      <xdr:colOff>0</xdr:colOff>
      <xdr:row>387</xdr:row>
      <xdr:rowOff>0</xdr:rowOff>
    </xdr:to>
    <xdr:sp macro="" textlink="">
      <xdr:nvSpPr>
        <xdr:cNvPr id="11073" name="Rectangle 29">
          <a:extLst>
            <a:ext uri="{FF2B5EF4-FFF2-40B4-BE49-F238E27FC236}">
              <a16:creationId xmlns:a16="http://schemas.microsoft.com/office/drawing/2014/main" id="{00000000-0008-0000-0300-0000412B0000}"/>
            </a:ext>
          </a:extLst>
        </xdr:cNvPr>
        <xdr:cNvSpPr>
          <a:spLocks noChangeArrowheads="1"/>
        </xdr:cNvSpPr>
      </xdr:nvSpPr>
      <xdr:spPr bwMode="auto">
        <a:xfrm>
          <a:off x="0" y="105413175"/>
          <a:ext cx="669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FF0000" mc:Ignorable="a14" a14:legacySpreadsheetColorIndex="1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420</xdr:row>
      <xdr:rowOff>0</xdr:rowOff>
    </xdr:from>
    <xdr:to>
      <xdr:col>9</xdr:col>
      <xdr:colOff>0</xdr:colOff>
      <xdr:row>420</xdr:row>
      <xdr:rowOff>1028700</xdr:rowOff>
    </xdr:to>
    <xdr:grpSp>
      <xdr:nvGrpSpPr>
        <xdr:cNvPr id="11074" name="Group 31">
          <a:extLst>
            <a:ext uri="{FF2B5EF4-FFF2-40B4-BE49-F238E27FC236}">
              <a16:creationId xmlns:a16="http://schemas.microsoft.com/office/drawing/2014/main" id="{00000000-0008-0000-0300-0000422B0000}"/>
            </a:ext>
          </a:extLst>
        </xdr:cNvPr>
        <xdr:cNvGrpSpPr>
          <a:grpSpLocks/>
        </xdr:cNvGrpSpPr>
      </xdr:nvGrpSpPr>
      <xdr:grpSpPr bwMode="auto">
        <a:xfrm>
          <a:off x="0" y="120224550"/>
          <a:ext cx="6696075" cy="1028700"/>
          <a:chOff x="0" y="1976"/>
          <a:chExt cx="703" cy="108"/>
        </a:xfrm>
      </xdr:grpSpPr>
      <xdr:sp macro="" textlink="">
        <xdr:nvSpPr>
          <xdr:cNvPr id="11118" name="Rectangle 32">
            <a:extLst>
              <a:ext uri="{FF2B5EF4-FFF2-40B4-BE49-F238E27FC236}">
                <a16:creationId xmlns:a16="http://schemas.microsoft.com/office/drawing/2014/main" id="{00000000-0008-0000-0300-00006E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19" name="Picture 33" descr="MHD 1">
            <a:extLst>
              <a:ext uri="{FF2B5EF4-FFF2-40B4-BE49-F238E27FC236}">
                <a16:creationId xmlns:a16="http://schemas.microsoft.com/office/drawing/2014/main" id="{00000000-0008-0000-0300-00006F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519</xdr:row>
      <xdr:rowOff>0</xdr:rowOff>
    </xdr:from>
    <xdr:to>
      <xdr:col>9</xdr:col>
      <xdr:colOff>0</xdr:colOff>
      <xdr:row>520</xdr:row>
      <xdr:rowOff>0</xdr:rowOff>
    </xdr:to>
    <xdr:grpSp>
      <xdr:nvGrpSpPr>
        <xdr:cNvPr id="11075" name="Group 34">
          <a:extLst>
            <a:ext uri="{FF2B5EF4-FFF2-40B4-BE49-F238E27FC236}">
              <a16:creationId xmlns:a16="http://schemas.microsoft.com/office/drawing/2014/main" id="{00000000-0008-0000-0300-0000432B0000}"/>
            </a:ext>
          </a:extLst>
        </xdr:cNvPr>
        <xdr:cNvGrpSpPr>
          <a:grpSpLocks/>
        </xdr:cNvGrpSpPr>
      </xdr:nvGrpSpPr>
      <xdr:grpSpPr bwMode="auto">
        <a:xfrm>
          <a:off x="0" y="150656925"/>
          <a:ext cx="6696075" cy="1038225"/>
          <a:chOff x="0" y="1976"/>
          <a:chExt cx="703" cy="108"/>
        </a:xfrm>
      </xdr:grpSpPr>
      <xdr:sp macro="" textlink="">
        <xdr:nvSpPr>
          <xdr:cNvPr id="11116" name="Rectangle 35">
            <a:extLst>
              <a:ext uri="{FF2B5EF4-FFF2-40B4-BE49-F238E27FC236}">
                <a16:creationId xmlns:a16="http://schemas.microsoft.com/office/drawing/2014/main" id="{00000000-0008-0000-0300-00006C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17" name="Picture 36" descr="MHD 1">
            <a:extLst>
              <a:ext uri="{FF2B5EF4-FFF2-40B4-BE49-F238E27FC236}">
                <a16:creationId xmlns:a16="http://schemas.microsoft.com/office/drawing/2014/main" id="{00000000-0008-0000-0300-00006D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552</xdr:row>
      <xdr:rowOff>0</xdr:rowOff>
    </xdr:from>
    <xdr:to>
      <xdr:col>9</xdr:col>
      <xdr:colOff>0</xdr:colOff>
      <xdr:row>553</xdr:row>
      <xdr:rowOff>4081</xdr:rowOff>
    </xdr:to>
    <xdr:grpSp>
      <xdr:nvGrpSpPr>
        <xdr:cNvPr id="11076" name="Group 37">
          <a:extLst>
            <a:ext uri="{FF2B5EF4-FFF2-40B4-BE49-F238E27FC236}">
              <a16:creationId xmlns:a16="http://schemas.microsoft.com/office/drawing/2014/main" id="{00000000-0008-0000-0300-0000442B0000}"/>
            </a:ext>
          </a:extLst>
        </xdr:cNvPr>
        <xdr:cNvGrpSpPr>
          <a:grpSpLocks/>
        </xdr:cNvGrpSpPr>
      </xdr:nvGrpSpPr>
      <xdr:grpSpPr bwMode="auto">
        <a:xfrm>
          <a:off x="0" y="160801050"/>
          <a:ext cx="6696075" cy="1042306"/>
          <a:chOff x="0" y="1976"/>
          <a:chExt cx="703" cy="108"/>
        </a:xfrm>
      </xdr:grpSpPr>
      <xdr:sp macro="" textlink="">
        <xdr:nvSpPr>
          <xdr:cNvPr id="11114" name="Rectangle 38">
            <a:extLst>
              <a:ext uri="{FF2B5EF4-FFF2-40B4-BE49-F238E27FC236}">
                <a16:creationId xmlns:a16="http://schemas.microsoft.com/office/drawing/2014/main" id="{00000000-0008-0000-0300-00006A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15" name="Picture 39" descr="MHD 1">
            <a:extLst>
              <a:ext uri="{FF2B5EF4-FFF2-40B4-BE49-F238E27FC236}">
                <a16:creationId xmlns:a16="http://schemas.microsoft.com/office/drawing/2014/main" id="{00000000-0008-0000-0300-00006B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453</xdr:row>
      <xdr:rowOff>0</xdr:rowOff>
    </xdr:from>
    <xdr:to>
      <xdr:col>9</xdr:col>
      <xdr:colOff>0</xdr:colOff>
      <xdr:row>454</xdr:row>
      <xdr:rowOff>4083</xdr:rowOff>
    </xdr:to>
    <xdr:grpSp>
      <xdr:nvGrpSpPr>
        <xdr:cNvPr id="11077" name="Group 40">
          <a:extLst>
            <a:ext uri="{FF2B5EF4-FFF2-40B4-BE49-F238E27FC236}">
              <a16:creationId xmlns:a16="http://schemas.microsoft.com/office/drawing/2014/main" id="{00000000-0008-0000-0300-0000452B0000}"/>
            </a:ext>
          </a:extLst>
        </xdr:cNvPr>
        <xdr:cNvGrpSpPr>
          <a:grpSpLocks/>
        </xdr:cNvGrpSpPr>
      </xdr:nvGrpSpPr>
      <xdr:grpSpPr bwMode="auto">
        <a:xfrm>
          <a:off x="0" y="130368675"/>
          <a:ext cx="6696075" cy="1042308"/>
          <a:chOff x="0" y="1976"/>
          <a:chExt cx="703" cy="108"/>
        </a:xfrm>
      </xdr:grpSpPr>
      <xdr:sp macro="" textlink="">
        <xdr:nvSpPr>
          <xdr:cNvPr id="11112" name="Rectangle 41">
            <a:extLst>
              <a:ext uri="{FF2B5EF4-FFF2-40B4-BE49-F238E27FC236}">
                <a16:creationId xmlns:a16="http://schemas.microsoft.com/office/drawing/2014/main" id="{00000000-0008-0000-0300-000068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13" name="Picture 42" descr="MHD 1">
            <a:extLst>
              <a:ext uri="{FF2B5EF4-FFF2-40B4-BE49-F238E27FC236}">
                <a16:creationId xmlns:a16="http://schemas.microsoft.com/office/drawing/2014/main" id="{00000000-0008-0000-0300-000069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486</xdr:row>
      <xdr:rowOff>0</xdr:rowOff>
    </xdr:from>
    <xdr:to>
      <xdr:col>9</xdr:col>
      <xdr:colOff>0</xdr:colOff>
      <xdr:row>487</xdr:row>
      <xdr:rowOff>1</xdr:rowOff>
    </xdr:to>
    <xdr:grpSp>
      <xdr:nvGrpSpPr>
        <xdr:cNvPr id="11078" name="Group 43">
          <a:extLst>
            <a:ext uri="{FF2B5EF4-FFF2-40B4-BE49-F238E27FC236}">
              <a16:creationId xmlns:a16="http://schemas.microsoft.com/office/drawing/2014/main" id="{00000000-0008-0000-0300-0000462B0000}"/>
            </a:ext>
          </a:extLst>
        </xdr:cNvPr>
        <xdr:cNvGrpSpPr>
          <a:grpSpLocks/>
        </xdr:cNvGrpSpPr>
      </xdr:nvGrpSpPr>
      <xdr:grpSpPr bwMode="auto">
        <a:xfrm>
          <a:off x="0" y="140512800"/>
          <a:ext cx="6696075" cy="1038226"/>
          <a:chOff x="0" y="1976"/>
          <a:chExt cx="703" cy="108"/>
        </a:xfrm>
      </xdr:grpSpPr>
      <xdr:sp macro="" textlink="">
        <xdr:nvSpPr>
          <xdr:cNvPr id="11110" name="Rectangle 44">
            <a:extLst>
              <a:ext uri="{FF2B5EF4-FFF2-40B4-BE49-F238E27FC236}">
                <a16:creationId xmlns:a16="http://schemas.microsoft.com/office/drawing/2014/main" id="{00000000-0008-0000-0300-000066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11" name="Picture 45" descr="MHD 1">
            <a:extLst>
              <a:ext uri="{FF2B5EF4-FFF2-40B4-BE49-F238E27FC236}">
                <a16:creationId xmlns:a16="http://schemas.microsoft.com/office/drawing/2014/main" id="{00000000-0008-0000-0300-000067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651</xdr:row>
      <xdr:rowOff>0</xdr:rowOff>
    </xdr:from>
    <xdr:to>
      <xdr:col>9</xdr:col>
      <xdr:colOff>0</xdr:colOff>
      <xdr:row>652</xdr:row>
      <xdr:rowOff>4083</xdr:rowOff>
    </xdr:to>
    <xdr:grpSp>
      <xdr:nvGrpSpPr>
        <xdr:cNvPr id="11079" name="Group 46">
          <a:extLst>
            <a:ext uri="{FF2B5EF4-FFF2-40B4-BE49-F238E27FC236}">
              <a16:creationId xmlns:a16="http://schemas.microsoft.com/office/drawing/2014/main" id="{00000000-0008-0000-0300-0000472B0000}"/>
            </a:ext>
          </a:extLst>
        </xdr:cNvPr>
        <xdr:cNvGrpSpPr>
          <a:grpSpLocks/>
        </xdr:cNvGrpSpPr>
      </xdr:nvGrpSpPr>
      <xdr:grpSpPr bwMode="auto">
        <a:xfrm>
          <a:off x="0" y="191233425"/>
          <a:ext cx="6696075" cy="1042308"/>
          <a:chOff x="0" y="1976"/>
          <a:chExt cx="703" cy="108"/>
        </a:xfrm>
      </xdr:grpSpPr>
      <xdr:sp macro="" textlink="">
        <xdr:nvSpPr>
          <xdr:cNvPr id="11108" name="Rectangle 47">
            <a:extLst>
              <a:ext uri="{FF2B5EF4-FFF2-40B4-BE49-F238E27FC236}">
                <a16:creationId xmlns:a16="http://schemas.microsoft.com/office/drawing/2014/main" id="{00000000-0008-0000-0300-000064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09" name="Picture 48" descr="MHD 1">
            <a:extLst>
              <a:ext uri="{FF2B5EF4-FFF2-40B4-BE49-F238E27FC236}">
                <a16:creationId xmlns:a16="http://schemas.microsoft.com/office/drawing/2014/main" id="{00000000-0008-0000-0300-000065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684</xdr:row>
      <xdr:rowOff>0</xdr:rowOff>
    </xdr:from>
    <xdr:to>
      <xdr:col>9</xdr:col>
      <xdr:colOff>0</xdr:colOff>
      <xdr:row>685</xdr:row>
      <xdr:rowOff>1</xdr:rowOff>
    </xdr:to>
    <xdr:grpSp>
      <xdr:nvGrpSpPr>
        <xdr:cNvPr id="11080" name="Group 49">
          <a:extLst>
            <a:ext uri="{FF2B5EF4-FFF2-40B4-BE49-F238E27FC236}">
              <a16:creationId xmlns:a16="http://schemas.microsoft.com/office/drawing/2014/main" id="{00000000-0008-0000-0300-0000482B0000}"/>
            </a:ext>
          </a:extLst>
        </xdr:cNvPr>
        <xdr:cNvGrpSpPr>
          <a:grpSpLocks/>
        </xdr:cNvGrpSpPr>
      </xdr:nvGrpSpPr>
      <xdr:grpSpPr bwMode="auto">
        <a:xfrm>
          <a:off x="0" y="201377550"/>
          <a:ext cx="6696075" cy="1038226"/>
          <a:chOff x="0" y="1976"/>
          <a:chExt cx="703" cy="108"/>
        </a:xfrm>
      </xdr:grpSpPr>
      <xdr:sp macro="" textlink="">
        <xdr:nvSpPr>
          <xdr:cNvPr id="11106" name="Rectangle 50">
            <a:extLst>
              <a:ext uri="{FF2B5EF4-FFF2-40B4-BE49-F238E27FC236}">
                <a16:creationId xmlns:a16="http://schemas.microsoft.com/office/drawing/2014/main" id="{00000000-0008-0000-0300-000062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07" name="Picture 51" descr="MHD 1">
            <a:extLst>
              <a:ext uri="{FF2B5EF4-FFF2-40B4-BE49-F238E27FC236}">
                <a16:creationId xmlns:a16="http://schemas.microsoft.com/office/drawing/2014/main" id="{00000000-0008-0000-0300-000063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717</xdr:row>
      <xdr:rowOff>0</xdr:rowOff>
    </xdr:from>
    <xdr:to>
      <xdr:col>9</xdr:col>
      <xdr:colOff>0</xdr:colOff>
      <xdr:row>718</xdr:row>
      <xdr:rowOff>0</xdr:rowOff>
    </xdr:to>
    <xdr:grpSp>
      <xdr:nvGrpSpPr>
        <xdr:cNvPr id="11081" name="Group 52">
          <a:extLst>
            <a:ext uri="{FF2B5EF4-FFF2-40B4-BE49-F238E27FC236}">
              <a16:creationId xmlns:a16="http://schemas.microsoft.com/office/drawing/2014/main" id="{00000000-0008-0000-0300-0000492B0000}"/>
            </a:ext>
          </a:extLst>
        </xdr:cNvPr>
        <xdr:cNvGrpSpPr>
          <a:grpSpLocks/>
        </xdr:cNvGrpSpPr>
      </xdr:nvGrpSpPr>
      <xdr:grpSpPr bwMode="auto">
        <a:xfrm>
          <a:off x="0" y="211521675"/>
          <a:ext cx="6696075" cy="1038225"/>
          <a:chOff x="0" y="1976"/>
          <a:chExt cx="703" cy="108"/>
        </a:xfrm>
      </xdr:grpSpPr>
      <xdr:sp macro="" textlink="">
        <xdr:nvSpPr>
          <xdr:cNvPr id="11104" name="Rectangle 53">
            <a:extLst>
              <a:ext uri="{FF2B5EF4-FFF2-40B4-BE49-F238E27FC236}">
                <a16:creationId xmlns:a16="http://schemas.microsoft.com/office/drawing/2014/main" id="{00000000-0008-0000-0300-000060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05" name="Picture 54" descr="MHD 1">
            <a:extLst>
              <a:ext uri="{FF2B5EF4-FFF2-40B4-BE49-F238E27FC236}">
                <a16:creationId xmlns:a16="http://schemas.microsoft.com/office/drawing/2014/main" id="{00000000-0008-0000-0300-000061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585</xdr:row>
      <xdr:rowOff>0</xdr:rowOff>
    </xdr:from>
    <xdr:to>
      <xdr:col>9</xdr:col>
      <xdr:colOff>0</xdr:colOff>
      <xdr:row>586</xdr:row>
      <xdr:rowOff>1</xdr:rowOff>
    </xdr:to>
    <xdr:grpSp>
      <xdr:nvGrpSpPr>
        <xdr:cNvPr id="11082" name="Group 55">
          <a:extLst>
            <a:ext uri="{FF2B5EF4-FFF2-40B4-BE49-F238E27FC236}">
              <a16:creationId xmlns:a16="http://schemas.microsoft.com/office/drawing/2014/main" id="{00000000-0008-0000-0300-00004A2B0000}"/>
            </a:ext>
          </a:extLst>
        </xdr:cNvPr>
        <xdr:cNvGrpSpPr>
          <a:grpSpLocks/>
        </xdr:cNvGrpSpPr>
      </xdr:nvGrpSpPr>
      <xdr:grpSpPr bwMode="auto">
        <a:xfrm>
          <a:off x="0" y="170945175"/>
          <a:ext cx="6696075" cy="1038226"/>
          <a:chOff x="0" y="1976"/>
          <a:chExt cx="703" cy="108"/>
        </a:xfrm>
      </xdr:grpSpPr>
      <xdr:sp macro="" textlink="">
        <xdr:nvSpPr>
          <xdr:cNvPr id="11102" name="Rectangle 56">
            <a:extLst>
              <a:ext uri="{FF2B5EF4-FFF2-40B4-BE49-F238E27FC236}">
                <a16:creationId xmlns:a16="http://schemas.microsoft.com/office/drawing/2014/main" id="{00000000-0008-0000-0300-00005E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03" name="Picture 57" descr="MHD 1">
            <a:extLst>
              <a:ext uri="{FF2B5EF4-FFF2-40B4-BE49-F238E27FC236}">
                <a16:creationId xmlns:a16="http://schemas.microsoft.com/office/drawing/2014/main" id="{00000000-0008-0000-0300-00005F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750</xdr:row>
      <xdr:rowOff>0</xdr:rowOff>
    </xdr:from>
    <xdr:to>
      <xdr:col>9</xdr:col>
      <xdr:colOff>0</xdr:colOff>
      <xdr:row>751</xdr:row>
      <xdr:rowOff>4081</xdr:rowOff>
    </xdr:to>
    <xdr:grpSp>
      <xdr:nvGrpSpPr>
        <xdr:cNvPr id="11083" name="Group 59">
          <a:extLst>
            <a:ext uri="{FF2B5EF4-FFF2-40B4-BE49-F238E27FC236}">
              <a16:creationId xmlns:a16="http://schemas.microsoft.com/office/drawing/2014/main" id="{00000000-0008-0000-0300-00004B2B0000}"/>
            </a:ext>
          </a:extLst>
        </xdr:cNvPr>
        <xdr:cNvGrpSpPr>
          <a:grpSpLocks/>
        </xdr:cNvGrpSpPr>
      </xdr:nvGrpSpPr>
      <xdr:grpSpPr bwMode="auto">
        <a:xfrm>
          <a:off x="0" y="221665800"/>
          <a:ext cx="6696075" cy="1042306"/>
          <a:chOff x="0" y="1976"/>
          <a:chExt cx="703" cy="108"/>
        </a:xfrm>
      </xdr:grpSpPr>
      <xdr:sp macro="" textlink="">
        <xdr:nvSpPr>
          <xdr:cNvPr id="11100" name="Rectangle 60">
            <a:extLst>
              <a:ext uri="{FF2B5EF4-FFF2-40B4-BE49-F238E27FC236}">
                <a16:creationId xmlns:a16="http://schemas.microsoft.com/office/drawing/2014/main" id="{00000000-0008-0000-0300-00005C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101" name="Picture 61" descr="MHD 1">
            <a:extLst>
              <a:ext uri="{FF2B5EF4-FFF2-40B4-BE49-F238E27FC236}">
                <a16:creationId xmlns:a16="http://schemas.microsoft.com/office/drawing/2014/main" id="{00000000-0008-0000-0300-00005D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354</xdr:row>
      <xdr:rowOff>0</xdr:rowOff>
    </xdr:from>
    <xdr:to>
      <xdr:col>9</xdr:col>
      <xdr:colOff>0</xdr:colOff>
      <xdr:row>354</xdr:row>
      <xdr:rowOff>1028700</xdr:rowOff>
    </xdr:to>
    <xdr:grpSp>
      <xdr:nvGrpSpPr>
        <xdr:cNvPr id="11084" name="Group 62">
          <a:extLst>
            <a:ext uri="{FF2B5EF4-FFF2-40B4-BE49-F238E27FC236}">
              <a16:creationId xmlns:a16="http://schemas.microsoft.com/office/drawing/2014/main" id="{00000000-0008-0000-0300-00004C2B0000}"/>
            </a:ext>
          </a:extLst>
        </xdr:cNvPr>
        <xdr:cNvGrpSpPr>
          <a:grpSpLocks/>
        </xdr:cNvGrpSpPr>
      </xdr:nvGrpSpPr>
      <xdr:grpSpPr bwMode="auto">
        <a:xfrm>
          <a:off x="0" y="99936300"/>
          <a:ext cx="6696075" cy="1028700"/>
          <a:chOff x="0" y="1976"/>
          <a:chExt cx="703" cy="108"/>
        </a:xfrm>
      </xdr:grpSpPr>
      <xdr:sp macro="" textlink="">
        <xdr:nvSpPr>
          <xdr:cNvPr id="11098" name="Rectangle 63">
            <a:extLst>
              <a:ext uri="{FF2B5EF4-FFF2-40B4-BE49-F238E27FC236}">
                <a16:creationId xmlns:a16="http://schemas.microsoft.com/office/drawing/2014/main" id="{00000000-0008-0000-0300-00005A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099" name="Picture 64" descr="MHD 1">
            <a:extLst>
              <a:ext uri="{FF2B5EF4-FFF2-40B4-BE49-F238E27FC236}">
                <a16:creationId xmlns:a16="http://schemas.microsoft.com/office/drawing/2014/main" id="{00000000-0008-0000-0300-00005B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180975</xdr:colOff>
      <xdr:row>32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10305" name="Text Box 65">
          <a:extLst>
            <a:ext uri="{FF2B5EF4-FFF2-40B4-BE49-F238E27FC236}">
              <a16:creationId xmlns:a16="http://schemas.microsoft.com/office/drawing/2014/main" id="{00000000-0008-0000-0300-000041280000}"/>
            </a:ext>
          </a:extLst>
        </xdr:cNvPr>
        <xdr:cNvSpPr txBox="1">
          <a:spLocks noChangeArrowheads="1"/>
        </xdr:cNvSpPr>
      </xdr:nvSpPr>
      <xdr:spPr bwMode="auto">
        <a:xfrm>
          <a:off x="962025" y="8220075"/>
          <a:ext cx="1828800" cy="742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 Narrow"/>
            </a:rPr>
            <a:t>FAIRE UNE COPIE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 Narrow"/>
            </a:rPr>
            <a:t>POUR JEAN-PAUL</a:t>
          </a:r>
        </a:p>
      </xdr:txBody>
    </xdr:sp>
    <xdr:clientData/>
  </xdr:twoCellAnchor>
  <xdr:twoCellAnchor editAs="oneCell">
    <xdr:from>
      <xdr:col>0</xdr:col>
      <xdr:colOff>0</xdr:colOff>
      <xdr:row>783</xdr:row>
      <xdr:rowOff>0</xdr:rowOff>
    </xdr:from>
    <xdr:to>
      <xdr:col>9</xdr:col>
      <xdr:colOff>0</xdr:colOff>
      <xdr:row>784</xdr:row>
      <xdr:rowOff>0</xdr:rowOff>
    </xdr:to>
    <xdr:grpSp>
      <xdr:nvGrpSpPr>
        <xdr:cNvPr id="11086" name="Group 66">
          <a:extLst>
            <a:ext uri="{FF2B5EF4-FFF2-40B4-BE49-F238E27FC236}">
              <a16:creationId xmlns:a16="http://schemas.microsoft.com/office/drawing/2014/main" id="{00000000-0008-0000-0300-00004E2B0000}"/>
            </a:ext>
          </a:extLst>
        </xdr:cNvPr>
        <xdr:cNvGrpSpPr>
          <a:grpSpLocks/>
        </xdr:cNvGrpSpPr>
      </xdr:nvGrpSpPr>
      <xdr:grpSpPr bwMode="auto">
        <a:xfrm>
          <a:off x="0" y="231809925"/>
          <a:ext cx="6696075" cy="1038225"/>
          <a:chOff x="0" y="1976"/>
          <a:chExt cx="703" cy="108"/>
        </a:xfrm>
      </xdr:grpSpPr>
      <xdr:sp macro="" textlink="">
        <xdr:nvSpPr>
          <xdr:cNvPr id="11096" name="Rectangle 67">
            <a:extLst>
              <a:ext uri="{FF2B5EF4-FFF2-40B4-BE49-F238E27FC236}">
                <a16:creationId xmlns:a16="http://schemas.microsoft.com/office/drawing/2014/main" id="{00000000-0008-0000-0300-000058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097" name="Picture 68" descr="MHD 1">
            <a:extLst>
              <a:ext uri="{FF2B5EF4-FFF2-40B4-BE49-F238E27FC236}">
                <a16:creationId xmlns:a16="http://schemas.microsoft.com/office/drawing/2014/main" id="{00000000-0008-0000-0300-000059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816</xdr:row>
      <xdr:rowOff>0</xdr:rowOff>
    </xdr:from>
    <xdr:to>
      <xdr:col>9</xdr:col>
      <xdr:colOff>0</xdr:colOff>
      <xdr:row>817</xdr:row>
      <xdr:rowOff>9524</xdr:rowOff>
    </xdr:to>
    <xdr:grpSp>
      <xdr:nvGrpSpPr>
        <xdr:cNvPr id="11087" name="Group 69">
          <a:extLst>
            <a:ext uri="{FF2B5EF4-FFF2-40B4-BE49-F238E27FC236}">
              <a16:creationId xmlns:a16="http://schemas.microsoft.com/office/drawing/2014/main" id="{00000000-0008-0000-0300-00004F2B0000}"/>
            </a:ext>
          </a:extLst>
        </xdr:cNvPr>
        <xdr:cNvGrpSpPr>
          <a:grpSpLocks/>
        </xdr:cNvGrpSpPr>
      </xdr:nvGrpSpPr>
      <xdr:grpSpPr bwMode="auto">
        <a:xfrm>
          <a:off x="0" y="241954050"/>
          <a:ext cx="6696075" cy="1047749"/>
          <a:chOff x="0" y="1976"/>
          <a:chExt cx="703" cy="108"/>
        </a:xfrm>
      </xdr:grpSpPr>
      <xdr:sp macro="" textlink="">
        <xdr:nvSpPr>
          <xdr:cNvPr id="11094" name="Rectangle 70">
            <a:extLst>
              <a:ext uri="{FF2B5EF4-FFF2-40B4-BE49-F238E27FC236}">
                <a16:creationId xmlns:a16="http://schemas.microsoft.com/office/drawing/2014/main" id="{00000000-0008-0000-0300-000056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095" name="Picture 71" descr="MHD 1">
            <a:extLst>
              <a:ext uri="{FF2B5EF4-FFF2-40B4-BE49-F238E27FC236}">
                <a16:creationId xmlns:a16="http://schemas.microsoft.com/office/drawing/2014/main" id="{00000000-0008-0000-0300-000057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618</xdr:row>
      <xdr:rowOff>0</xdr:rowOff>
    </xdr:from>
    <xdr:to>
      <xdr:col>9</xdr:col>
      <xdr:colOff>0</xdr:colOff>
      <xdr:row>619</xdr:row>
      <xdr:rowOff>4080</xdr:rowOff>
    </xdr:to>
    <xdr:grpSp>
      <xdr:nvGrpSpPr>
        <xdr:cNvPr id="11088" name="Group 72">
          <a:extLst>
            <a:ext uri="{FF2B5EF4-FFF2-40B4-BE49-F238E27FC236}">
              <a16:creationId xmlns:a16="http://schemas.microsoft.com/office/drawing/2014/main" id="{00000000-0008-0000-0300-0000502B0000}"/>
            </a:ext>
          </a:extLst>
        </xdr:cNvPr>
        <xdr:cNvGrpSpPr>
          <a:grpSpLocks/>
        </xdr:cNvGrpSpPr>
      </xdr:nvGrpSpPr>
      <xdr:grpSpPr bwMode="auto">
        <a:xfrm>
          <a:off x="0" y="181089300"/>
          <a:ext cx="6696075" cy="1042305"/>
          <a:chOff x="0" y="1976"/>
          <a:chExt cx="703" cy="108"/>
        </a:xfrm>
      </xdr:grpSpPr>
      <xdr:sp macro="" textlink="">
        <xdr:nvSpPr>
          <xdr:cNvPr id="11092" name="Rectangle 73">
            <a:extLst>
              <a:ext uri="{FF2B5EF4-FFF2-40B4-BE49-F238E27FC236}">
                <a16:creationId xmlns:a16="http://schemas.microsoft.com/office/drawing/2014/main" id="{00000000-0008-0000-0300-000054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093" name="Picture 74" descr="MHD 1">
            <a:extLst>
              <a:ext uri="{FF2B5EF4-FFF2-40B4-BE49-F238E27FC236}">
                <a16:creationId xmlns:a16="http://schemas.microsoft.com/office/drawing/2014/main" id="{00000000-0008-0000-0300-000055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156</xdr:row>
      <xdr:rowOff>0</xdr:rowOff>
    </xdr:from>
    <xdr:to>
      <xdr:col>9</xdr:col>
      <xdr:colOff>0</xdr:colOff>
      <xdr:row>157</xdr:row>
      <xdr:rowOff>0</xdr:rowOff>
    </xdr:to>
    <xdr:grpSp>
      <xdr:nvGrpSpPr>
        <xdr:cNvPr id="11089" name="Group 81">
          <a:extLst>
            <a:ext uri="{FF2B5EF4-FFF2-40B4-BE49-F238E27FC236}">
              <a16:creationId xmlns:a16="http://schemas.microsoft.com/office/drawing/2014/main" id="{00000000-0008-0000-0300-0000512B0000}"/>
            </a:ext>
          </a:extLst>
        </xdr:cNvPr>
        <xdr:cNvGrpSpPr>
          <a:grpSpLocks/>
        </xdr:cNvGrpSpPr>
      </xdr:nvGrpSpPr>
      <xdr:grpSpPr bwMode="auto">
        <a:xfrm>
          <a:off x="0" y="39071550"/>
          <a:ext cx="6696075" cy="1038225"/>
          <a:chOff x="0" y="1976"/>
          <a:chExt cx="703" cy="108"/>
        </a:xfrm>
      </xdr:grpSpPr>
      <xdr:sp macro="" textlink="">
        <xdr:nvSpPr>
          <xdr:cNvPr id="11090" name="Rectangle 82">
            <a:extLst>
              <a:ext uri="{FF2B5EF4-FFF2-40B4-BE49-F238E27FC236}">
                <a16:creationId xmlns:a16="http://schemas.microsoft.com/office/drawing/2014/main" id="{00000000-0008-0000-0300-0000522B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1091" name="Picture 83" descr="MHD 1">
            <a:extLst>
              <a:ext uri="{FF2B5EF4-FFF2-40B4-BE49-F238E27FC236}">
                <a16:creationId xmlns:a16="http://schemas.microsoft.com/office/drawing/2014/main" id="{00000000-0008-0000-0300-0000532B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0</xdr:col>
      <xdr:colOff>0</xdr:colOff>
      <xdr:row>849</xdr:row>
      <xdr:rowOff>0</xdr:rowOff>
    </xdr:from>
    <xdr:to>
      <xdr:col>9</xdr:col>
      <xdr:colOff>0</xdr:colOff>
      <xdr:row>850</xdr:row>
      <xdr:rowOff>4081</xdr:rowOff>
    </xdr:to>
    <xdr:grpSp>
      <xdr:nvGrpSpPr>
        <xdr:cNvPr id="77" name="Group 52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GrpSpPr>
          <a:grpSpLocks/>
        </xdr:cNvGrpSpPr>
      </xdr:nvGrpSpPr>
      <xdr:grpSpPr bwMode="auto">
        <a:xfrm>
          <a:off x="0" y="252098175"/>
          <a:ext cx="6696075" cy="1042306"/>
          <a:chOff x="0" y="1976"/>
          <a:chExt cx="703" cy="108"/>
        </a:xfrm>
      </xdr:grpSpPr>
      <xdr:sp macro="" textlink="">
        <xdr:nvSpPr>
          <xdr:cNvPr id="78" name="Rectangle 53">
            <a:extLst>
              <a:ext uri="{FF2B5EF4-FFF2-40B4-BE49-F238E27FC236}">
                <a16:creationId xmlns:a16="http://schemas.microsoft.com/office/drawing/2014/main" id="{00000000-0008-0000-0300-00004E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79" name="Picture 54" descr="MHD 1">
            <a:extLst>
              <a:ext uri="{FF2B5EF4-FFF2-40B4-BE49-F238E27FC236}">
                <a16:creationId xmlns:a16="http://schemas.microsoft.com/office/drawing/2014/main" id="{00000000-0008-0000-0300-00004F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180975</xdr:colOff>
      <xdr:row>40</xdr:row>
      <xdr:rowOff>133350</xdr:rowOff>
    </xdr:from>
    <xdr:to>
      <xdr:col>4</xdr:col>
      <xdr:colOff>0</xdr:colOff>
      <xdr:row>45</xdr:row>
      <xdr:rowOff>133350</xdr:rowOff>
    </xdr:to>
    <xdr:sp macro="" textlink="">
      <xdr:nvSpPr>
        <xdr:cNvPr id="80" name="Text Box 65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962025" y="10582275"/>
          <a:ext cx="1828800" cy="742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 Narrow"/>
            </a:rPr>
            <a:t>FAIRE UNE COPIE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FF0000"/>
              </a:solidFill>
              <a:latin typeface="Arial Narrow"/>
            </a:rPr>
            <a:t>POUR JEAN-PAUL</a:t>
          </a:r>
        </a:p>
      </xdr:txBody>
    </xdr:sp>
    <xdr:clientData/>
  </xdr:twoCellAnchor>
  <xdr:oneCellAnchor>
    <xdr:from>
      <xdr:col>0</xdr:col>
      <xdr:colOff>0</xdr:colOff>
      <xdr:row>882</xdr:row>
      <xdr:rowOff>0</xdr:rowOff>
    </xdr:from>
    <xdr:ext cx="6694714" cy="1034143"/>
    <xdr:grpSp>
      <xdr:nvGrpSpPr>
        <xdr:cNvPr id="81" name="Group 52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GrpSpPr>
          <a:grpSpLocks/>
        </xdr:cNvGrpSpPr>
      </xdr:nvGrpSpPr>
      <xdr:grpSpPr bwMode="auto">
        <a:xfrm>
          <a:off x="0" y="262242300"/>
          <a:ext cx="6694714" cy="1034143"/>
          <a:chOff x="0" y="1976"/>
          <a:chExt cx="703" cy="108"/>
        </a:xfrm>
      </xdr:grpSpPr>
      <xdr:sp macro="" textlink="">
        <xdr:nvSpPr>
          <xdr:cNvPr id="82" name="Rectangle 53">
            <a:extLst>
              <a:ext uri="{FF2B5EF4-FFF2-40B4-BE49-F238E27FC236}">
                <a16:creationId xmlns:a16="http://schemas.microsoft.com/office/drawing/2014/main" id="{00000000-0008-0000-0300-000052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83" name="Picture 54" descr="MHD 1">
            <a:extLst>
              <a:ext uri="{FF2B5EF4-FFF2-40B4-BE49-F238E27FC236}">
                <a16:creationId xmlns:a16="http://schemas.microsoft.com/office/drawing/2014/main" id="{00000000-0008-0000-0300-00005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oneCellAnchor>
  <xdr:twoCellAnchor>
    <xdr:from>
      <xdr:col>8</xdr:col>
      <xdr:colOff>0</xdr:colOff>
      <xdr:row>0</xdr:row>
      <xdr:rowOff>0</xdr:rowOff>
    </xdr:from>
    <xdr:to>
      <xdr:col>9</xdr:col>
      <xdr:colOff>0</xdr:colOff>
      <xdr:row>1</xdr:row>
      <xdr:rowOff>0</xdr:rowOff>
    </xdr:to>
    <xdr:sp macro="" textlink="">
      <xdr:nvSpPr>
        <xdr:cNvPr id="89" name="Rectangle 88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/>
      </xdr:nvSpPr>
      <xdr:spPr>
        <a:xfrm>
          <a:off x="5648325" y="0"/>
          <a:ext cx="1047750" cy="1038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14288</xdr:colOff>
      <xdr:row>0</xdr:row>
      <xdr:rowOff>238125</xdr:rowOff>
    </xdr:from>
    <xdr:to>
      <xdr:col>8</xdr:col>
      <xdr:colOff>1033463</xdr:colOff>
      <xdr:row>0</xdr:row>
      <xdr:rowOff>800100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662613" y="238125"/>
          <a:ext cx="1019175" cy="561975"/>
          <a:chOff x="5662613" y="238125"/>
          <a:chExt cx="1019175" cy="561975"/>
        </a:xfrm>
      </xdr:grpSpPr>
      <xdr:sp macro="[0]!Etats_MHD" textlink="">
        <xdr:nvSpPr>
          <xdr:cNvPr id="88" name="Rectangle : coins arrondis 87">
            <a:extLst>
              <a:ext uri="{FF2B5EF4-FFF2-40B4-BE49-F238E27FC236}">
                <a16:creationId xmlns:a16="http://schemas.microsoft.com/office/drawing/2014/main" id="{00000000-0008-0000-0300-000058000000}"/>
              </a:ext>
            </a:extLst>
          </xdr:cNvPr>
          <xdr:cNvSpPr/>
        </xdr:nvSpPr>
        <xdr:spPr>
          <a:xfrm>
            <a:off x="5662613" y="238125"/>
            <a:ext cx="1019175" cy="561975"/>
          </a:xfrm>
          <a:prstGeom prst="roundRect">
            <a:avLst/>
          </a:prstGeom>
          <a:solidFill>
            <a:srgbClr val="00B050"/>
          </a:solidFill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pic macro="[0]!Etats_MHD">
        <xdr:nvPicPr>
          <xdr:cNvPr id="90" name="Image 89">
            <a:extLst>
              <a:ext uri="{FF2B5EF4-FFF2-40B4-BE49-F238E27FC236}">
                <a16:creationId xmlns:a16="http://schemas.microsoft.com/office/drawing/2014/main" id="{00000000-0008-0000-03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95988" y="342900"/>
            <a:ext cx="352424" cy="352424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0</xdr:colOff>
      <xdr:row>76</xdr:row>
      <xdr:rowOff>0</xdr:rowOff>
    </xdr:from>
    <xdr:to>
      <xdr:col>8</xdr:col>
      <xdr:colOff>447675</xdr:colOff>
      <xdr:row>77</xdr:row>
      <xdr:rowOff>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5648325" y="18183225"/>
          <a:ext cx="447675" cy="228600"/>
          <a:chOff x="5648325" y="17954625"/>
          <a:chExt cx="447675" cy="228600"/>
        </a:xfrm>
      </xdr:grpSpPr>
      <xdr:pic macro="[0]!MHD_P8">
        <xdr:nvPicPr>
          <xdr:cNvPr id="85" name="Image 84">
            <a:extLst>
              <a:ext uri="{FF2B5EF4-FFF2-40B4-BE49-F238E27FC236}">
                <a16:creationId xmlns:a16="http://schemas.microsoft.com/office/drawing/2014/main" id="{00000000-0008-0000-0300-00005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9293" y="17983200"/>
            <a:ext cx="185738" cy="171450"/>
          </a:xfrm>
          <a:prstGeom prst="rect">
            <a:avLst/>
          </a:prstGeom>
        </xdr:spPr>
      </xdr:pic>
      <xdr:sp macro="[0]!MHD_P17" textlink="">
        <xdr:nvSpPr>
          <xdr:cNvPr id="86" name="Rectangle 85">
            <a:extLst>
              <a:ext uri="{FF2B5EF4-FFF2-40B4-BE49-F238E27FC236}">
                <a16:creationId xmlns:a16="http://schemas.microsoft.com/office/drawing/2014/main" id="{00000000-0008-0000-0300-000056000000}"/>
              </a:ext>
            </a:extLst>
          </xdr:cNvPr>
          <xdr:cNvSpPr/>
        </xdr:nvSpPr>
        <xdr:spPr>
          <a:xfrm>
            <a:off x="5648325" y="17954625"/>
            <a:ext cx="447675" cy="228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447675</xdr:colOff>
      <xdr:row>57</xdr:row>
      <xdr:rowOff>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5648325" y="13611225"/>
          <a:ext cx="447675" cy="228600"/>
          <a:chOff x="5648325" y="13382625"/>
          <a:chExt cx="447675" cy="228600"/>
        </a:xfrm>
      </xdr:grpSpPr>
      <xdr:pic macro="[0]!MHD_P9">
        <xdr:nvPicPr>
          <xdr:cNvPr id="91" name="Image 90">
            <a:extLst>
              <a:ext uri="{FF2B5EF4-FFF2-40B4-BE49-F238E27FC236}">
                <a16:creationId xmlns:a16="http://schemas.microsoft.com/office/drawing/2014/main" id="{00000000-0008-0000-0300-00005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9293" y="13411200"/>
            <a:ext cx="185738" cy="171450"/>
          </a:xfrm>
          <a:prstGeom prst="rect">
            <a:avLst/>
          </a:prstGeom>
        </xdr:spPr>
      </xdr:pic>
      <xdr:sp macro="[0]!MHD_P9" textlink="">
        <xdr:nvSpPr>
          <xdr:cNvPr id="92" name="Rectangle 91">
            <a:extLst>
              <a:ext uri="{FF2B5EF4-FFF2-40B4-BE49-F238E27FC236}">
                <a16:creationId xmlns:a16="http://schemas.microsoft.com/office/drawing/2014/main" id="{00000000-0008-0000-0300-00005C000000}"/>
              </a:ext>
            </a:extLst>
          </xdr:cNvPr>
          <xdr:cNvSpPr/>
        </xdr:nvSpPr>
        <xdr:spPr>
          <a:xfrm>
            <a:off x="5648325" y="13382625"/>
            <a:ext cx="447675" cy="228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447675</xdr:colOff>
      <xdr:row>63</xdr:row>
      <xdr:rowOff>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pSpPr/>
      </xdr:nvGrpSpPr>
      <xdr:grpSpPr>
        <a:xfrm>
          <a:off x="5648325" y="14982825"/>
          <a:ext cx="447675" cy="228600"/>
          <a:chOff x="5648325" y="14754225"/>
          <a:chExt cx="447675" cy="228600"/>
        </a:xfrm>
      </xdr:grpSpPr>
      <xdr:pic macro="[0]!MHD_P10">
        <xdr:nvPicPr>
          <xdr:cNvPr id="94" name="Image 93">
            <a:extLst>
              <a:ext uri="{FF2B5EF4-FFF2-40B4-BE49-F238E27FC236}">
                <a16:creationId xmlns:a16="http://schemas.microsoft.com/office/drawing/2014/main" id="{00000000-0008-0000-0300-00005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9293" y="14782800"/>
            <a:ext cx="185738" cy="171450"/>
          </a:xfrm>
          <a:prstGeom prst="rect">
            <a:avLst/>
          </a:prstGeom>
        </xdr:spPr>
      </xdr:pic>
      <xdr:sp macro="[0]!MHD_P10" textlink="">
        <xdr:nvSpPr>
          <xdr:cNvPr id="95" name="Rectangle 94">
            <a:extLst>
              <a:ext uri="{FF2B5EF4-FFF2-40B4-BE49-F238E27FC236}">
                <a16:creationId xmlns:a16="http://schemas.microsoft.com/office/drawing/2014/main" id="{00000000-0008-0000-0300-00005F000000}"/>
              </a:ext>
            </a:extLst>
          </xdr:cNvPr>
          <xdr:cNvSpPr/>
        </xdr:nvSpPr>
        <xdr:spPr>
          <a:xfrm>
            <a:off x="5648325" y="14754225"/>
            <a:ext cx="447675" cy="228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64</xdr:row>
      <xdr:rowOff>0</xdr:rowOff>
    </xdr:from>
    <xdr:to>
      <xdr:col>8</xdr:col>
      <xdr:colOff>447675</xdr:colOff>
      <xdr:row>65</xdr:row>
      <xdr:rowOff>0</xdr:rowOff>
    </xdr:to>
    <xdr:grpSp>
      <xdr:nvGrpSpPr>
        <xdr:cNvPr id="96" name="Groupe 95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GrpSpPr/>
      </xdr:nvGrpSpPr>
      <xdr:grpSpPr>
        <a:xfrm>
          <a:off x="5648325" y="15440025"/>
          <a:ext cx="447675" cy="228600"/>
          <a:chOff x="8258175" y="5743575"/>
          <a:chExt cx="447675" cy="247650"/>
        </a:xfrm>
      </xdr:grpSpPr>
      <xdr:pic macro="[0]!MHD_P11">
        <xdr:nvPicPr>
          <xdr:cNvPr id="97" name="Image 96">
            <a:extLst>
              <a:ext uri="{FF2B5EF4-FFF2-40B4-BE49-F238E27FC236}">
                <a16:creationId xmlns:a16="http://schemas.microsoft.com/office/drawing/2014/main" id="{00000000-0008-0000-0300-00006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1" textlink="">
        <xdr:nvSpPr>
          <xdr:cNvPr id="98" name="Rectangle 97">
            <a:extLst>
              <a:ext uri="{FF2B5EF4-FFF2-40B4-BE49-F238E27FC236}">
                <a16:creationId xmlns:a16="http://schemas.microsoft.com/office/drawing/2014/main" id="{00000000-0008-0000-0300-000062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66</xdr:row>
      <xdr:rowOff>0</xdr:rowOff>
    </xdr:from>
    <xdr:to>
      <xdr:col>8</xdr:col>
      <xdr:colOff>447675</xdr:colOff>
      <xdr:row>67</xdr:row>
      <xdr:rowOff>0</xdr:rowOff>
    </xdr:to>
    <xdr:grpSp>
      <xdr:nvGrpSpPr>
        <xdr:cNvPr id="99" name="Groupe 98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GrpSpPr/>
      </xdr:nvGrpSpPr>
      <xdr:grpSpPr>
        <a:xfrm>
          <a:off x="5648325" y="15897225"/>
          <a:ext cx="447675" cy="228600"/>
          <a:chOff x="8258175" y="5743575"/>
          <a:chExt cx="447675" cy="247650"/>
        </a:xfrm>
      </xdr:grpSpPr>
      <xdr:pic macro="[0]!MHD_P12">
        <xdr:nvPicPr>
          <xdr:cNvPr id="100" name="Image 99">
            <a:extLst>
              <a:ext uri="{FF2B5EF4-FFF2-40B4-BE49-F238E27FC236}">
                <a16:creationId xmlns:a16="http://schemas.microsoft.com/office/drawing/2014/main" id="{00000000-0008-0000-0300-00006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2" textlink="">
        <xdr:nvSpPr>
          <xdr:cNvPr id="101" name="Rectangle 100">
            <a:extLst>
              <a:ext uri="{FF2B5EF4-FFF2-40B4-BE49-F238E27FC236}">
                <a16:creationId xmlns:a16="http://schemas.microsoft.com/office/drawing/2014/main" id="{00000000-0008-0000-0300-000065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68</xdr:row>
      <xdr:rowOff>0</xdr:rowOff>
    </xdr:from>
    <xdr:to>
      <xdr:col>8</xdr:col>
      <xdr:colOff>447675</xdr:colOff>
      <xdr:row>69</xdr:row>
      <xdr:rowOff>0</xdr:rowOff>
    </xdr:to>
    <xdr:grpSp>
      <xdr:nvGrpSpPr>
        <xdr:cNvPr id="102" name="Groupe 101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GrpSpPr/>
      </xdr:nvGrpSpPr>
      <xdr:grpSpPr>
        <a:xfrm>
          <a:off x="5648325" y="16354425"/>
          <a:ext cx="447675" cy="228600"/>
          <a:chOff x="8258175" y="5743575"/>
          <a:chExt cx="447675" cy="247650"/>
        </a:xfrm>
      </xdr:grpSpPr>
      <xdr:pic macro="[0]!MHD_P13">
        <xdr:nvPicPr>
          <xdr:cNvPr id="103" name="Image 102">
            <a:extLst>
              <a:ext uri="{FF2B5EF4-FFF2-40B4-BE49-F238E27FC236}">
                <a16:creationId xmlns:a16="http://schemas.microsoft.com/office/drawing/2014/main" id="{00000000-0008-0000-0300-00006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3" textlink="">
        <xdr:nvSpPr>
          <xdr:cNvPr id="104" name="Rectangle 103">
            <a:extLst>
              <a:ext uri="{FF2B5EF4-FFF2-40B4-BE49-F238E27FC236}">
                <a16:creationId xmlns:a16="http://schemas.microsoft.com/office/drawing/2014/main" id="{00000000-0008-0000-0300-000068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70</xdr:row>
      <xdr:rowOff>0</xdr:rowOff>
    </xdr:from>
    <xdr:to>
      <xdr:col>8</xdr:col>
      <xdr:colOff>447675</xdr:colOff>
      <xdr:row>71</xdr:row>
      <xdr:rowOff>0</xdr:rowOff>
    </xdr:to>
    <xdr:grpSp>
      <xdr:nvGrpSpPr>
        <xdr:cNvPr id="105" name="Groupe 10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GrpSpPr/>
      </xdr:nvGrpSpPr>
      <xdr:grpSpPr>
        <a:xfrm>
          <a:off x="5648325" y="16811625"/>
          <a:ext cx="447675" cy="228600"/>
          <a:chOff x="8258175" y="5743575"/>
          <a:chExt cx="447675" cy="247650"/>
        </a:xfrm>
      </xdr:grpSpPr>
      <xdr:pic macro="[0]!MHD_P14">
        <xdr:nvPicPr>
          <xdr:cNvPr id="106" name="Image 105">
            <a:extLst>
              <a:ext uri="{FF2B5EF4-FFF2-40B4-BE49-F238E27FC236}">
                <a16:creationId xmlns:a16="http://schemas.microsoft.com/office/drawing/2014/main" id="{00000000-0008-0000-0300-00006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4" textlink="">
        <xdr:nvSpPr>
          <xdr:cNvPr id="107" name="Rectangle 106">
            <a:extLst>
              <a:ext uri="{FF2B5EF4-FFF2-40B4-BE49-F238E27FC236}">
                <a16:creationId xmlns:a16="http://schemas.microsoft.com/office/drawing/2014/main" id="{00000000-0008-0000-0300-00006B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72</xdr:row>
      <xdr:rowOff>0</xdr:rowOff>
    </xdr:from>
    <xdr:to>
      <xdr:col>8</xdr:col>
      <xdr:colOff>447675</xdr:colOff>
      <xdr:row>73</xdr:row>
      <xdr:rowOff>0</xdr:rowOff>
    </xdr:to>
    <xdr:grpSp>
      <xdr:nvGrpSpPr>
        <xdr:cNvPr id="108" name="Groupe 10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GrpSpPr/>
      </xdr:nvGrpSpPr>
      <xdr:grpSpPr>
        <a:xfrm>
          <a:off x="5648325" y="17268825"/>
          <a:ext cx="447675" cy="228600"/>
          <a:chOff x="8258175" y="5743575"/>
          <a:chExt cx="447675" cy="247650"/>
        </a:xfrm>
      </xdr:grpSpPr>
      <xdr:pic macro="[0]!MHD_P15">
        <xdr:nvPicPr>
          <xdr:cNvPr id="109" name="Image 108">
            <a:extLst>
              <a:ext uri="{FF2B5EF4-FFF2-40B4-BE49-F238E27FC236}">
                <a16:creationId xmlns:a16="http://schemas.microsoft.com/office/drawing/2014/main" id="{00000000-0008-0000-0300-00006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5" textlink="">
        <xdr:nvSpPr>
          <xdr:cNvPr id="110" name="Rectangle 109">
            <a:extLst>
              <a:ext uri="{FF2B5EF4-FFF2-40B4-BE49-F238E27FC236}">
                <a16:creationId xmlns:a16="http://schemas.microsoft.com/office/drawing/2014/main" id="{00000000-0008-0000-0300-00006E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74</xdr:row>
      <xdr:rowOff>0</xdr:rowOff>
    </xdr:from>
    <xdr:to>
      <xdr:col>8</xdr:col>
      <xdr:colOff>447675</xdr:colOff>
      <xdr:row>75</xdr:row>
      <xdr:rowOff>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5648325" y="17726025"/>
          <a:ext cx="447675" cy="228600"/>
          <a:chOff x="5648325" y="17497425"/>
          <a:chExt cx="447675" cy="228600"/>
        </a:xfrm>
      </xdr:grpSpPr>
      <xdr:pic macro="[0]!MHD_P17">
        <xdr:nvPicPr>
          <xdr:cNvPr id="115" name="Image 114">
            <a:extLst>
              <a:ext uri="{FF2B5EF4-FFF2-40B4-BE49-F238E27FC236}">
                <a16:creationId xmlns:a16="http://schemas.microsoft.com/office/drawing/2014/main" id="{00000000-0008-0000-0300-00007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9293" y="17526000"/>
            <a:ext cx="185738" cy="171450"/>
          </a:xfrm>
          <a:prstGeom prst="rect">
            <a:avLst/>
          </a:prstGeom>
        </xdr:spPr>
      </xdr:pic>
      <xdr:sp macro="[0]!MHD_P16" textlink="">
        <xdr:nvSpPr>
          <xdr:cNvPr id="116" name="Rectangle 115">
            <a:extLst>
              <a:ext uri="{FF2B5EF4-FFF2-40B4-BE49-F238E27FC236}">
                <a16:creationId xmlns:a16="http://schemas.microsoft.com/office/drawing/2014/main" id="{00000000-0008-0000-0300-000074000000}"/>
              </a:ext>
            </a:extLst>
          </xdr:cNvPr>
          <xdr:cNvSpPr/>
        </xdr:nvSpPr>
        <xdr:spPr>
          <a:xfrm>
            <a:off x="5648325" y="17497425"/>
            <a:ext cx="447675" cy="2286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83</xdr:row>
      <xdr:rowOff>0</xdr:rowOff>
    </xdr:from>
    <xdr:to>
      <xdr:col>8</xdr:col>
      <xdr:colOff>447675</xdr:colOff>
      <xdr:row>84</xdr:row>
      <xdr:rowOff>0</xdr:rowOff>
    </xdr:to>
    <xdr:grpSp>
      <xdr:nvGrpSpPr>
        <xdr:cNvPr id="117" name="Groupe 11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GrpSpPr/>
      </xdr:nvGrpSpPr>
      <xdr:grpSpPr>
        <a:xfrm>
          <a:off x="5648325" y="19783425"/>
          <a:ext cx="447675" cy="228600"/>
          <a:chOff x="8258175" y="5743575"/>
          <a:chExt cx="447675" cy="247650"/>
        </a:xfrm>
      </xdr:grpSpPr>
      <xdr:pic macro="[0]!MHD_P18">
        <xdr:nvPicPr>
          <xdr:cNvPr id="118" name="Image 117">
            <a:extLst>
              <a:ext uri="{FF2B5EF4-FFF2-40B4-BE49-F238E27FC236}">
                <a16:creationId xmlns:a16="http://schemas.microsoft.com/office/drawing/2014/main" id="{00000000-0008-0000-0300-00007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8" textlink="">
        <xdr:nvSpPr>
          <xdr:cNvPr id="119" name="Rectangle 118">
            <a:extLst>
              <a:ext uri="{FF2B5EF4-FFF2-40B4-BE49-F238E27FC236}">
                <a16:creationId xmlns:a16="http://schemas.microsoft.com/office/drawing/2014/main" id="{00000000-0008-0000-0300-000077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91</xdr:row>
      <xdr:rowOff>0</xdr:rowOff>
    </xdr:from>
    <xdr:to>
      <xdr:col>8</xdr:col>
      <xdr:colOff>447675</xdr:colOff>
      <xdr:row>92</xdr:row>
      <xdr:rowOff>0</xdr:rowOff>
    </xdr:to>
    <xdr:grpSp>
      <xdr:nvGrpSpPr>
        <xdr:cNvPr id="120" name="Groupe 119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GrpSpPr/>
      </xdr:nvGrpSpPr>
      <xdr:grpSpPr>
        <a:xfrm>
          <a:off x="5648325" y="21612225"/>
          <a:ext cx="447675" cy="228600"/>
          <a:chOff x="8258175" y="5743575"/>
          <a:chExt cx="447675" cy="247650"/>
        </a:xfrm>
      </xdr:grpSpPr>
      <xdr:pic macro="[0]!MHD_P24">
        <xdr:nvPicPr>
          <xdr:cNvPr id="121" name="Image 120">
            <a:extLst>
              <a:ext uri="{FF2B5EF4-FFF2-40B4-BE49-F238E27FC236}">
                <a16:creationId xmlns:a16="http://schemas.microsoft.com/office/drawing/2014/main" id="{00000000-0008-0000-0300-00007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24" textlink="">
        <xdr:nvSpPr>
          <xdr:cNvPr id="122" name="Rectangle 121">
            <a:extLst>
              <a:ext uri="{FF2B5EF4-FFF2-40B4-BE49-F238E27FC236}">
                <a16:creationId xmlns:a16="http://schemas.microsoft.com/office/drawing/2014/main" id="{00000000-0008-0000-0300-00007A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97</xdr:row>
      <xdr:rowOff>0</xdr:rowOff>
    </xdr:from>
    <xdr:to>
      <xdr:col>8</xdr:col>
      <xdr:colOff>447675</xdr:colOff>
      <xdr:row>98</xdr:row>
      <xdr:rowOff>0</xdr:rowOff>
    </xdr:to>
    <xdr:grpSp>
      <xdr:nvGrpSpPr>
        <xdr:cNvPr id="123" name="Groupe 12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GrpSpPr/>
      </xdr:nvGrpSpPr>
      <xdr:grpSpPr>
        <a:xfrm>
          <a:off x="5648325" y="22983825"/>
          <a:ext cx="447675" cy="228600"/>
          <a:chOff x="8258175" y="5743575"/>
          <a:chExt cx="447675" cy="247650"/>
        </a:xfrm>
      </xdr:grpSpPr>
      <xdr:pic macro="[0]!MHD_P22">
        <xdr:nvPicPr>
          <xdr:cNvPr id="124" name="Image 123">
            <a:extLst>
              <a:ext uri="{FF2B5EF4-FFF2-40B4-BE49-F238E27FC236}">
                <a16:creationId xmlns:a16="http://schemas.microsoft.com/office/drawing/2014/main" id="{00000000-0008-0000-0300-00007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22" textlink="">
        <xdr:nvSpPr>
          <xdr:cNvPr id="125" name="Rectangle 124">
            <a:extLst>
              <a:ext uri="{FF2B5EF4-FFF2-40B4-BE49-F238E27FC236}">
                <a16:creationId xmlns:a16="http://schemas.microsoft.com/office/drawing/2014/main" id="{00000000-0008-0000-0300-00007D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100</xdr:row>
      <xdr:rowOff>0</xdr:rowOff>
    </xdr:from>
    <xdr:to>
      <xdr:col>8</xdr:col>
      <xdr:colOff>447675</xdr:colOff>
      <xdr:row>101</xdr:row>
      <xdr:rowOff>0</xdr:rowOff>
    </xdr:to>
    <xdr:grpSp>
      <xdr:nvGrpSpPr>
        <xdr:cNvPr id="126" name="Groupe 125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GrpSpPr/>
      </xdr:nvGrpSpPr>
      <xdr:grpSpPr>
        <a:xfrm>
          <a:off x="5648325" y="23669625"/>
          <a:ext cx="447675" cy="228600"/>
          <a:chOff x="8258175" y="5743575"/>
          <a:chExt cx="447675" cy="247650"/>
        </a:xfrm>
      </xdr:grpSpPr>
      <xdr:pic macro="[0]!MHD_P19">
        <xdr:nvPicPr>
          <xdr:cNvPr id="127" name="Image 126">
            <a:extLst>
              <a:ext uri="{FF2B5EF4-FFF2-40B4-BE49-F238E27FC236}">
                <a16:creationId xmlns:a16="http://schemas.microsoft.com/office/drawing/2014/main" id="{00000000-0008-0000-0300-00007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19" textlink="">
        <xdr:nvSpPr>
          <xdr:cNvPr id="128" name="Rectangle 127">
            <a:extLst>
              <a:ext uri="{FF2B5EF4-FFF2-40B4-BE49-F238E27FC236}">
                <a16:creationId xmlns:a16="http://schemas.microsoft.com/office/drawing/2014/main" id="{00000000-0008-0000-0300-000080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119</xdr:row>
      <xdr:rowOff>0</xdr:rowOff>
    </xdr:from>
    <xdr:to>
      <xdr:col>8</xdr:col>
      <xdr:colOff>447675</xdr:colOff>
      <xdr:row>120</xdr:row>
      <xdr:rowOff>0</xdr:rowOff>
    </xdr:to>
    <xdr:grpSp>
      <xdr:nvGrpSpPr>
        <xdr:cNvPr id="129" name="Groupe 128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GrpSpPr/>
      </xdr:nvGrpSpPr>
      <xdr:grpSpPr>
        <a:xfrm>
          <a:off x="5648325" y="28013025"/>
          <a:ext cx="447675" cy="228600"/>
          <a:chOff x="8258175" y="5743575"/>
          <a:chExt cx="447675" cy="247650"/>
        </a:xfrm>
      </xdr:grpSpPr>
      <xdr:pic macro="[0]!MHD_P20">
        <xdr:nvPicPr>
          <xdr:cNvPr id="130" name="Image 129">
            <a:extLst>
              <a:ext uri="{FF2B5EF4-FFF2-40B4-BE49-F238E27FC236}">
                <a16:creationId xmlns:a16="http://schemas.microsoft.com/office/drawing/2014/main" id="{00000000-0008-0000-0300-00008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20" textlink="">
        <xdr:nvSpPr>
          <xdr:cNvPr id="131" name="Rectangle 130">
            <a:extLst>
              <a:ext uri="{FF2B5EF4-FFF2-40B4-BE49-F238E27FC236}">
                <a16:creationId xmlns:a16="http://schemas.microsoft.com/office/drawing/2014/main" id="{00000000-0008-0000-0300-000083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8</xdr:col>
      <xdr:colOff>0</xdr:colOff>
      <xdr:row>121</xdr:row>
      <xdr:rowOff>0</xdr:rowOff>
    </xdr:from>
    <xdr:to>
      <xdr:col>8</xdr:col>
      <xdr:colOff>447675</xdr:colOff>
      <xdr:row>122</xdr:row>
      <xdr:rowOff>0</xdr:rowOff>
    </xdr:to>
    <xdr:grpSp>
      <xdr:nvGrpSpPr>
        <xdr:cNvPr id="132" name="Groupe 131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GrpSpPr/>
      </xdr:nvGrpSpPr>
      <xdr:grpSpPr>
        <a:xfrm>
          <a:off x="5648325" y="28470225"/>
          <a:ext cx="447675" cy="228600"/>
          <a:chOff x="8258175" y="5743575"/>
          <a:chExt cx="447675" cy="247650"/>
        </a:xfrm>
      </xdr:grpSpPr>
      <xdr:pic macro="[0]!MHD_P21">
        <xdr:nvPicPr>
          <xdr:cNvPr id="133" name="Image 132">
            <a:extLst>
              <a:ext uri="{FF2B5EF4-FFF2-40B4-BE49-F238E27FC236}">
                <a16:creationId xmlns:a16="http://schemas.microsoft.com/office/drawing/2014/main" id="{00000000-0008-0000-0300-00008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21" textlink="">
        <xdr:nvSpPr>
          <xdr:cNvPr id="134" name="Rectangle 133">
            <a:extLst>
              <a:ext uri="{FF2B5EF4-FFF2-40B4-BE49-F238E27FC236}">
                <a16:creationId xmlns:a16="http://schemas.microsoft.com/office/drawing/2014/main" id="{00000000-0008-0000-0300-000086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13</xdr:col>
      <xdr:colOff>0</xdr:colOff>
      <xdr:row>56</xdr:row>
      <xdr:rowOff>0</xdr:rowOff>
    </xdr:from>
    <xdr:to>
      <xdr:col>13</xdr:col>
      <xdr:colOff>447675</xdr:colOff>
      <xdr:row>57</xdr:row>
      <xdr:rowOff>0</xdr:rowOff>
    </xdr:to>
    <xdr:grpSp>
      <xdr:nvGrpSpPr>
        <xdr:cNvPr id="141" name="Groupe 140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GrpSpPr/>
      </xdr:nvGrpSpPr>
      <xdr:grpSpPr>
        <a:xfrm>
          <a:off x="9753600" y="13611225"/>
          <a:ext cx="447675" cy="228600"/>
          <a:chOff x="8258175" y="5743575"/>
          <a:chExt cx="447675" cy="247650"/>
        </a:xfrm>
      </xdr:grpSpPr>
      <xdr:pic macro="[0]!MHD_P23">
        <xdr:nvPicPr>
          <xdr:cNvPr id="142" name="Image 141">
            <a:extLst>
              <a:ext uri="{FF2B5EF4-FFF2-40B4-BE49-F238E27FC236}">
                <a16:creationId xmlns:a16="http://schemas.microsoft.com/office/drawing/2014/main" id="{00000000-0008-0000-0300-00008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_P23" textlink="">
        <xdr:nvSpPr>
          <xdr:cNvPr id="143" name="Rectangle 142">
            <a:extLst>
              <a:ext uri="{FF2B5EF4-FFF2-40B4-BE49-F238E27FC236}">
                <a16:creationId xmlns:a16="http://schemas.microsoft.com/office/drawing/2014/main" id="{00000000-0008-0000-0300-00008F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oneCellAnchor>
    <xdr:from>
      <xdr:col>0</xdr:col>
      <xdr:colOff>0</xdr:colOff>
      <xdr:row>915</xdr:row>
      <xdr:rowOff>0</xdr:rowOff>
    </xdr:from>
    <xdr:ext cx="6696075" cy="1034142"/>
    <xdr:grpSp>
      <xdr:nvGrpSpPr>
        <xdr:cNvPr id="146" name="Group 52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GrpSpPr>
          <a:grpSpLocks/>
        </xdr:cNvGrpSpPr>
      </xdr:nvGrpSpPr>
      <xdr:grpSpPr bwMode="auto">
        <a:xfrm>
          <a:off x="0" y="272386425"/>
          <a:ext cx="6696075" cy="1034142"/>
          <a:chOff x="0" y="1976"/>
          <a:chExt cx="703" cy="108"/>
        </a:xfrm>
      </xdr:grpSpPr>
      <xdr:sp macro="" textlink="">
        <xdr:nvSpPr>
          <xdr:cNvPr id="147" name="Rectangle 53">
            <a:extLst>
              <a:ext uri="{FF2B5EF4-FFF2-40B4-BE49-F238E27FC236}">
                <a16:creationId xmlns:a16="http://schemas.microsoft.com/office/drawing/2014/main" id="{00000000-0008-0000-0300-000093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976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pic>
        <xdr:nvPicPr>
          <xdr:cNvPr id="148" name="Picture 54" descr="MHD 1">
            <a:extLst>
              <a:ext uri="{FF2B5EF4-FFF2-40B4-BE49-F238E27FC236}">
                <a16:creationId xmlns:a16="http://schemas.microsoft.com/office/drawing/2014/main" id="{00000000-0008-0000-0300-00009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98" y="2010"/>
            <a:ext cx="106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0</xdr:colOff>
      <xdr:row>0</xdr:row>
      <xdr:rowOff>1028700</xdr:rowOff>
    </xdr:to>
    <xdr:grpSp>
      <xdr:nvGrpSpPr>
        <xdr:cNvPr id="28245" name="Group 106">
          <a:extLst>
            <a:ext uri="{FF2B5EF4-FFF2-40B4-BE49-F238E27FC236}">
              <a16:creationId xmlns:a16="http://schemas.microsoft.com/office/drawing/2014/main" id="{00000000-0008-0000-0400-0000556E0000}"/>
            </a:ext>
          </a:extLst>
        </xdr:cNvPr>
        <xdr:cNvGrpSpPr>
          <a:grpSpLocks/>
        </xdr:cNvGrpSpPr>
      </xdr:nvGrpSpPr>
      <xdr:grpSpPr bwMode="auto">
        <a:xfrm>
          <a:off x="0" y="0"/>
          <a:ext cx="6677025" cy="1028700"/>
          <a:chOff x="0" y="1"/>
          <a:chExt cx="703" cy="108"/>
        </a:xfrm>
      </xdr:grpSpPr>
      <xdr:sp macro="" textlink="">
        <xdr:nvSpPr>
          <xdr:cNvPr id="28286" name="Rectangle 8">
            <a:extLst>
              <a:ext uri="{FF2B5EF4-FFF2-40B4-BE49-F238E27FC236}">
                <a16:creationId xmlns:a16="http://schemas.microsoft.com/office/drawing/2014/main" id="{00000000-0008-0000-0400-00007E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87" name="Group 105">
            <a:extLst>
              <a:ext uri="{FF2B5EF4-FFF2-40B4-BE49-F238E27FC236}">
                <a16:creationId xmlns:a16="http://schemas.microsoft.com/office/drawing/2014/main" id="{00000000-0008-0000-0400-00007F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88" name="Picture 9" descr="MHD 1">
              <a:extLst>
                <a:ext uri="{FF2B5EF4-FFF2-40B4-BE49-F238E27FC236}">
                  <a16:creationId xmlns:a16="http://schemas.microsoft.com/office/drawing/2014/main" id="{00000000-0008-0000-0400-000080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89" name="Picture 62" descr="produit-3">
              <a:extLst>
                <a:ext uri="{FF2B5EF4-FFF2-40B4-BE49-F238E27FC236}">
                  <a16:creationId xmlns:a16="http://schemas.microsoft.com/office/drawing/2014/main" id="{00000000-0008-0000-0400-000081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 editAs="absolute">
    <xdr:from>
      <xdr:col>0</xdr:col>
      <xdr:colOff>0</xdr:colOff>
      <xdr:row>46</xdr:row>
      <xdr:rowOff>19050</xdr:rowOff>
    </xdr:from>
    <xdr:to>
      <xdr:col>10</xdr:col>
      <xdr:colOff>66675</xdr:colOff>
      <xdr:row>47</xdr:row>
      <xdr:rowOff>800100</xdr:rowOff>
    </xdr:to>
    <xdr:grpSp>
      <xdr:nvGrpSpPr>
        <xdr:cNvPr id="28246" name="Group 107">
          <a:extLst>
            <a:ext uri="{FF2B5EF4-FFF2-40B4-BE49-F238E27FC236}">
              <a16:creationId xmlns:a16="http://schemas.microsoft.com/office/drawing/2014/main" id="{00000000-0008-0000-0400-0000566E0000}"/>
            </a:ext>
          </a:extLst>
        </xdr:cNvPr>
        <xdr:cNvGrpSpPr>
          <a:grpSpLocks/>
        </xdr:cNvGrpSpPr>
      </xdr:nvGrpSpPr>
      <xdr:grpSpPr bwMode="auto">
        <a:xfrm>
          <a:off x="0" y="11344275"/>
          <a:ext cx="6743700" cy="1028700"/>
          <a:chOff x="0" y="1"/>
          <a:chExt cx="703" cy="108"/>
        </a:xfrm>
      </xdr:grpSpPr>
      <xdr:sp macro="" textlink="">
        <xdr:nvSpPr>
          <xdr:cNvPr id="28282" name="Rectangle 108">
            <a:extLst>
              <a:ext uri="{FF2B5EF4-FFF2-40B4-BE49-F238E27FC236}">
                <a16:creationId xmlns:a16="http://schemas.microsoft.com/office/drawing/2014/main" id="{00000000-0008-0000-0400-00007A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83" name="Group 109">
            <a:extLst>
              <a:ext uri="{FF2B5EF4-FFF2-40B4-BE49-F238E27FC236}">
                <a16:creationId xmlns:a16="http://schemas.microsoft.com/office/drawing/2014/main" id="{00000000-0008-0000-0400-00007B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84" name="Picture 110" descr="MHD 1">
              <a:extLst>
                <a:ext uri="{FF2B5EF4-FFF2-40B4-BE49-F238E27FC236}">
                  <a16:creationId xmlns:a16="http://schemas.microsoft.com/office/drawing/2014/main" id="{00000000-0008-0000-0400-00007C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85" name="Picture 111" descr="produit-3">
              <a:extLst>
                <a:ext uri="{FF2B5EF4-FFF2-40B4-BE49-F238E27FC236}">
                  <a16:creationId xmlns:a16="http://schemas.microsoft.com/office/drawing/2014/main" id="{00000000-0008-0000-0400-00007D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80</xdr:row>
      <xdr:rowOff>9525</xdr:rowOff>
    </xdr:from>
    <xdr:to>
      <xdr:col>10</xdr:col>
      <xdr:colOff>0</xdr:colOff>
      <xdr:row>81</xdr:row>
      <xdr:rowOff>0</xdr:rowOff>
    </xdr:to>
    <xdr:grpSp>
      <xdr:nvGrpSpPr>
        <xdr:cNvPr id="28247" name="Group 112">
          <a:extLst>
            <a:ext uri="{FF2B5EF4-FFF2-40B4-BE49-F238E27FC236}">
              <a16:creationId xmlns:a16="http://schemas.microsoft.com/office/drawing/2014/main" id="{00000000-0008-0000-0400-0000576E0000}"/>
            </a:ext>
          </a:extLst>
        </xdr:cNvPr>
        <xdr:cNvGrpSpPr>
          <a:grpSpLocks/>
        </xdr:cNvGrpSpPr>
      </xdr:nvGrpSpPr>
      <xdr:grpSpPr bwMode="auto">
        <a:xfrm>
          <a:off x="0" y="21726525"/>
          <a:ext cx="6677025" cy="1028700"/>
          <a:chOff x="0" y="1"/>
          <a:chExt cx="703" cy="108"/>
        </a:xfrm>
      </xdr:grpSpPr>
      <xdr:sp macro="" textlink="">
        <xdr:nvSpPr>
          <xdr:cNvPr id="28278" name="Rectangle 113">
            <a:extLst>
              <a:ext uri="{FF2B5EF4-FFF2-40B4-BE49-F238E27FC236}">
                <a16:creationId xmlns:a16="http://schemas.microsoft.com/office/drawing/2014/main" id="{00000000-0008-0000-0400-000076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79" name="Group 114">
            <a:extLst>
              <a:ext uri="{FF2B5EF4-FFF2-40B4-BE49-F238E27FC236}">
                <a16:creationId xmlns:a16="http://schemas.microsoft.com/office/drawing/2014/main" id="{00000000-0008-0000-0400-000077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80" name="Picture 115" descr="MHD 1">
              <a:extLst>
                <a:ext uri="{FF2B5EF4-FFF2-40B4-BE49-F238E27FC236}">
                  <a16:creationId xmlns:a16="http://schemas.microsoft.com/office/drawing/2014/main" id="{00000000-0008-0000-0400-000078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81" name="Picture 116" descr="produit-3">
              <a:extLst>
                <a:ext uri="{FF2B5EF4-FFF2-40B4-BE49-F238E27FC236}">
                  <a16:creationId xmlns:a16="http://schemas.microsoft.com/office/drawing/2014/main" id="{00000000-0008-0000-0400-000079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113</xdr:row>
      <xdr:rowOff>9525</xdr:rowOff>
    </xdr:from>
    <xdr:to>
      <xdr:col>10</xdr:col>
      <xdr:colOff>0</xdr:colOff>
      <xdr:row>114</xdr:row>
      <xdr:rowOff>0</xdr:rowOff>
    </xdr:to>
    <xdr:grpSp>
      <xdr:nvGrpSpPr>
        <xdr:cNvPr id="28248" name="Group 117">
          <a:extLst>
            <a:ext uri="{FF2B5EF4-FFF2-40B4-BE49-F238E27FC236}">
              <a16:creationId xmlns:a16="http://schemas.microsoft.com/office/drawing/2014/main" id="{00000000-0008-0000-0400-0000586E0000}"/>
            </a:ext>
          </a:extLst>
        </xdr:cNvPr>
        <xdr:cNvGrpSpPr>
          <a:grpSpLocks/>
        </xdr:cNvGrpSpPr>
      </xdr:nvGrpSpPr>
      <xdr:grpSpPr bwMode="auto">
        <a:xfrm>
          <a:off x="0" y="31870650"/>
          <a:ext cx="6677025" cy="1028700"/>
          <a:chOff x="0" y="1"/>
          <a:chExt cx="703" cy="108"/>
        </a:xfrm>
      </xdr:grpSpPr>
      <xdr:sp macro="" textlink="">
        <xdr:nvSpPr>
          <xdr:cNvPr id="28274" name="Rectangle 118">
            <a:extLst>
              <a:ext uri="{FF2B5EF4-FFF2-40B4-BE49-F238E27FC236}">
                <a16:creationId xmlns:a16="http://schemas.microsoft.com/office/drawing/2014/main" id="{00000000-0008-0000-0400-000072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75" name="Group 119">
            <a:extLst>
              <a:ext uri="{FF2B5EF4-FFF2-40B4-BE49-F238E27FC236}">
                <a16:creationId xmlns:a16="http://schemas.microsoft.com/office/drawing/2014/main" id="{00000000-0008-0000-0400-000073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76" name="Picture 120" descr="MHD 1">
              <a:extLst>
                <a:ext uri="{FF2B5EF4-FFF2-40B4-BE49-F238E27FC236}">
                  <a16:creationId xmlns:a16="http://schemas.microsoft.com/office/drawing/2014/main" id="{00000000-0008-0000-0400-000074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77" name="Picture 121" descr="produit-3">
              <a:extLst>
                <a:ext uri="{FF2B5EF4-FFF2-40B4-BE49-F238E27FC236}">
                  <a16:creationId xmlns:a16="http://schemas.microsoft.com/office/drawing/2014/main" id="{00000000-0008-0000-0400-000075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146</xdr:row>
      <xdr:rowOff>0</xdr:rowOff>
    </xdr:from>
    <xdr:to>
      <xdr:col>10</xdr:col>
      <xdr:colOff>0</xdr:colOff>
      <xdr:row>146</xdr:row>
      <xdr:rowOff>1028700</xdr:rowOff>
    </xdr:to>
    <xdr:grpSp>
      <xdr:nvGrpSpPr>
        <xdr:cNvPr id="28249" name="Group 122">
          <a:extLst>
            <a:ext uri="{FF2B5EF4-FFF2-40B4-BE49-F238E27FC236}">
              <a16:creationId xmlns:a16="http://schemas.microsoft.com/office/drawing/2014/main" id="{00000000-0008-0000-0400-0000596E0000}"/>
            </a:ext>
          </a:extLst>
        </xdr:cNvPr>
        <xdr:cNvGrpSpPr>
          <a:grpSpLocks/>
        </xdr:cNvGrpSpPr>
      </xdr:nvGrpSpPr>
      <xdr:grpSpPr bwMode="auto">
        <a:xfrm>
          <a:off x="0" y="42005250"/>
          <a:ext cx="6677025" cy="1028700"/>
          <a:chOff x="0" y="1"/>
          <a:chExt cx="703" cy="108"/>
        </a:xfrm>
      </xdr:grpSpPr>
      <xdr:sp macro="" textlink="">
        <xdr:nvSpPr>
          <xdr:cNvPr id="28270" name="Rectangle 123">
            <a:extLst>
              <a:ext uri="{FF2B5EF4-FFF2-40B4-BE49-F238E27FC236}">
                <a16:creationId xmlns:a16="http://schemas.microsoft.com/office/drawing/2014/main" id="{00000000-0008-0000-0400-00006E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71" name="Group 124">
            <a:extLst>
              <a:ext uri="{FF2B5EF4-FFF2-40B4-BE49-F238E27FC236}">
                <a16:creationId xmlns:a16="http://schemas.microsoft.com/office/drawing/2014/main" id="{00000000-0008-0000-0400-00006F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72" name="Picture 125" descr="MHD 1">
              <a:extLst>
                <a:ext uri="{FF2B5EF4-FFF2-40B4-BE49-F238E27FC236}">
                  <a16:creationId xmlns:a16="http://schemas.microsoft.com/office/drawing/2014/main" id="{00000000-0008-0000-0400-000070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73" name="Picture 126" descr="produit-3">
              <a:extLst>
                <a:ext uri="{FF2B5EF4-FFF2-40B4-BE49-F238E27FC236}">
                  <a16:creationId xmlns:a16="http://schemas.microsoft.com/office/drawing/2014/main" id="{00000000-0008-0000-0400-000071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179</xdr:row>
      <xdr:rowOff>0</xdr:rowOff>
    </xdr:from>
    <xdr:to>
      <xdr:col>10</xdr:col>
      <xdr:colOff>0</xdr:colOff>
      <xdr:row>179</xdr:row>
      <xdr:rowOff>1028700</xdr:rowOff>
    </xdr:to>
    <xdr:grpSp>
      <xdr:nvGrpSpPr>
        <xdr:cNvPr id="28250" name="Group 127">
          <a:extLst>
            <a:ext uri="{FF2B5EF4-FFF2-40B4-BE49-F238E27FC236}">
              <a16:creationId xmlns:a16="http://schemas.microsoft.com/office/drawing/2014/main" id="{00000000-0008-0000-0400-00005A6E0000}"/>
            </a:ext>
          </a:extLst>
        </xdr:cNvPr>
        <xdr:cNvGrpSpPr>
          <a:grpSpLocks/>
        </xdr:cNvGrpSpPr>
      </xdr:nvGrpSpPr>
      <xdr:grpSpPr bwMode="auto">
        <a:xfrm>
          <a:off x="0" y="52149375"/>
          <a:ext cx="6677025" cy="1028700"/>
          <a:chOff x="0" y="1"/>
          <a:chExt cx="703" cy="108"/>
        </a:xfrm>
      </xdr:grpSpPr>
      <xdr:sp macro="" textlink="">
        <xdr:nvSpPr>
          <xdr:cNvPr id="28266" name="Rectangle 128">
            <a:extLst>
              <a:ext uri="{FF2B5EF4-FFF2-40B4-BE49-F238E27FC236}">
                <a16:creationId xmlns:a16="http://schemas.microsoft.com/office/drawing/2014/main" id="{00000000-0008-0000-0400-00006A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67" name="Group 129">
            <a:extLst>
              <a:ext uri="{FF2B5EF4-FFF2-40B4-BE49-F238E27FC236}">
                <a16:creationId xmlns:a16="http://schemas.microsoft.com/office/drawing/2014/main" id="{00000000-0008-0000-0400-00006B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68" name="Picture 130" descr="MHD 1">
              <a:extLst>
                <a:ext uri="{FF2B5EF4-FFF2-40B4-BE49-F238E27FC236}">
                  <a16:creationId xmlns:a16="http://schemas.microsoft.com/office/drawing/2014/main" id="{00000000-0008-0000-0400-00006C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69" name="Picture 131" descr="produit-3">
              <a:extLst>
                <a:ext uri="{FF2B5EF4-FFF2-40B4-BE49-F238E27FC236}">
                  <a16:creationId xmlns:a16="http://schemas.microsoft.com/office/drawing/2014/main" id="{00000000-0008-0000-0400-00006D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212</xdr:row>
      <xdr:rowOff>0</xdr:rowOff>
    </xdr:from>
    <xdr:to>
      <xdr:col>10</xdr:col>
      <xdr:colOff>0</xdr:colOff>
      <xdr:row>212</xdr:row>
      <xdr:rowOff>1028700</xdr:rowOff>
    </xdr:to>
    <xdr:grpSp>
      <xdr:nvGrpSpPr>
        <xdr:cNvPr id="28251" name="Group 132">
          <a:extLst>
            <a:ext uri="{FF2B5EF4-FFF2-40B4-BE49-F238E27FC236}">
              <a16:creationId xmlns:a16="http://schemas.microsoft.com/office/drawing/2014/main" id="{00000000-0008-0000-0400-00005B6E0000}"/>
            </a:ext>
          </a:extLst>
        </xdr:cNvPr>
        <xdr:cNvGrpSpPr>
          <a:grpSpLocks/>
        </xdr:cNvGrpSpPr>
      </xdr:nvGrpSpPr>
      <xdr:grpSpPr bwMode="auto">
        <a:xfrm>
          <a:off x="0" y="62293500"/>
          <a:ext cx="6677025" cy="1028700"/>
          <a:chOff x="0" y="1"/>
          <a:chExt cx="703" cy="108"/>
        </a:xfrm>
      </xdr:grpSpPr>
      <xdr:sp macro="" textlink="">
        <xdr:nvSpPr>
          <xdr:cNvPr id="28262" name="Rectangle 133">
            <a:extLst>
              <a:ext uri="{FF2B5EF4-FFF2-40B4-BE49-F238E27FC236}">
                <a16:creationId xmlns:a16="http://schemas.microsoft.com/office/drawing/2014/main" id="{00000000-0008-0000-0400-0000666E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28263" name="Group 134">
            <a:extLst>
              <a:ext uri="{FF2B5EF4-FFF2-40B4-BE49-F238E27FC236}">
                <a16:creationId xmlns:a16="http://schemas.microsoft.com/office/drawing/2014/main" id="{00000000-0008-0000-0400-0000676E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28264" name="Picture 135" descr="MHD 1">
              <a:extLst>
                <a:ext uri="{FF2B5EF4-FFF2-40B4-BE49-F238E27FC236}">
                  <a16:creationId xmlns:a16="http://schemas.microsoft.com/office/drawing/2014/main" id="{00000000-0008-0000-0400-000068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265" name="Picture 136" descr="produit-3">
              <a:extLst>
                <a:ext uri="{FF2B5EF4-FFF2-40B4-BE49-F238E27FC236}">
                  <a16:creationId xmlns:a16="http://schemas.microsoft.com/office/drawing/2014/main" id="{00000000-0008-0000-0400-0000696E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0</xdr:colOff>
      <xdr:row>212</xdr:row>
      <xdr:rowOff>0</xdr:rowOff>
    </xdr:from>
    <xdr:to>
      <xdr:col>10</xdr:col>
      <xdr:colOff>0</xdr:colOff>
      <xdr:row>212</xdr:row>
      <xdr:rowOff>1028700</xdr:rowOff>
    </xdr:to>
    <xdr:grpSp>
      <xdr:nvGrpSpPr>
        <xdr:cNvPr id="48" name="Group 12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GrpSpPr>
          <a:grpSpLocks/>
        </xdr:cNvGrpSpPr>
      </xdr:nvGrpSpPr>
      <xdr:grpSpPr bwMode="auto">
        <a:xfrm>
          <a:off x="0" y="62293500"/>
          <a:ext cx="6677025" cy="1028700"/>
          <a:chOff x="0" y="1"/>
          <a:chExt cx="703" cy="108"/>
        </a:xfrm>
      </xdr:grpSpPr>
      <xdr:sp macro="" textlink="">
        <xdr:nvSpPr>
          <xdr:cNvPr id="49" name="Rectangle 128">
            <a:extLst>
              <a:ext uri="{FF2B5EF4-FFF2-40B4-BE49-F238E27FC236}">
                <a16:creationId xmlns:a16="http://schemas.microsoft.com/office/drawing/2014/main" id="{00000000-0008-0000-0400-000031000000}"/>
              </a:ext>
            </a:extLst>
          </xdr:cNvPr>
          <xdr:cNvSpPr>
            <a:spLocks noChangeArrowheads="1"/>
          </xdr:cNvSpPr>
        </xdr:nvSpPr>
        <xdr:spPr bwMode="auto">
          <a:xfrm>
            <a:off x="0" y="1"/>
            <a:ext cx="703" cy="1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FF0000" mc:Ignorable="a14" a14:legacySpreadsheetColorIndex="1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50" name="Group 129">
            <a:extLst>
              <a:ext uri="{FF2B5EF4-FFF2-40B4-BE49-F238E27FC236}">
                <a16:creationId xmlns:a16="http://schemas.microsoft.com/office/drawing/2014/main" id="{00000000-0008-0000-0400-000032000000}"/>
              </a:ext>
            </a:extLst>
          </xdr:cNvPr>
          <xdr:cNvGrpSpPr>
            <a:grpSpLocks/>
          </xdr:cNvGrpSpPr>
        </xdr:nvGrpSpPr>
        <xdr:grpSpPr bwMode="auto">
          <a:xfrm>
            <a:off x="262" y="26"/>
            <a:ext cx="179" cy="58"/>
            <a:chOff x="269" y="32"/>
            <a:chExt cx="179" cy="58"/>
          </a:xfrm>
        </xdr:grpSpPr>
        <xdr:pic>
          <xdr:nvPicPr>
            <xdr:cNvPr id="51" name="Picture 130" descr="MHD 1">
              <a:extLst>
                <a:ext uri="{FF2B5EF4-FFF2-40B4-BE49-F238E27FC236}">
                  <a16:creationId xmlns:a16="http://schemas.microsoft.com/office/drawing/2014/main" id="{00000000-0008-0000-0400-000033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69" y="41"/>
              <a:ext cx="106" cy="4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52" name="Picture 131" descr="produit-3">
              <a:extLst>
                <a:ext uri="{FF2B5EF4-FFF2-40B4-BE49-F238E27FC236}">
                  <a16:creationId xmlns:a16="http://schemas.microsoft.com/office/drawing/2014/main" id="{00000000-0008-0000-0400-00003400000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90" y="32"/>
              <a:ext cx="58" cy="5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8</xdr:col>
      <xdr:colOff>195263</xdr:colOff>
      <xdr:row>0</xdr:row>
      <xdr:rowOff>238125</xdr:rowOff>
    </xdr:from>
    <xdr:to>
      <xdr:col>9</xdr:col>
      <xdr:colOff>900113</xdr:colOff>
      <xdr:row>0</xdr:row>
      <xdr:rowOff>800100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5643563" y="238125"/>
          <a:ext cx="1019175" cy="561975"/>
          <a:chOff x="5643563" y="238125"/>
          <a:chExt cx="1019175" cy="561975"/>
        </a:xfrm>
      </xdr:grpSpPr>
      <xdr:sp macro="[0]!Etats_MHDPUB" textlink="">
        <xdr:nvSpPr>
          <xdr:cNvPr id="44" name="Rectangle : coins arrondis 43">
            <a:extLst>
              <a:ext uri="{FF2B5EF4-FFF2-40B4-BE49-F238E27FC236}">
                <a16:creationId xmlns:a16="http://schemas.microsoft.com/office/drawing/2014/main" id="{00000000-0008-0000-0400-00002C000000}"/>
              </a:ext>
            </a:extLst>
          </xdr:cNvPr>
          <xdr:cNvSpPr/>
        </xdr:nvSpPr>
        <xdr:spPr>
          <a:xfrm>
            <a:off x="5643563" y="238125"/>
            <a:ext cx="1019175" cy="561975"/>
          </a:xfrm>
          <a:prstGeom prst="roundRect">
            <a:avLst/>
          </a:prstGeom>
          <a:solidFill>
            <a:srgbClr val="00B050"/>
          </a:solidFill>
        </xdr:spPr>
        <xdr:style>
          <a:lnRef idx="3">
            <a:schemeClr val="lt1"/>
          </a:lnRef>
          <a:fillRef idx="1">
            <a:schemeClr val="accent1"/>
          </a:fillRef>
          <a:effectRef idx="1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  <xdr:pic macro="[0]!Etats_MHDPUB">
        <xdr:nvPicPr>
          <xdr:cNvPr id="46" name="Image 45">
            <a:extLst>
              <a:ext uri="{FF2B5EF4-FFF2-40B4-BE49-F238E27FC236}">
                <a16:creationId xmlns:a16="http://schemas.microsoft.com/office/drawing/2014/main" id="{00000000-0008-0000-0400-00002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76938" y="342900"/>
            <a:ext cx="352424" cy="352424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0</xdr:colOff>
      <xdr:row>23</xdr:row>
      <xdr:rowOff>0</xdr:rowOff>
    </xdr:from>
    <xdr:to>
      <xdr:col>9</xdr:col>
      <xdr:colOff>447675</xdr:colOff>
      <xdr:row>24</xdr:row>
      <xdr:rowOff>0</xdr:rowOff>
    </xdr:to>
    <xdr:grpSp>
      <xdr:nvGrpSpPr>
        <xdr:cNvPr id="67" name="Groupe 66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GrpSpPr/>
      </xdr:nvGrpSpPr>
      <xdr:grpSpPr>
        <a:xfrm>
          <a:off x="5762625" y="6067425"/>
          <a:ext cx="447675" cy="228600"/>
          <a:chOff x="8258175" y="5743575"/>
          <a:chExt cx="447675" cy="247650"/>
        </a:xfrm>
      </xdr:grpSpPr>
      <xdr:pic macro="[0]!MHDPUB_P2">
        <xdr:nvPicPr>
          <xdr:cNvPr id="68" name="Image 67">
            <a:extLst>
              <a:ext uri="{FF2B5EF4-FFF2-40B4-BE49-F238E27FC236}">
                <a16:creationId xmlns:a16="http://schemas.microsoft.com/office/drawing/2014/main" id="{00000000-0008-0000-0400-00004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PUB_P2" textlink="">
        <xdr:nvSpPr>
          <xdr:cNvPr id="69" name="Rectangle 68">
            <a:extLst>
              <a:ext uri="{FF2B5EF4-FFF2-40B4-BE49-F238E27FC236}">
                <a16:creationId xmlns:a16="http://schemas.microsoft.com/office/drawing/2014/main" id="{00000000-0008-0000-0400-000045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0</xdr:colOff>
      <xdr:row>39</xdr:row>
      <xdr:rowOff>0</xdr:rowOff>
    </xdr:from>
    <xdr:to>
      <xdr:col>9</xdr:col>
      <xdr:colOff>447675</xdr:colOff>
      <xdr:row>40</xdr:row>
      <xdr:rowOff>0</xdr:rowOff>
    </xdr:to>
    <xdr:grpSp>
      <xdr:nvGrpSpPr>
        <xdr:cNvPr id="76" name="Groupe 75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GrpSpPr/>
      </xdr:nvGrpSpPr>
      <xdr:grpSpPr>
        <a:xfrm>
          <a:off x="5762625" y="9725025"/>
          <a:ext cx="447675" cy="228600"/>
          <a:chOff x="8258175" y="5743575"/>
          <a:chExt cx="447675" cy="247650"/>
        </a:xfrm>
      </xdr:grpSpPr>
      <xdr:pic macro="[0]!MHDPUB_P3">
        <xdr:nvPicPr>
          <xdr:cNvPr id="77" name="Image 76">
            <a:extLst>
              <a:ext uri="{FF2B5EF4-FFF2-40B4-BE49-F238E27FC236}">
                <a16:creationId xmlns:a16="http://schemas.microsoft.com/office/drawing/2014/main" id="{00000000-0008-0000-0400-00004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PUB_P3" textlink="">
        <xdr:nvSpPr>
          <xdr:cNvPr id="78" name="Rectangle 77">
            <a:extLst>
              <a:ext uri="{FF2B5EF4-FFF2-40B4-BE49-F238E27FC236}">
                <a16:creationId xmlns:a16="http://schemas.microsoft.com/office/drawing/2014/main" id="{00000000-0008-0000-0400-00004E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0</xdr:colOff>
      <xdr:row>41</xdr:row>
      <xdr:rowOff>0</xdr:rowOff>
    </xdr:from>
    <xdr:to>
      <xdr:col>9</xdr:col>
      <xdr:colOff>447675</xdr:colOff>
      <xdr:row>42</xdr:row>
      <xdr:rowOff>0</xdr:rowOff>
    </xdr:to>
    <xdr:grpSp>
      <xdr:nvGrpSpPr>
        <xdr:cNvPr id="79" name="Groupe 78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GrpSpPr/>
      </xdr:nvGrpSpPr>
      <xdr:grpSpPr>
        <a:xfrm>
          <a:off x="5762625" y="10182225"/>
          <a:ext cx="447675" cy="228600"/>
          <a:chOff x="8258175" y="5743575"/>
          <a:chExt cx="447675" cy="247650"/>
        </a:xfrm>
      </xdr:grpSpPr>
      <xdr:pic macro="[0]!MHDPUB_P4">
        <xdr:nvPicPr>
          <xdr:cNvPr id="80" name="Image 79">
            <a:extLst>
              <a:ext uri="{FF2B5EF4-FFF2-40B4-BE49-F238E27FC236}">
                <a16:creationId xmlns:a16="http://schemas.microsoft.com/office/drawing/2014/main" id="{00000000-0008-0000-0400-00005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89143" y="5774531"/>
            <a:ext cx="185738" cy="185738"/>
          </a:xfrm>
          <a:prstGeom prst="rect">
            <a:avLst/>
          </a:prstGeom>
        </xdr:spPr>
      </xdr:pic>
      <xdr:sp macro="[0]!MHDPUB_P4" textlink="">
        <xdr:nvSpPr>
          <xdr:cNvPr id="81" name="Rectangle 80">
            <a:extLst>
              <a:ext uri="{FF2B5EF4-FFF2-40B4-BE49-F238E27FC236}">
                <a16:creationId xmlns:a16="http://schemas.microsoft.com/office/drawing/2014/main" id="{00000000-0008-0000-0400-000051000000}"/>
              </a:ext>
            </a:extLst>
          </xdr:cNvPr>
          <xdr:cNvSpPr/>
        </xdr:nvSpPr>
        <xdr:spPr>
          <a:xfrm>
            <a:off x="8258175" y="5743575"/>
            <a:ext cx="447675" cy="2476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id="1" name="NomsClients" displayName="NomsClients" ref="V2:V13" headerRowDxfId="236" dataDxfId="235">
  <autoFilter ref="V2:V13"/>
  <tableColumns count="1">
    <tableColumn id="1" name="CLIENT" totalsRowFunction="count" dataDxfId="234" totalsRowDxfId="23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4" tint="-0.499984740745262"/>
  </sheetPr>
  <dimension ref="A1:V35"/>
  <sheetViews>
    <sheetView showGridLines="0" workbookViewId="0">
      <selection activeCell="C22" sqref="C22:F22"/>
    </sheetView>
  </sheetViews>
  <sheetFormatPr baseColWidth="10" defaultRowHeight="12.75" x14ac:dyDescent="0.2"/>
  <cols>
    <col min="1" max="21" width="5.7109375" customWidth="1"/>
    <col min="22" max="22" width="22" style="892" customWidth="1"/>
    <col min="23" max="56" width="5.7109375" customWidth="1"/>
  </cols>
  <sheetData>
    <row r="1" spans="1:22" ht="15" customHeight="1" x14ac:dyDescent="0.2">
      <c r="A1" s="878"/>
      <c r="B1" s="878"/>
      <c r="C1" s="878"/>
      <c r="D1" s="879"/>
      <c r="E1" s="879"/>
      <c r="F1" s="879"/>
      <c r="G1" s="879"/>
      <c r="H1" s="879" t="s">
        <v>518</v>
      </c>
      <c r="I1" s="879"/>
      <c r="J1" s="879"/>
      <c r="K1" s="879"/>
      <c r="L1" s="879"/>
      <c r="M1" s="878"/>
      <c r="N1" s="878"/>
      <c r="O1" s="878"/>
      <c r="P1" s="878"/>
      <c r="Q1" s="878"/>
      <c r="R1" s="878"/>
      <c r="S1" s="878"/>
    </row>
    <row r="2" spans="1:22" ht="15" customHeight="1" x14ac:dyDescent="0.2">
      <c r="A2" s="878"/>
      <c r="B2" s="878"/>
      <c r="C2" s="878"/>
      <c r="D2" s="878"/>
      <c r="E2" s="878"/>
      <c r="F2" s="878"/>
      <c r="G2" s="878"/>
      <c r="H2" s="878"/>
      <c r="I2" s="878"/>
      <c r="J2" s="878"/>
      <c r="K2" s="878"/>
      <c r="L2" s="878"/>
      <c r="M2" s="878"/>
      <c r="N2" s="878"/>
      <c r="O2" s="878"/>
      <c r="P2" s="878"/>
      <c r="Q2" s="878"/>
      <c r="R2" s="878"/>
      <c r="S2" s="878"/>
      <c r="V2" s="892" t="s">
        <v>363</v>
      </c>
    </row>
    <row r="3" spans="1:22" ht="15" customHeight="1" x14ac:dyDescent="0.2">
      <c r="A3" s="878"/>
      <c r="B3" s="878"/>
      <c r="C3" s="878"/>
      <c r="D3" s="878"/>
      <c r="E3" s="878"/>
      <c r="F3" s="878"/>
      <c r="G3" s="878"/>
      <c r="H3" s="878"/>
      <c r="I3" s="878"/>
      <c r="J3" s="878"/>
      <c r="K3" s="878"/>
      <c r="L3" s="878"/>
      <c r="M3" s="878"/>
      <c r="N3" s="878"/>
      <c r="O3" s="878"/>
      <c r="P3" s="878"/>
      <c r="Q3" s="878"/>
      <c r="R3" s="878"/>
      <c r="S3" s="878"/>
      <c r="V3" s="1232" t="s">
        <v>524</v>
      </c>
    </row>
    <row r="4" spans="1:22" ht="15" customHeight="1" x14ac:dyDescent="0.2">
      <c r="A4" s="878"/>
      <c r="B4" s="878"/>
      <c r="C4" s="878"/>
      <c r="D4" s="878"/>
      <c r="E4" s="878"/>
      <c r="F4" s="878"/>
      <c r="G4" s="878"/>
      <c r="H4" s="878"/>
      <c r="I4" s="878"/>
      <c r="J4" s="878"/>
      <c r="K4" s="878"/>
      <c r="L4" s="878"/>
      <c r="M4" s="878"/>
      <c r="N4" s="878"/>
      <c r="O4" s="878"/>
      <c r="P4" s="878"/>
      <c r="Q4" s="878"/>
      <c r="R4" s="878"/>
      <c r="S4" s="878"/>
      <c r="V4" s="892" t="s">
        <v>16</v>
      </c>
    </row>
    <row r="5" spans="1:22" ht="15" customHeight="1" x14ac:dyDescent="0.2">
      <c r="A5" s="878"/>
      <c r="B5" s="878"/>
      <c r="C5" s="878"/>
      <c r="D5" s="878"/>
      <c r="E5" s="878"/>
      <c r="F5" s="878"/>
      <c r="G5" s="878"/>
      <c r="H5" s="878"/>
      <c r="I5" s="878"/>
      <c r="J5" s="878"/>
      <c r="K5" s="878"/>
      <c r="L5" s="878"/>
      <c r="M5" s="878"/>
      <c r="N5" s="878"/>
      <c r="O5" s="878"/>
      <c r="P5" s="878"/>
      <c r="Q5" s="878"/>
      <c r="R5" s="878"/>
      <c r="S5" s="878"/>
      <c r="V5" s="892" t="s">
        <v>390</v>
      </c>
    </row>
    <row r="6" spans="1:22" ht="15" customHeight="1" x14ac:dyDescent="0.2">
      <c r="A6" s="878"/>
      <c r="B6" s="878"/>
      <c r="C6" s="878"/>
      <c r="D6" s="878"/>
      <c r="E6" s="878"/>
      <c r="F6" s="878"/>
      <c r="G6" s="878"/>
      <c r="H6" s="878"/>
      <c r="I6" s="878"/>
      <c r="J6" s="878"/>
      <c r="K6" s="878"/>
      <c r="L6" s="878"/>
      <c r="M6" s="878"/>
      <c r="N6" s="878"/>
      <c r="O6" s="878"/>
      <c r="P6" s="878"/>
      <c r="Q6" s="878"/>
      <c r="R6" s="878"/>
      <c r="S6" s="878"/>
      <c r="V6" s="892" t="s">
        <v>2</v>
      </c>
    </row>
    <row r="7" spans="1:22" ht="15" customHeight="1" x14ac:dyDescent="0.2">
      <c r="A7" s="878"/>
      <c r="B7" s="878"/>
      <c r="C7" s="878"/>
      <c r="D7" s="878"/>
      <c r="E7" s="878"/>
      <c r="F7" s="878"/>
      <c r="G7" s="878"/>
      <c r="H7" s="878"/>
      <c r="I7" s="878"/>
      <c r="J7" s="878"/>
      <c r="K7" s="878"/>
      <c r="L7" s="878"/>
      <c r="M7" s="878"/>
      <c r="N7" s="878"/>
      <c r="O7" s="878"/>
      <c r="P7" s="878"/>
      <c r="Q7" s="878"/>
      <c r="R7" s="878"/>
      <c r="S7" s="878"/>
      <c r="V7" s="892" t="s">
        <v>61</v>
      </c>
    </row>
    <row r="8" spans="1:22" ht="15" customHeight="1" x14ac:dyDescent="0.2">
      <c r="A8" s="878"/>
      <c r="B8" s="878"/>
      <c r="C8" s="878"/>
      <c r="D8" s="878"/>
      <c r="E8" s="878"/>
      <c r="F8" s="878"/>
      <c r="G8" s="878"/>
      <c r="H8" s="878"/>
      <c r="I8" s="878"/>
      <c r="J8" s="878"/>
      <c r="K8" s="878"/>
      <c r="L8" s="878"/>
      <c r="M8" s="878"/>
      <c r="N8" s="878"/>
      <c r="O8" s="878"/>
      <c r="P8" s="878"/>
      <c r="Q8" s="878"/>
      <c r="R8" s="878"/>
      <c r="S8" s="878"/>
      <c r="V8" s="892" t="s">
        <v>58</v>
      </c>
    </row>
    <row r="9" spans="1:22" ht="15" customHeight="1" x14ac:dyDescent="0.2">
      <c r="A9" s="878"/>
      <c r="B9" s="878"/>
      <c r="C9" s="878"/>
      <c r="D9" s="878"/>
      <c r="E9" s="878"/>
      <c r="F9" s="878"/>
      <c r="G9" s="878"/>
      <c r="H9" s="878"/>
      <c r="I9" s="878"/>
      <c r="J9" s="878"/>
      <c r="K9" s="878"/>
      <c r="L9" s="878"/>
      <c r="M9" s="878"/>
      <c r="N9" s="878"/>
      <c r="O9" s="878"/>
      <c r="P9" s="878"/>
      <c r="Q9" s="878"/>
      <c r="R9" s="878"/>
      <c r="S9" s="878"/>
      <c r="V9" s="892" t="s">
        <v>522</v>
      </c>
    </row>
    <row r="10" spans="1:22" ht="15" customHeight="1" x14ac:dyDescent="0.2">
      <c r="A10" s="878"/>
      <c r="B10" s="878"/>
      <c r="C10" s="878"/>
      <c r="D10" s="878"/>
      <c r="E10" s="878"/>
      <c r="F10" s="878"/>
      <c r="G10" s="878"/>
      <c r="H10" s="878"/>
      <c r="I10" s="878"/>
      <c r="J10" s="878"/>
      <c r="K10" s="878"/>
      <c r="L10" s="878"/>
      <c r="M10" s="878"/>
      <c r="N10" s="878"/>
      <c r="O10" s="878"/>
      <c r="P10" s="878"/>
      <c r="Q10" s="878"/>
      <c r="R10" s="878"/>
      <c r="S10" s="878"/>
      <c r="V10" s="892" t="s">
        <v>364</v>
      </c>
    </row>
    <row r="11" spans="1:22" ht="15" customHeight="1" x14ac:dyDescent="0.2">
      <c r="A11" s="878"/>
      <c r="B11" s="878"/>
      <c r="C11" s="878"/>
      <c r="D11" s="878"/>
      <c r="E11" s="878"/>
      <c r="F11" s="878"/>
      <c r="G11" s="878"/>
      <c r="H11" s="878"/>
      <c r="I11" s="878"/>
      <c r="J11" s="878"/>
      <c r="K11" s="878"/>
      <c r="L11" s="878"/>
      <c r="M11" s="878"/>
      <c r="N11" s="878"/>
      <c r="O11" s="878"/>
      <c r="P11" s="878"/>
      <c r="Q11" s="878"/>
      <c r="R11" s="878"/>
      <c r="S11" s="878"/>
      <c r="V11" s="892" t="s">
        <v>523</v>
      </c>
    </row>
    <row r="12" spans="1:22" ht="15" customHeight="1" x14ac:dyDescent="0.2">
      <c r="A12" s="878"/>
      <c r="B12" s="878"/>
      <c r="C12" s="878"/>
      <c r="D12" s="878"/>
      <c r="E12" s="878"/>
      <c r="F12" s="878"/>
      <c r="G12" s="878"/>
      <c r="H12" s="878"/>
      <c r="I12" s="878"/>
      <c r="J12" s="878"/>
      <c r="K12" s="878"/>
      <c r="L12" s="878"/>
      <c r="M12" s="878"/>
      <c r="N12" s="878"/>
      <c r="O12" s="878"/>
      <c r="P12" s="878"/>
      <c r="Q12" s="878"/>
      <c r="R12" s="878"/>
      <c r="S12" s="878"/>
      <c r="V12" s="892" t="s">
        <v>490</v>
      </c>
    </row>
    <row r="13" spans="1:22" ht="15" customHeight="1" x14ac:dyDescent="0.2">
      <c r="A13" s="878"/>
      <c r="B13" s="878"/>
      <c r="C13" s="878"/>
      <c r="D13" s="878"/>
      <c r="E13" s="878"/>
      <c r="F13" s="878"/>
      <c r="G13" s="878"/>
      <c r="H13" s="878"/>
      <c r="I13" s="878"/>
      <c r="J13" s="878"/>
      <c r="K13" s="878"/>
      <c r="L13" s="878"/>
      <c r="M13" s="878"/>
      <c r="N13" s="878"/>
      <c r="O13" s="878"/>
      <c r="P13" s="878"/>
      <c r="Q13" s="878"/>
      <c r="R13" s="878"/>
      <c r="S13" s="878"/>
      <c r="V13" s="892" t="s">
        <v>544</v>
      </c>
    </row>
    <row r="14" spans="1:22" ht="15" customHeight="1" x14ac:dyDescent="0.2">
      <c r="A14" s="878"/>
      <c r="B14" s="878"/>
      <c r="C14" s="878"/>
      <c r="D14" s="878"/>
      <c r="E14" s="878"/>
      <c r="F14" s="878"/>
      <c r="G14" s="878"/>
      <c r="H14" s="878"/>
      <c r="I14" s="878"/>
      <c r="J14" s="878"/>
      <c r="K14" s="878"/>
      <c r="L14" s="878"/>
      <c r="M14" s="878"/>
      <c r="N14" s="878"/>
      <c r="O14" s="878"/>
      <c r="P14" s="878"/>
      <c r="Q14" s="878"/>
      <c r="R14" s="878"/>
      <c r="S14" s="878"/>
    </row>
    <row r="15" spans="1:22" ht="15" customHeight="1" x14ac:dyDescent="0.2">
      <c r="A15" s="878"/>
      <c r="B15" s="878"/>
      <c r="C15" s="878"/>
      <c r="D15" s="878"/>
      <c r="E15" s="878"/>
      <c r="F15" s="878"/>
      <c r="G15" s="878"/>
      <c r="H15" s="878"/>
      <c r="I15" s="878"/>
      <c r="J15" s="878"/>
      <c r="K15" s="878"/>
      <c r="L15" s="878"/>
      <c r="M15" s="878"/>
      <c r="N15" s="878"/>
      <c r="O15" s="878"/>
      <c r="P15" s="878"/>
      <c r="Q15" s="878"/>
      <c r="R15" s="878"/>
      <c r="S15" s="878"/>
    </row>
    <row r="16" spans="1:22" ht="15" customHeight="1" x14ac:dyDescent="0.2">
      <c r="A16" s="878"/>
      <c r="B16" s="878"/>
      <c r="C16" s="878"/>
      <c r="D16" s="878"/>
      <c r="E16" s="878"/>
      <c r="F16" s="878"/>
      <c r="G16" s="878"/>
      <c r="H16" s="878"/>
      <c r="I16" s="878"/>
      <c r="J16" s="878"/>
      <c r="K16" s="878"/>
      <c r="L16" s="878"/>
      <c r="M16" s="878"/>
      <c r="N16" s="878"/>
      <c r="O16" s="878"/>
      <c r="P16" s="878"/>
      <c r="Q16" s="878"/>
      <c r="R16" s="878"/>
      <c r="S16" s="878"/>
    </row>
    <row r="17" spans="1:19" ht="15" customHeight="1" x14ac:dyDescent="0.2">
      <c r="A17" s="878"/>
      <c r="B17" s="878"/>
      <c r="C17" s="878"/>
      <c r="D17" s="878"/>
      <c r="E17" s="878"/>
      <c r="F17" s="878"/>
      <c r="G17" s="878"/>
      <c r="H17" s="878"/>
      <c r="I17" s="878"/>
      <c r="J17" s="878"/>
      <c r="K17" s="878"/>
      <c r="L17" s="878"/>
      <c r="M17" s="878"/>
      <c r="N17" s="878"/>
      <c r="O17" s="878"/>
      <c r="P17" s="878"/>
      <c r="Q17" s="878"/>
      <c r="R17" s="878"/>
      <c r="S17" s="878"/>
    </row>
    <row r="18" spans="1:19" ht="15" customHeight="1" x14ac:dyDescent="0.2">
      <c r="A18" s="878"/>
      <c r="B18" s="878"/>
      <c r="C18" s="878"/>
      <c r="D18" s="878"/>
      <c r="E18" s="878"/>
      <c r="F18" s="878"/>
      <c r="G18" s="878"/>
      <c r="H18" s="878"/>
      <c r="I18" s="878"/>
      <c r="J18" s="878"/>
      <c r="K18" s="878"/>
      <c r="L18" s="878"/>
      <c r="M18" s="878"/>
      <c r="N18" s="878"/>
      <c r="O18" s="878"/>
      <c r="P18" s="878"/>
      <c r="Q18" s="878"/>
      <c r="R18" s="878"/>
      <c r="S18" s="878"/>
    </row>
    <row r="19" spans="1:19" ht="15" customHeight="1" x14ac:dyDescent="0.2">
      <c r="A19" s="878"/>
      <c r="B19" s="878"/>
      <c r="C19" s="878"/>
      <c r="D19" s="878"/>
      <c r="E19" s="878"/>
      <c r="F19" s="878"/>
      <c r="G19" s="878"/>
      <c r="H19" s="878"/>
      <c r="I19" s="878"/>
      <c r="J19" s="878"/>
      <c r="K19" s="878"/>
      <c r="L19" s="878"/>
      <c r="M19" s="878"/>
      <c r="N19" s="878"/>
      <c r="O19" s="878"/>
      <c r="P19" s="878"/>
      <c r="Q19" s="878"/>
      <c r="R19" s="878"/>
      <c r="S19" s="878"/>
    </row>
    <row r="20" spans="1:19" ht="15" customHeight="1" thickBot="1" x14ac:dyDescent="0.25">
      <c r="A20" s="878"/>
      <c r="B20" s="878"/>
      <c r="C20" s="878"/>
      <c r="D20" s="878"/>
      <c r="E20" s="878"/>
      <c r="F20" s="878"/>
      <c r="G20" s="878"/>
      <c r="H20" s="878"/>
      <c r="I20" s="878"/>
      <c r="J20" s="878"/>
      <c r="K20" s="878"/>
      <c r="L20" s="878"/>
      <c r="M20" s="878"/>
      <c r="N20" s="878"/>
      <c r="O20" s="878"/>
      <c r="P20" s="878"/>
      <c r="Q20" s="878"/>
      <c r="R20" s="878"/>
      <c r="S20" s="878"/>
    </row>
    <row r="21" spans="1:19" ht="15" customHeight="1" x14ac:dyDescent="0.2">
      <c r="A21" s="891"/>
      <c r="B21" s="891"/>
      <c r="C21" s="891"/>
      <c r="D21" s="891"/>
      <c r="E21" s="891"/>
      <c r="F21" s="891"/>
      <c r="G21" s="891"/>
      <c r="H21" s="891"/>
      <c r="I21" s="891"/>
      <c r="J21" s="891"/>
      <c r="K21" s="891"/>
      <c r="L21" s="891"/>
      <c r="M21" s="891"/>
      <c r="N21" s="891"/>
      <c r="O21" s="891"/>
      <c r="P21" s="891"/>
      <c r="Q21" s="891"/>
      <c r="R21" s="878"/>
      <c r="S21" s="878"/>
    </row>
    <row r="22" spans="1:19" ht="15" customHeight="1" x14ac:dyDescent="0.25">
      <c r="A22" s="888"/>
      <c r="B22" s="890" t="s">
        <v>521</v>
      </c>
      <c r="C22" s="1248"/>
      <c r="D22" s="1249"/>
      <c r="E22" s="1249"/>
      <c r="F22" s="1250"/>
      <c r="G22" s="888"/>
      <c r="H22" s="888"/>
      <c r="I22" s="890"/>
      <c r="J22" s="888"/>
      <c r="K22" s="888"/>
      <c r="L22" s="888"/>
      <c r="M22" s="888"/>
      <c r="N22" s="888"/>
      <c r="O22" s="888"/>
      <c r="P22" s="888"/>
      <c r="Q22" s="888"/>
      <c r="R22" s="878"/>
      <c r="S22" s="878"/>
    </row>
    <row r="23" spans="1:19" ht="15" customHeight="1" x14ac:dyDescent="0.2">
      <c r="A23" s="888"/>
      <c r="B23" s="888"/>
      <c r="C23" s="888"/>
      <c r="D23" s="888"/>
      <c r="E23" s="888"/>
      <c r="F23" s="888"/>
      <c r="G23" s="888"/>
      <c r="H23" s="888"/>
      <c r="I23" s="888"/>
      <c r="J23" s="888"/>
      <c r="K23" s="888"/>
      <c r="L23" s="888"/>
      <c r="M23" s="888"/>
      <c r="N23" s="888"/>
      <c r="O23" s="888"/>
      <c r="P23" s="888"/>
      <c r="Q23" s="889"/>
      <c r="R23" s="878"/>
      <c r="S23" s="878"/>
    </row>
    <row r="24" spans="1:19" ht="15" customHeight="1" x14ac:dyDescent="0.25">
      <c r="A24" s="888"/>
      <c r="B24" s="1127" t="s">
        <v>525</v>
      </c>
      <c r="C24" s="1128"/>
      <c r="D24" s="1128"/>
      <c r="E24" s="1128"/>
      <c r="F24" s="1128"/>
      <c r="G24" s="1128"/>
      <c r="H24" s="1129"/>
      <c r="I24" s="888"/>
      <c r="J24" s="888"/>
      <c r="K24" s="888"/>
      <c r="L24" s="888"/>
      <c r="M24" s="888"/>
      <c r="N24" s="888"/>
      <c r="O24" s="888"/>
      <c r="P24" s="888"/>
      <c r="Q24" s="888"/>
    </row>
    <row r="25" spans="1:19" ht="15" customHeight="1" x14ac:dyDescent="0.25">
      <c r="A25" s="888"/>
      <c r="B25" s="1130" t="s">
        <v>526</v>
      </c>
      <c r="C25" s="889"/>
      <c r="D25" s="889"/>
      <c r="E25" s="889"/>
      <c r="F25" s="1251" t="e">
        <f>#REF!</f>
        <v>#REF!</v>
      </c>
      <c r="G25" s="1252"/>
      <c r="H25" s="1131"/>
      <c r="I25" s="888"/>
      <c r="J25" s="888"/>
      <c r="K25" s="888"/>
      <c r="L25" s="888"/>
      <c r="M25" s="888"/>
      <c r="N25" s="888"/>
      <c r="O25" s="888"/>
      <c r="P25" s="888"/>
      <c r="Q25" s="888"/>
    </row>
    <row r="26" spans="1:19" ht="15" customHeight="1" x14ac:dyDescent="0.25">
      <c r="A26" s="888"/>
      <c r="B26" s="1132" t="s">
        <v>527</v>
      </c>
      <c r="C26" s="1133"/>
      <c r="D26" s="1133"/>
      <c r="E26" s="1133"/>
      <c r="F26" s="1253" t="e">
        <f>#REF!</f>
        <v>#REF!</v>
      </c>
      <c r="G26" s="1254"/>
      <c r="H26" s="1134"/>
      <c r="I26" s="888"/>
      <c r="J26" s="888"/>
      <c r="K26" s="888"/>
      <c r="L26" s="888"/>
      <c r="M26" s="888"/>
      <c r="N26" s="888"/>
      <c r="O26" s="888"/>
      <c r="P26" s="888"/>
      <c r="Q26" s="888"/>
    </row>
    <row r="27" spans="1:19" ht="15" customHeight="1" x14ac:dyDescent="0.2">
      <c r="A27" s="888"/>
      <c r="B27" s="888"/>
      <c r="C27" s="888"/>
      <c r="D27" s="888"/>
      <c r="E27" s="888"/>
      <c r="F27" s="888"/>
      <c r="G27" s="888"/>
      <c r="H27" s="888"/>
      <c r="I27" s="888"/>
      <c r="J27" s="888"/>
      <c r="K27" s="888"/>
      <c r="L27" s="888"/>
      <c r="M27" s="888"/>
      <c r="N27" s="888"/>
      <c r="O27" s="888"/>
      <c r="P27" s="888"/>
      <c r="Q27" s="888"/>
    </row>
    <row r="28" spans="1:19" ht="15" customHeight="1" x14ac:dyDescent="0.2"/>
    <row r="29" spans="1:19" ht="15" customHeight="1" x14ac:dyDescent="0.2"/>
    <row r="30" spans="1:19" ht="15" customHeight="1" x14ac:dyDescent="0.2"/>
    <row r="31" spans="1:19" ht="15" customHeight="1" x14ac:dyDescent="0.2"/>
    <row r="32" spans="1:19" ht="15" customHeight="1" x14ac:dyDescent="0.2"/>
    <row r="33" ht="15" customHeight="1" x14ac:dyDescent="0.2"/>
    <row r="34" ht="15" customHeight="1" x14ac:dyDescent="0.2"/>
    <row r="35" ht="15" customHeight="1" x14ac:dyDescent="0.2"/>
  </sheetData>
  <sheetProtection selectLockedCells="1"/>
  <mergeCells count="3">
    <mergeCell ref="C22:F22"/>
    <mergeCell ref="F25:G25"/>
    <mergeCell ref="F26:G26"/>
  </mergeCells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R399"/>
  <sheetViews>
    <sheetView showGridLines="0" zoomScale="85" zoomScaleNormal="85" workbookViewId="0">
      <pane ySplit="8" topLeftCell="A283" activePane="bottomLeft" state="frozen"/>
      <selection activeCell="AI11" sqref="AI11"/>
      <selection pane="bottomLeft" activeCell="K373" sqref="K373:K374"/>
    </sheetView>
  </sheetViews>
  <sheetFormatPr baseColWidth="10" defaultRowHeight="12" x14ac:dyDescent="0.2"/>
  <cols>
    <col min="1" max="1" width="14.7109375" style="333" customWidth="1"/>
    <col min="2" max="3" width="17.7109375" style="334" customWidth="1"/>
    <col min="4" max="4" width="3.28515625" style="342" customWidth="1"/>
    <col min="5" max="5" width="2.28515625" style="342" customWidth="1"/>
    <col min="6" max="6" width="4.7109375" style="342" customWidth="1"/>
    <col min="7" max="7" width="27.7109375" style="334" customWidth="1"/>
    <col min="8" max="8" width="11.7109375" style="334" customWidth="1"/>
    <col min="9" max="9" width="20.7109375" style="334" customWidth="1"/>
    <col min="10" max="10" width="13.7109375" style="340" customWidth="1"/>
    <col min="11" max="11" width="10.7109375" style="341" customWidth="1"/>
    <col min="12" max="13" width="12.7109375" style="334" customWidth="1"/>
    <col min="14" max="14" width="5.7109375" style="334" customWidth="1"/>
    <col min="15" max="16384" width="11.42578125" style="334"/>
  </cols>
  <sheetData>
    <row r="1" spans="1:18" ht="12.75" customHeight="1" x14ac:dyDescent="0.2">
      <c r="D1" s="335"/>
      <c r="E1" s="335"/>
      <c r="F1" s="336"/>
      <c r="G1" s="337"/>
      <c r="H1" s="338"/>
      <c r="I1" s="339"/>
      <c r="K1" s="1283" t="s">
        <v>282</v>
      </c>
      <c r="L1" s="1277" t="e">
        <f>M396</f>
        <v>#REF!</v>
      </c>
      <c r="M1" s="1278"/>
    </row>
    <row r="2" spans="1:18" x14ac:dyDescent="0.2">
      <c r="D2" s="335"/>
      <c r="E2" s="335"/>
      <c r="H2" s="338"/>
      <c r="I2" s="339"/>
      <c r="J2" s="343"/>
      <c r="K2" s="1284"/>
      <c r="L2" s="1279"/>
      <c r="M2" s="1280"/>
    </row>
    <row r="3" spans="1:18" ht="12.75" customHeight="1" x14ac:dyDescent="0.2">
      <c r="H3" s="338"/>
      <c r="I3" s="339"/>
      <c r="K3" s="1281" t="s">
        <v>322</v>
      </c>
      <c r="L3" s="1273" t="e">
        <f>IF(M399=-1400,0,M399)</f>
        <v>#REF!</v>
      </c>
      <c r="M3" s="1274"/>
    </row>
    <row r="4" spans="1:18" x14ac:dyDescent="0.2">
      <c r="H4" s="338"/>
      <c r="I4" s="339"/>
      <c r="K4" s="1282"/>
      <c r="L4" s="1275"/>
      <c r="M4" s="1276"/>
      <c r="Q4" s="1178"/>
    </row>
    <row r="5" spans="1:18" x14ac:dyDescent="0.2">
      <c r="H5" s="338"/>
      <c r="I5" s="339"/>
      <c r="Q5" s="1178"/>
    </row>
    <row r="6" spans="1:18" ht="21" customHeight="1" x14ac:dyDescent="0.2">
      <c r="K6" s="1285" t="str">
        <f>IF(Contrôle!C22="","MOIS",Contrôle!C22)</f>
        <v>MOIS</v>
      </c>
      <c r="L6" s="1286"/>
      <c r="M6" s="1287"/>
      <c r="Q6" s="1175"/>
      <c r="R6" s="1177"/>
    </row>
    <row r="7" spans="1:18" ht="9.9499999999999993" customHeight="1" x14ac:dyDescent="0.2">
      <c r="Q7" s="1176"/>
    </row>
    <row r="8" spans="1:18" ht="24" customHeight="1" x14ac:dyDescent="0.2">
      <c r="A8" s="344" t="s">
        <v>93</v>
      </c>
      <c r="B8" s="345" t="s">
        <v>177</v>
      </c>
      <c r="C8" s="346" t="s">
        <v>94</v>
      </c>
      <c r="D8" s="344"/>
      <c r="E8" s="346"/>
      <c r="F8" s="347" t="s">
        <v>260</v>
      </c>
      <c r="G8" s="344" t="s">
        <v>95</v>
      </c>
      <c r="H8" s="345" t="s">
        <v>96</v>
      </c>
      <c r="I8" s="346" t="s">
        <v>97</v>
      </c>
      <c r="J8" s="348" t="s">
        <v>98</v>
      </c>
      <c r="K8" s="349" t="s">
        <v>99</v>
      </c>
      <c r="L8" s="350" t="s">
        <v>1</v>
      </c>
      <c r="M8" s="351"/>
    </row>
    <row r="9" spans="1:18" x14ac:dyDescent="0.2">
      <c r="A9" s="352" t="s">
        <v>2</v>
      </c>
      <c r="B9" s="353" t="s">
        <v>12</v>
      </c>
      <c r="C9" s="354" t="s">
        <v>105</v>
      </c>
      <c r="D9" s="355" t="s">
        <v>267</v>
      </c>
      <c r="E9" s="356">
        <f>IF(J9="",0,1)</f>
        <v>0</v>
      </c>
      <c r="F9" s="357">
        <v>301</v>
      </c>
      <c r="G9" s="358" t="s">
        <v>210</v>
      </c>
      <c r="H9" s="353" t="s">
        <v>100</v>
      </c>
      <c r="I9" s="354" t="s">
        <v>102</v>
      </c>
      <c r="J9" s="359" t="str">
        <f>IF(MHCS!D51="","",MHCS!D51)</f>
        <v/>
      </c>
      <c r="K9" s="360"/>
      <c r="L9" s="361"/>
      <c r="M9" s="362"/>
    </row>
    <row r="10" spans="1:18" x14ac:dyDescent="0.2">
      <c r="A10" s="363" t="s">
        <v>2</v>
      </c>
      <c r="B10" s="364" t="s">
        <v>13</v>
      </c>
      <c r="C10" s="365" t="s">
        <v>105</v>
      </c>
      <c r="D10" s="366" t="s">
        <v>267</v>
      </c>
      <c r="E10" s="367">
        <f>IF(J10="",0,1)</f>
        <v>0</v>
      </c>
      <c r="F10" s="368">
        <v>301</v>
      </c>
      <c r="G10" s="369" t="s">
        <v>210</v>
      </c>
      <c r="H10" s="364" t="s">
        <v>100</v>
      </c>
      <c r="I10" s="365" t="s">
        <v>102</v>
      </c>
      <c r="J10" s="370" t="str">
        <f>IF(MHCS!D55="","",MHCS!D55)</f>
        <v/>
      </c>
      <c r="K10" s="360"/>
      <c r="L10" s="361"/>
      <c r="M10" s="362"/>
    </row>
    <row r="11" spans="1:18" x14ac:dyDescent="0.2">
      <c r="A11" s="363" t="s">
        <v>2</v>
      </c>
      <c r="B11" s="364" t="s">
        <v>14</v>
      </c>
      <c r="C11" s="365" t="s">
        <v>105</v>
      </c>
      <c r="D11" s="366" t="s">
        <v>267</v>
      </c>
      <c r="E11" s="367">
        <f>IF(J11="",0,1)</f>
        <v>0</v>
      </c>
      <c r="F11" s="368">
        <v>301</v>
      </c>
      <c r="G11" s="369" t="s">
        <v>210</v>
      </c>
      <c r="H11" s="364" t="s">
        <v>100</v>
      </c>
      <c r="I11" s="365" t="s">
        <v>102</v>
      </c>
      <c r="J11" s="370" t="str">
        <f>IF(MHCS!D59="","",MHCS!D59)</f>
        <v/>
      </c>
      <c r="K11" s="360"/>
      <c r="L11" s="361"/>
      <c r="M11" s="362"/>
    </row>
    <row r="12" spans="1:18" x14ac:dyDescent="0.2">
      <c r="A12" s="371" t="s">
        <v>2</v>
      </c>
      <c r="B12" s="372" t="s">
        <v>15</v>
      </c>
      <c r="C12" s="354" t="s">
        <v>105</v>
      </c>
      <c r="D12" s="373" t="s">
        <v>267</v>
      </c>
      <c r="E12" s="374">
        <f>IF(J12="",0,1)</f>
        <v>0</v>
      </c>
      <c r="F12" s="375">
        <v>301</v>
      </c>
      <c r="G12" s="376" t="s">
        <v>210</v>
      </c>
      <c r="H12" s="372" t="s">
        <v>100</v>
      </c>
      <c r="I12" s="377" t="s">
        <v>102</v>
      </c>
      <c r="J12" s="359" t="str">
        <f>IF(MHCS!D63="","",MHCS!D63)</f>
        <v/>
      </c>
      <c r="K12" s="378"/>
      <c r="L12" s="379"/>
      <c r="M12" s="362"/>
    </row>
    <row r="13" spans="1:18" x14ac:dyDescent="0.2">
      <c r="A13" s="1135" t="s">
        <v>2</v>
      </c>
      <c r="B13" s="1136" t="s">
        <v>101</v>
      </c>
      <c r="C13" s="1137" t="s">
        <v>105</v>
      </c>
      <c r="D13" s="1138" t="s">
        <v>341</v>
      </c>
      <c r="E13" s="1139" t="s">
        <v>341</v>
      </c>
      <c r="F13" s="1140"/>
      <c r="G13" s="1141" t="s">
        <v>210</v>
      </c>
      <c r="H13" s="1136" t="s">
        <v>100</v>
      </c>
      <c r="I13" s="1137" t="s">
        <v>102</v>
      </c>
      <c r="J13" s="1142">
        <f>SUM(J9:J12)</f>
        <v>0</v>
      </c>
      <c r="K13" s="1143">
        <v>1</v>
      </c>
      <c r="L13" s="1144">
        <f>J13*K13</f>
        <v>0</v>
      </c>
      <c r="M13" s="380"/>
    </row>
    <row r="14" spans="1:18" x14ac:dyDescent="0.2">
      <c r="A14" s="381" t="s">
        <v>2</v>
      </c>
      <c r="B14" s="382" t="s">
        <v>12</v>
      </c>
      <c r="C14" s="354" t="s">
        <v>105</v>
      </c>
      <c r="D14" s="383" t="s">
        <v>267</v>
      </c>
      <c r="E14" s="384">
        <f>IF(J14="",0,1)</f>
        <v>0</v>
      </c>
      <c r="F14" s="385">
        <v>301</v>
      </c>
      <c r="G14" s="386" t="s">
        <v>210</v>
      </c>
      <c r="H14" s="382" t="s">
        <v>100</v>
      </c>
      <c r="I14" s="387" t="s">
        <v>133</v>
      </c>
      <c r="J14" s="359" t="str">
        <f>IF(MHCS!D69="","",MHCS!D69)</f>
        <v/>
      </c>
      <c r="K14" s="388"/>
      <c r="L14" s="389"/>
      <c r="M14" s="362"/>
    </row>
    <row r="15" spans="1:18" x14ac:dyDescent="0.2">
      <c r="A15" s="363" t="s">
        <v>2</v>
      </c>
      <c r="B15" s="364" t="s">
        <v>13</v>
      </c>
      <c r="C15" s="365" t="s">
        <v>105</v>
      </c>
      <c r="D15" s="366" t="s">
        <v>267</v>
      </c>
      <c r="E15" s="367">
        <f>IF(J15="",0,1)</f>
        <v>0</v>
      </c>
      <c r="F15" s="368">
        <v>301</v>
      </c>
      <c r="G15" s="369" t="s">
        <v>210</v>
      </c>
      <c r="H15" s="364" t="s">
        <v>100</v>
      </c>
      <c r="I15" s="365" t="s">
        <v>133</v>
      </c>
      <c r="J15" s="370" t="str">
        <f>IF(MHCS!D70="","",MHCS!D70)</f>
        <v/>
      </c>
      <c r="K15" s="360"/>
      <c r="L15" s="361"/>
      <c r="M15" s="362"/>
    </row>
    <row r="16" spans="1:18" x14ac:dyDescent="0.2">
      <c r="A16" s="363" t="s">
        <v>2</v>
      </c>
      <c r="B16" s="364" t="s">
        <v>14</v>
      </c>
      <c r="C16" s="365" t="s">
        <v>105</v>
      </c>
      <c r="D16" s="366" t="s">
        <v>267</v>
      </c>
      <c r="E16" s="367">
        <f>IF(J16="",0,1)</f>
        <v>0</v>
      </c>
      <c r="F16" s="368">
        <v>301</v>
      </c>
      <c r="G16" s="369" t="s">
        <v>210</v>
      </c>
      <c r="H16" s="364" t="s">
        <v>100</v>
      </c>
      <c r="I16" s="365" t="s">
        <v>133</v>
      </c>
      <c r="J16" s="370" t="str">
        <f>IF(MHCS!D71="","",MHCS!D71)</f>
        <v/>
      </c>
      <c r="K16" s="360"/>
      <c r="L16" s="361"/>
      <c r="M16" s="362"/>
    </row>
    <row r="17" spans="1:13" x14ac:dyDescent="0.2">
      <c r="A17" s="371" t="s">
        <v>2</v>
      </c>
      <c r="B17" s="372" t="s">
        <v>15</v>
      </c>
      <c r="C17" s="354" t="s">
        <v>105</v>
      </c>
      <c r="D17" s="373" t="s">
        <v>267</v>
      </c>
      <c r="E17" s="374">
        <f>IF(J17="",0,1)</f>
        <v>0</v>
      </c>
      <c r="F17" s="375">
        <v>301</v>
      </c>
      <c r="G17" s="376" t="s">
        <v>210</v>
      </c>
      <c r="H17" s="372" t="s">
        <v>100</v>
      </c>
      <c r="I17" s="377" t="s">
        <v>133</v>
      </c>
      <c r="J17" s="359" t="str">
        <f>IF(MHCS!D72="","",MHCS!D72)</f>
        <v/>
      </c>
      <c r="K17" s="378"/>
      <c r="L17" s="379"/>
      <c r="M17" s="362"/>
    </row>
    <row r="18" spans="1:13" x14ac:dyDescent="0.2">
      <c r="A18" s="1135" t="s">
        <v>2</v>
      </c>
      <c r="B18" s="1136" t="s">
        <v>101</v>
      </c>
      <c r="C18" s="1137" t="s">
        <v>105</v>
      </c>
      <c r="D18" s="1138" t="s">
        <v>341</v>
      </c>
      <c r="E18" s="1139" t="s">
        <v>341</v>
      </c>
      <c r="F18" s="1140"/>
      <c r="G18" s="1141" t="s">
        <v>210</v>
      </c>
      <c r="H18" s="1136" t="s">
        <v>100</v>
      </c>
      <c r="I18" s="1137" t="s">
        <v>133</v>
      </c>
      <c r="J18" s="1142">
        <f>SUM(J14:J17)</f>
        <v>0</v>
      </c>
      <c r="K18" s="1143">
        <v>1</v>
      </c>
      <c r="L18" s="1144">
        <f>J18*K18</f>
        <v>0</v>
      </c>
      <c r="M18" s="380"/>
    </row>
    <row r="19" spans="1:13" x14ac:dyDescent="0.2">
      <c r="A19" s="381" t="s">
        <v>2</v>
      </c>
      <c r="B19" s="382" t="s">
        <v>12</v>
      </c>
      <c r="C19" s="354" t="s">
        <v>105</v>
      </c>
      <c r="D19" s="383" t="s">
        <v>267</v>
      </c>
      <c r="E19" s="384">
        <f>IF(J19="",0,1)</f>
        <v>0</v>
      </c>
      <c r="F19" s="385">
        <v>301</v>
      </c>
      <c r="G19" s="386" t="s">
        <v>210</v>
      </c>
      <c r="H19" s="382" t="s">
        <v>100</v>
      </c>
      <c r="I19" s="387" t="s">
        <v>375</v>
      </c>
      <c r="J19" s="390" t="str">
        <f>IF(MHCS!D52="","",MHCS!D52+MHCS!D53+MHCS!D54)</f>
        <v/>
      </c>
      <c r="K19" s="388"/>
      <c r="L19" s="389"/>
      <c r="M19" s="362"/>
    </row>
    <row r="20" spans="1:13" x14ac:dyDescent="0.2">
      <c r="A20" s="363" t="s">
        <v>2</v>
      </c>
      <c r="B20" s="364" t="s">
        <v>13</v>
      </c>
      <c r="C20" s="365" t="s">
        <v>105</v>
      </c>
      <c r="D20" s="366" t="s">
        <v>267</v>
      </c>
      <c r="E20" s="367">
        <f>IF(J20="",0,1)</f>
        <v>0</v>
      </c>
      <c r="F20" s="368">
        <v>301</v>
      </c>
      <c r="G20" s="369" t="s">
        <v>210</v>
      </c>
      <c r="H20" s="364" t="s">
        <v>100</v>
      </c>
      <c r="I20" s="365" t="s">
        <v>375</v>
      </c>
      <c r="J20" s="370" t="str">
        <f>IF(MHCS!D56="","",MHCS!D56+MHCS!D57+MHCS!D58)</f>
        <v/>
      </c>
      <c r="K20" s="360"/>
      <c r="L20" s="361"/>
      <c r="M20" s="362"/>
    </row>
    <row r="21" spans="1:13" x14ac:dyDescent="0.2">
      <c r="A21" s="363" t="s">
        <v>2</v>
      </c>
      <c r="B21" s="364" t="s">
        <v>14</v>
      </c>
      <c r="C21" s="365" t="s">
        <v>105</v>
      </c>
      <c r="D21" s="366" t="s">
        <v>267</v>
      </c>
      <c r="E21" s="367">
        <f>IF(J21="",0,1)</f>
        <v>0</v>
      </c>
      <c r="F21" s="368">
        <v>301</v>
      </c>
      <c r="G21" s="369" t="s">
        <v>210</v>
      </c>
      <c r="H21" s="364" t="s">
        <v>100</v>
      </c>
      <c r="I21" s="365" t="s">
        <v>375</v>
      </c>
      <c r="J21" s="370" t="str">
        <f>IF(MHCS!D60="","",MHCS!D60+MHCS!D61+MHCS!D62)</f>
        <v/>
      </c>
      <c r="K21" s="360"/>
      <c r="L21" s="361"/>
      <c r="M21" s="362"/>
    </row>
    <row r="22" spans="1:13" x14ac:dyDescent="0.2">
      <c r="A22" s="371" t="s">
        <v>2</v>
      </c>
      <c r="B22" s="372" t="s">
        <v>15</v>
      </c>
      <c r="C22" s="354" t="s">
        <v>105</v>
      </c>
      <c r="D22" s="373" t="s">
        <v>267</v>
      </c>
      <c r="E22" s="374">
        <f>IF(J22="",0,1)</f>
        <v>0</v>
      </c>
      <c r="F22" s="375">
        <v>301</v>
      </c>
      <c r="G22" s="376" t="s">
        <v>210</v>
      </c>
      <c r="H22" s="372" t="s">
        <v>100</v>
      </c>
      <c r="I22" s="377" t="s">
        <v>375</v>
      </c>
      <c r="J22" s="391" t="str">
        <f>IF(MHCS!D64="","",MHCS!D64+MHCS!D65+MHCS!D66)</f>
        <v/>
      </c>
      <c r="K22" s="378"/>
      <c r="L22" s="379"/>
      <c r="M22" s="362"/>
    </row>
    <row r="23" spans="1:13" x14ac:dyDescent="0.2">
      <c r="A23" s="1135" t="s">
        <v>2</v>
      </c>
      <c r="B23" s="1136" t="s">
        <v>101</v>
      </c>
      <c r="C23" s="1137" t="s">
        <v>105</v>
      </c>
      <c r="D23" s="1138" t="s">
        <v>341</v>
      </c>
      <c r="E23" s="1139" t="s">
        <v>341</v>
      </c>
      <c r="F23" s="1140"/>
      <c r="G23" s="1141" t="s">
        <v>210</v>
      </c>
      <c r="H23" s="1136" t="s">
        <v>100</v>
      </c>
      <c r="I23" s="1137" t="s">
        <v>129</v>
      </c>
      <c r="J23" s="1142">
        <f>SUM(J19:J22)</f>
        <v>0</v>
      </c>
      <c r="K23" s="1143">
        <v>1</v>
      </c>
      <c r="L23" s="1144">
        <f>J23*K23</f>
        <v>0</v>
      </c>
      <c r="M23" s="380"/>
    </row>
    <row r="24" spans="1:13" x14ac:dyDescent="0.2">
      <c r="A24" s="381" t="s">
        <v>2</v>
      </c>
      <c r="B24" s="382" t="s">
        <v>12</v>
      </c>
      <c r="C24" s="387" t="s">
        <v>178</v>
      </c>
      <c r="D24" s="383" t="s">
        <v>268</v>
      </c>
      <c r="E24" s="384">
        <f>IF(J24="",0,1)</f>
        <v>1</v>
      </c>
      <c r="F24" s="385">
        <v>821</v>
      </c>
      <c r="G24" s="386" t="s">
        <v>212</v>
      </c>
      <c r="H24" s="382" t="s">
        <v>106</v>
      </c>
      <c r="I24" s="387" t="s">
        <v>104</v>
      </c>
      <c r="J24" s="390">
        <f>IF(MHCS!D78="","",MHCS!D78)</f>
        <v>0</v>
      </c>
      <c r="K24" s="392">
        <v>1</v>
      </c>
      <c r="L24" s="393">
        <f>IF(J24="","",J24*K24)</f>
        <v>0</v>
      </c>
      <c r="M24" s="362"/>
    </row>
    <row r="25" spans="1:13" x14ac:dyDescent="0.2">
      <c r="A25" s="394" t="s">
        <v>2</v>
      </c>
      <c r="B25" s="395" t="s">
        <v>12</v>
      </c>
      <c r="C25" s="396" t="s">
        <v>178</v>
      </c>
      <c r="D25" s="397" t="s">
        <v>268</v>
      </c>
      <c r="E25" s="398">
        <f>IF(J25="",0,1)</f>
        <v>1</v>
      </c>
      <c r="F25" s="399">
        <v>824</v>
      </c>
      <c r="G25" s="400" t="s">
        <v>70</v>
      </c>
      <c r="H25" s="395" t="s">
        <v>103</v>
      </c>
      <c r="I25" s="396" t="s">
        <v>107</v>
      </c>
      <c r="J25" s="401">
        <f>IF(MHCS!D80="","",MHCS!D80)</f>
        <v>0</v>
      </c>
      <c r="K25" s="402">
        <v>1</v>
      </c>
      <c r="L25" s="403">
        <f>IF(J25="","",J25*K25)</f>
        <v>0</v>
      </c>
      <c r="M25" s="362"/>
    </row>
    <row r="26" spans="1:13" x14ac:dyDescent="0.2">
      <c r="A26" s="394" t="s">
        <v>2</v>
      </c>
      <c r="B26" s="395" t="s">
        <v>12</v>
      </c>
      <c r="C26" s="396" t="s">
        <v>178</v>
      </c>
      <c r="D26" s="397" t="s">
        <v>268</v>
      </c>
      <c r="E26" s="398">
        <f>IF(J26="",0,1)</f>
        <v>1</v>
      </c>
      <c r="F26" s="399">
        <v>822</v>
      </c>
      <c r="G26" s="400" t="s">
        <v>211</v>
      </c>
      <c r="H26" s="395" t="s">
        <v>103</v>
      </c>
      <c r="I26" s="396" t="s">
        <v>104</v>
      </c>
      <c r="J26" s="401">
        <f>IF(MHCS!D79="","",MHCS!D79)</f>
        <v>0</v>
      </c>
      <c r="K26" s="402">
        <v>1</v>
      </c>
      <c r="L26" s="403">
        <f>IF(J26="","",J26*K26)</f>
        <v>0</v>
      </c>
      <c r="M26" s="362"/>
    </row>
    <row r="27" spans="1:13" x14ac:dyDescent="0.2">
      <c r="A27" s="394" t="s">
        <v>2</v>
      </c>
      <c r="B27" s="395" t="s">
        <v>12</v>
      </c>
      <c r="C27" s="396" t="s">
        <v>178</v>
      </c>
      <c r="D27" s="397" t="s">
        <v>268</v>
      </c>
      <c r="E27" s="398">
        <f t="shared" ref="E27:E37" si="0">IF(J27="",0,1)</f>
        <v>1</v>
      </c>
      <c r="F27" s="399">
        <v>824</v>
      </c>
      <c r="G27" s="400" t="s">
        <v>69</v>
      </c>
      <c r="H27" s="395" t="s">
        <v>103</v>
      </c>
      <c r="I27" s="396" t="s">
        <v>107</v>
      </c>
      <c r="J27" s="401">
        <f>IF(MHCS!D81="","",MHCS!D81)</f>
        <v>0</v>
      </c>
      <c r="K27" s="402">
        <v>1</v>
      </c>
      <c r="L27" s="403">
        <f>IF(J27="","",J27*K27)</f>
        <v>0</v>
      </c>
      <c r="M27" s="362"/>
    </row>
    <row r="28" spans="1:13" x14ac:dyDescent="0.2">
      <c r="A28" s="404" t="s">
        <v>2</v>
      </c>
      <c r="B28" s="405" t="s">
        <v>12</v>
      </c>
      <c r="C28" s="406" t="s">
        <v>178</v>
      </c>
      <c r="D28" s="407" t="s">
        <v>268</v>
      </c>
      <c r="E28" s="408">
        <f t="shared" si="0"/>
        <v>1</v>
      </c>
      <c r="F28" s="409">
        <v>606</v>
      </c>
      <c r="G28" s="410" t="s">
        <v>71</v>
      </c>
      <c r="H28" s="405" t="s">
        <v>135</v>
      </c>
      <c r="I28" s="406" t="s">
        <v>74</v>
      </c>
      <c r="J28" s="411">
        <f>IF(MHCS!D82="","",MHCS!D82)</f>
        <v>0</v>
      </c>
      <c r="K28" s="412">
        <v>1</v>
      </c>
      <c r="L28" s="413">
        <f>IF(J28="","",J28*K28)</f>
        <v>0</v>
      </c>
      <c r="M28" s="362"/>
    </row>
    <row r="29" spans="1:13" x14ac:dyDescent="0.2">
      <c r="A29" s="1135" t="s">
        <v>2</v>
      </c>
      <c r="B29" s="1136" t="s">
        <v>101</v>
      </c>
      <c r="C29" s="1137" t="s">
        <v>178</v>
      </c>
      <c r="D29" s="1138" t="s">
        <v>341</v>
      </c>
      <c r="E29" s="1139" t="s">
        <v>341</v>
      </c>
      <c r="F29" s="1140"/>
      <c r="G29" s="1141" t="s">
        <v>178</v>
      </c>
      <c r="H29" s="1136"/>
      <c r="I29" s="1137"/>
      <c r="J29" s="1142"/>
      <c r="K29" s="1143"/>
      <c r="L29" s="1144">
        <f>SUM(L24:L28)</f>
        <v>0</v>
      </c>
      <c r="M29" s="380"/>
    </row>
    <row r="30" spans="1:13" x14ac:dyDescent="0.2">
      <c r="A30" s="363" t="s">
        <v>2</v>
      </c>
      <c r="B30" s="364" t="s">
        <v>12</v>
      </c>
      <c r="C30" s="365" t="s">
        <v>109</v>
      </c>
      <c r="D30" s="366" t="s">
        <v>267</v>
      </c>
      <c r="E30" s="367">
        <f t="shared" si="0"/>
        <v>0</v>
      </c>
      <c r="F30" s="368">
        <v>824</v>
      </c>
      <c r="G30" s="369" t="s">
        <v>213</v>
      </c>
      <c r="H30" s="364" t="s">
        <v>103</v>
      </c>
      <c r="I30" s="365" t="s">
        <v>107</v>
      </c>
      <c r="J30" s="370" t="str">
        <f>IF(MHCS!D38="","",MHCS!D38)</f>
        <v/>
      </c>
      <c r="K30" s="414"/>
      <c r="L30" s="415"/>
      <c r="M30" s="362"/>
    </row>
    <row r="31" spans="1:13" x14ac:dyDescent="0.2">
      <c r="A31" s="363" t="s">
        <v>2</v>
      </c>
      <c r="B31" s="364" t="s">
        <v>12</v>
      </c>
      <c r="C31" s="365" t="s">
        <v>109</v>
      </c>
      <c r="D31" s="366" t="s">
        <v>267</v>
      </c>
      <c r="E31" s="367">
        <f t="shared" si="0"/>
        <v>0</v>
      </c>
      <c r="F31" s="368">
        <v>824</v>
      </c>
      <c r="G31" s="369" t="s">
        <v>214</v>
      </c>
      <c r="H31" s="364" t="s">
        <v>103</v>
      </c>
      <c r="I31" s="365" t="s">
        <v>107</v>
      </c>
      <c r="J31" s="370" t="str">
        <f>IF(MHCS!D39="","",MHCS!D39)</f>
        <v/>
      </c>
      <c r="K31" s="360"/>
      <c r="L31" s="361"/>
      <c r="M31" s="362"/>
    </row>
    <row r="32" spans="1:13" x14ac:dyDescent="0.2">
      <c r="A32" s="363" t="s">
        <v>2</v>
      </c>
      <c r="B32" s="364" t="s">
        <v>14</v>
      </c>
      <c r="C32" s="365" t="s">
        <v>109</v>
      </c>
      <c r="D32" s="366" t="s">
        <v>267</v>
      </c>
      <c r="E32" s="367">
        <f t="shared" si="0"/>
        <v>0</v>
      </c>
      <c r="F32" s="368">
        <v>824</v>
      </c>
      <c r="G32" s="369" t="s">
        <v>213</v>
      </c>
      <c r="H32" s="364" t="s">
        <v>103</v>
      </c>
      <c r="I32" s="365" t="s">
        <v>107</v>
      </c>
      <c r="J32" s="370" t="str">
        <f>IF(MHCS!D42="","",MHCS!D42)</f>
        <v/>
      </c>
      <c r="K32" s="360"/>
      <c r="L32" s="361"/>
      <c r="M32" s="362"/>
    </row>
    <row r="33" spans="1:13" x14ac:dyDescent="0.2">
      <c r="A33" s="363" t="s">
        <v>2</v>
      </c>
      <c r="B33" s="364" t="s">
        <v>14</v>
      </c>
      <c r="C33" s="365" t="s">
        <v>109</v>
      </c>
      <c r="D33" s="366" t="s">
        <v>267</v>
      </c>
      <c r="E33" s="367">
        <f t="shared" si="0"/>
        <v>0</v>
      </c>
      <c r="F33" s="368">
        <v>824</v>
      </c>
      <c r="G33" s="369" t="s">
        <v>214</v>
      </c>
      <c r="H33" s="364" t="s">
        <v>103</v>
      </c>
      <c r="I33" s="365" t="s">
        <v>107</v>
      </c>
      <c r="J33" s="370" t="str">
        <f>IF(MHCS!D43="","",MHCS!D43)</f>
        <v/>
      </c>
      <c r="K33" s="360"/>
      <c r="L33" s="361"/>
      <c r="M33" s="362"/>
    </row>
    <row r="34" spans="1:13" x14ac:dyDescent="0.2">
      <c r="A34" s="363" t="s">
        <v>2</v>
      </c>
      <c r="B34" s="364" t="s">
        <v>13</v>
      </c>
      <c r="C34" s="365" t="s">
        <v>109</v>
      </c>
      <c r="D34" s="366" t="s">
        <v>267</v>
      </c>
      <c r="E34" s="367">
        <f t="shared" si="0"/>
        <v>0</v>
      </c>
      <c r="F34" s="368">
        <v>824</v>
      </c>
      <c r="G34" s="369" t="s">
        <v>213</v>
      </c>
      <c r="H34" s="364" t="s">
        <v>103</v>
      </c>
      <c r="I34" s="365" t="s">
        <v>107</v>
      </c>
      <c r="J34" s="370" t="str">
        <f>IF(MHCS!D40="","",MHCS!D40)</f>
        <v/>
      </c>
      <c r="K34" s="360"/>
      <c r="L34" s="361"/>
      <c r="M34" s="362"/>
    </row>
    <row r="35" spans="1:13" x14ac:dyDescent="0.2">
      <c r="A35" s="363" t="s">
        <v>2</v>
      </c>
      <c r="B35" s="364" t="s">
        <v>13</v>
      </c>
      <c r="C35" s="365" t="s">
        <v>109</v>
      </c>
      <c r="D35" s="366" t="s">
        <v>267</v>
      </c>
      <c r="E35" s="367">
        <f t="shared" si="0"/>
        <v>0</v>
      </c>
      <c r="F35" s="368">
        <v>824</v>
      </c>
      <c r="G35" s="369" t="s">
        <v>214</v>
      </c>
      <c r="H35" s="364" t="s">
        <v>103</v>
      </c>
      <c r="I35" s="365" t="s">
        <v>107</v>
      </c>
      <c r="J35" s="370" t="str">
        <f>IF(MHCS!D41="","",MHCS!D41)</f>
        <v/>
      </c>
      <c r="K35" s="360"/>
      <c r="L35" s="361"/>
      <c r="M35" s="362"/>
    </row>
    <row r="36" spans="1:13" x14ac:dyDescent="0.2">
      <c r="A36" s="363" t="s">
        <v>2</v>
      </c>
      <c r="B36" s="364" t="s">
        <v>15</v>
      </c>
      <c r="C36" s="365" t="s">
        <v>109</v>
      </c>
      <c r="D36" s="366" t="s">
        <v>267</v>
      </c>
      <c r="E36" s="367">
        <f t="shared" si="0"/>
        <v>0</v>
      </c>
      <c r="F36" s="368">
        <v>824</v>
      </c>
      <c r="G36" s="369" t="s">
        <v>213</v>
      </c>
      <c r="H36" s="364" t="s">
        <v>103</v>
      </c>
      <c r="I36" s="365" t="s">
        <v>107</v>
      </c>
      <c r="J36" s="370" t="str">
        <f>IF(MHCS!D44="","",MHCS!D44)</f>
        <v/>
      </c>
      <c r="K36" s="360"/>
      <c r="L36" s="361"/>
      <c r="M36" s="362"/>
    </row>
    <row r="37" spans="1:13" x14ac:dyDescent="0.2">
      <c r="A37" s="371" t="s">
        <v>2</v>
      </c>
      <c r="B37" s="372" t="s">
        <v>15</v>
      </c>
      <c r="C37" s="377" t="s">
        <v>109</v>
      </c>
      <c r="D37" s="373" t="s">
        <v>267</v>
      </c>
      <c r="E37" s="374">
        <f t="shared" si="0"/>
        <v>0</v>
      </c>
      <c r="F37" s="375">
        <v>824</v>
      </c>
      <c r="G37" s="416" t="s">
        <v>214</v>
      </c>
      <c r="H37" s="372" t="s">
        <v>103</v>
      </c>
      <c r="I37" s="377" t="s">
        <v>107</v>
      </c>
      <c r="J37" s="391" t="str">
        <f>IF(MHCS!D45="","",MHCS!D45)</f>
        <v/>
      </c>
      <c r="K37" s="378"/>
      <c r="L37" s="379"/>
      <c r="M37" s="362"/>
    </row>
    <row r="38" spans="1:13" x14ac:dyDescent="0.2">
      <c r="A38" s="1135" t="s">
        <v>2</v>
      </c>
      <c r="B38" s="1136" t="s">
        <v>101</v>
      </c>
      <c r="C38" s="1137" t="s">
        <v>109</v>
      </c>
      <c r="D38" s="1138" t="s">
        <v>341</v>
      </c>
      <c r="E38" s="1139" t="s">
        <v>341</v>
      </c>
      <c r="F38" s="1140"/>
      <c r="G38" s="1141" t="s">
        <v>213</v>
      </c>
      <c r="H38" s="1136" t="s">
        <v>103</v>
      </c>
      <c r="I38" s="1137" t="s">
        <v>107</v>
      </c>
      <c r="J38" s="1142" t="str">
        <f>IF(J30="","",J30+J32+J34+J36)</f>
        <v/>
      </c>
      <c r="K38" s="1143">
        <v>1</v>
      </c>
      <c r="L38" s="1144" t="str">
        <f>IF(J38="","",J38*K38)</f>
        <v/>
      </c>
      <c r="M38" s="380"/>
    </row>
    <row r="39" spans="1:13" x14ac:dyDescent="0.2">
      <c r="A39" s="1135" t="s">
        <v>2</v>
      </c>
      <c r="B39" s="1136" t="s">
        <v>101</v>
      </c>
      <c r="C39" s="1137" t="s">
        <v>109</v>
      </c>
      <c r="D39" s="1138" t="s">
        <v>341</v>
      </c>
      <c r="E39" s="1139" t="s">
        <v>341</v>
      </c>
      <c r="F39" s="1140"/>
      <c r="G39" s="1141" t="s">
        <v>214</v>
      </c>
      <c r="H39" s="1136" t="s">
        <v>103</v>
      </c>
      <c r="I39" s="1137" t="s">
        <v>107</v>
      </c>
      <c r="J39" s="1142" t="str">
        <f>IF(J31="","",J31+J33+J35+J37)</f>
        <v/>
      </c>
      <c r="K39" s="1143">
        <v>1</v>
      </c>
      <c r="L39" s="1144" t="str">
        <f>IF(J39="","",J39*K39)</f>
        <v/>
      </c>
      <c r="M39" s="380"/>
    </row>
    <row r="40" spans="1:13" x14ac:dyDescent="0.2">
      <c r="A40" s="381" t="s">
        <v>2</v>
      </c>
      <c r="B40" s="382" t="s">
        <v>12</v>
      </c>
      <c r="C40" s="387" t="s">
        <v>109</v>
      </c>
      <c r="D40" s="383" t="s">
        <v>267</v>
      </c>
      <c r="E40" s="384">
        <f>IF(J40="",0,1)</f>
        <v>0</v>
      </c>
      <c r="F40" s="385">
        <v>822</v>
      </c>
      <c r="G40" s="386" t="s">
        <v>211</v>
      </c>
      <c r="H40" s="382" t="s">
        <v>103</v>
      </c>
      <c r="I40" s="387" t="s">
        <v>104</v>
      </c>
      <c r="J40" s="390" t="str">
        <f>IF(MHCS!D25="","",MHCS!D25+IF(MHCS!D26=0,0,IF(MHCS!H26&lt;1,1,MHCS!I26)))</f>
        <v/>
      </c>
      <c r="K40" s="388"/>
      <c r="L40" s="389"/>
      <c r="M40" s="362"/>
    </row>
    <row r="41" spans="1:13" x14ac:dyDescent="0.2">
      <c r="A41" s="363" t="s">
        <v>2</v>
      </c>
      <c r="B41" s="364" t="s">
        <v>13</v>
      </c>
      <c r="C41" s="365" t="s">
        <v>109</v>
      </c>
      <c r="D41" s="366" t="s">
        <v>267</v>
      </c>
      <c r="E41" s="367">
        <f>IF(J41="",0,1)</f>
        <v>0</v>
      </c>
      <c r="F41" s="368">
        <v>822</v>
      </c>
      <c r="G41" s="369" t="s">
        <v>211</v>
      </c>
      <c r="H41" s="364" t="s">
        <v>103</v>
      </c>
      <c r="I41" s="365" t="s">
        <v>104</v>
      </c>
      <c r="J41" s="370" t="str">
        <f>IF(MHCS!D27="","",MHCS!D27+IF(MHCS!D28=0,0,IF(MHCS!H28&lt;1,1,MHCS!I28)))</f>
        <v/>
      </c>
      <c r="K41" s="360"/>
      <c r="L41" s="361"/>
      <c r="M41" s="362"/>
    </row>
    <row r="42" spans="1:13" x14ac:dyDescent="0.2">
      <c r="A42" s="363" t="s">
        <v>2</v>
      </c>
      <c r="B42" s="364" t="s">
        <v>14</v>
      </c>
      <c r="C42" s="365" t="s">
        <v>109</v>
      </c>
      <c r="D42" s="366" t="s">
        <v>267</v>
      </c>
      <c r="E42" s="367">
        <f>IF(J42="",0,1)</f>
        <v>0</v>
      </c>
      <c r="F42" s="368">
        <v>822</v>
      </c>
      <c r="G42" s="369" t="s">
        <v>211</v>
      </c>
      <c r="H42" s="364" t="s">
        <v>103</v>
      </c>
      <c r="I42" s="365" t="s">
        <v>104</v>
      </c>
      <c r="J42" s="370" t="str">
        <f>IF(MHCS!D29="","",MHCS!D29+IF(MHCS!D30=0,0,IF(MHCS!H30&lt;1,1,MHCS!I30)))</f>
        <v/>
      </c>
      <c r="K42" s="360"/>
      <c r="L42" s="361"/>
      <c r="M42" s="362"/>
    </row>
    <row r="43" spans="1:13" x14ac:dyDescent="0.2">
      <c r="A43" s="352" t="s">
        <v>2</v>
      </c>
      <c r="B43" s="353" t="s">
        <v>15</v>
      </c>
      <c r="C43" s="354" t="s">
        <v>109</v>
      </c>
      <c r="D43" s="1165" t="s">
        <v>267</v>
      </c>
      <c r="E43" s="356">
        <f>IF(J43="",0,1)</f>
        <v>0</v>
      </c>
      <c r="F43" s="357">
        <v>822</v>
      </c>
      <c r="G43" s="358" t="s">
        <v>211</v>
      </c>
      <c r="H43" s="353" t="s">
        <v>103</v>
      </c>
      <c r="I43" s="354" t="s">
        <v>104</v>
      </c>
      <c r="J43" s="359" t="str">
        <f>IF(MHCS!D31="","",MHCS!D31+IF(MHCS!D32=0,0,IF(MHCS!H32&lt;1,1,MHCS!I32)))</f>
        <v/>
      </c>
      <c r="K43" s="360"/>
      <c r="L43" s="361"/>
      <c r="M43" s="362"/>
    </row>
    <row r="44" spans="1:13" x14ac:dyDescent="0.2">
      <c r="A44" s="1135" t="s">
        <v>2</v>
      </c>
      <c r="B44" s="1136" t="s">
        <v>101</v>
      </c>
      <c r="C44" s="1137" t="s">
        <v>109</v>
      </c>
      <c r="D44" s="1138" t="s">
        <v>341</v>
      </c>
      <c r="E44" s="1139" t="s">
        <v>341</v>
      </c>
      <c r="F44" s="1140"/>
      <c r="G44" s="1141" t="s">
        <v>211</v>
      </c>
      <c r="H44" s="1136" t="s">
        <v>103</v>
      </c>
      <c r="I44" s="1137" t="s">
        <v>104</v>
      </c>
      <c r="J44" s="1142">
        <f>SUM(J40:J43)</f>
        <v>0</v>
      </c>
      <c r="K44" s="1143">
        <v>1</v>
      </c>
      <c r="L44" s="1144">
        <f>J44*K44</f>
        <v>0</v>
      </c>
      <c r="M44" s="380"/>
    </row>
    <row r="45" spans="1:13" x14ac:dyDescent="0.2">
      <c r="A45" s="381" t="s">
        <v>2</v>
      </c>
      <c r="B45" s="382" t="s">
        <v>12</v>
      </c>
      <c r="C45" s="387" t="s">
        <v>109</v>
      </c>
      <c r="D45" s="383" t="s">
        <v>267</v>
      </c>
      <c r="E45" s="384">
        <f>IF(J45="",0,1)</f>
        <v>0</v>
      </c>
      <c r="F45" s="385">
        <v>821</v>
      </c>
      <c r="G45" s="386" t="s">
        <v>212</v>
      </c>
      <c r="H45" s="382" t="s">
        <v>103</v>
      </c>
      <c r="I45" s="387" t="s">
        <v>104</v>
      </c>
      <c r="J45" s="390" t="str">
        <f>IF(MHCS!D10="","",MHCS!D10+IF(MHCS!D11=0,0,IF(MHCS!H11&lt;1,1,MHCS!I9)))</f>
        <v/>
      </c>
      <c r="K45" s="388"/>
      <c r="L45" s="389"/>
      <c r="M45" s="362"/>
    </row>
    <row r="46" spans="1:13" x14ac:dyDescent="0.2">
      <c r="A46" s="363" t="s">
        <v>2</v>
      </c>
      <c r="B46" s="364" t="s">
        <v>13</v>
      </c>
      <c r="C46" s="365" t="s">
        <v>109</v>
      </c>
      <c r="D46" s="366" t="s">
        <v>267</v>
      </c>
      <c r="E46" s="367">
        <f>IF(J46="",0,1)</f>
        <v>0</v>
      </c>
      <c r="F46" s="368">
        <v>821</v>
      </c>
      <c r="G46" s="369" t="s">
        <v>212</v>
      </c>
      <c r="H46" s="364" t="s">
        <v>103</v>
      </c>
      <c r="I46" s="365" t="s">
        <v>104</v>
      </c>
      <c r="J46" s="370" t="str">
        <f>IF(MHCS!D12="","",MHCS!D12+IF(MHCS!D13=0,0,IF(MHCS!H13&lt;1,1,MHCS!I13)))</f>
        <v/>
      </c>
      <c r="K46" s="360"/>
      <c r="L46" s="361"/>
      <c r="M46" s="362"/>
    </row>
    <row r="47" spans="1:13" x14ac:dyDescent="0.2">
      <c r="A47" s="363" t="s">
        <v>2</v>
      </c>
      <c r="B47" s="364" t="s">
        <v>14</v>
      </c>
      <c r="C47" s="365" t="s">
        <v>109</v>
      </c>
      <c r="D47" s="366" t="s">
        <v>267</v>
      </c>
      <c r="E47" s="367">
        <f>IF(J47="",0,1)</f>
        <v>0</v>
      </c>
      <c r="F47" s="368">
        <v>821</v>
      </c>
      <c r="G47" s="369" t="s">
        <v>212</v>
      </c>
      <c r="H47" s="364" t="s">
        <v>103</v>
      </c>
      <c r="I47" s="365" t="s">
        <v>104</v>
      </c>
      <c r="J47" s="370" t="str">
        <f>IF(MHCS!D14="","",MHCS!D14+IF(MHCS!D15=0,0,IF(MHCS!H15&lt;1,1,MHCS!I15)))</f>
        <v/>
      </c>
      <c r="K47" s="360"/>
      <c r="L47" s="361"/>
      <c r="M47" s="362"/>
    </row>
    <row r="48" spans="1:13" x14ac:dyDescent="0.2">
      <c r="A48" s="371" t="s">
        <v>2</v>
      </c>
      <c r="B48" s="372" t="s">
        <v>15</v>
      </c>
      <c r="C48" s="377" t="s">
        <v>109</v>
      </c>
      <c r="D48" s="373" t="s">
        <v>267</v>
      </c>
      <c r="E48" s="374">
        <f>IF(J48="",0,1)</f>
        <v>0</v>
      </c>
      <c r="F48" s="375">
        <v>821</v>
      </c>
      <c r="G48" s="376" t="s">
        <v>212</v>
      </c>
      <c r="H48" s="372" t="s">
        <v>103</v>
      </c>
      <c r="I48" s="377" t="s">
        <v>104</v>
      </c>
      <c r="J48" s="417" t="str">
        <f>IF(MHCS!D16="","",MHCS!D16+IF(MHCS!D17=0,0,IF(MHCS!H17&lt;1,1,MHCS!I17)))</f>
        <v/>
      </c>
      <c r="K48" s="378"/>
      <c r="L48" s="379"/>
      <c r="M48" s="362"/>
    </row>
    <row r="49" spans="1:14" ht="12.75" thickBot="1" x14ac:dyDescent="0.25">
      <c r="A49" s="1145" t="s">
        <v>2</v>
      </c>
      <c r="B49" s="1146" t="s">
        <v>101</v>
      </c>
      <c r="C49" s="1147" t="s">
        <v>109</v>
      </c>
      <c r="D49" s="1138" t="s">
        <v>341</v>
      </c>
      <c r="E49" s="1139" t="s">
        <v>341</v>
      </c>
      <c r="F49" s="1148"/>
      <c r="G49" s="1149" t="s">
        <v>212</v>
      </c>
      <c r="H49" s="1146" t="s">
        <v>103</v>
      </c>
      <c r="I49" s="1147" t="s">
        <v>104</v>
      </c>
      <c r="J49" s="1150">
        <f>SUM(J45:J48)</f>
        <v>0</v>
      </c>
      <c r="K49" s="1151">
        <v>1</v>
      </c>
      <c r="L49" s="1152">
        <f>J49*K49</f>
        <v>0</v>
      </c>
      <c r="M49" s="418"/>
    </row>
    <row r="50" spans="1:14" x14ac:dyDescent="0.2">
      <c r="A50" s="897" t="s">
        <v>2</v>
      </c>
      <c r="B50" s="898" t="s">
        <v>10</v>
      </c>
      <c r="C50" s="899" t="s">
        <v>110</v>
      </c>
      <c r="D50" s="900" t="s">
        <v>267</v>
      </c>
      <c r="E50" s="901">
        <f>IF(J50="",0,1)</f>
        <v>0</v>
      </c>
      <c r="F50" s="902">
        <v>821</v>
      </c>
      <c r="G50" s="903" t="s">
        <v>212</v>
      </c>
      <c r="H50" s="898" t="s">
        <v>106</v>
      </c>
      <c r="I50" s="899" t="s">
        <v>104</v>
      </c>
      <c r="J50" s="419" t="str">
        <f>IF(MHCS!I8="","",MHCS!I8+IF(MHCS!D9=0,0,IF(MHCS!H9&lt;1,1,MHCS!I9)))</f>
        <v/>
      </c>
      <c r="K50" s="420">
        <v>1</v>
      </c>
      <c r="L50" s="936" t="str">
        <f t="shared" ref="L50:L70" si="1">IF(J50="","",J50*K50)</f>
        <v/>
      </c>
      <c r="M50" s="362"/>
    </row>
    <row r="51" spans="1:14" x14ac:dyDescent="0.2">
      <c r="A51" s="904" t="s">
        <v>2</v>
      </c>
      <c r="B51" s="905" t="s">
        <v>10</v>
      </c>
      <c r="C51" s="906" t="s">
        <v>110</v>
      </c>
      <c r="D51" s="907" t="s">
        <v>267</v>
      </c>
      <c r="E51" s="908">
        <f>IF(J51="",0,1)</f>
        <v>0</v>
      </c>
      <c r="F51" s="909">
        <v>824</v>
      </c>
      <c r="G51" s="910" t="s">
        <v>70</v>
      </c>
      <c r="H51" s="905" t="s">
        <v>103</v>
      </c>
      <c r="I51" s="906" t="s">
        <v>107</v>
      </c>
      <c r="J51" s="370" t="str">
        <f>IF(MHCS!D37="","",MHCS!D37)</f>
        <v/>
      </c>
      <c r="K51" s="421">
        <v>1</v>
      </c>
      <c r="L51" s="937" t="str">
        <f t="shared" si="1"/>
        <v/>
      </c>
      <c r="M51" s="362"/>
    </row>
    <row r="52" spans="1:14" x14ac:dyDescent="0.2">
      <c r="A52" s="904" t="s">
        <v>2</v>
      </c>
      <c r="B52" s="905" t="s">
        <v>10</v>
      </c>
      <c r="C52" s="906" t="s">
        <v>110</v>
      </c>
      <c r="D52" s="907" t="s">
        <v>268</v>
      </c>
      <c r="E52" s="908">
        <f>IF(J52="",0,1)</f>
        <v>0</v>
      </c>
      <c r="F52" s="909">
        <v>824</v>
      </c>
      <c r="G52" s="910" t="s">
        <v>215</v>
      </c>
      <c r="H52" s="905" t="s">
        <v>103</v>
      </c>
      <c r="I52" s="906" t="s">
        <v>107</v>
      </c>
      <c r="J52" s="370" t="str">
        <f>IF(MHCS!D86="","",SUM(MHCS!D86:'MHCS'!D89))</f>
        <v/>
      </c>
      <c r="K52" s="421">
        <v>1</v>
      </c>
      <c r="L52" s="937" t="str">
        <f t="shared" si="1"/>
        <v/>
      </c>
      <c r="M52" s="362"/>
    </row>
    <row r="53" spans="1:14" x14ac:dyDescent="0.2">
      <c r="A53" s="904" t="s">
        <v>2</v>
      </c>
      <c r="B53" s="905" t="s">
        <v>10</v>
      </c>
      <c r="C53" s="906" t="s">
        <v>110</v>
      </c>
      <c r="D53" s="907" t="s">
        <v>267</v>
      </c>
      <c r="E53" s="908">
        <f>IF(J53="",0,1)</f>
        <v>0</v>
      </c>
      <c r="F53" s="909">
        <v>822</v>
      </c>
      <c r="G53" s="910" t="s">
        <v>211</v>
      </c>
      <c r="H53" s="905" t="s">
        <v>111</v>
      </c>
      <c r="I53" s="906" t="s">
        <v>104</v>
      </c>
      <c r="J53" s="370" t="str">
        <f>IF(MHCS!D23="","",MHCS!D23)</f>
        <v/>
      </c>
      <c r="K53" s="421">
        <v>1</v>
      </c>
      <c r="L53" s="937" t="str">
        <f t="shared" si="1"/>
        <v/>
      </c>
      <c r="M53" s="362"/>
      <c r="N53" s="422"/>
    </row>
    <row r="54" spans="1:14" x14ac:dyDescent="0.2">
      <c r="A54" s="904" t="s">
        <v>2</v>
      </c>
      <c r="B54" s="905" t="s">
        <v>10</v>
      </c>
      <c r="C54" s="906" t="s">
        <v>110</v>
      </c>
      <c r="D54" s="907" t="s">
        <v>267</v>
      </c>
      <c r="E54" s="908">
        <f>IF(J54="",0,1)</f>
        <v>0</v>
      </c>
      <c r="F54" s="909">
        <v>822</v>
      </c>
      <c r="G54" s="910" t="s">
        <v>211</v>
      </c>
      <c r="H54" s="905" t="s">
        <v>112</v>
      </c>
      <c r="I54" s="906" t="s">
        <v>108</v>
      </c>
      <c r="J54" s="370" t="str">
        <f>IF(MHCS!D24="","",MHCS!D24)</f>
        <v/>
      </c>
      <c r="K54" s="421">
        <v>1</v>
      </c>
      <c r="L54" s="937" t="str">
        <f t="shared" si="1"/>
        <v/>
      </c>
      <c r="M54" s="362"/>
    </row>
    <row r="55" spans="1:14" x14ac:dyDescent="0.2">
      <c r="A55" s="904" t="s">
        <v>2</v>
      </c>
      <c r="B55" s="905" t="s">
        <v>10</v>
      </c>
      <c r="C55" s="906" t="s">
        <v>110</v>
      </c>
      <c r="D55" s="907" t="s">
        <v>265</v>
      </c>
      <c r="E55" s="908" t="s">
        <v>9</v>
      </c>
      <c r="F55" s="909">
        <v>821</v>
      </c>
      <c r="G55" s="910" t="s">
        <v>216</v>
      </c>
      <c r="H55" s="905" t="s">
        <v>113</v>
      </c>
      <c r="I55" s="906" t="s">
        <v>108</v>
      </c>
      <c r="J55" s="370" t="str">
        <f>IF(MHCS!D20="","",MHCS!D20)</f>
        <v/>
      </c>
      <c r="K55" s="421">
        <v>1</v>
      </c>
      <c r="L55" s="937" t="str">
        <f t="shared" si="1"/>
        <v/>
      </c>
      <c r="M55" s="362"/>
    </row>
    <row r="56" spans="1:14" x14ac:dyDescent="0.2">
      <c r="A56" s="904" t="s">
        <v>2</v>
      </c>
      <c r="B56" s="905" t="s">
        <v>10</v>
      </c>
      <c r="C56" s="906" t="s">
        <v>105</v>
      </c>
      <c r="D56" s="907" t="s">
        <v>267</v>
      </c>
      <c r="E56" s="908">
        <f>IF(J56="",0,1)</f>
        <v>0</v>
      </c>
      <c r="F56" s="909">
        <v>301</v>
      </c>
      <c r="G56" s="910" t="s">
        <v>210</v>
      </c>
      <c r="H56" s="905" t="s">
        <v>100</v>
      </c>
      <c r="I56" s="906" t="s">
        <v>374</v>
      </c>
      <c r="J56" s="370" t="str">
        <f>IF(MHCS!D48="","",MHCS!D48+MHCS!D49+MHCS!D50)</f>
        <v/>
      </c>
      <c r="K56" s="421">
        <v>1</v>
      </c>
      <c r="L56" s="937" t="str">
        <f t="shared" si="1"/>
        <v/>
      </c>
      <c r="M56" s="362"/>
    </row>
    <row r="57" spans="1:14" x14ac:dyDescent="0.2">
      <c r="A57" s="904" t="s">
        <v>2</v>
      </c>
      <c r="B57" s="905" t="s">
        <v>10</v>
      </c>
      <c r="C57" s="906" t="s">
        <v>105</v>
      </c>
      <c r="D57" s="907" t="s">
        <v>267</v>
      </c>
      <c r="E57" s="908">
        <f>IF(J57="",0,1)</f>
        <v>0</v>
      </c>
      <c r="F57" s="909">
        <v>301</v>
      </c>
      <c r="G57" s="910" t="s">
        <v>210</v>
      </c>
      <c r="H57" s="905" t="s">
        <v>100</v>
      </c>
      <c r="I57" s="906" t="s">
        <v>25</v>
      </c>
      <c r="J57" s="370" t="str">
        <f>IF(MHCS!D47="","",MHCS!D47)</f>
        <v/>
      </c>
      <c r="K57" s="421">
        <v>1</v>
      </c>
      <c r="L57" s="937" t="str">
        <f t="shared" si="1"/>
        <v/>
      </c>
      <c r="M57" s="362"/>
    </row>
    <row r="58" spans="1:14" x14ac:dyDescent="0.2">
      <c r="A58" s="904" t="s">
        <v>2</v>
      </c>
      <c r="B58" s="905" t="s">
        <v>10</v>
      </c>
      <c r="C58" s="906" t="s">
        <v>105</v>
      </c>
      <c r="D58" s="907" t="s">
        <v>267</v>
      </c>
      <c r="E58" s="908">
        <f>IF(J58="",0,1)</f>
        <v>0</v>
      </c>
      <c r="F58" s="909">
        <v>301</v>
      </c>
      <c r="G58" s="910" t="s">
        <v>513</v>
      </c>
      <c r="H58" s="905" t="s">
        <v>100</v>
      </c>
      <c r="I58" s="906" t="s">
        <v>25</v>
      </c>
      <c r="J58" s="370" t="str">
        <f>IF(MHCS!D68="","",MHCS!D68)</f>
        <v/>
      </c>
      <c r="K58" s="421">
        <v>1</v>
      </c>
      <c r="L58" s="937" t="str">
        <f t="shared" si="1"/>
        <v/>
      </c>
      <c r="M58" s="362"/>
    </row>
    <row r="59" spans="1:14" x14ac:dyDescent="0.2">
      <c r="A59" s="904" t="s">
        <v>2</v>
      </c>
      <c r="B59" s="905" t="s">
        <v>10</v>
      </c>
      <c r="C59" s="906" t="s">
        <v>105</v>
      </c>
      <c r="D59" s="907" t="s">
        <v>265</v>
      </c>
      <c r="E59" s="908" t="s">
        <v>9</v>
      </c>
      <c r="F59" s="909">
        <v>606</v>
      </c>
      <c r="G59" s="910" t="s">
        <v>217</v>
      </c>
      <c r="H59" s="905" t="s">
        <v>100</v>
      </c>
      <c r="I59" s="906" t="s">
        <v>20</v>
      </c>
      <c r="J59" s="370" t="str">
        <f>IF(MHCS!D21="","",MHCS!D21)</f>
        <v/>
      </c>
      <c r="K59" s="421">
        <v>1</v>
      </c>
      <c r="L59" s="937" t="str">
        <f t="shared" si="1"/>
        <v/>
      </c>
      <c r="M59" s="362"/>
    </row>
    <row r="60" spans="1:14" x14ac:dyDescent="0.2">
      <c r="A60" s="904" t="s">
        <v>2</v>
      </c>
      <c r="B60" s="905" t="s">
        <v>10</v>
      </c>
      <c r="C60" s="906" t="s">
        <v>110</v>
      </c>
      <c r="D60" s="907" t="s">
        <v>267</v>
      </c>
      <c r="E60" s="908">
        <f t="shared" ref="E60:E66" si="2">IF(J60="",0,1)</f>
        <v>0</v>
      </c>
      <c r="F60" s="909">
        <v>606</v>
      </c>
      <c r="G60" s="910" t="s">
        <v>158</v>
      </c>
      <c r="H60" s="905" t="s">
        <v>114</v>
      </c>
      <c r="I60" s="906" t="s">
        <v>104</v>
      </c>
      <c r="J60" s="370" t="str">
        <f>IF(MHCS!D23="","",MHCS!D23)</f>
        <v/>
      </c>
      <c r="K60" s="421">
        <v>1</v>
      </c>
      <c r="L60" s="937" t="str">
        <f t="shared" si="1"/>
        <v/>
      </c>
      <c r="M60" s="362"/>
    </row>
    <row r="61" spans="1:14" x14ac:dyDescent="0.2">
      <c r="A61" s="904" t="s">
        <v>2</v>
      </c>
      <c r="B61" s="905" t="s">
        <v>10</v>
      </c>
      <c r="C61" s="906" t="s">
        <v>110</v>
      </c>
      <c r="D61" s="907" t="s">
        <v>267</v>
      </c>
      <c r="E61" s="908">
        <f t="shared" si="2"/>
        <v>0</v>
      </c>
      <c r="F61" s="909">
        <v>606</v>
      </c>
      <c r="G61" s="910" t="s">
        <v>158</v>
      </c>
      <c r="H61" s="905" t="s">
        <v>114</v>
      </c>
      <c r="I61" s="906" t="s">
        <v>108</v>
      </c>
      <c r="J61" s="370" t="str">
        <f>IF(MHCS!D24="","",MHCS!D24)</f>
        <v/>
      </c>
      <c r="K61" s="421">
        <v>1</v>
      </c>
      <c r="L61" s="937" t="str">
        <f t="shared" si="1"/>
        <v/>
      </c>
      <c r="M61" s="362"/>
    </row>
    <row r="62" spans="1:14" x14ac:dyDescent="0.2">
      <c r="A62" s="904" t="s">
        <v>2</v>
      </c>
      <c r="B62" s="905" t="s">
        <v>10</v>
      </c>
      <c r="C62" s="906" t="s">
        <v>156</v>
      </c>
      <c r="D62" s="907" t="s">
        <v>267</v>
      </c>
      <c r="E62" s="908">
        <f t="shared" si="2"/>
        <v>0</v>
      </c>
      <c r="F62" s="909">
        <v>606</v>
      </c>
      <c r="G62" s="910" t="s">
        <v>158</v>
      </c>
      <c r="H62" s="905" t="s">
        <v>115</v>
      </c>
      <c r="I62" s="906" t="s">
        <v>108</v>
      </c>
      <c r="J62" s="370" t="str">
        <f>IF(MHCS!D34="","",MHCS!D34+MHCS!D35)</f>
        <v/>
      </c>
      <c r="K62" s="421">
        <v>1</v>
      </c>
      <c r="L62" s="937" t="str">
        <f t="shared" si="1"/>
        <v/>
      </c>
      <c r="M62" s="362"/>
    </row>
    <row r="63" spans="1:14" x14ac:dyDescent="0.2">
      <c r="A63" s="904" t="s">
        <v>2</v>
      </c>
      <c r="B63" s="905" t="s">
        <v>10</v>
      </c>
      <c r="C63" s="906" t="s">
        <v>156</v>
      </c>
      <c r="D63" s="907" t="s">
        <v>267</v>
      </c>
      <c r="E63" s="908">
        <f t="shared" si="2"/>
        <v>0</v>
      </c>
      <c r="F63" s="909">
        <v>606</v>
      </c>
      <c r="G63" s="910" t="s">
        <v>218</v>
      </c>
      <c r="H63" s="905" t="s">
        <v>115</v>
      </c>
      <c r="I63" s="906" t="s">
        <v>108</v>
      </c>
      <c r="J63" s="370" t="str">
        <f>IF(MHCS!D34="","",MHCS!D34+MHCS!D35)</f>
        <v/>
      </c>
      <c r="K63" s="421">
        <v>1</v>
      </c>
      <c r="L63" s="937" t="str">
        <f t="shared" si="1"/>
        <v/>
      </c>
      <c r="M63" s="362"/>
    </row>
    <row r="64" spans="1:14" x14ac:dyDescent="0.2">
      <c r="A64" s="904" t="s">
        <v>2</v>
      </c>
      <c r="B64" s="905" t="s">
        <v>10</v>
      </c>
      <c r="C64" s="906" t="s">
        <v>136</v>
      </c>
      <c r="D64" s="907" t="s">
        <v>268</v>
      </c>
      <c r="E64" s="908">
        <f t="shared" si="2"/>
        <v>0</v>
      </c>
      <c r="F64" s="909">
        <v>606</v>
      </c>
      <c r="G64" s="910" t="s">
        <v>136</v>
      </c>
      <c r="H64" s="905" t="s">
        <v>137</v>
      </c>
      <c r="I64" s="906" t="s">
        <v>23</v>
      </c>
      <c r="J64" s="370" t="str">
        <f>IF(K64=0,0,IF(K64="","",1))</f>
        <v/>
      </c>
      <c r="K64" s="423" t="str">
        <f>IF(MHCS!D76="","",MHCS!D76)</f>
        <v/>
      </c>
      <c r="L64" s="937" t="str">
        <f t="shared" si="1"/>
        <v/>
      </c>
      <c r="M64" s="362"/>
    </row>
    <row r="65" spans="1:13" x14ac:dyDescent="0.2">
      <c r="A65" s="904" t="s">
        <v>2</v>
      </c>
      <c r="B65" s="905" t="s">
        <v>10</v>
      </c>
      <c r="C65" s="906" t="s">
        <v>140</v>
      </c>
      <c r="D65" s="907" t="s">
        <v>268</v>
      </c>
      <c r="E65" s="908">
        <f t="shared" ref="E65" si="3">IF(J65="",0,1)</f>
        <v>0</v>
      </c>
      <c r="F65" s="909">
        <v>606</v>
      </c>
      <c r="G65" s="910" t="s">
        <v>499</v>
      </c>
      <c r="H65" s="905" t="s">
        <v>141</v>
      </c>
      <c r="I65" s="906" t="s">
        <v>23</v>
      </c>
      <c r="J65" s="370" t="str">
        <f>IF(K65=0,0,IF(K65="","",1))</f>
        <v/>
      </c>
      <c r="K65" s="423" t="str">
        <f>IF(MHCS!J76="","",MHCS!C108)</f>
        <v/>
      </c>
      <c r="L65" s="937" t="str">
        <f t="shared" ref="L65" si="4">IF(J65="","",J65*K65)</f>
        <v/>
      </c>
      <c r="M65" s="362"/>
    </row>
    <row r="66" spans="1:13" x14ac:dyDescent="0.2">
      <c r="A66" s="911" t="s">
        <v>2</v>
      </c>
      <c r="B66" s="912" t="s">
        <v>10</v>
      </c>
      <c r="C66" s="913" t="s">
        <v>138</v>
      </c>
      <c r="D66" s="914" t="s">
        <v>268</v>
      </c>
      <c r="E66" s="915">
        <f t="shared" si="2"/>
        <v>0</v>
      </c>
      <c r="F66" s="916">
        <v>400</v>
      </c>
      <c r="G66" s="917" t="s">
        <v>147</v>
      </c>
      <c r="H66" s="912" t="s">
        <v>139</v>
      </c>
      <c r="I66" s="913" t="s">
        <v>23</v>
      </c>
      <c r="J66" s="424" t="str">
        <f>IF(K66=0,0,IF(K66="","",1))</f>
        <v/>
      </c>
      <c r="K66" s="425" t="str">
        <f>IF(MHCS!D84="","",MHCS!D84)</f>
        <v/>
      </c>
      <c r="L66" s="938" t="str">
        <f t="shared" si="1"/>
        <v/>
      </c>
      <c r="M66" s="362"/>
    </row>
    <row r="67" spans="1:13" x14ac:dyDescent="0.2">
      <c r="A67" s="904" t="s">
        <v>2</v>
      </c>
      <c r="B67" s="905" t="s">
        <v>10</v>
      </c>
      <c r="C67" s="906" t="s">
        <v>542</v>
      </c>
      <c r="D67" s="907" t="s">
        <v>268</v>
      </c>
      <c r="E67" s="908" t="s">
        <v>9</v>
      </c>
      <c r="F67" s="909">
        <v>606</v>
      </c>
      <c r="G67" s="910" t="s">
        <v>545</v>
      </c>
      <c r="H67" s="905" t="s">
        <v>141</v>
      </c>
      <c r="I67" s="906" t="s">
        <v>23</v>
      </c>
      <c r="J67" s="370" t="e">
        <f>IF(K67=0,0,IF(K67="","",1))</f>
        <v>#REF!</v>
      </c>
      <c r="K67" s="423" t="e">
        <f>IF(#REF!="","",MHCS!C225)</f>
        <v>#REF!</v>
      </c>
      <c r="L67" s="937" t="e">
        <f t="shared" si="1"/>
        <v>#REF!</v>
      </c>
      <c r="M67" s="362"/>
    </row>
    <row r="68" spans="1:13" x14ac:dyDescent="0.2">
      <c r="A68" s="918" t="s">
        <v>2</v>
      </c>
      <c r="B68" s="919" t="s">
        <v>10</v>
      </c>
      <c r="C68" s="920" t="s">
        <v>320</v>
      </c>
      <c r="D68" s="921" t="s">
        <v>266</v>
      </c>
      <c r="E68" s="922" t="s">
        <v>9</v>
      </c>
      <c r="F68" s="923">
        <v>606</v>
      </c>
      <c r="G68" s="924"/>
      <c r="H68" s="925"/>
      <c r="I68" s="920"/>
      <c r="J68" s="426"/>
      <c r="K68" s="427"/>
      <c r="L68" s="939" t="str">
        <f t="shared" si="1"/>
        <v/>
      </c>
      <c r="M68" s="362"/>
    </row>
    <row r="69" spans="1:13" x14ac:dyDescent="0.2">
      <c r="A69" s="904" t="s">
        <v>2</v>
      </c>
      <c r="B69" s="905" t="s">
        <v>10</v>
      </c>
      <c r="C69" s="906" t="s">
        <v>320</v>
      </c>
      <c r="D69" s="907" t="s">
        <v>266</v>
      </c>
      <c r="E69" s="908" t="s">
        <v>9</v>
      </c>
      <c r="F69" s="909">
        <v>606</v>
      </c>
      <c r="G69" s="926"/>
      <c r="H69" s="927"/>
      <c r="I69" s="906"/>
      <c r="J69" s="370"/>
      <c r="K69" s="421"/>
      <c r="L69" s="937" t="str">
        <f t="shared" si="1"/>
        <v/>
      </c>
      <c r="M69" s="362"/>
    </row>
    <row r="70" spans="1:13" x14ac:dyDescent="0.2">
      <c r="A70" s="928" t="s">
        <v>2</v>
      </c>
      <c r="B70" s="929" t="s">
        <v>10</v>
      </c>
      <c r="C70" s="930" t="s">
        <v>320</v>
      </c>
      <c r="D70" s="931" t="s">
        <v>266</v>
      </c>
      <c r="E70" s="932" t="s">
        <v>9</v>
      </c>
      <c r="F70" s="933">
        <v>606</v>
      </c>
      <c r="G70" s="934"/>
      <c r="H70" s="935"/>
      <c r="I70" s="930"/>
      <c r="J70" s="391"/>
      <c r="K70" s="428"/>
      <c r="L70" s="940" t="str">
        <f t="shared" si="1"/>
        <v/>
      </c>
      <c r="M70" s="362"/>
    </row>
    <row r="71" spans="1:13" x14ac:dyDescent="0.2">
      <c r="A71" s="941" t="s">
        <v>2</v>
      </c>
      <c r="B71" s="942" t="s">
        <v>10</v>
      </c>
      <c r="C71" s="943" t="s">
        <v>157</v>
      </c>
      <c r="D71" s="944" t="s">
        <v>341</v>
      </c>
      <c r="E71" s="945" t="s">
        <v>341</v>
      </c>
      <c r="F71" s="946"/>
      <c r="G71" s="947" t="s">
        <v>321</v>
      </c>
      <c r="H71" s="948">
        <f>L13+L18+L23</f>
        <v>0</v>
      </c>
      <c r="I71" s="943"/>
      <c r="J71" s="949" t="s">
        <v>9</v>
      </c>
      <c r="K71" s="950"/>
      <c r="L71" s="951"/>
      <c r="M71" s="362"/>
    </row>
    <row r="72" spans="1:13" x14ac:dyDescent="0.2">
      <c r="A72" s="952" t="s">
        <v>2</v>
      </c>
      <c r="B72" s="953" t="s">
        <v>10</v>
      </c>
      <c r="C72" s="954" t="s">
        <v>157</v>
      </c>
      <c r="D72" s="955" t="s">
        <v>341</v>
      </c>
      <c r="E72" s="956" t="s">
        <v>341</v>
      </c>
      <c r="F72" s="957"/>
      <c r="G72" s="958" t="s">
        <v>318</v>
      </c>
      <c r="H72" s="959" t="e">
        <f>M73-H71</f>
        <v>#REF!</v>
      </c>
      <c r="I72" s="954"/>
      <c r="J72" s="960" t="s">
        <v>9</v>
      </c>
      <c r="K72" s="961"/>
      <c r="L72" s="962"/>
      <c r="M72" s="429"/>
    </row>
    <row r="73" spans="1:13" ht="12.75" thickBot="1" x14ac:dyDescent="0.25">
      <c r="A73" s="974" t="s">
        <v>2</v>
      </c>
      <c r="B73" s="975"/>
      <c r="C73" s="975"/>
      <c r="D73" s="976" t="s">
        <v>341</v>
      </c>
      <c r="E73" s="977" t="s">
        <v>555</v>
      </c>
      <c r="F73" s="977"/>
      <c r="G73" s="978"/>
      <c r="H73" s="978"/>
      <c r="I73" s="978"/>
      <c r="J73" s="979" t="s">
        <v>9</v>
      </c>
      <c r="K73" s="980"/>
      <c r="L73" s="981" t="s">
        <v>117</v>
      </c>
      <c r="M73" s="982" t="e">
        <f>SUM(L9:L70)-L29</f>
        <v>#REF!</v>
      </c>
    </row>
    <row r="74" spans="1:13" x14ac:dyDescent="0.2">
      <c r="A74" s="430" t="s">
        <v>61</v>
      </c>
      <c r="B74" s="431" t="s">
        <v>18</v>
      </c>
      <c r="C74" s="432" t="s">
        <v>121</v>
      </c>
      <c r="D74" s="433" t="s">
        <v>267</v>
      </c>
      <c r="E74" s="434">
        <f t="shared" ref="E74:E82" si="5">IF(J74="",0,1)</f>
        <v>0</v>
      </c>
      <c r="F74" s="435">
        <v>821</v>
      </c>
      <c r="G74" s="436" t="s">
        <v>236</v>
      </c>
      <c r="H74" s="431" t="s">
        <v>11</v>
      </c>
      <c r="I74" s="432" t="s">
        <v>104</v>
      </c>
      <c r="J74" s="437" t="str">
        <f>IF($F$381="","",0)</f>
        <v/>
      </c>
      <c r="K74" s="421">
        <v>1</v>
      </c>
      <c r="L74" s="438" t="str">
        <f t="shared" ref="L74:L82" si="6">IF(J74="","",J74*K74)</f>
        <v/>
      </c>
      <c r="M74" s="362"/>
    </row>
    <row r="75" spans="1:13" x14ac:dyDescent="0.2">
      <c r="A75" s="439" t="s">
        <v>61</v>
      </c>
      <c r="B75" s="440" t="s">
        <v>18</v>
      </c>
      <c r="C75" s="441" t="s">
        <v>121</v>
      </c>
      <c r="D75" s="442" t="s">
        <v>267</v>
      </c>
      <c r="E75" s="443" t="e">
        <f t="shared" si="5"/>
        <v>#REF!</v>
      </c>
      <c r="F75" s="444">
        <v>821</v>
      </c>
      <c r="G75" s="445" t="s">
        <v>237</v>
      </c>
      <c r="H75" s="440" t="s">
        <v>122</v>
      </c>
      <c r="I75" s="441" t="s">
        <v>104</v>
      </c>
      <c r="J75" s="370" t="e">
        <f>IF(#REF!="","",#REF!)</f>
        <v>#REF!</v>
      </c>
      <c r="K75" s="421">
        <v>1</v>
      </c>
      <c r="L75" s="447" t="e">
        <f t="shared" si="6"/>
        <v>#REF!</v>
      </c>
      <c r="M75" s="362"/>
    </row>
    <row r="76" spans="1:13" x14ac:dyDescent="0.2">
      <c r="A76" s="439" t="s">
        <v>61</v>
      </c>
      <c r="B76" s="440" t="s">
        <v>18</v>
      </c>
      <c r="C76" s="441" t="s">
        <v>121</v>
      </c>
      <c r="D76" s="442" t="s">
        <v>267</v>
      </c>
      <c r="E76" s="443">
        <f t="shared" si="5"/>
        <v>0</v>
      </c>
      <c r="F76" s="444">
        <v>824</v>
      </c>
      <c r="G76" s="445" t="s">
        <v>213</v>
      </c>
      <c r="H76" s="440" t="s">
        <v>11</v>
      </c>
      <c r="I76" s="441" t="s">
        <v>107</v>
      </c>
      <c r="J76" s="448" t="str">
        <f>IF($F$381="","",0)</f>
        <v/>
      </c>
      <c r="K76" s="421">
        <v>1</v>
      </c>
      <c r="L76" s="447" t="str">
        <f t="shared" si="6"/>
        <v/>
      </c>
      <c r="M76" s="362"/>
    </row>
    <row r="77" spans="1:13" x14ac:dyDescent="0.2">
      <c r="A77" s="439" t="s">
        <v>61</v>
      </c>
      <c r="B77" s="440" t="s">
        <v>18</v>
      </c>
      <c r="C77" s="441" t="s">
        <v>121</v>
      </c>
      <c r="D77" s="442" t="s">
        <v>267</v>
      </c>
      <c r="E77" s="443" t="e">
        <f t="shared" si="5"/>
        <v>#REF!</v>
      </c>
      <c r="F77" s="444">
        <v>824</v>
      </c>
      <c r="G77" s="445" t="s">
        <v>214</v>
      </c>
      <c r="H77" s="440" t="s">
        <v>122</v>
      </c>
      <c r="I77" s="441" t="s">
        <v>104</v>
      </c>
      <c r="J77" s="370" t="e">
        <f>IF(#REF!="","",#REF!)</f>
        <v>#REF!</v>
      </c>
      <c r="K77" s="421">
        <v>1</v>
      </c>
      <c r="L77" s="447" t="e">
        <f t="shared" si="6"/>
        <v>#REF!</v>
      </c>
      <c r="M77" s="362"/>
    </row>
    <row r="78" spans="1:13" x14ac:dyDescent="0.2">
      <c r="A78" s="439" t="s">
        <v>61</v>
      </c>
      <c r="B78" s="440" t="s">
        <v>18</v>
      </c>
      <c r="C78" s="441" t="s">
        <v>121</v>
      </c>
      <c r="D78" s="442" t="s">
        <v>267</v>
      </c>
      <c r="E78" s="443">
        <f t="shared" si="5"/>
        <v>0</v>
      </c>
      <c r="F78" s="444">
        <v>822</v>
      </c>
      <c r="G78" s="445" t="s">
        <v>238</v>
      </c>
      <c r="H78" s="440" t="s">
        <v>11</v>
      </c>
      <c r="I78" s="441" t="s">
        <v>104</v>
      </c>
      <c r="J78" s="448" t="str">
        <f>IF($F$381="","",0)</f>
        <v/>
      </c>
      <c r="K78" s="421">
        <v>1</v>
      </c>
      <c r="L78" s="447" t="str">
        <f t="shared" si="6"/>
        <v/>
      </c>
      <c r="M78" s="362"/>
    </row>
    <row r="79" spans="1:13" x14ac:dyDescent="0.2">
      <c r="A79" s="439" t="s">
        <v>61</v>
      </c>
      <c r="B79" s="440" t="s">
        <v>18</v>
      </c>
      <c r="C79" s="441" t="s">
        <v>121</v>
      </c>
      <c r="D79" s="442" t="s">
        <v>267</v>
      </c>
      <c r="E79" s="443" t="e">
        <f t="shared" si="5"/>
        <v>#REF!</v>
      </c>
      <c r="F79" s="444">
        <v>822</v>
      </c>
      <c r="G79" s="445" t="s">
        <v>239</v>
      </c>
      <c r="H79" s="440" t="s">
        <v>122</v>
      </c>
      <c r="I79" s="441" t="s">
        <v>104</v>
      </c>
      <c r="J79" s="448" t="e">
        <f>IF(#REF!="","",#REF!)</f>
        <v>#REF!</v>
      </c>
      <c r="K79" s="421">
        <v>1</v>
      </c>
      <c r="L79" s="447" t="e">
        <f t="shared" si="6"/>
        <v>#REF!</v>
      </c>
      <c r="M79" s="362"/>
    </row>
    <row r="80" spans="1:13" x14ac:dyDescent="0.2">
      <c r="A80" s="439" t="s">
        <v>61</v>
      </c>
      <c r="B80" s="440" t="s">
        <v>18</v>
      </c>
      <c r="C80" s="441" t="s">
        <v>121</v>
      </c>
      <c r="D80" s="442" t="s">
        <v>267</v>
      </c>
      <c r="E80" s="443" t="e">
        <f>IF(J80="",0,1)</f>
        <v>#REF!</v>
      </c>
      <c r="F80" s="444">
        <v>822</v>
      </c>
      <c r="G80" s="445" t="s">
        <v>240</v>
      </c>
      <c r="H80" s="440" t="s">
        <v>112</v>
      </c>
      <c r="I80" s="441" t="s">
        <v>108</v>
      </c>
      <c r="J80" s="370" t="e">
        <f>IF(#REF!="","",#REF!)</f>
        <v>#REF!</v>
      </c>
      <c r="K80" s="421">
        <v>1</v>
      </c>
      <c r="L80" s="447" t="e">
        <f>IF(J80="","",J80*K80)</f>
        <v>#REF!</v>
      </c>
      <c r="M80" s="362"/>
    </row>
    <row r="81" spans="1:13" x14ac:dyDescent="0.2">
      <c r="A81" s="439" t="s">
        <v>61</v>
      </c>
      <c r="B81" s="440" t="s">
        <v>18</v>
      </c>
      <c r="C81" s="441" t="s">
        <v>121</v>
      </c>
      <c r="D81" s="442" t="s">
        <v>267</v>
      </c>
      <c r="E81" s="443" t="e">
        <f t="shared" si="5"/>
        <v>#REF!</v>
      </c>
      <c r="F81" s="444">
        <v>606</v>
      </c>
      <c r="G81" s="445" t="s">
        <v>158</v>
      </c>
      <c r="H81" s="440" t="s">
        <v>114</v>
      </c>
      <c r="I81" s="441" t="s">
        <v>120</v>
      </c>
      <c r="J81" s="448" t="e">
        <f>IF(#REF!="","",#REF!)</f>
        <v>#REF!</v>
      </c>
      <c r="K81" s="421">
        <v>1</v>
      </c>
      <c r="L81" s="447" t="e">
        <f t="shared" si="6"/>
        <v>#REF!</v>
      </c>
      <c r="M81" s="362"/>
    </row>
    <row r="82" spans="1:13" x14ac:dyDescent="0.2">
      <c r="A82" s="439" t="s">
        <v>61</v>
      </c>
      <c r="B82" s="440" t="s">
        <v>18</v>
      </c>
      <c r="C82" s="441" t="s">
        <v>121</v>
      </c>
      <c r="D82" s="442" t="s">
        <v>267</v>
      </c>
      <c r="E82" s="443" t="e">
        <f t="shared" si="5"/>
        <v>#REF!</v>
      </c>
      <c r="F82" s="444">
        <v>301</v>
      </c>
      <c r="G82" s="445" t="s">
        <v>210</v>
      </c>
      <c r="H82" s="440" t="s">
        <v>100</v>
      </c>
      <c r="I82" s="441" t="s">
        <v>25</v>
      </c>
      <c r="J82" s="370" t="e">
        <f>IF(#REF!="","",#REF!)</f>
        <v>#REF!</v>
      </c>
      <c r="K82" s="421">
        <v>1</v>
      </c>
      <c r="L82" s="447" t="e">
        <f t="shared" si="6"/>
        <v>#REF!</v>
      </c>
      <c r="M82" s="362"/>
    </row>
    <row r="83" spans="1:13" x14ac:dyDescent="0.2">
      <c r="A83" s="449" t="s">
        <v>61</v>
      </c>
      <c r="B83" s="450" t="s">
        <v>350</v>
      </c>
      <c r="C83" s="451" t="s">
        <v>156</v>
      </c>
      <c r="D83" s="452" t="s">
        <v>267</v>
      </c>
      <c r="E83" s="453" t="e">
        <f>IF(J83="",0,1)</f>
        <v>#REF!</v>
      </c>
      <c r="F83" s="454">
        <v>606</v>
      </c>
      <c r="G83" s="455" t="s">
        <v>218</v>
      </c>
      <c r="H83" s="450" t="s">
        <v>115</v>
      </c>
      <c r="I83" s="451" t="s">
        <v>108</v>
      </c>
      <c r="J83" s="370" t="e">
        <f>IF(#REF!="","",#REF!)</f>
        <v>#REF!</v>
      </c>
      <c r="K83" s="421">
        <v>1</v>
      </c>
      <c r="L83" s="456" t="e">
        <f>IF(J83="","",J83*K83)</f>
        <v>#REF!</v>
      </c>
      <c r="M83" s="362"/>
    </row>
    <row r="84" spans="1:13" x14ac:dyDescent="0.2">
      <c r="A84" s="449" t="s">
        <v>61</v>
      </c>
      <c r="B84" s="450" t="s">
        <v>350</v>
      </c>
      <c r="C84" s="451" t="s">
        <v>138</v>
      </c>
      <c r="D84" s="452" t="s">
        <v>268</v>
      </c>
      <c r="E84" s="453" t="e">
        <f>IF(J84="",0,1)</f>
        <v>#REF!</v>
      </c>
      <c r="F84" s="454">
        <v>400</v>
      </c>
      <c r="G84" s="455" t="s">
        <v>235</v>
      </c>
      <c r="H84" s="450" t="s">
        <v>139</v>
      </c>
      <c r="I84" s="451" t="s">
        <v>142</v>
      </c>
      <c r="J84" s="370" t="e">
        <f>IF(K84=0,0,IF(K84="","",1))</f>
        <v>#REF!</v>
      </c>
      <c r="K84" s="423" t="e">
        <f>IF(#REF!="","",#REF!)</f>
        <v>#REF!</v>
      </c>
      <c r="L84" s="456" t="e">
        <f>IF(J84="","",J84*K84)</f>
        <v>#REF!</v>
      </c>
      <c r="M84" s="362"/>
    </row>
    <row r="85" spans="1:13" x14ac:dyDescent="0.2">
      <c r="A85" s="449" t="s">
        <v>61</v>
      </c>
      <c r="B85" s="450" t="s">
        <v>350</v>
      </c>
      <c r="C85" s="451" t="s">
        <v>110</v>
      </c>
      <c r="D85" s="452" t="s">
        <v>267</v>
      </c>
      <c r="E85" s="453" t="e">
        <f t="shared" ref="E85:E93" si="7">IF(J85="",0,1)</f>
        <v>#REF!</v>
      </c>
      <c r="F85" s="454">
        <v>606</v>
      </c>
      <c r="G85" s="455" t="s">
        <v>158</v>
      </c>
      <c r="H85" s="450" t="s">
        <v>114</v>
      </c>
      <c r="I85" s="451" t="s">
        <v>120</v>
      </c>
      <c r="J85" s="370" t="e">
        <f>IF(#REF!="","",#REF!+#REF!)</f>
        <v>#REF!</v>
      </c>
      <c r="K85" s="421">
        <v>1</v>
      </c>
      <c r="L85" s="456" t="e">
        <f>IF(J85="","",J85*K85)</f>
        <v>#REF!</v>
      </c>
      <c r="M85" s="362"/>
    </row>
    <row r="86" spans="1:13" x14ac:dyDescent="0.2">
      <c r="A86" s="449" t="s">
        <v>61</v>
      </c>
      <c r="B86" s="450" t="s">
        <v>350</v>
      </c>
      <c r="C86" s="451" t="s">
        <v>110</v>
      </c>
      <c r="D86" s="452" t="s">
        <v>268</v>
      </c>
      <c r="E86" s="453" t="e">
        <f t="shared" si="7"/>
        <v>#REF!</v>
      </c>
      <c r="F86" s="454">
        <v>824</v>
      </c>
      <c r="G86" s="455" t="s">
        <v>70</v>
      </c>
      <c r="H86" s="450" t="s">
        <v>103</v>
      </c>
      <c r="I86" s="451" t="s">
        <v>143</v>
      </c>
      <c r="J86" s="457" t="e">
        <f>IF(#REF!=0,"",#REF!)</f>
        <v>#REF!</v>
      </c>
      <c r="K86" s="421">
        <v>1</v>
      </c>
      <c r="L86" s="456" t="e">
        <f>IF(J86="","",IF(J86&lt;0,"",J86*K86))</f>
        <v>#REF!</v>
      </c>
      <c r="M86" s="362"/>
    </row>
    <row r="87" spans="1:13" x14ac:dyDescent="0.2">
      <c r="A87" s="449" t="s">
        <v>61</v>
      </c>
      <c r="B87" s="450" t="s">
        <v>350</v>
      </c>
      <c r="C87" s="451" t="s">
        <v>110</v>
      </c>
      <c r="D87" s="452" t="s">
        <v>268</v>
      </c>
      <c r="E87" s="453" t="e">
        <f t="shared" si="7"/>
        <v>#REF!</v>
      </c>
      <c r="F87" s="454">
        <v>824</v>
      </c>
      <c r="G87" s="455" t="s">
        <v>70</v>
      </c>
      <c r="H87" s="450" t="s">
        <v>103</v>
      </c>
      <c r="I87" s="451" t="s">
        <v>159</v>
      </c>
      <c r="J87" s="458" t="e">
        <f>IF(#REF!="","",#REF!)</f>
        <v>#REF!</v>
      </c>
      <c r="K87" s="459"/>
      <c r="L87" s="460"/>
      <c r="M87" s="362"/>
    </row>
    <row r="88" spans="1:13" x14ac:dyDescent="0.2">
      <c r="A88" s="449" t="s">
        <v>61</v>
      </c>
      <c r="B88" s="450" t="s">
        <v>350</v>
      </c>
      <c r="C88" s="451" t="s">
        <v>110</v>
      </c>
      <c r="D88" s="452" t="s">
        <v>267</v>
      </c>
      <c r="E88" s="453" t="e">
        <f t="shared" si="7"/>
        <v>#REF!</v>
      </c>
      <c r="F88" s="454">
        <v>822</v>
      </c>
      <c r="G88" s="455" t="s">
        <v>211</v>
      </c>
      <c r="H88" s="450" t="s">
        <v>118</v>
      </c>
      <c r="I88" s="451" t="s">
        <v>119</v>
      </c>
      <c r="J88" s="370" t="e">
        <f>IF(#REF!=0,"",#REF!)</f>
        <v>#REF!</v>
      </c>
      <c r="K88" s="421">
        <v>1</v>
      </c>
      <c r="L88" s="456" t="e">
        <f>IF(J88=0,"",IF(J88="","",J88*K88))</f>
        <v>#REF!</v>
      </c>
      <c r="M88" s="362"/>
    </row>
    <row r="89" spans="1:13" x14ac:dyDescent="0.2">
      <c r="A89" s="449" t="s">
        <v>61</v>
      </c>
      <c r="B89" s="450" t="s">
        <v>350</v>
      </c>
      <c r="C89" s="451" t="s">
        <v>110</v>
      </c>
      <c r="D89" s="452" t="s">
        <v>268</v>
      </c>
      <c r="E89" s="453" t="s">
        <v>341</v>
      </c>
      <c r="F89" s="454">
        <v>822</v>
      </c>
      <c r="G89" s="455" t="s">
        <v>211</v>
      </c>
      <c r="H89" s="450" t="s">
        <v>118</v>
      </c>
      <c r="I89" s="451" t="s">
        <v>243</v>
      </c>
      <c r="J89" s="370" t="e">
        <f>IF(#REF!="","",#REF!)</f>
        <v>#REF!</v>
      </c>
      <c r="K89" s="421">
        <v>1</v>
      </c>
      <c r="L89" s="456" t="e">
        <f>IF(J89="","",J89*K89)</f>
        <v>#REF!</v>
      </c>
      <c r="M89" s="362"/>
    </row>
    <row r="90" spans="1:13" x14ac:dyDescent="0.2">
      <c r="A90" s="449" t="s">
        <v>61</v>
      </c>
      <c r="B90" s="450" t="s">
        <v>350</v>
      </c>
      <c r="C90" s="451" t="s">
        <v>110</v>
      </c>
      <c r="D90" s="452" t="s">
        <v>267</v>
      </c>
      <c r="E90" s="453" t="e">
        <f t="shared" si="7"/>
        <v>#REF!</v>
      </c>
      <c r="F90" s="454">
        <v>821</v>
      </c>
      <c r="G90" s="455" t="s">
        <v>212</v>
      </c>
      <c r="H90" s="450" t="s">
        <v>106</v>
      </c>
      <c r="I90" s="451" t="s">
        <v>104</v>
      </c>
      <c r="J90" s="458" t="e">
        <f>IF(#REF!="","",#REF!+(#REF!/70))</f>
        <v>#REF!</v>
      </c>
      <c r="K90" s="459"/>
      <c r="L90" s="460"/>
      <c r="M90" s="362"/>
    </row>
    <row r="91" spans="1:13" x14ac:dyDescent="0.2">
      <c r="A91" s="449" t="s">
        <v>61</v>
      </c>
      <c r="B91" s="450" t="s">
        <v>350</v>
      </c>
      <c r="C91" s="451" t="s">
        <v>110</v>
      </c>
      <c r="D91" s="452" t="s">
        <v>267</v>
      </c>
      <c r="E91" s="453" t="e">
        <f t="shared" si="7"/>
        <v>#REF!</v>
      </c>
      <c r="F91" s="454">
        <v>822</v>
      </c>
      <c r="G91" s="455" t="s">
        <v>211</v>
      </c>
      <c r="H91" s="450" t="s">
        <v>112</v>
      </c>
      <c r="I91" s="451" t="s">
        <v>108</v>
      </c>
      <c r="J91" s="458" t="e">
        <f>IF(#REF!="","",#REF!)</f>
        <v>#REF!</v>
      </c>
      <c r="K91" s="459"/>
      <c r="L91" s="460"/>
      <c r="M91" s="362"/>
    </row>
    <row r="92" spans="1:13" x14ac:dyDescent="0.2">
      <c r="A92" s="449" t="s">
        <v>61</v>
      </c>
      <c r="B92" s="450" t="s">
        <v>350</v>
      </c>
      <c r="C92" s="451" t="s">
        <v>110</v>
      </c>
      <c r="D92" s="452" t="s">
        <v>267</v>
      </c>
      <c r="E92" s="453" t="e">
        <f t="shared" si="7"/>
        <v>#REF!</v>
      </c>
      <c r="F92" s="454">
        <v>822</v>
      </c>
      <c r="G92" s="455" t="s">
        <v>211</v>
      </c>
      <c r="H92" s="450" t="s">
        <v>111</v>
      </c>
      <c r="I92" s="451" t="s">
        <v>104</v>
      </c>
      <c r="J92" s="461" t="e">
        <f>IF(#REF!="","",#REF!)</f>
        <v>#REF!</v>
      </c>
      <c r="K92" s="459"/>
      <c r="L92" s="460"/>
      <c r="M92" s="362"/>
    </row>
    <row r="93" spans="1:13" x14ac:dyDescent="0.2">
      <c r="A93" s="449" t="s">
        <v>61</v>
      </c>
      <c r="B93" s="450" t="s">
        <v>350</v>
      </c>
      <c r="C93" s="451" t="s">
        <v>110</v>
      </c>
      <c r="D93" s="452" t="s">
        <v>268</v>
      </c>
      <c r="E93" s="453" t="e">
        <f t="shared" si="7"/>
        <v>#REF!</v>
      </c>
      <c r="F93" s="454">
        <v>824</v>
      </c>
      <c r="G93" s="455" t="s">
        <v>234</v>
      </c>
      <c r="H93" s="450" t="s">
        <v>103</v>
      </c>
      <c r="I93" s="451" t="s">
        <v>104</v>
      </c>
      <c r="J93" s="370" t="e">
        <f>IF(#REF!="","",#REF!-200)</f>
        <v>#REF!</v>
      </c>
      <c r="K93" s="421">
        <v>1</v>
      </c>
      <c r="L93" s="456" t="e">
        <f>IF(J93="","",J93*K93)</f>
        <v>#REF!</v>
      </c>
      <c r="M93" s="362"/>
    </row>
    <row r="94" spans="1:13" x14ac:dyDescent="0.2">
      <c r="A94" s="449" t="s">
        <v>61</v>
      </c>
      <c r="B94" s="450" t="s">
        <v>350</v>
      </c>
      <c r="C94" s="451" t="s">
        <v>110</v>
      </c>
      <c r="D94" s="452" t="s">
        <v>265</v>
      </c>
      <c r="E94" s="453" t="s">
        <v>9</v>
      </c>
      <c r="F94" s="454"/>
      <c r="G94" s="455" t="s">
        <v>241</v>
      </c>
      <c r="H94" s="450" t="s">
        <v>103</v>
      </c>
      <c r="I94" s="451" t="s">
        <v>108</v>
      </c>
      <c r="J94" s="462" t="str">
        <f>IF($F$381="","",0)</f>
        <v/>
      </c>
      <c r="K94" s="421">
        <v>1</v>
      </c>
      <c r="L94" s="456" t="str">
        <f>IF(J94="","",J94*K94)</f>
        <v/>
      </c>
      <c r="M94" s="362"/>
    </row>
    <row r="95" spans="1:13" x14ac:dyDescent="0.2">
      <c r="A95" s="449" t="s">
        <v>61</v>
      </c>
      <c r="B95" s="450" t="s">
        <v>350</v>
      </c>
      <c r="C95" s="451" t="s">
        <v>136</v>
      </c>
      <c r="D95" s="452" t="s">
        <v>265</v>
      </c>
      <c r="E95" s="453" t="s">
        <v>9</v>
      </c>
      <c r="F95" s="454">
        <v>606</v>
      </c>
      <c r="G95" s="455" t="s">
        <v>160</v>
      </c>
      <c r="H95" s="450" t="s">
        <v>137</v>
      </c>
      <c r="I95" s="451" t="s">
        <v>161</v>
      </c>
      <c r="J95" s="462" t="str">
        <f>IF($F$381="","",0)</f>
        <v/>
      </c>
      <c r="K95" s="421">
        <v>1</v>
      </c>
      <c r="L95" s="456" t="str">
        <f t="shared" ref="L95:L107" si="8">IF(J95="","",J95*K95)</f>
        <v/>
      </c>
      <c r="M95" s="362"/>
    </row>
    <row r="96" spans="1:13" x14ac:dyDescent="0.2">
      <c r="A96" s="449" t="s">
        <v>61</v>
      </c>
      <c r="B96" s="450" t="s">
        <v>350</v>
      </c>
      <c r="C96" s="451" t="s">
        <v>136</v>
      </c>
      <c r="D96" s="452" t="s">
        <v>268</v>
      </c>
      <c r="E96" s="453" t="e">
        <f>IF(J96="",0,1)</f>
        <v>#REF!</v>
      </c>
      <c r="F96" s="454">
        <v>606</v>
      </c>
      <c r="G96" s="455" t="s">
        <v>136</v>
      </c>
      <c r="H96" s="450" t="s">
        <v>137</v>
      </c>
      <c r="I96" s="451" t="s">
        <v>23</v>
      </c>
      <c r="J96" s="370" t="e">
        <f>IF(K96=0,0,IF(K96="","",1))</f>
        <v>#REF!</v>
      </c>
      <c r="K96" s="423" t="e">
        <f>IF(#REF!="","",#REF!)</f>
        <v>#REF!</v>
      </c>
      <c r="L96" s="456" t="e">
        <f t="shared" si="8"/>
        <v>#REF!</v>
      </c>
      <c r="M96" s="362"/>
    </row>
    <row r="97" spans="1:13" x14ac:dyDescent="0.2">
      <c r="A97" s="449" t="s">
        <v>61</v>
      </c>
      <c r="B97" s="450" t="s">
        <v>350</v>
      </c>
      <c r="C97" s="451" t="s">
        <v>136</v>
      </c>
      <c r="D97" s="452" t="s">
        <v>265</v>
      </c>
      <c r="E97" s="453" t="s">
        <v>9</v>
      </c>
      <c r="F97" s="454"/>
      <c r="G97" s="455" t="s">
        <v>242</v>
      </c>
      <c r="H97" s="450" t="s">
        <v>137</v>
      </c>
      <c r="I97" s="451" t="s">
        <v>108</v>
      </c>
      <c r="J97" s="462" t="str">
        <f>IF($F$381="","",0)</f>
        <v/>
      </c>
      <c r="K97" s="421">
        <v>1</v>
      </c>
      <c r="L97" s="456" t="str">
        <f t="shared" si="8"/>
        <v/>
      </c>
      <c r="M97" s="362"/>
    </row>
    <row r="98" spans="1:13" x14ac:dyDescent="0.2">
      <c r="A98" s="449" t="s">
        <v>61</v>
      </c>
      <c r="B98" s="450" t="s">
        <v>350</v>
      </c>
      <c r="C98" s="451" t="s">
        <v>140</v>
      </c>
      <c r="D98" s="452" t="s">
        <v>268</v>
      </c>
      <c r="E98" s="453" t="e">
        <f>IF(J98="",0,1)</f>
        <v>#REF!</v>
      </c>
      <c r="F98" s="454">
        <v>606</v>
      </c>
      <c r="G98" s="455" t="s">
        <v>284</v>
      </c>
      <c r="H98" s="450" t="s">
        <v>141</v>
      </c>
      <c r="I98" s="451" t="s">
        <v>23</v>
      </c>
      <c r="J98" s="370" t="e">
        <f>IF(K98=0,0,IF(K98="","",1))</f>
        <v>#REF!</v>
      </c>
      <c r="K98" s="423" t="e">
        <f>IF(#REF!="","",#REF!+#REF!)</f>
        <v>#REF!</v>
      </c>
      <c r="L98" s="456" t="e">
        <f t="shared" si="8"/>
        <v>#REF!</v>
      </c>
      <c r="M98" s="362"/>
    </row>
    <row r="99" spans="1:13" x14ac:dyDescent="0.2">
      <c r="A99" s="449" t="s">
        <v>61</v>
      </c>
      <c r="B99" s="450" t="s">
        <v>350</v>
      </c>
      <c r="C99" s="451" t="s">
        <v>362</v>
      </c>
      <c r="D99" s="452" t="s">
        <v>268</v>
      </c>
      <c r="E99" s="453" t="e">
        <f>IF(J99="",0,1)</f>
        <v>#REF!</v>
      </c>
      <c r="F99" s="454">
        <v>606</v>
      </c>
      <c r="G99" s="455" t="s">
        <v>361</v>
      </c>
      <c r="H99" s="450" t="s">
        <v>141</v>
      </c>
      <c r="I99" s="451" t="s">
        <v>23</v>
      </c>
      <c r="J99" s="370" t="e">
        <f>IF(K99=0,0,IF(K99="","",1))</f>
        <v>#REF!</v>
      </c>
      <c r="K99" s="423" t="e">
        <f>IF(#REF!="","",#REF!)</f>
        <v>#REF!</v>
      </c>
      <c r="L99" s="456" t="e">
        <f t="shared" ref="L99:L103" si="9">IF(J99="","",J99*K99)</f>
        <v>#REF!</v>
      </c>
      <c r="M99" s="362"/>
    </row>
    <row r="100" spans="1:13" x14ac:dyDescent="0.2">
      <c r="A100" s="449" t="s">
        <v>61</v>
      </c>
      <c r="B100" s="450" t="s">
        <v>350</v>
      </c>
      <c r="C100" s="451" t="s">
        <v>140</v>
      </c>
      <c r="D100" s="452" t="s">
        <v>268</v>
      </c>
      <c r="E100" s="453" t="e">
        <f t="shared" ref="E100:E102" si="10">IF(J100="",0,1)</f>
        <v>#REF!</v>
      </c>
      <c r="F100" s="463">
        <v>821</v>
      </c>
      <c r="G100" s="464" t="s">
        <v>510</v>
      </c>
      <c r="H100" s="465" t="s">
        <v>103</v>
      </c>
      <c r="I100" s="451" t="s">
        <v>104</v>
      </c>
      <c r="J100" s="370" t="e">
        <f>IF(#REF!="","",#REF!)</f>
        <v>#REF!</v>
      </c>
      <c r="K100" s="421">
        <v>1</v>
      </c>
      <c r="L100" s="456" t="e">
        <f t="shared" si="9"/>
        <v>#REF!</v>
      </c>
      <c r="M100" s="362"/>
    </row>
    <row r="101" spans="1:13" x14ac:dyDescent="0.2">
      <c r="A101" s="449" t="s">
        <v>61</v>
      </c>
      <c r="B101" s="450" t="s">
        <v>350</v>
      </c>
      <c r="C101" s="451" t="s">
        <v>140</v>
      </c>
      <c r="D101" s="452" t="s">
        <v>268</v>
      </c>
      <c r="E101" s="453" t="e">
        <f t="shared" si="10"/>
        <v>#REF!</v>
      </c>
      <c r="F101" s="463">
        <v>822</v>
      </c>
      <c r="G101" s="464" t="s">
        <v>511</v>
      </c>
      <c r="H101" s="465" t="s">
        <v>103</v>
      </c>
      <c r="I101" s="451" t="s">
        <v>104</v>
      </c>
      <c r="J101" s="370" t="e">
        <f>IF(#REF!="","",#REF!)</f>
        <v>#REF!</v>
      </c>
      <c r="K101" s="421">
        <v>1</v>
      </c>
      <c r="L101" s="456" t="e">
        <f t="shared" si="9"/>
        <v>#REF!</v>
      </c>
      <c r="M101" s="362"/>
    </row>
    <row r="102" spans="1:13" x14ac:dyDescent="0.2">
      <c r="A102" s="449" t="s">
        <v>61</v>
      </c>
      <c r="B102" s="450" t="s">
        <v>350</v>
      </c>
      <c r="C102" s="451" t="s">
        <v>140</v>
      </c>
      <c r="D102" s="452" t="s">
        <v>268</v>
      </c>
      <c r="E102" s="453" t="e">
        <f t="shared" si="10"/>
        <v>#REF!</v>
      </c>
      <c r="F102" s="463">
        <v>824</v>
      </c>
      <c r="G102" s="464" t="s">
        <v>512</v>
      </c>
      <c r="H102" s="465" t="s">
        <v>103</v>
      </c>
      <c r="I102" s="451" t="s">
        <v>104</v>
      </c>
      <c r="J102" s="370" t="e">
        <f>IF(#REF!="","",#REF!)</f>
        <v>#REF!</v>
      </c>
      <c r="K102" s="421">
        <v>1</v>
      </c>
      <c r="L102" s="456" t="e">
        <f t="shared" si="9"/>
        <v>#REF!</v>
      </c>
      <c r="M102" s="362"/>
    </row>
    <row r="103" spans="1:13" x14ac:dyDescent="0.2">
      <c r="A103" s="466" t="s">
        <v>61</v>
      </c>
      <c r="B103" s="465" t="s">
        <v>350</v>
      </c>
      <c r="C103" s="467" t="s">
        <v>136</v>
      </c>
      <c r="D103" s="468" t="s">
        <v>268</v>
      </c>
      <c r="E103" s="469" t="e">
        <f>IF(J103="",0,1)</f>
        <v>#REF!</v>
      </c>
      <c r="F103" s="463">
        <v>606</v>
      </c>
      <c r="G103" s="464" t="s">
        <v>370</v>
      </c>
      <c r="H103" s="465" t="s">
        <v>141</v>
      </c>
      <c r="I103" s="467" t="s">
        <v>23</v>
      </c>
      <c r="J103" s="424" t="e">
        <f>IF(K103=0,0,IF(K103="","",1))</f>
        <v>#REF!</v>
      </c>
      <c r="K103" s="425" t="e">
        <f>IF(#REF!="","",#REF!)</f>
        <v>#REF!</v>
      </c>
      <c r="L103" s="470" t="e">
        <f t="shared" si="9"/>
        <v>#REF!</v>
      </c>
      <c r="M103" s="362"/>
    </row>
    <row r="104" spans="1:13" x14ac:dyDescent="0.2">
      <c r="A104" s="449" t="s">
        <v>61</v>
      </c>
      <c r="B104" s="450" t="s">
        <v>350</v>
      </c>
      <c r="C104" s="451" t="s">
        <v>362</v>
      </c>
      <c r="D104" s="452" t="s">
        <v>268</v>
      </c>
      <c r="E104" s="453" t="s">
        <v>9</v>
      </c>
      <c r="F104" s="454">
        <v>606</v>
      </c>
      <c r="G104" s="455" t="s">
        <v>545</v>
      </c>
      <c r="H104" s="450" t="s">
        <v>141</v>
      </c>
      <c r="I104" s="451" t="s">
        <v>23</v>
      </c>
      <c r="J104" s="370" t="e">
        <f>IF(K104=0,0,IF(K104="","",1))</f>
        <v>#REF!</v>
      </c>
      <c r="K104" s="423" t="e">
        <f>IF(#REF!="","",#REF!)</f>
        <v>#REF!</v>
      </c>
      <c r="L104" s="456" t="e">
        <f t="shared" ref="L104" si="11">IF(J104="","",J104*K104)</f>
        <v>#REF!</v>
      </c>
      <c r="M104" s="362"/>
    </row>
    <row r="105" spans="1:13" x14ac:dyDescent="0.2">
      <c r="A105" s="471" t="s">
        <v>61</v>
      </c>
      <c r="B105" s="472" t="s">
        <v>350</v>
      </c>
      <c r="C105" s="473" t="s">
        <v>320</v>
      </c>
      <c r="D105" s="474" t="s">
        <v>266</v>
      </c>
      <c r="E105" s="475" t="s">
        <v>9</v>
      </c>
      <c r="F105" s="476">
        <v>606</v>
      </c>
      <c r="G105" s="477"/>
      <c r="H105" s="478"/>
      <c r="I105" s="473"/>
      <c r="J105" s="479"/>
      <c r="K105" s="480"/>
      <c r="L105" s="481" t="str">
        <f t="shared" si="8"/>
        <v/>
      </c>
      <c r="M105" s="362"/>
    </row>
    <row r="106" spans="1:13" x14ac:dyDescent="0.2">
      <c r="A106" s="449" t="s">
        <v>61</v>
      </c>
      <c r="B106" s="450" t="s">
        <v>350</v>
      </c>
      <c r="C106" s="451" t="s">
        <v>320</v>
      </c>
      <c r="D106" s="452" t="s">
        <v>266</v>
      </c>
      <c r="E106" s="453" t="s">
        <v>9</v>
      </c>
      <c r="F106" s="454">
        <v>606</v>
      </c>
      <c r="G106" s="455"/>
      <c r="H106" s="482"/>
      <c r="I106" s="451"/>
      <c r="J106" s="483"/>
      <c r="K106" s="446"/>
      <c r="L106" s="456" t="str">
        <f t="shared" si="8"/>
        <v/>
      </c>
      <c r="M106" s="362"/>
    </row>
    <row r="107" spans="1:13" x14ac:dyDescent="0.2">
      <c r="A107" s="484" t="s">
        <v>61</v>
      </c>
      <c r="B107" s="485" t="s">
        <v>350</v>
      </c>
      <c r="C107" s="486" t="s">
        <v>320</v>
      </c>
      <c r="D107" s="487" t="s">
        <v>266</v>
      </c>
      <c r="E107" s="488" t="s">
        <v>9</v>
      </c>
      <c r="F107" s="489">
        <v>606</v>
      </c>
      <c r="G107" s="490"/>
      <c r="H107" s="491"/>
      <c r="I107" s="486"/>
      <c r="J107" s="492"/>
      <c r="K107" s="493"/>
      <c r="L107" s="494" t="str">
        <f t="shared" si="8"/>
        <v/>
      </c>
      <c r="M107" s="362"/>
    </row>
    <row r="108" spans="1:13" ht="12.75" thickBot="1" x14ac:dyDescent="0.25">
      <c r="A108" s="963" t="s">
        <v>61</v>
      </c>
      <c r="B108" s="964"/>
      <c r="C108" s="964"/>
      <c r="D108" s="970" t="s">
        <v>341</v>
      </c>
      <c r="E108" s="965" t="s">
        <v>555</v>
      </c>
      <c r="F108" s="965"/>
      <c r="G108" s="971"/>
      <c r="H108" s="971"/>
      <c r="I108" s="971"/>
      <c r="J108" s="966" t="s">
        <v>9</v>
      </c>
      <c r="K108" s="972"/>
      <c r="L108" s="973" t="s">
        <v>117</v>
      </c>
      <c r="M108" s="969" t="e">
        <f>SUM(L74:L107)</f>
        <v>#REF!</v>
      </c>
    </row>
    <row r="109" spans="1:13" x14ac:dyDescent="0.2">
      <c r="A109" s="495" t="s">
        <v>58</v>
      </c>
      <c r="B109" s="496" t="s">
        <v>349</v>
      </c>
      <c r="C109" s="497" t="s">
        <v>123</v>
      </c>
      <c r="D109" s="498" t="s">
        <v>267</v>
      </c>
      <c r="E109" s="499" t="e">
        <f t="shared" ref="E109:E125" si="12">IF(J109="",0,1)</f>
        <v>#REF!</v>
      </c>
      <c r="F109" s="500">
        <v>821</v>
      </c>
      <c r="G109" s="501" t="s">
        <v>212</v>
      </c>
      <c r="H109" s="496" t="s">
        <v>106</v>
      </c>
      <c r="I109" s="497" t="s">
        <v>104</v>
      </c>
      <c r="J109" s="419" t="e">
        <f>IF(#REF!="","",#REF!+IF(#REF!=0,0,IF(#REF!&lt;70,1,#REF!/70)))</f>
        <v>#REF!</v>
      </c>
      <c r="K109" s="421">
        <v>1</v>
      </c>
      <c r="L109" s="503" t="e">
        <f t="shared" ref="L109:L132" si="13">IF(J109="","",J109*K109)</f>
        <v>#REF!</v>
      </c>
      <c r="M109" s="504"/>
    </row>
    <row r="110" spans="1:13" x14ac:dyDescent="0.2">
      <c r="A110" s="505" t="s">
        <v>58</v>
      </c>
      <c r="B110" s="506" t="s">
        <v>349</v>
      </c>
      <c r="C110" s="507" t="s">
        <v>123</v>
      </c>
      <c r="D110" s="508" t="s">
        <v>267</v>
      </c>
      <c r="E110" s="509" t="e">
        <f t="shared" si="12"/>
        <v>#REF!</v>
      </c>
      <c r="F110" s="510">
        <v>822</v>
      </c>
      <c r="G110" s="511" t="s">
        <v>211</v>
      </c>
      <c r="H110" s="506" t="s">
        <v>111</v>
      </c>
      <c r="I110" s="507" t="s">
        <v>104</v>
      </c>
      <c r="J110" s="370" t="e">
        <f>IF(#REF!="","",#REF!)</f>
        <v>#REF!</v>
      </c>
      <c r="K110" s="421">
        <v>1</v>
      </c>
      <c r="L110" s="512" t="e">
        <f t="shared" si="13"/>
        <v>#REF!</v>
      </c>
      <c r="M110" s="362"/>
    </row>
    <row r="111" spans="1:13" x14ac:dyDescent="0.2">
      <c r="A111" s="505" t="s">
        <v>58</v>
      </c>
      <c r="B111" s="506" t="s">
        <v>349</v>
      </c>
      <c r="C111" s="507" t="s">
        <v>123</v>
      </c>
      <c r="D111" s="508" t="s">
        <v>267</v>
      </c>
      <c r="E111" s="509" t="e">
        <f t="shared" si="12"/>
        <v>#REF!</v>
      </c>
      <c r="F111" s="510">
        <v>822</v>
      </c>
      <c r="G111" s="511" t="s">
        <v>211</v>
      </c>
      <c r="H111" s="506" t="s">
        <v>112</v>
      </c>
      <c r="I111" s="507" t="s">
        <v>108</v>
      </c>
      <c r="J111" s="370" t="e">
        <f>IF(#REF!="","",#REF!)</f>
        <v>#REF!</v>
      </c>
      <c r="K111" s="421">
        <v>1</v>
      </c>
      <c r="L111" s="512" t="e">
        <f t="shared" si="13"/>
        <v>#REF!</v>
      </c>
      <c r="M111" s="362"/>
    </row>
    <row r="112" spans="1:13" x14ac:dyDescent="0.2">
      <c r="A112" s="505" t="s">
        <v>58</v>
      </c>
      <c r="B112" s="506" t="s">
        <v>349</v>
      </c>
      <c r="C112" s="507" t="s">
        <v>123</v>
      </c>
      <c r="D112" s="508" t="s">
        <v>267</v>
      </c>
      <c r="E112" s="509" t="e">
        <f t="shared" si="12"/>
        <v>#REF!</v>
      </c>
      <c r="F112" s="510">
        <v>824</v>
      </c>
      <c r="G112" s="511" t="s">
        <v>70</v>
      </c>
      <c r="H112" s="506" t="s">
        <v>103</v>
      </c>
      <c r="I112" s="507" t="s">
        <v>107</v>
      </c>
      <c r="J112" s="370" t="e">
        <f>IF(#REF!="","",#REF!)</f>
        <v>#REF!</v>
      </c>
      <c r="K112" s="421">
        <v>1</v>
      </c>
      <c r="L112" s="512" t="e">
        <f t="shared" si="13"/>
        <v>#REF!</v>
      </c>
      <c r="M112" s="362"/>
    </row>
    <row r="113" spans="1:13" x14ac:dyDescent="0.2">
      <c r="A113" s="505" t="s">
        <v>58</v>
      </c>
      <c r="B113" s="506" t="s">
        <v>349</v>
      </c>
      <c r="C113" s="507" t="s">
        <v>123</v>
      </c>
      <c r="D113" s="508" t="s">
        <v>268</v>
      </c>
      <c r="E113" s="509" t="e">
        <f t="shared" si="12"/>
        <v>#REF!</v>
      </c>
      <c r="F113" s="510">
        <v>821</v>
      </c>
      <c r="G113" s="511" t="s">
        <v>365</v>
      </c>
      <c r="H113" s="506" t="s">
        <v>106</v>
      </c>
      <c r="I113" s="507" t="s">
        <v>104</v>
      </c>
      <c r="J113" s="370" t="e">
        <f>IF(#REF!="","",#REF!)</f>
        <v>#REF!</v>
      </c>
      <c r="K113" s="421">
        <v>1</v>
      </c>
      <c r="L113" s="512" t="e">
        <f t="shared" si="13"/>
        <v>#REF!</v>
      </c>
      <c r="M113" s="362"/>
    </row>
    <row r="114" spans="1:13" x14ac:dyDescent="0.2">
      <c r="A114" s="505" t="s">
        <v>58</v>
      </c>
      <c r="B114" s="506" t="s">
        <v>349</v>
      </c>
      <c r="C114" s="507" t="s">
        <v>123</v>
      </c>
      <c r="D114" s="508" t="s">
        <v>268</v>
      </c>
      <c r="E114" s="509" t="e">
        <f t="shared" si="12"/>
        <v>#REF!</v>
      </c>
      <c r="F114" s="510">
        <v>822</v>
      </c>
      <c r="G114" s="511" t="s">
        <v>367</v>
      </c>
      <c r="H114" s="506" t="s">
        <v>111</v>
      </c>
      <c r="I114" s="507" t="s">
        <v>104</v>
      </c>
      <c r="J114" s="370" t="e">
        <f>IF(#REF!="","",#REF!)</f>
        <v>#REF!</v>
      </c>
      <c r="K114" s="421">
        <v>1</v>
      </c>
      <c r="L114" s="512" t="e">
        <f t="shared" si="13"/>
        <v>#REF!</v>
      </c>
      <c r="M114" s="362"/>
    </row>
    <row r="115" spans="1:13" x14ac:dyDescent="0.2">
      <c r="A115" s="505" t="s">
        <v>58</v>
      </c>
      <c r="B115" s="506" t="s">
        <v>349</v>
      </c>
      <c r="C115" s="507" t="s">
        <v>123</v>
      </c>
      <c r="D115" s="508" t="s">
        <v>268</v>
      </c>
      <c r="E115" s="509" t="e">
        <f t="shared" si="12"/>
        <v>#REF!</v>
      </c>
      <c r="F115" s="510">
        <v>824</v>
      </c>
      <c r="G115" s="511" t="s">
        <v>366</v>
      </c>
      <c r="H115" s="506" t="s">
        <v>103</v>
      </c>
      <c r="I115" s="507" t="s">
        <v>107</v>
      </c>
      <c r="J115" s="370" t="e">
        <f>IF(#REF!="","",#REF!)</f>
        <v>#REF!</v>
      </c>
      <c r="K115" s="421">
        <v>1</v>
      </c>
      <c r="L115" s="512" t="e">
        <f t="shared" si="13"/>
        <v>#REF!</v>
      </c>
      <c r="M115" s="362"/>
    </row>
    <row r="116" spans="1:13" x14ac:dyDescent="0.2">
      <c r="A116" s="505" t="s">
        <v>58</v>
      </c>
      <c r="B116" s="506" t="s">
        <v>349</v>
      </c>
      <c r="C116" s="507" t="s">
        <v>105</v>
      </c>
      <c r="D116" s="508" t="s">
        <v>267</v>
      </c>
      <c r="E116" s="509" t="e">
        <f t="shared" si="12"/>
        <v>#REF!</v>
      </c>
      <c r="F116" s="510">
        <v>301</v>
      </c>
      <c r="G116" s="511" t="s">
        <v>210</v>
      </c>
      <c r="H116" s="506" t="s">
        <v>100</v>
      </c>
      <c r="I116" s="507" t="s">
        <v>25</v>
      </c>
      <c r="J116" s="370" t="e">
        <f>IF(#REF!="","",#REF!)</f>
        <v>#REF!</v>
      </c>
      <c r="K116" s="421">
        <v>1</v>
      </c>
      <c r="L116" s="512" t="e">
        <f t="shared" si="13"/>
        <v>#REF!</v>
      </c>
      <c r="M116" s="362"/>
    </row>
    <row r="117" spans="1:13" x14ac:dyDescent="0.2">
      <c r="A117" s="505" t="s">
        <v>58</v>
      </c>
      <c r="B117" s="506" t="s">
        <v>349</v>
      </c>
      <c r="C117" s="507" t="s">
        <v>158</v>
      </c>
      <c r="D117" s="508" t="s">
        <v>267</v>
      </c>
      <c r="E117" s="509" t="e">
        <f t="shared" si="12"/>
        <v>#REF!</v>
      </c>
      <c r="F117" s="510">
        <v>606</v>
      </c>
      <c r="G117" s="511" t="s">
        <v>158</v>
      </c>
      <c r="H117" s="506" t="s">
        <v>114</v>
      </c>
      <c r="I117" s="507" t="s">
        <v>120</v>
      </c>
      <c r="J117" s="370" t="e">
        <f>IF(#REF!="","",#REF!+#REF!)</f>
        <v>#REF!</v>
      </c>
      <c r="K117" s="421">
        <v>1</v>
      </c>
      <c r="L117" s="512" t="e">
        <f t="shared" si="13"/>
        <v>#REF!</v>
      </c>
      <c r="M117" s="362"/>
    </row>
    <row r="118" spans="1:13" x14ac:dyDescent="0.2">
      <c r="A118" s="505" t="s">
        <v>58</v>
      </c>
      <c r="B118" s="506" t="s">
        <v>349</v>
      </c>
      <c r="C118" s="507" t="s">
        <v>144</v>
      </c>
      <c r="D118" s="508" t="s">
        <v>268</v>
      </c>
      <c r="E118" s="509" t="e">
        <f t="shared" si="12"/>
        <v>#REF!</v>
      </c>
      <c r="F118" s="510">
        <v>821</v>
      </c>
      <c r="G118" s="511" t="s">
        <v>212</v>
      </c>
      <c r="H118" s="506" t="s">
        <v>106</v>
      </c>
      <c r="I118" s="507" t="s">
        <v>104</v>
      </c>
      <c r="J118" s="370" t="e">
        <f>IF(#REF!="","",#REF!)</f>
        <v>#REF!</v>
      </c>
      <c r="K118" s="421">
        <v>1</v>
      </c>
      <c r="L118" s="512" t="e">
        <f t="shared" si="13"/>
        <v>#REF!</v>
      </c>
      <c r="M118" s="362"/>
    </row>
    <row r="119" spans="1:13" x14ac:dyDescent="0.2">
      <c r="A119" s="505" t="s">
        <v>58</v>
      </c>
      <c r="B119" s="506" t="s">
        <v>349</v>
      </c>
      <c r="C119" s="507" t="s">
        <v>144</v>
      </c>
      <c r="D119" s="508" t="s">
        <v>268</v>
      </c>
      <c r="E119" s="509" t="e">
        <f t="shared" si="12"/>
        <v>#REF!</v>
      </c>
      <c r="F119" s="510">
        <v>822</v>
      </c>
      <c r="G119" s="511" t="s">
        <v>211</v>
      </c>
      <c r="H119" s="506" t="s">
        <v>103</v>
      </c>
      <c r="I119" s="507" t="s">
        <v>104</v>
      </c>
      <c r="J119" s="370" t="e">
        <f>IF(#REF!="","",#REF!+#REF!)</f>
        <v>#REF!</v>
      </c>
      <c r="K119" s="421">
        <v>1</v>
      </c>
      <c r="L119" s="512" t="e">
        <f t="shared" si="13"/>
        <v>#REF!</v>
      </c>
      <c r="M119" s="362"/>
    </row>
    <row r="120" spans="1:13" x14ac:dyDescent="0.2">
      <c r="A120" s="505" t="s">
        <v>58</v>
      </c>
      <c r="B120" s="506" t="s">
        <v>349</v>
      </c>
      <c r="C120" s="507" t="s">
        <v>144</v>
      </c>
      <c r="D120" s="508" t="s">
        <v>268</v>
      </c>
      <c r="E120" s="509" t="e">
        <f t="shared" si="12"/>
        <v>#REF!</v>
      </c>
      <c r="F120" s="510">
        <v>822</v>
      </c>
      <c r="G120" s="511" t="s">
        <v>211</v>
      </c>
      <c r="H120" s="506" t="s">
        <v>112</v>
      </c>
      <c r="I120" s="507" t="s">
        <v>108</v>
      </c>
      <c r="J120" s="370" t="e">
        <f>IF(#REF!="","",#REF!+#REF!)</f>
        <v>#REF!</v>
      </c>
      <c r="K120" s="421">
        <v>1</v>
      </c>
      <c r="L120" s="512" t="e">
        <f t="shared" si="13"/>
        <v>#REF!</v>
      </c>
      <c r="M120" s="362"/>
    </row>
    <row r="121" spans="1:13" x14ac:dyDescent="0.2">
      <c r="A121" s="505" t="s">
        <v>58</v>
      </c>
      <c r="B121" s="506" t="s">
        <v>349</v>
      </c>
      <c r="C121" s="507" t="s">
        <v>144</v>
      </c>
      <c r="D121" s="508" t="s">
        <v>268</v>
      </c>
      <c r="E121" s="509" t="e">
        <f t="shared" si="12"/>
        <v>#REF!</v>
      </c>
      <c r="F121" s="510">
        <v>824</v>
      </c>
      <c r="G121" s="511" t="s">
        <v>70</v>
      </c>
      <c r="H121" s="506" t="s">
        <v>103</v>
      </c>
      <c r="I121" s="507" t="s">
        <v>107</v>
      </c>
      <c r="J121" s="370" t="e">
        <f>IF(#REF!="","",#REF!)</f>
        <v>#REF!</v>
      </c>
      <c r="K121" s="421">
        <v>1</v>
      </c>
      <c r="L121" s="512" t="e">
        <f t="shared" si="13"/>
        <v>#REF!</v>
      </c>
      <c r="M121" s="362"/>
    </row>
    <row r="122" spans="1:13" x14ac:dyDescent="0.2">
      <c r="A122" s="505" t="s">
        <v>58</v>
      </c>
      <c r="B122" s="506" t="s">
        <v>349</v>
      </c>
      <c r="C122" s="507" t="s">
        <v>144</v>
      </c>
      <c r="D122" s="508" t="s">
        <v>268</v>
      </c>
      <c r="E122" s="509" t="e">
        <f t="shared" si="12"/>
        <v>#REF!</v>
      </c>
      <c r="F122" s="510">
        <v>606</v>
      </c>
      <c r="G122" s="511" t="s">
        <v>261</v>
      </c>
      <c r="H122" s="506" t="s">
        <v>137</v>
      </c>
      <c r="I122" s="507" t="s">
        <v>74</v>
      </c>
      <c r="J122" s="370" t="e">
        <f>IF(#REF!="","",#REF!)</f>
        <v>#REF!</v>
      </c>
      <c r="K122" s="421">
        <v>1</v>
      </c>
      <c r="L122" s="512" t="e">
        <f t="shared" si="13"/>
        <v>#REF!</v>
      </c>
      <c r="M122" s="362"/>
    </row>
    <row r="123" spans="1:13" x14ac:dyDescent="0.2">
      <c r="A123" s="505" t="s">
        <v>58</v>
      </c>
      <c r="B123" s="506" t="s">
        <v>349</v>
      </c>
      <c r="C123" s="507" t="s">
        <v>136</v>
      </c>
      <c r="D123" s="508" t="s">
        <v>268</v>
      </c>
      <c r="E123" s="509" t="e">
        <f t="shared" si="12"/>
        <v>#REF!</v>
      </c>
      <c r="F123" s="510">
        <v>606</v>
      </c>
      <c r="G123" s="511" t="s">
        <v>145</v>
      </c>
      <c r="H123" s="506" t="s">
        <v>137</v>
      </c>
      <c r="I123" s="507" t="s">
        <v>108</v>
      </c>
      <c r="J123" s="513" t="e">
        <f>IF(#REF!="","",#REF!)</f>
        <v>#REF!</v>
      </c>
      <c r="K123" s="421">
        <v>1</v>
      </c>
      <c r="L123" s="512" t="e">
        <f t="shared" si="13"/>
        <v>#REF!</v>
      </c>
      <c r="M123" s="362"/>
    </row>
    <row r="124" spans="1:13" x14ac:dyDescent="0.2">
      <c r="A124" s="505" t="s">
        <v>58</v>
      </c>
      <c r="B124" s="506" t="s">
        <v>349</v>
      </c>
      <c r="C124" s="507" t="s">
        <v>136</v>
      </c>
      <c r="D124" s="508" t="s">
        <v>268</v>
      </c>
      <c r="E124" s="509" t="e">
        <f t="shared" si="12"/>
        <v>#REF!</v>
      </c>
      <c r="F124" s="510">
        <v>606</v>
      </c>
      <c r="G124" s="511" t="s">
        <v>136</v>
      </c>
      <c r="H124" s="506" t="s">
        <v>137</v>
      </c>
      <c r="I124" s="507" t="s">
        <v>23</v>
      </c>
      <c r="J124" s="370" t="e">
        <f>IF(K124=0,0,IF(K124="","",1))</f>
        <v>#REF!</v>
      </c>
      <c r="K124" s="423" t="e">
        <f>IF(#REF!="","",#REF!)</f>
        <v>#REF!</v>
      </c>
      <c r="L124" s="512" t="e">
        <f t="shared" si="13"/>
        <v>#REF!</v>
      </c>
      <c r="M124" s="362"/>
    </row>
    <row r="125" spans="1:13" x14ac:dyDescent="0.2">
      <c r="A125" s="505" t="s">
        <v>58</v>
      </c>
      <c r="B125" s="506" t="s">
        <v>349</v>
      </c>
      <c r="C125" s="507" t="s">
        <v>136</v>
      </c>
      <c r="D125" s="508" t="s">
        <v>268</v>
      </c>
      <c r="E125" s="509" t="e">
        <f t="shared" si="12"/>
        <v>#REF!</v>
      </c>
      <c r="F125" s="510">
        <v>606</v>
      </c>
      <c r="G125" s="511" t="s">
        <v>146</v>
      </c>
      <c r="H125" s="506" t="s">
        <v>137</v>
      </c>
      <c r="I125" s="507" t="s">
        <v>119</v>
      </c>
      <c r="J125" s="370" t="e">
        <f>IF(#REF!="","",SUM(#REF!))</f>
        <v>#REF!</v>
      </c>
      <c r="K125" s="421">
        <v>1</v>
      </c>
      <c r="L125" s="512" t="e">
        <f t="shared" si="13"/>
        <v>#REF!</v>
      </c>
      <c r="M125" s="362"/>
    </row>
    <row r="126" spans="1:13" x14ac:dyDescent="0.2">
      <c r="A126" s="505" t="s">
        <v>58</v>
      </c>
      <c r="B126" s="506" t="s">
        <v>349</v>
      </c>
      <c r="C126" s="507" t="s">
        <v>136</v>
      </c>
      <c r="D126" s="508" t="s">
        <v>265</v>
      </c>
      <c r="E126" s="509" t="s">
        <v>9</v>
      </c>
      <c r="F126" s="510"/>
      <c r="G126" s="511" t="s">
        <v>222</v>
      </c>
      <c r="H126" s="506" t="s">
        <v>137</v>
      </c>
      <c r="I126" s="507" t="s">
        <v>74</v>
      </c>
      <c r="J126" s="462" t="str">
        <f>IF($F$381="","",0)</f>
        <v/>
      </c>
      <c r="K126" s="421">
        <v>1</v>
      </c>
      <c r="L126" s="512" t="str">
        <f t="shared" si="13"/>
        <v/>
      </c>
      <c r="M126" s="362"/>
    </row>
    <row r="127" spans="1:13" x14ac:dyDescent="0.2">
      <c r="A127" s="505" t="s">
        <v>58</v>
      </c>
      <c r="B127" s="506" t="s">
        <v>349</v>
      </c>
      <c r="C127" s="507" t="s">
        <v>147</v>
      </c>
      <c r="D127" s="508" t="s">
        <v>268</v>
      </c>
      <c r="E127" s="509" t="e">
        <f>IF(J127="",0,1)</f>
        <v>#REF!</v>
      </c>
      <c r="F127" s="510">
        <v>400</v>
      </c>
      <c r="G127" s="511" t="s">
        <v>138</v>
      </c>
      <c r="H127" s="506" t="s">
        <v>82</v>
      </c>
      <c r="I127" s="507" t="s">
        <v>82</v>
      </c>
      <c r="J127" s="370" t="e">
        <f>IF(K127=0,0,IF(K127="","",1))</f>
        <v>#REF!</v>
      </c>
      <c r="K127" s="423" t="e">
        <f>IF(#REF!="","",#REF!)</f>
        <v>#REF!</v>
      </c>
      <c r="L127" s="512" t="e">
        <f t="shared" si="13"/>
        <v>#REF!</v>
      </c>
      <c r="M127" s="362"/>
    </row>
    <row r="128" spans="1:13" x14ac:dyDescent="0.2">
      <c r="A128" s="514" t="s">
        <v>58</v>
      </c>
      <c r="B128" s="515" t="s">
        <v>349</v>
      </c>
      <c r="C128" s="516" t="s">
        <v>140</v>
      </c>
      <c r="D128" s="517" t="s">
        <v>268</v>
      </c>
      <c r="E128" s="518" t="e">
        <f>IF(J128="",0,1)</f>
        <v>#REF!</v>
      </c>
      <c r="F128" s="519">
        <v>606</v>
      </c>
      <c r="G128" s="520" t="s">
        <v>148</v>
      </c>
      <c r="H128" s="515"/>
      <c r="I128" s="516"/>
      <c r="J128" s="424" t="e">
        <f>IF(#REF!="","",#REF!)</f>
        <v>#REF!</v>
      </c>
      <c r="K128" s="421">
        <v>1</v>
      </c>
      <c r="L128" s="521" t="e">
        <f t="shared" si="13"/>
        <v>#REF!</v>
      </c>
      <c r="M128" s="362"/>
    </row>
    <row r="129" spans="1:13" x14ac:dyDescent="0.2">
      <c r="A129" s="505" t="s">
        <v>58</v>
      </c>
      <c r="B129" s="506" t="s">
        <v>349</v>
      </c>
      <c r="C129" s="507" t="s">
        <v>542</v>
      </c>
      <c r="D129" s="508" t="s">
        <v>268</v>
      </c>
      <c r="E129" s="509" t="s">
        <v>9</v>
      </c>
      <c r="F129" s="510">
        <v>606</v>
      </c>
      <c r="G129" s="511" t="s">
        <v>545</v>
      </c>
      <c r="H129" s="506" t="s">
        <v>141</v>
      </c>
      <c r="I129" s="507" t="s">
        <v>23</v>
      </c>
      <c r="J129" s="370" t="e">
        <f>IF(K129=0,0,IF(K129="","",1))</f>
        <v>#REF!</v>
      </c>
      <c r="K129" s="423" t="e">
        <f>IF(#REF!="","",#REF!)</f>
        <v>#REF!</v>
      </c>
      <c r="L129" s="512" t="e">
        <f t="shared" ref="L129" si="14">IF(J129="","",J129*K129)</f>
        <v>#REF!</v>
      </c>
      <c r="M129" s="362"/>
    </row>
    <row r="130" spans="1:13" x14ac:dyDescent="0.2">
      <c r="A130" s="522" t="s">
        <v>58</v>
      </c>
      <c r="B130" s="523" t="s">
        <v>349</v>
      </c>
      <c r="C130" s="524" t="s">
        <v>320</v>
      </c>
      <c r="D130" s="525" t="s">
        <v>266</v>
      </c>
      <c r="E130" s="526" t="s">
        <v>9</v>
      </c>
      <c r="F130" s="527">
        <v>606</v>
      </c>
      <c r="G130" s="528"/>
      <c r="H130" s="529"/>
      <c r="I130" s="524"/>
      <c r="J130" s="479"/>
      <c r="K130" s="480"/>
      <c r="L130" s="530" t="str">
        <f t="shared" si="13"/>
        <v/>
      </c>
      <c r="M130" s="362"/>
    </row>
    <row r="131" spans="1:13" x14ac:dyDescent="0.2">
      <c r="A131" s="505" t="s">
        <v>58</v>
      </c>
      <c r="B131" s="506" t="s">
        <v>349</v>
      </c>
      <c r="C131" s="507" t="s">
        <v>320</v>
      </c>
      <c r="D131" s="508" t="s">
        <v>266</v>
      </c>
      <c r="E131" s="509" t="s">
        <v>9</v>
      </c>
      <c r="F131" s="510">
        <v>606</v>
      </c>
      <c r="G131" s="511"/>
      <c r="H131" s="531"/>
      <c r="I131" s="507"/>
      <c r="J131" s="483"/>
      <c r="K131" s="446"/>
      <c r="L131" s="512" t="str">
        <f t="shared" si="13"/>
        <v/>
      </c>
      <c r="M131" s="362"/>
    </row>
    <row r="132" spans="1:13" x14ac:dyDescent="0.2">
      <c r="A132" s="532" t="s">
        <v>58</v>
      </c>
      <c r="B132" s="533" t="s">
        <v>349</v>
      </c>
      <c r="C132" s="534" t="s">
        <v>320</v>
      </c>
      <c r="D132" s="535" t="s">
        <v>266</v>
      </c>
      <c r="E132" s="536" t="s">
        <v>9</v>
      </c>
      <c r="F132" s="537">
        <v>606</v>
      </c>
      <c r="G132" s="538"/>
      <c r="H132" s="539"/>
      <c r="I132" s="534"/>
      <c r="J132" s="492"/>
      <c r="K132" s="493"/>
      <c r="L132" s="540" t="str">
        <f t="shared" si="13"/>
        <v/>
      </c>
      <c r="M132" s="541"/>
    </row>
    <row r="133" spans="1:13" ht="12.75" thickBot="1" x14ac:dyDescent="0.25">
      <c r="A133" s="963" t="s">
        <v>58</v>
      </c>
      <c r="B133" s="964"/>
      <c r="C133" s="964"/>
      <c r="D133" s="965" t="s">
        <v>341</v>
      </c>
      <c r="E133" s="965" t="s">
        <v>555</v>
      </c>
      <c r="F133" s="965"/>
      <c r="G133" s="964"/>
      <c r="H133" s="964"/>
      <c r="I133" s="964"/>
      <c r="J133" s="966" t="s">
        <v>9</v>
      </c>
      <c r="K133" s="967"/>
      <c r="L133" s="968" t="s">
        <v>117</v>
      </c>
      <c r="M133" s="969" t="e">
        <f>SUM(L109:L132)</f>
        <v>#REF!</v>
      </c>
    </row>
    <row r="134" spans="1:13" x14ac:dyDescent="0.2">
      <c r="A134" s="985" t="s">
        <v>16</v>
      </c>
      <c r="B134" s="986" t="s">
        <v>16</v>
      </c>
      <c r="C134" s="987" t="s">
        <v>149</v>
      </c>
      <c r="D134" s="988" t="s">
        <v>267</v>
      </c>
      <c r="E134" s="989">
        <f>IF(J134="",0,1)</f>
        <v>0</v>
      </c>
      <c r="F134" s="990">
        <v>821</v>
      </c>
      <c r="G134" s="991" t="s">
        <v>212</v>
      </c>
      <c r="H134" s="986" t="s">
        <v>106</v>
      </c>
      <c r="I134" s="987" t="s">
        <v>104</v>
      </c>
      <c r="J134" s="542" t="str">
        <f>IF(MHD!F5="","",MHD!F5)</f>
        <v/>
      </c>
      <c r="K134" s="421">
        <v>1</v>
      </c>
      <c r="L134" s="1022" t="str">
        <f>IF(J134="","",J134*K134)</f>
        <v/>
      </c>
      <c r="M134" s="504"/>
    </row>
    <row r="135" spans="1:13" x14ac:dyDescent="0.2">
      <c r="A135" s="992" t="s">
        <v>16</v>
      </c>
      <c r="B135" s="993" t="s">
        <v>16</v>
      </c>
      <c r="C135" s="994" t="s">
        <v>149</v>
      </c>
      <c r="D135" s="995" t="s">
        <v>267</v>
      </c>
      <c r="E135" s="996">
        <f>IF(J135="",0,1)</f>
        <v>0</v>
      </c>
      <c r="F135" s="997">
        <v>821</v>
      </c>
      <c r="G135" s="998" t="s">
        <v>212</v>
      </c>
      <c r="H135" s="993" t="s">
        <v>124</v>
      </c>
      <c r="I135" s="994" t="s">
        <v>108</v>
      </c>
      <c r="J135" s="370" t="str">
        <f>IF(MHD!F6="","",MHD!F6)</f>
        <v/>
      </c>
      <c r="K135" s="421">
        <v>1</v>
      </c>
      <c r="L135" s="1023" t="str">
        <f>IF(J135="","",J135*K135)</f>
        <v/>
      </c>
      <c r="M135" s="362"/>
    </row>
    <row r="136" spans="1:13" x14ac:dyDescent="0.2">
      <c r="A136" s="992" t="s">
        <v>16</v>
      </c>
      <c r="B136" s="993" t="s">
        <v>16</v>
      </c>
      <c r="C136" s="994" t="s">
        <v>149</v>
      </c>
      <c r="D136" s="995" t="s">
        <v>267</v>
      </c>
      <c r="E136" s="996">
        <f>IF(J136="",0,1)</f>
        <v>0</v>
      </c>
      <c r="F136" s="997">
        <v>824</v>
      </c>
      <c r="G136" s="998" t="s">
        <v>70</v>
      </c>
      <c r="H136" s="993" t="s">
        <v>103</v>
      </c>
      <c r="I136" s="994" t="s">
        <v>107</v>
      </c>
      <c r="J136" s="458" t="str">
        <f>IF(MHD!F50="","",MHD!F50)</f>
        <v/>
      </c>
      <c r="K136" s="459"/>
      <c r="L136" s="460"/>
      <c r="M136" s="362"/>
    </row>
    <row r="137" spans="1:13" x14ac:dyDescent="0.2">
      <c r="A137" s="992" t="s">
        <v>16</v>
      </c>
      <c r="B137" s="993" t="s">
        <v>16</v>
      </c>
      <c r="C137" s="994" t="s">
        <v>149</v>
      </c>
      <c r="D137" s="995" t="s">
        <v>267</v>
      </c>
      <c r="E137" s="996">
        <f>IF(J137="",0,1)</f>
        <v>0</v>
      </c>
      <c r="F137" s="997">
        <v>824</v>
      </c>
      <c r="G137" s="998" t="s">
        <v>70</v>
      </c>
      <c r="H137" s="993" t="s">
        <v>103</v>
      </c>
      <c r="I137" s="994" t="s">
        <v>150</v>
      </c>
      <c r="J137" s="370" t="str">
        <f>IF(MHD!F51="","",MHD!F51)</f>
        <v/>
      </c>
      <c r="K137" s="421">
        <v>1</v>
      </c>
      <c r="L137" s="1023" t="str">
        <f t="shared" ref="L137:L184" si="15">IF(J137="","",J137*K137)</f>
        <v/>
      </c>
      <c r="M137" s="362"/>
    </row>
    <row r="138" spans="1:13" x14ac:dyDescent="0.2">
      <c r="A138" s="992" t="s">
        <v>16</v>
      </c>
      <c r="B138" s="993" t="s">
        <v>16</v>
      </c>
      <c r="C138" s="994" t="s">
        <v>149</v>
      </c>
      <c r="D138" s="995" t="s">
        <v>265</v>
      </c>
      <c r="E138" s="996" t="s">
        <v>9</v>
      </c>
      <c r="F138" s="997">
        <v>824</v>
      </c>
      <c r="G138" s="998" t="s">
        <v>215</v>
      </c>
      <c r="H138" s="993" t="s">
        <v>103</v>
      </c>
      <c r="I138" s="994" t="s">
        <v>107</v>
      </c>
      <c r="J138" s="370" t="str">
        <f>IF(MHD!F52="","",MHD!E133)</f>
        <v/>
      </c>
      <c r="K138" s="421">
        <v>1</v>
      </c>
      <c r="L138" s="1023" t="str">
        <f t="shared" si="15"/>
        <v/>
      </c>
      <c r="M138" s="362"/>
    </row>
    <row r="139" spans="1:13" x14ac:dyDescent="0.2">
      <c r="A139" s="992" t="s">
        <v>16</v>
      </c>
      <c r="B139" s="993" t="s">
        <v>16</v>
      </c>
      <c r="C139" s="994" t="s">
        <v>149</v>
      </c>
      <c r="D139" s="995" t="s">
        <v>267</v>
      </c>
      <c r="E139" s="996">
        <f t="shared" ref="E139:E145" si="16">IF(J139="",0,1)</f>
        <v>0</v>
      </c>
      <c r="F139" s="997">
        <v>822</v>
      </c>
      <c r="G139" s="998" t="s">
        <v>211</v>
      </c>
      <c r="H139" s="993" t="s">
        <v>111</v>
      </c>
      <c r="I139" s="994" t="s">
        <v>104</v>
      </c>
      <c r="J139" s="370" t="str">
        <f>IF(MHD!F15="","",MHD!F15)</f>
        <v/>
      </c>
      <c r="K139" s="421">
        <v>1</v>
      </c>
      <c r="L139" s="1023" t="str">
        <f t="shared" si="15"/>
        <v/>
      </c>
      <c r="M139" s="362"/>
    </row>
    <row r="140" spans="1:13" x14ac:dyDescent="0.2">
      <c r="A140" s="992" t="s">
        <v>16</v>
      </c>
      <c r="B140" s="993" t="s">
        <v>16</v>
      </c>
      <c r="C140" s="994" t="s">
        <v>149</v>
      </c>
      <c r="D140" s="995" t="s">
        <v>267</v>
      </c>
      <c r="E140" s="996">
        <f t="shared" si="16"/>
        <v>0</v>
      </c>
      <c r="F140" s="997">
        <v>822</v>
      </c>
      <c r="G140" s="998" t="s">
        <v>211</v>
      </c>
      <c r="H140" s="993" t="s">
        <v>112</v>
      </c>
      <c r="I140" s="994" t="s">
        <v>108</v>
      </c>
      <c r="J140" s="370" t="str">
        <f>IF(MHD!F16="","",MHD!F16)</f>
        <v/>
      </c>
      <c r="K140" s="421">
        <v>1</v>
      </c>
      <c r="L140" s="1023" t="str">
        <f t="shared" si="15"/>
        <v/>
      </c>
      <c r="M140" s="362"/>
    </row>
    <row r="141" spans="1:13" x14ac:dyDescent="0.2">
      <c r="A141" s="992" t="s">
        <v>16</v>
      </c>
      <c r="B141" s="993" t="s">
        <v>16</v>
      </c>
      <c r="C141" s="994" t="s">
        <v>149</v>
      </c>
      <c r="D141" s="995" t="s">
        <v>267</v>
      </c>
      <c r="E141" s="996">
        <f t="shared" si="16"/>
        <v>0</v>
      </c>
      <c r="F141" s="997">
        <v>821</v>
      </c>
      <c r="G141" s="998" t="s">
        <v>216</v>
      </c>
      <c r="H141" s="993" t="s">
        <v>125</v>
      </c>
      <c r="I141" s="994" t="s">
        <v>104</v>
      </c>
      <c r="J141" s="370" t="str">
        <f>IF(MHD!F8="","",MHD!F8)</f>
        <v/>
      </c>
      <c r="K141" s="421">
        <v>1</v>
      </c>
      <c r="L141" s="1023" t="str">
        <f t="shared" si="15"/>
        <v/>
      </c>
      <c r="M141" s="362"/>
    </row>
    <row r="142" spans="1:13" x14ac:dyDescent="0.2">
      <c r="A142" s="992" t="s">
        <v>16</v>
      </c>
      <c r="B142" s="993" t="s">
        <v>16</v>
      </c>
      <c r="C142" s="994" t="s">
        <v>149</v>
      </c>
      <c r="D142" s="995" t="s">
        <v>267</v>
      </c>
      <c r="E142" s="996">
        <f t="shared" si="16"/>
        <v>0</v>
      </c>
      <c r="F142" s="997">
        <v>821</v>
      </c>
      <c r="G142" s="998" t="s">
        <v>216</v>
      </c>
      <c r="H142" s="993" t="s">
        <v>113</v>
      </c>
      <c r="I142" s="994" t="s">
        <v>108</v>
      </c>
      <c r="J142" s="370" t="str">
        <f>IF(MHD!F9="","",MHD!F9)</f>
        <v/>
      </c>
      <c r="K142" s="421">
        <v>1</v>
      </c>
      <c r="L142" s="1023" t="str">
        <f t="shared" si="15"/>
        <v/>
      </c>
      <c r="M142" s="362"/>
    </row>
    <row r="143" spans="1:13" x14ac:dyDescent="0.2">
      <c r="A143" s="992" t="s">
        <v>16</v>
      </c>
      <c r="B143" s="993" t="s">
        <v>16</v>
      </c>
      <c r="C143" s="994" t="s">
        <v>140</v>
      </c>
      <c r="D143" s="995" t="s">
        <v>268</v>
      </c>
      <c r="E143" s="996">
        <f>IF(J143="",0,1)</f>
        <v>0</v>
      </c>
      <c r="F143" s="997">
        <v>821</v>
      </c>
      <c r="G143" s="998" t="s">
        <v>216</v>
      </c>
      <c r="H143" s="993" t="s">
        <v>124</v>
      </c>
      <c r="I143" s="994" t="s">
        <v>79</v>
      </c>
      <c r="J143" s="370" t="str">
        <f>IF(MHD!F10="","",MHD!F10)</f>
        <v/>
      </c>
      <c r="K143" s="421">
        <v>1</v>
      </c>
      <c r="L143" s="1023" t="str">
        <f>IF(J143="","",J143*K143)</f>
        <v/>
      </c>
      <c r="M143" s="362"/>
    </row>
    <row r="144" spans="1:13" x14ac:dyDescent="0.2">
      <c r="A144" s="992" t="s">
        <v>16</v>
      </c>
      <c r="B144" s="993" t="s">
        <v>16</v>
      </c>
      <c r="C144" s="994" t="s">
        <v>149</v>
      </c>
      <c r="D144" s="995" t="s">
        <v>267</v>
      </c>
      <c r="E144" s="996">
        <f t="shared" si="16"/>
        <v>0</v>
      </c>
      <c r="F144" s="997">
        <v>821</v>
      </c>
      <c r="G144" s="998" t="s">
        <v>216</v>
      </c>
      <c r="H144" s="993" t="s">
        <v>20</v>
      </c>
      <c r="I144" s="994" t="s">
        <v>126</v>
      </c>
      <c r="J144" s="370" t="str">
        <f>IF(MHD!F12="","",MHD!F12)</f>
        <v/>
      </c>
      <c r="K144" s="421">
        <v>1</v>
      </c>
      <c r="L144" s="1023" t="str">
        <f t="shared" si="15"/>
        <v/>
      </c>
      <c r="M144" s="362"/>
    </row>
    <row r="145" spans="1:13" x14ac:dyDescent="0.2">
      <c r="A145" s="992" t="s">
        <v>16</v>
      </c>
      <c r="B145" s="993" t="s">
        <v>16</v>
      </c>
      <c r="C145" s="994" t="s">
        <v>149</v>
      </c>
      <c r="D145" s="995" t="s">
        <v>267</v>
      </c>
      <c r="E145" s="996">
        <f t="shared" si="16"/>
        <v>0</v>
      </c>
      <c r="F145" s="997">
        <v>606</v>
      </c>
      <c r="G145" s="998" t="s">
        <v>223</v>
      </c>
      <c r="H145" s="993" t="s">
        <v>151</v>
      </c>
      <c r="I145" s="994" t="s">
        <v>151</v>
      </c>
      <c r="J145" s="370" t="str">
        <f>IF(MHD!F54="","",MHD!F54)</f>
        <v/>
      </c>
      <c r="K145" s="421">
        <v>1</v>
      </c>
      <c r="L145" s="1023" t="str">
        <f t="shared" si="15"/>
        <v/>
      </c>
      <c r="M145" s="362"/>
    </row>
    <row r="146" spans="1:13" x14ac:dyDescent="0.2">
      <c r="A146" s="992" t="s">
        <v>16</v>
      </c>
      <c r="B146" s="993" t="s">
        <v>16</v>
      </c>
      <c r="C146" s="994" t="s">
        <v>149</v>
      </c>
      <c r="D146" s="995" t="s">
        <v>265</v>
      </c>
      <c r="E146" s="996" t="s">
        <v>9</v>
      </c>
      <c r="F146" s="997"/>
      <c r="G146" s="998" t="s">
        <v>224</v>
      </c>
      <c r="H146" s="993" t="s">
        <v>20</v>
      </c>
      <c r="I146" s="994" t="s">
        <v>162</v>
      </c>
      <c r="J146" s="462" t="str">
        <f>IF($F$381="","",0)</f>
        <v/>
      </c>
      <c r="K146" s="421">
        <v>1</v>
      </c>
      <c r="L146" s="1023" t="str">
        <f t="shared" si="15"/>
        <v/>
      </c>
      <c r="M146" s="362"/>
    </row>
    <row r="147" spans="1:13" x14ac:dyDescent="0.2">
      <c r="A147" s="992" t="s">
        <v>16</v>
      </c>
      <c r="B147" s="993" t="s">
        <v>16</v>
      </c>
      <c r="C147" s="994" t="s">
        <v>149</v>
      </c>
      <c r="D147" s="995" t="s">
        <v>265</v>
      </c>
      <c r="E147" s="996" t="s">
        <v>9</v>
      </c>
      <c r="F147" s="997"/>
      <c r="G147" s="998" t="s">
        <v>225</v>
      </c>
      <c r="H147" s="993" t="s">
        <v>20</v>
      </c>
      <c r="I147" s="994" t="s">
        <v>163</v>
      </c>
      <c r="J147" s="462" t="str">
        <f>IF($F$381="","",0)</f>
        <v/>
      </c>
      <c r="K147" s="421">
        <v>1</v>
      </c>
      <c r="L147" s="1023" t="str">
        <f t="shared" si="15"/>
        <v/>
      </c>
      <c r="M147" s="362"/>
    </row>
    <row r="148" spans="1:13" x14ac:dyDescent="0.2">
      <c r="A148" s="992" t="s">
        <v>16</v>
      </c>
      <c r="B148" s="993" t="s">
        <v>16</v>
      </c>
      <c r="C148" s="994" t="s">
        <v>149</v>
      </c>
      <c r="D148" s="995" t="s">
        <v>268</v>
      </c>
      <c r="E148" s="996">
        <f t="shared" ref="E148:E168" si="17">IF(J148="",0,1)</f>
        <v>0</v>
      </c>
      <c r="F148" s="997">
        <v>606</v>
      </c>
      <c r="G148" s="998" t="s">
        <v>226</v>
      </c>
      <c r="H148" s="993" t="s">
        <v>141</v>
      </c>
      <c r="I148" s="994" t="s">
        <v>23</v>
      </c>
      <c r="J148" s="370" t="str">
        <f>IF(K148=0,0,IF(K148="","",1))</f>
        <v/>
      </c>
      <c r="K148" s="423" t="str">
        <f>IF(MHD!F103="","",IF(MHD!E749=0,0,MHD!E749))</f>
        <v/>
      </c>
      <c r="L148" s="1023" t="str">
        <f t="shared" si="15"/>
        <v/>
      </c>
      <c r="M148" s="362"/>
    </row>
    <row r="149" spans="1:13" x14ac:dyDescent="0.2">
      <c r="A149" s="992" t="s">
        <v>16</v>
      </c>
      <c r="B149" s="993" t="s">
        <v>16</v>
      </c>
      <c r="C149" s="994" t="s">
        <v>149</v>
      </c>
      <c r="D149" s="995" t="s">
        <v>268</v>
      </c>
      <c r="E149" s="996">
        <f t="shared" ref="E149" si="18">IF(J149="",0,1)</f>
        <v>0</v>
      </c>
      <c r="F149" s="997">
        <v>606</v>
      </c>
      <c r="G149" s="998" t="s">
        <v>538</v>
      </c>
      <c r="H149" s="993" t="s">
        <v>382</v>
      </c>
      <c r="I149" s="994" t="s">
        <v>127</v>
      </c>
      <c r="J149" s="370" t="str">
        <f>IF(MHD!F93="","",SUM(MHD!F93:F97))</f>
        <v/>
      </c>
      <c r="K149" s="421">
        <v>1</v>
      </c>
      <c r="L149" s="1023" t="str">
        <f t="shared" si="15"/>
        <v/>
      </c>
      <c r="M149" s="362"/>
    </row>
    <row r="150" spans="1:13" x14ac:dyDescent="0.2">
      <c r="A150" s="992" t="s">
        <v>16</v>
      </c>
      <c r="B150" s="993" t="s">
        <v>16</v>
      </c>
      <c r="C150" s="994" t="s">
        <v>149</v>
      </c>
      <c r="D150" s="995" t="s">
        <v>268</v>
      </c>
      <c r="E150" s="996" t="s">
        <v>9</v>
      </c>
      <c r="F150" s="997">
        <v>606</v>
      </c>
      <c r="G150" s="998" t="s">
        <v>153</v>
      </c>
      <c r="H150" s="993" t="s">
        <v>382</v>
      </c>
      <c r="I150" s="994" t="s">
        <v>127</v>
      </c>
      <c r="J150" s="370" t="str">
        <f>IF(MHD!F86="","",SUM(MHD!F86+MHD!F88+MHD!F90))</f>
        <v/>
      </c>
      <c r="K150" s="421">
        <v>1</v>
      </c>
      <c r="L150" s="1023" t="str">
        <f t="shared" si="15"/>
        <v/>
      </c>
      <c r="M150" s="362"/>
    </row>
    <row r="151" spans="1:13" x14ac:dyDescent="0.2">
      <c r="A151" s="992" t="s">
        <v>16</v>
      </c>
      <c r="B151" s="993" t="s">
        <v>16</v>
      </c>
      <c r="C151" s="994" t="s">
        <v>149</v>
      </c>
      <c r="D151" s="995" t="s">
        <v>268</v>
      </c>
      <c r="E151" s="996" t="s">
        <v>9</v>
      </c>
      <c r="F151" s="997">
        <v>606</v>
      </c>
      <c r="G151" s="998" t="s">
        <v>227</v>
      </c>
      <c r="H151" s="993" t="s">
        <v>141</v>
      </c>
      <c r="I151" s="994" t="s">
        <v>23</v>
      </c>
      <c r="J151" s="370" t="str">
        <f>IF(K151=0,0,IF(K151="","",1))</f>
        <v/>
      </c>
      <c r="K151" s="423" t="str">
        <f>IF(MHD!F86="","",IF(MHD!I702=0,0,MHD!I702))</f>
        <v/>
      </c>
      <c r="L151" s="1023" t="str">
        <f t="shared" si="15"/>
        <v/>
      </c>
      <c r="M151" s="362"/>
    </row>
    <row r="152" spans="1:13" x14ac:dyDescent="0.2">
      <c r="A152" s="992" t="s">
        <v>16</v>
      </c>
      <c r="B152" s="993" t="s">
        <v>16</v>
      </c>
      <c r="C152" s="994" t="s">
        <v>158</v>
      </c>
      <c r="D152" s="995" t="s">
        <v>267</v>
      </c>
      <c r="E152" s="996">
        <f t="shared" si="17"/>
        <v>0</v>
      </c>
      <c r="F152" s="997">
        <v>606</v>
      </c>
      <c r="G152" s="998" t="s">
        <v>158</v>
      </c>
      <c r="H152" s="993" t="s">
        <v>114</v>
      </c>
      <c r="I152" s="994" t="s">
        <v>104</v>
      </c>
      <c r="J152" s="370" t="str">
        <f>J139</f>
        <v/>
      </c>
      <c r="K152" s="421">
        <v>1</v>
      </c>
      <c r="L152" s="1023" t="str">
        <f t="shared" si="15"/>
        <v/>
      </c>
      <c r="M152" s="362"/>
    </row>
    <row r="153" spans="1:13" x14ac:dyDescent="0.2">
      <c r="A153" s="992" t="s">
        <v>16</v>
      </c>
      <c r="B153" s="993" t="s">
        <v>16</v>
      </c>
      <c r="C153" s="994" t="s">
        <v>158</v>
      </c>
      <c r="D153" s="995" t="s">
        <v>267</v>
      </c>
      <c r="E153" s="996">
        <f t="shared" si="17"/>
        <v>0</v>
      </c>
      <c r="F153" s="997">
        <v>606</v>
      </c>
      <c r="G153" s="998" t="s">
        <v>158</v>
      </c>
      <c r="H153" s="993" t="s">
        <v>114</v>
      </c>
      <c r="I153" s="994" t="s">
        <v>127</v>
      </c>
      <c r="J153" s="370" t="str">
        <f>J140</f>
        <v/>
      </c>
      <c r="K153" s="421">
        <v>1</v>
      </c>
      <c r="L153" s="1023" t="str">
        <f>IF(J153="","",(J153*K153)-100)</f>
        <v/>
      </c>
      <c r="M153" s="362"/>
    </row>
    <row r="154" spans="1:13" x14ac:dyDescent="0.2">
      <c r="A154" s="992" t="s">
        <v>16</v>
      </c>
      <c r="B154" s="993" t="s">
        <v>16</v>
      </c>
      <c r="C154" s="994" t="s">
        <v>158</v>
      </c>
      <c r="D154" s="995" t="s">
        <v>267</v>
      </c>
      <c r="E154" s="996">
        <f>IF(J154="",0,1)</f>
        <v>0</v>
      </c>
      <c r="F154" s="997">
        <v>606</v>
      </c>
      <c r="G154" s="998" t="s">
        <v>158</v>
      </c>
      <c r="H154" s="993" t="s">
        <v>114</v>
      </c>
      <c r="I154" s="994" t="s">
        <v>44</v>
      </c>
      <c r="J154" s="370" t="str">
        <f>IF(MHD!F48="","",MHD!F48)</f>
        <v/>
      </c>
      <c r="K154" s="421">
        <v>1</v>
      </c>
      <c r="L154" s="1023" t="str">
        <f t="shared" si="15"/>
        <v/>
      </c>
      <c r="M154" s="362"/>
    </row>
    <row r="155" spans="1:13" x14ac:dyDescent="0.2">
      <c r="A155" s="992" t="s">
        <v>16</v>
      </c>
      <c r="B155" s="993" t="s">
        <v>16</v>
      </c>
      <c r="C155" s="994" t="s">
        <v>158</v>
      </c>
      <c r="D155" s="995" t="s">
        <v>267</v>
      </c>
      <c r="E155" s="996">
        <f>IF(J155="",0,1)</f>
        <v>0</v>
      </c>
      <c r="F155" s="997">
        <v>606</v>
      </c>
      <c r="G155" s="998" t="s">
        <v>478</v>
      </c>
      <c r="H155" s="993" t="s">
        <v>114</v>
      </c>
      <c r="I155" s="994" t="s">
        <v>127</v>
      </c>
      <c r="J155" s="370" t="str">
        <f>IF(MHD!F76="","",MHD!F76)</f>
        <v/>
      </c>
      <c r="K155" s="421">
        <v>1</v>
      </c>
      <c r="L155" s="1023" t="str">
        <f t="shared" si="15"/>
        <v/>
      </c>
      <c r="M155" s="362"/>
    </row>
    <row r="156" spans="1:13" x14ac:dyDescent="0.2">
      <c r="A156" s="992" t="s">
        <v>16</v>
      </c>
      <c r="B156" s="993" t="s">
        <v>16</v>
      </c>
      <c r="C156" s="994" t="s">
        <v>134</v>
      </c>
      <c r="D156" s="995" t="s">
        <v>268</v>
      </c>
      <c r="E156" s="996">
        <f t="shared" si="17"/>
        <v>0</v>
      </c>
      <c r="F156" s="997">
        <v>821</v>
      </c>
      <c r="G156" s="998" t="s">
        <v>212</v>
      </c>
      <c r="H156" s="993" t="s">
        <v>106</v>
      </c>
      <c r="I156" s="994" t="s">
        <v>104</v>
      </c>
      <c r="J156" s="370" t="str">
        <f>IF(MHD!F58="","",MHD!F58)</f>
        <v/>
      </c>
      <c r="K156" s="421">
        <v>1</v>
      </c>
      <c r="L156" s="1023" t="str">
        <f t="shared" si="15"/>
        <v/>
      </c>
      <c r="M156" s="362"/>
    </row>
    <row r="157" spans="1:13" x14ac:dyDescent="0.2">
      <c r="A157" s="992" t="s">
        <v>16</v>
      </c>
      <c r="B157" s="993" t="s">
        <v>16</v>
      </c>
      <c r="C157" s="994" t="s">
        <v>134</v>
      </c>
      <c r="D157" s="995" t="s">
        <v>268</v>
      </c>
      <c r="E157" s="996">
        <f t="shared" si="17"/>
        <v>0</v>
      </c>
      <c r="F157" s="997">
        <v>824</v>
      </c>
      <c r="G157" s="998" t="s">
        <v>213</v>
      </c>
      <c r="H157" s="993" t="s">
        <v>103</v>
      </c>
      <c r="I157" s="994" t="s">
        <v>107</v>
      </c>
      <c r="J157" s="370" t="str">
        <f>IF(MHD!F59="","",MHD!F59)</f>
        <v/>
      </c>
      <c r="K157" s="421">
        <v>1</v>
      </c>
      <c r="L157" s="1023" t="str">
        <f t="shared" si="15"/>
        <v/>
      </c>
      <c r="M157" s="362"/>
    </row>
    <row r="158" spans="1:13" x14ac:dyDescent="0.2">
      <c r="A158" s="992" t="s">
        <v>16</v>
      </c>
      <c r="B158" s="993" t="s">
        <v>16</v>
      </c>
      <c r="C158" s="994" t="s">
        <v>134</v>
      </c>
      <c r="D158" s="995" t="s">
        <v>268</v>
      </c>
      <c r="E158" s="996">
        <f t="shared" ref="E158" si="19">IF(J158="",0,1)</f>
        <v>0</v>
      </c>
      <c r="F158" s="997">
        <v>824</v>
      </c>
      <c r="G158" s="998" t="s">
        <v>214</v>
      </c>
      <c r="H158" s="993" t="s">
        <v>103</v>
      </c>
      <c r="I158" s="994" t="s">
        <v>107</v>
      </c>
      <c r="J158" s="370" t="str">
        <f>IF(MHD!F60="","",MHD!F60)</f>
        <v/>
      </c>
      <c r="K158" s="421">
        <v>1</v>
      </c>
      <c r="L158" s="1023" t="str">
        <f t="shared" ref="L158" si="20">IF(J158="","",J158*K158)</f>
        <v/>
      </c>
      <c r="M158" s="362"/>
    </row>
    <row r="159" spans="1:13" x14ac:dyDescent="0.2">
      <c r="A159" s="992" t="s">
        <v>16</v>
      </c>
      <c r="B159" s="993" t="s">
        <v>16</v>
      </c>
      <c r="C159" s="994" t="s">
        <v>134</v>
      </c>
      <c r="D159" s="995" t="s">
        <v>268</v>
      </c>
      <c r="E159" s="996">
        <f t="shared" si="17"/>
        <v>0</v>
      </c>
      <c r="F159" s="997">
        <v>822</v>
      </c>
      <c r="G159" s="998" t="s">
        <v>211</v>
      </c>
      <c r="H159" s="993" t="s">
        <v>103</v>
      </c>
      <c r="I159" s="994" t="s">
        <v>104</v>
      </c>
      <c r="J159" s="370" t="str">
        <f>IF(MHD!F61="","",MHD!F61)</f>
        <v/>
      </c>
      <c r="K159" s="421">
        <v>1</v>
      </c>
      <c r="L159" s="1023" t="str">
        <f t="shared" si="15"/>
        <v/>
      </c>
      <c r="M159" s="362"/>
    </row>
    <row r="160" spans="1:13" x14ac:dyDescent="0.2">
      <c r="A160" s="992" t="s">
        <v>16</v>
      </c>
      <c r="B160" s="993" t="s">
        <v>16</v>
      </c>
      <c r="C160" s="994" t="s">
        <v>134</v>
      </c>
      <c r="D160" s="995" t="s">
        <v>268</v>
      </c>
      <c r="E160" s="996">
        <f t="shared" si="17"/>
        <v>0</v>
      </c>
      <c r="F160" s="997">
        <v>606</v>
      </c>
      <c r="G160" s="998" t="s">
        <v>71</v>
      </c>
      <c r="H160" s="993" t="s">
        <v>135</v>
      </c>
      <c r="I160" s="994" t="s">
        <v>74</v>
      </c>
      <c r="J160" s="370" t="str">
        <f>IF(MHD!F62="","",MHD!F62)</f>
        <v/>
      </c>
      <c r="K160" s="421">
        <v>1</v>
      </c>
      <c r="L160" s="1023" t="str">
        <f t="shared" si="15"/>
        <v/>
      </c>
      <c r="M160" s="362"/>
    </row>
    <row r="161" spans="1:13" x14ac:dyDescent="0.2">
      <c r="A161" s="992" t="s">
        <v>16</v>
      </c>
      <c r="B161" s="993" t="s">
        <v>16</v>
      </c>
      <c r="C161" s="994" t="s">
        <v>105</v>
      </c>
      <c r="D161" s="995" t="s">
        <v>267</v>
      </c>
      <c r="E161" s="996">
        <f t="shared" si="17"/>
        <v>0</v>
      </c>
      <c r="F161" s="997">
        <v>301</v>
      </c>
      <c r="G161" s="998" t="s">
        <v>210</v>
      </c>
      <c r="H161" s="993" t="s">
        <v>100</v>
      </c>
      <c r="I161" s="994" t="s">
        <v>377</v>
      </c>
      <c r="J161" s="370" t="str">
        <f>IF(MHD!F42="","",MHD!E137)</f>
        <v/>
      </c>
      <c r="K161" s="421">
        <v>1</v>
      </c>
      <c r="L161" s="1023" t="str">
        <f t="shared" si="15"/>
        <v/>
      </c>
      <c r="M161" s="362"/>
    </row>
    <row r="162" spans="1:13" x14ac:dyDescent="0.2">
      <c r="A162" s="992" t="s">
        <v>16</v>
      </c>
      <c r="B162" s="993" t="s">
        <v>16</v>
      </c>
      <c r="C162" s="994" t="s">
        <v>105</v>
      </c>
      <c r="D162" s="995" t="s">
        <v>267</v>
      </c>
      <c r="E162" s="996">
        <f t="shared" si="17"/>
        <v>0</v>
      </c>
      <c r="F162" s="997">
        <v>301</v>
      </c>
      <c r="G162" s="998" t="s">
        <v>210</v>
      </c>
      <c r="H162" s="993" t="s">
        <v>100</v>
      </c>
      <c r="I162" s="994" t="s">
        <v>25</v>
      </c>
      <c r="J162" s="370" t="str">
        <f>IF(MHD!F41="","",MHD!F41)</f>
        <v/>
      </c>
      <c r="K162" s="421">
        <v>1</v>
      </c>
      <c r="L162" s="1023" t="str">
        <f t="shared" si="15"/>
        <v/>
      </c>
      <c r="M162" s="362"/>
    </row>
    <row r="163" spans="1:13" x14ac:dyDescent="0.2">
      <c r="A163" s="992" t="s">
        <v>16</v>
      </c>
      <c r="B163" s="993" t="s">
        <v>16</v>
      </c>
      <c r="C163" s="994" t="s">
        <v>105</v>
      </c>
      <c r="D163" s="995" t="s">
        <v>267</v>
      </c>
      <c r="E163" s="996">
        <f t="shared" ref="E163" si="21">IF(J163="",0,1)</f>
        <v>0</v>
      </c>
      <c r="F163" s="997">
        <v>301</v>
      </c>
      <c r="G163" s="998" t="s">
        <v>210</v>
      </c>
      <c r="H163" s="993" t="s">
        <v>100</v>
      </c>
      <c r="I163" s="994" t="s">
        <v>516</v>
      </c>
      <c r="J163" s="370" t="str">
        <f>IF(MHD!F46=0,"",MHD!F46)</f>
        <v/>
      </c>
      <c r="K163" s="421">
        <v>1</v>
      </c>
      <c r="L163" s="1023" t="str">
        <f t="shared" si="15"/>
        <v/>
      </c>
      <c r="M163" s="362"/>
    </row>
    <row r="164" spans="1:13" x14ac:dyDescent="0.2">
      <c r="A164" s="992" t="s">
        <v>16</v>
      </c>
      <c r="B164" s="993" t="s">
        <v>16</v>
      </c>
      <c r="C164" s="994" t="s">
        <v>116</v>
      </c>
      <c r="D164" s="995" t="s">
        <v>267</v>
      </c>
      <c r="E164" s="996">
        <f t="shared" si="17"/>
        <v>0</v>
      </c>
      <c r="F164" s="997">
        <v>606</v>
      </c>
      <c r="G164" s="998" t="s">
        <v>378</v>
      </c>
      <c r="H164" s="993" t="s">
        <v>115</v>
      </c>
      <c r="I164" s="994" t="s">
        <v>108</v>
      </c>
      <c r="J164" s="370" t="str">
        <f>IF(MHD!F18="","",MHD!F18+MHD!F19)</f>
        <v/>
      </c>
      <c r="K164" s="421">
        <v>1</v>
      </c>
      <c r="L164" s="1023" t="str">
        <f t="shared" si="15"/>
        <v/>
      </c>
      <c r="M164" s="362"/>
    </row>
    <row r="165" spans="1:13" x14ac:dyDescent="0.2">
      <c r="A165" s="992" t="s">
        <v>16</v>
      </c>
      <c r="B165" s="993" t="s">
        <v>16</v>
      </c>
      <c r="C165" s="994" t="s">
        <v>116</v>
      </c>
      <c r="D165" s="995" t="s">
        <v>267</v>
      </c>
      <c r="E165" s="996">
        <f t="shared" si="17"/>
        <v>0</v>
      </c>
      <c r="F165" s="997">
        <v>606</v>
      </c>
      <c r="G165" s="998" t="s">
        <v>228</v>
      </c>
      <c r="H165" s="993" t="s">
        <v>128</v>
      </c>
      <c r="I165" s="994" t="s">
        <v>23</v>
      </c>
      <c r="J165" s="370" t="str">
        <f>IF(K165=0,0,IF(K165="","",1))</f>
        <v/>
      </c>
      <c r="K165" s="423" t="str">
        <f>IF(MHD!F21="","",IF(MHD!E325=0,0,MHD!E325))</f>
        <v/>
      </c>
      <c r="L165" s="1023" t="str">
        <f t="shared" si="15"/>
        <v/>
      </c>
      <c r="M165" s="362"/>
    </row>
    <row r="166" spans="1:13" x14ac:dyDescent="0.2">
      <c r="A166" s="992" t="s">
        <v>16</v>
      </c>
      <c r="B166" s="993" t="s">
        <v>16</v>
      </c>
      <c r="C166" s="994" t="s">
        <v>116</v>
      </c>
      <c r="D166" s="995" t="s">
        <v>267</v>
      </c>
      <c r="E166" s="996">
        <f>IF(J166="",0,1)</f>
        <v>0</v>
      </c>
      <c r="F166" s="997">
        <v>606</v>
      </c>
      <c r="G166" s="998" t="s">
        <v>427</v>
      </c>
      <c r="H166" s="993" t="s">
        <v>128</v>
      </c>
      <c r="I166" s="994" t="s">
        <v>23</v>
      </c>
      <c r="J166" s="370" t="str">
        <f>IF(K166=0,0,IF(K166="","",1))</f>
        <v/>
      </c>
      <c r="K166" s="423" t="str">
        <f>IF(MHD!F22="","",IF(MHD!E358=0,0,MHD!E358))</f>
        <v/>
      </c>
      <c r="L166" s="1023" t="str">
        <f t="shared" si="15"/>
        <v/>
      </c>
      <c r="M166" s="362"/>
    </row>
    <row r="167" spans="1:13" x14ac:dyDescent="0.2">
      <c r="A167" s="992" t="s">
        <v>16</v>
      </c>
      <c r="B167" s="993" t="s">
        <v>16</v>
      </c>
      <c r="C167" s="994" t="s">
        <v>116</v>
      </c>
      <c r="D167" s="995" t="s">
        <v>268</v>
      </c>
      <c r="E167" s="996">
        <f t="shared" si="17"/>
        <v>0</v>
      </c>
      <c r="F167" s="997">
        <v>606</v>
      </c>
      <c r="G167" s="998" t="s">
        <v>229</v>
      </c>
      <c r="H167" s="993" t="s">
        <v>135</v>
      </c>
      <c r="I167" s="994" t="s">
        <v>74</v>
      </c>
      <c r="J167" s="370" t="str">
        <f>IF(MHD!F70="","",MHD!F70)</f>
        <v/>
      </c>
      <c r="K167" s="421">
        <v>1</v>
      </c>
      <c r="L167" s="1023" t="str">
        <f t="shared" si="15"/>
        <v/>
      </c>
      <c r="M167" s="362"/>
    </row>
    <row r="168" spans="1:13" x14ac:dyDescent="0.2">
      <c r="A168" s="992" t="s">
        <v>16</v>
      </c>
      <c r="B168" s="993" t="s">
        <v>16</v>
      </c>
      <c r="C168" s="994" t="s">
        <v>136</v>
      </c>
      <c r="D168" s="995" t="s">
        <v>268</v>
      </c>
      <c r="E168" s="996">
        <f t="shared" si="17"/>
        <v>0</v>
      </c>
      <c r="F168" s="997">
        <v>606</v>
      </c>
      <c r="G168" s="998" t="s">
        <v>136</v>
      </c>
      <c r="H168" s="993" t="s">
        <v>137</v>
      </c>
      <c r="I168" s="994" t="s">
        <v>23</v>
      </c>
      <c r="J168" s="370" t="str">
        <f>IF(K168=0,0,IF(K168="","",1))</f>
        <v/>
      </c>
      <c r="K168" s="423" t="str">
        <f>IF(MHD!F64="","",MHD!F64)</f>
        <v/>
      </c>
      <c r="L168" s="1023" t="str">
        <f t="shared" si="15"/>
        <v/>
      </c>
      <c r="M168" s="362"/>
    </row>
    <row r="169" spans="1:13" x14ac:dyDescent="0.2">
      <c r="A169" s="992" t="s">
        <v>16</v>
      </c>
      <c r="B169" s="993" t="s">
        <v>16</v>
      </c>
      <c r="C169" s="994" t="s">
        <v>140</v>
      </c>
      <c r="D169" s="995" t="s">
        <v>268</v>
      </c>
      <c r="E169" s="996">
        <f t="shared" ref="E169:E175" si="22">IF(J169="",0,1)</f>
        <v>0</v>
      </c>
      <c r="F169" s="997">
        <v>606</v>
      </c>
      <c r="G169" s="998" t="s">
        <v>230</v>
      </c>
      <c r="H169" s="993" t="s">
        <v>103</v>
      </c>
      <c r="I169" s="994" t="s">
        <v>104</v>
      </c>
      <c r="J169" s="370" t="str">
        <f>IF(MHD!F78="","",SUM(MHD!F78:F83))</f>
        <v/>
      </c>
      <c r="K169" s="421">
        <v>1</v>
      </c>
      <c r="L169" s="1023" t="str">
        <f t="shared" si="15"/>
        <v/>
      </c>
      <c r="M169" s="362"/>
    </row>
    <row r="170" spans="1:13" x14ac:dyDescent="0.2">
      <c r="A170" s="992" t="s">
        <v>16</v>
      </c>
      <c r="B170" s="993" t="s">
        <v>16</v>
      </c>
      <c r="C170" s="994" t="s">
        <v>140</v>
      </c>
      <c r="D170" s="995" t="s">
        <v>268</v>
      </c>
      <c r="E170" s="996">
        <f t="shared" si="22"/>
        <v>0</v>
      </c>
      <c r="F170" s="997">
        <v>606</v>
      </c>
      <c r="G170" s="998" t="s">
        <v>231</v>
      </c>
      <c r="H170" s="993" t="s">
        <v>141</v>
      </c>
      <c r="I170" s="994" t="s">
        <v>23</v>
      </c>
      <c r="J170" s="370" t="str">
        <f>IF(K170=0,0,IF(K170="","",1))</f>
        <v/>
      </c>
      <c r="K170" s="423" t="str">
        <f>IF(MHD!F66="","",MHD!F66)</f>
        <v/>
      </c>
      <c r="L170" s="1023" t="str">
        <f t="shared" si="15"/>
        <v/>
      </c>
      <c r="M170" s="362"/>
    </row>
    <row r="171" spans="1:13" x14ac:dyDescent="0.2">
      <c r="A171" s="992" t="s">
        <v>16</v>
      </c>
      <c r="B171" s="993" t="s">
        <v>16</v>
      </c>
      <c r="C171" s="994" t="s">
        <v>140</v>
      </c>
      <c r="D171" s="995" t="s">
        <v>268</v>
      </c>
      <c r="E171" s="996">
        <f t="shared" si="22"/>
        <v>0</v>
      </c>
      <c r="F171" s="997">
        <v>822</v>
      </c>
      <c r="G171" s="998" t="s">
        <v>232</v>
      </c>
      <c r="H171" s="993" t="s">
        <v>103</v>
      </c>
      <c r="I171" s="994" t="s">
        <v>104</v>
      </c>
      <c r="J171" s="370" t="str">
        <f>IF(MHD!F72="","",MHD!F72)</f>
        <v/>
      </c>
      <c r="K171" s="421">
        <v>1</v>
      </c>
      <c r="L171" s="1023" t="str">
        <f t="shared" si="15"/>
        <v/>
      </c>
      <c r="M171" s="362"/>
    </row>
    <row r="172" spans="1:13" x14ac:dyDescent="0.2">
      <c r="A172" s="992" t="s">
        <v>16</v>
      </c>
      <c r="B172" s="993" t="s">
        <v>16</v>
      </c>
      <c r="C172" s="994" t="s">
        <v>140</v>
      </c>
      <c r="D172" s="995" t="s">
        <v>268</v>
      </c>
      <c r="E172" s="996">
        <f t="shared" si="22"/>
        <v>0</v>
      </c>
      <c r="F172" s="997">
        <v>606</v>
      </c>
      <c r="G172" s="998" t="s">
        <v>152</v>
      </c>
      <c r="H172" s="993" t="s">
        <v>141</v>
      </c>
      <c r="I172" s="994" t="s">
        <v>23</v>
      </c>
      <c r="J172" s="370" t="str">
        <f>IF(K172=0,0,IF(K172="","",1))</f>
        <v/>
      </c>
      <c r="K172" s="423" t="str">
        <f>IF(MHD!F68="","",MHD!F68)</f>
        <v/>
      </c>
      <c r="L172" s="1023" t="str">
        <f t="shared" si="15"/>
        <v/>
      </c>
      <c r="M172" s="362"/>
    </row>
    <row r="173" spans="1:13" x14ac:dyDescent="0.2">
      <c r="A173" s="999" t="s">
        <v>16</v>
      </c>
      <c r="B173" s="1000" t="s">
        <v>16</v>
      </c>
      <c r="C173" s="1001" t="s">
        <v>140</v>
      </c>
      <c r="D173" s="1002" t="s">
        <v>268</v>
      </c>
      <c r="E173" s="1003">
        <f t="shared" si="22"/>
        <v>0</v>
      </c>
      <c r="F173" s="1004">
        <v>606</v>
      </c>
      <c r="G173" s="1005" t="s">
        <v>233</v>
      </c>
      <c r="H173" s="1000" t="s">
        <v>103</v>
      </c>
      <c r="I173" s="1001" t="s">
        <v>104</v>
      </c>
      <c r="J173" s="424" t="str">
        <f>IF(MHD!F74="","",MHD!F74)</f>
        <v/>
      </c>
      <c r="K173" s="421">
        <v>1</v>
      </c>
      <c r="L173" s="1024" t="str">
        <f t="shared" ref="L173:L180" si="23">IF(J173="","",J173*K173)</f>
        <v/>
      </c>
      <c r="M173" s="362"/>
    </row>
    <row r="174" spans="1:13" x14ac:dyDescent="0.2">
      <c r="A174" s="999" t="s">
        <v>16</v>
      </c>
      <c r="B174" s="1000" t="s">
        <v>16</v>
      </c>
      <c r="C174" s="1001" t="s">
        <v>140</v>
      </c>
      <c r="D174" s="1002" t="s">
        <v>268</v>
      </c>
      <c r="E174" s="1003">
        <f>IF(J174="",0,1)</f>
        <v>0</v>
      </c>
      <c r="F174" s="1004">
        <v>606</v>
      </c>
      <c r="G174" s="1005" t="s">
        <v>480</v>
      </c>
      <c r="H174" s="1000" t="s">
        <v>9</v>
      </c>
      <c r="I174" s="1001" t="s">
        <v>476</v>
      </c>
      <c r="J174" s="424" t="str">
        <f>IF(MHD!F45="","",MHD!F45)</f>
        <v/>
      </c>
      <c r="K174" s="421">
        <v>1</v>
      </c>
      <c r="L174" s="1024" t="str">
        <f t="shared" si="23"/>
        <v/>
      </c>
      <c r="M174" s="362"/>
    </row>
    <row r="175" spans="1:13" x14ac:dyDescent="0.2">
      <c r="A175" s="999" t="s">
        <v>16</v>
      </c>
      <c r="B175" s="1000" t="s">
        <v>16</v>
      </c>
      <c r="C175" s="1001" t="s">
        <v>140</v>
      </c>
      <c r="D175" s="1002" t="s">
        <v>268</v>
      </c>
      <c r="E175" s="1003">
        <f t="shared" si="22"/>
        <v>0</v>
      </c>
      <c r="F175" s="1004">
        <v>606</v>
      </c>
      <c r="G175" s="1005" t="s">
        <v>384</v>
      </c>
      <c r="H175" s="1000" t="s">
        <v>9</v>
      </c>
      <c r="I175" s="1001" t="s">
        <v>9</v>
      </c>
      <c r="J175" s="424" t="str">
        <f>IF(MHD!F121="","",MHD!F121)</f>
        <v/>
      </c>
      <c r="K175" s="421">
        <v>1</v>
      </c>
      <c r="L175" s="1024" t="str">
        <f t="shared" si="23"/>
        <v/>
      </c>
      <c r="M175" s="362"/>
    </row>
    <row r="176" spans="1:13" x14ac:dyDescent="0.2">
      <c r="A176" s="999" t="s">
        <v>16</v>
      </c>
      <c r="B176" s="1000" t="s">
        <v>16</v>
      </c>
      <c r="C176" s="1001" t="s">
        <v>140</v>
      </c>
      <c r="D176" s="1002" t="s">
        <v>268</v>
      </c>
      <c r="E176" s="1003">
        <f>IF(J176="",0,1)</f>
        <v>0</v>
      </c>
      <c r="F176" s="1004">
        <v>400</v>
      </c>
      <c r="G176" s="1005" t="s">
        <v>138</v>
      </c>
      <c r="H176" s="1000" t="s">
        <v>141</v>
      </c>
      <c r="I176" s="1001" t="s">
        <v>23</v>
      </c>
      <c r="J176" s="370" t="str">
        <f>IF(K176=0,0,IF(K176="","",1))</f>
        <v/>
      </c>
      <c r="K176" s="423" t="str">
        <f>IF(MHD!F123="","",MHD!F123)</f>
        <v/>
      </c>
      <c r="L176" s="1024" t="str">
        <f t="shared" si="23"/>
        <v/>
      </c>
      <c r="M176" s="362"/>
    </row>
    <row r="177" spans="1:13" x14ac:dyDescent="0.2">
      <c r="A177" s="999" t="s">
        <v>16</v>
      </c>
      <c r="B177" s="1000" t="s">
        <v>16</v>
      </c>
      <c r="C177" s="1001" t="s">
        <v>140</v>
      </c>
      <c r="D177" s="1002" t="s">
        <v>268</v>
      </c>
      <c r="E177" s="1003">
        <f>IF(J177="",0,1)</f>
        <v>0</v>
      </c>
      <c r="F177" s="1004">
        <v>606</v>
      </c>
      <c r="G177" s="1005" t="s">
        <v>465</v>
      </c>
      <c r="H177" s="1000" t="s">
        <v>9</v>
      </c>
      <c r="I177" s="1001" t="s">
        <v>9</v>
      </c>
      <c r="J177" s="424" t="str">
        <f>IF(MHD!F99="","",MHD!F99)</f>
        <v/>
      </c>
      <c r="K177" s="421">
        <v>1</v>
      </c>
      <c r="L177" s="1024" t="str">
        <f t="shared" si="23"/>
        <v/>
      </c>
      <c r="M177" s="362"/>
    </row>
    <row r="178" spans="1:13" x14ac:dyDescent="0.2">
      <c r="A178" s="999" t="s">
        <v>16</v>
      </c>
      <c r="B178" s="1000" t="s">
        <v>16</v>
      </c>
      <c r="C178" s="1001" t="s">
        <v>140</v>
      </c>
      <c r="D178" s="1002" t="s">
        <v>268</v>
      </c>
      <c r="E178" s="1003">
        <f>IF(J178="",0,1)</f>
        <v>0</v>
      </c>
      <c r="F178" s="1004">
        <v>606</v>
      </c>
      <c r="G178" s="1005" t="s">
        <v>466</v>
      </c>
      <c r="H178" s="1000" t="s">
        <v>9</v>
      </c>
      <c r="I178" s="1001" t="s">
        <v>9</v>
      </c>
      <c r="J178" s="424" t="str">
        <f>IF(MHD!F100="","",MHD!F100)</f>
        <v/>
      </c>
      <c r="K178" s="421">
        <v>1</v>
      </c>
      <c r="L178" s="1024" t="str">
        <f t="shared" si="23"/>
        <v/>
      </c>
      <c r="M178" s="362"/>
    </row>
    <row r="179" spans="1:13" x14ac:dyDescent="0.2">
      <c r="A179" s="999" t="s">
        <v>16</v>
      </c>
      <c r="B179" s="1000" t="s">
        <v>16</v>
      </c>
      <c r="C179" s="1001" t="s">
        <v>140</v>
      </c>
      <c r="D179" s="1002" t="s">
        <v>268</v>
      </c>
      <c r="E179" s="1003">
        <f>IF(J179="",0,1)</f>
        <v>0</v>
      </c>
      <c r="F179" s="1004">
        <v>606</v>
      </c>
      <c r="G179" s="1005" t="s">
        <v>499</v>
      </c>
      <c r="H179" s="1000" t="s">
        <v>141</v>
      </c>
      <c r="I179" s="1001" t="s">
        <v>23</v>
      </c>
      <c r="J179" s="370" t="str">
        <f>IF(K179=0,0,IF(K179="","",1))</f>
        <v/>
      </c>
      <c r="K179" s="423" t="str">
        <f>IF(MHD!L58="","",MHD!F882)</f>
        <v/>
      </c>
      <c r="L179" s="1024" t="str">
        <f t="shared" ref="L179" si="24">IF(J179="","",J179*K179)</f>
        <v/>
      </c>
      <c r="M179" s="362"/>
    </row>
    <row r="180" spans="1:13" x14ac:dyDescent="0.2">
      <c r="A180" s="992" t="s">
        <v>16</v>
      </c>
      <c r="B180" s="993" t="s">
        <v>16</v>
      </c>
      <c r="C180" s="994" t="s">
        <v>140</v>
      </c>
      <c r="D180" s="995" t="s">
        <v>265</v>
      </c>
      <c r="E180" s="996" t="s">
        <v>9</v>
      </c>
      <c r="F180" s="997">
        <v>606</v>
      </c>
      <c r="G180" s="998" t="s">
        <v>164</v>
      </c>
      <c r="H180" s="993" t="s">
        <v>9</v>
      </c>
      <c r="I180" s="994" t="s">
        <v>9</v>
      </c>
      <c r="J180" s="462" t="str">
        <f>IF($F$381="","",0)</f>
        <v/>
      </c>
      <c r="K180" s="421">
        <v>1</v>
      </c>
      <c r="L180" s="1023" t="str">
        <f t="shared" si="23"/>
        <v/>
      </c>
      <c r="M180" s="362"/>
    </row>
    <row r="181" spans="1:13" x14ac:dyDescent="0.2">
      <c r="A181" s="999" t="s">
        <v>16</v>
      </c>
      <c r="B181" s="1000" t="s">
        <v>16</v>
      </c>
      <c r="C181" s="1001" t="s">
        <v>140</v>
      </c>
      <c r="D181" s="1002" t="s">
        <v>268</v>
      </c>
      <c r="E181" s="996" t="s">
        <v>9</v>
      </c>
      <c r="F181" s="1004">
        <v>606</v>
      </c>
      <c r="G181" s="1005" t="s">
        <v>545</v>
      </c>
      <c r="H181" s="1000" t="s">
        <v>141</v>
      </c>
      <c r="I181" s="1001" t="s">
        <v>23</v>
      </c>
      <c r="J181" s="370" t="e">
        <f>IF(K181=0,0,IF(K181="","",1))</f>
        <v>#REF!</v>
      </c>
      <c r="K181" s="423" t="e">
        <f>IF(#REF!="","",MHD!E919)</f>
        <v>#REF!</v>
      </c>
      <c r="L181" s="1024" t="e">
        <f t="shared" ref="L181" si="25">IF(J181="","",J181*K181)</f>
        <v>#REF!</v>
      </c>
      <c r="M181" s="362"/>
    </row>
    <row r="182" spans="1:13" x14ac:dyDescent="0.2">
      <c r="A182" s="1006" t="s">
        <v>16</v>
      </c>
      <c r="B182" s="1007" t="s">
        <v>16</v>
      </c>
      <c r="C182" s="1008" t="s">
        <v>320</v>
      </c>
      <c r="D182" s="1009" t="s">
        <v>266</v>
      </c>
      <c r="E182" s="1010" t="s">
        <v>9</v>
      </c>
      <c r="F182" s="1011">
        <v>606</v>
      </c>
      <c r="G182" s="1012"/>
      <c r="H182" s="1013"/>
      <c r="I182" s="1008"/>
      <c r="J182" s="479"/>
      <c r="K182" s="480"/>
      <c r="L182" s="1025" t="str">
        <f t="shared" si="15"/>
        <v/>
      </c>
      <c r="M182" s="362"/>
    </row>
    <row r="183" spans="1:13" x14ac:dyDescent="0.2">
      <c r="A183" s="1192" t="s">
        <v>16</v>
      </c>
      <c r="B183" s="1193" t="s">
        <v>16</v>
      </c>
      <c r="C183" s="1194" t="s">
        <v>320</v>
      </c>
      <c r="D183" s="1195" t="s">
        <v>266</v>
      </c>
      <c r="E183" s="1196" t="s">
        <v>9</v>
      </c>
      <c r="F183" s="1197">
        <v>606</v>
      </c>
      <c r="G183" s="1198"/>
      <c r="H183" s="1199"/>
      <c r="I183" s="1194"/>
      <c r="J183" s="1189"/>
      <c r="K183" s="1200"/>
      <c r="L183" s="1201" t="str">
        <f t="shared" si="15"/>
        <v/>
      </c>
      <c r="M183" s="362"/>
    </row>
    <row r="184" spans="1:13" x14ac:dyDescent="0.2">
      <c r="A184" s="1014" t="s">
        <v>16</v>
      </c>
      <c r="B184" s="1015" t="s">
        <v>16</v>
      </c>
      <c r="C184" s="1016" t="s">
        <v>320</v>
      </c>
      <c r="D184" s="1017" t="s">
        <v>266</v>
      </c>
      <c r="E184" s="1018" t="s">
        <v>9</v>
      </c>
      <c r="F184" s="1019">
        <v>606</v>
      </c>
      <c r="G184" s="1020"/>
      <c r="H184" s="1021"/>
      <c r="I184" s="1016"/>
      <c r="J184" s="492"/>
      <c r="K184" s="493"/>
      <c r="L184" s="1026" t="str">
        <f t="shared" si="15"/>
        <v/>
      </c>
      <c r="M184" s="362"/>
    </row>
    <row r="185" spans="1:13" ht="12.75" thickBot="1" x14ac:dyDescent="0.25">
      <c r="A185" s="963" t="s">
        <v>16</v>
      </c>
      <c r="B185" s="964"/>
      <c r="C185" s="964"/>
      <c r="D185" s="965" t="s">
        <v>341</v>
      </c>
      <c r="E185" s="965" t="s">
        <v>555</v>
      </c>
      <c r="F185" s="965"/>
      <c r="G185" s="971"/>
      <c r="H185" s="971"/>
      <c r="I185" s="971"/>
      <c r="J185" s="966" t="s">
        <v>9</v>
      </c>
      <c r="K185" s="972"/>
      <c r="L185" s="983" t="s">
        <v>117</v>
      </c>
      <c r="M185" s="969" t="e">
        <f>SUM(L134:L184)</f>
        <v>#REF!</v>
      </c>
    </row>
    <row r="186" spans="1:13" x14ac:dyDescent="0.2">
      <c r="A186" s="1027" t="s">
        <v>390</v>
      </c>
      <c r="B186" s="1028" t="s">
        <v>390</v>
      </c>
      <c r="C186" s="1029" t="s">
        <v>370</v>
      </c>
      <c r="D186" s="1030" t="s">
        <v>267</v>
      </c>
      <c r="E186" s="1031">
        <f t="shared" ref="E186:E202" si="26">IF(J186="",0,1)</f>
        <v>0</v>
      </c>
      <c r="F186" s="1032">
        <v>821</v>
      </c>
      <c r="G186" s="1033" t="s">
        <v>212</v>
      </c>
      <c r="H186" s="1028" t="s">
        <v>106</v>
      </c>
      <c r="I186" s="1029" t="s">
        <v>104</v>
      </c>
      <c r="J186" s="370" t="str">
        <f>IF('MHD PUB'!G5="","",'MHD PUB'!G5)</f>
        <v/>
      </c>
      <c r="K186" s="421">
        <v>1</v>
      </c>
      <c r="L186" s="1048" t="str">
        <f t="shared" ref="L186:L205" si="27">IF(J186="","",J186*K186)</f>
        <v/>
      </c>
      <c r="M186" s="362"/>
    </row>
    <row r="187" spans="1:13" x14ac:dyDescent="0.2">
      <c r="A187" s="1027" t="s">
        <v>390</v>
      </c>
      <c r="B187" s="1028" t="s">
        <v>390</v>
      </c>
      <c r="C187" s="1029" t="s">
        <v>370</v>
      </c>
      <c r="D187" s="1030" t="s">
        <v>267</v>
      </c>
      <c r="E187" s="1031">
        <f t="shared" si="26"/>
        <v>0</v>
      </c>
      <c r="F187" s="1032">
        <v>821</v>
      </c>
      <c r="G187" s="1033" t="s">
        <v>212</v>
      </c>
      <c r="H187" s="1028" t="s">
        <v>124</v>
      </c>
      <c r="I187" s="1029" t="s">
        <v>108</v>
      </c>
      <c r="J187" s="370" t="str">
        <f>IF('MHD PUB'!G6="","",'MHD PUB'!G6)</f>
        <v/>
      </c>
      <c r="K187" s="421">
        <v>1</v>
      </c>
      <c r="L187" s="1048" t="str">
        <f t="shared" si="27"/>
        <v/>
      </c>
      <c r="M187" s="362"/>
    </row>
    <row r="188" spans="1:13" x14ac:dyDescent="0.2">
      <c r="A188" s="1027" t="s">
        <v>390</v>
      </c>
      <c r="B188" s="1028" t="s">
        <v>390</v>
      </c>
      <c r="C188" s="1029" t="s">
        <v>70</v>
      </c>
      <c r="D188" s="1030" t="s">
        <v>267</v>
      </c>
      <c r="E188" s="1031">
        <f t="shared" si="26"/>
        <v>0</v>
      </c>
      <c r="F188" s="1032">
        <v>824</v>
      </c>
      <c r="G188" s="1033" t="s">
        <v>391</v>
      </c>
      <c r="H188" s="1028" t="s">
        <v>103</v>
      </c>
      <c r="I188" s="1029" t="s">
        <v>150</v>
      </c>
      <c r="J188" s="370" t="str">
        <f>IF('MHD PUB'!G19="","",'MHD PUB'!F55)</f>
        <v/>
      </c>
      <c r="K188" s="421">
        <v>1</v>
      </c>
      <c r="L188" s="1048" t="str">
        <f t="shared" si="27"/>
        <v/>
      </c>
      <c r="M188" s="362"/>
    </row>
    <row r="189" spans="1:13" x14ac:dyDescent="0.2">
      <c r="A189" s="1027" t="s">
        <v>390</v>
      </c>
      <c r="B189" s="1028" t="s">
        <v>390</v>
      </c>
      <c r="C189" s="1029" t="s">
        <v>70</v>
      </c>
      <c r="D189" s="1030" t="s">
        <v>267</v>
      </c>
      <c r="E189" s="1031">
        <f t="shared" si="26"/>
        <v>0</v>
      </c>
      <c r="F189" s="1032">
        <v>824</v>
      </c>
      <c r="G189" s="1033" t="s">
        <v>392</v>
      </c>
      <c r="H189" s="1028" t="s">
        <v>103</v>
      </c>
      <c r="I189" s="1029" t="s">
        <v>150</v>
      </c>
      <c r="J189" s="370" t="str">
        <f>IF('MHD PUB'!G19="","",'MHD PUB'!F56)</f>
        <v/>
      </c>
      <c r="K189" s="421">
        <v>1</v>
      </c>
      <c r="L189" s="1048" t="str">
        <f t="shared" si="27"/>
        <v/>
      </c>
      <c r="M189" s="362"/>
    </row>
    <row r="190" spans="1:13" x14ac:dyDescent="0.2">
      <c r="A190" s="1027" t="s">
        <v>390</v>
      </c>
      <c r="B190" s="1028" t="s">
        <v>390</v>
      </c>
      <c r="C190" s="1029" t="s">
        <v>70</v>
      </c>
      <c r="D190" s="1030" t="s">
        <v>267</v>
      </c>
      <c r="E190" s="1031">
        <f t="shared" si="26"/>
        <v>0</v>
      </c>
      <c r="F190" s="1032">
        <v>824</v>
      </c>
      <c r="G190" s="1033" t="s">
        <v>393</v>
      </c>
      <c r="H190" s="1028" t="s">
        <v>408</v>
      </c>
      <c r="I190" s="1029" t="s">
        <v>394</v>
      </c>
      <c r="J190" s="370" t="str">
        <f>IF('MHD PUB'!G20="","",'MHD PUB'!G20)</f>
        <v/>
      </c>
      <c r="K190" s="421">
        <v>1</v>
      </c>
      <c r="L190" s="1048" t="str">
        <f t="shared" si="27"/>
        <v/>
      </c>
      <c r="M190" s="362"/>
    </row>
    <row r="191" spans="1:13" x14ac:dyDescent="0.2">
      <c r="A191" s="1027" t="s">
        <v>390</v>
      </c>
      <c r="B191" s="1028" t="s">
        <v>390</v>
      </c>
      <c r="C191" s="1029" t="s">
        <v>70</v>
      </c>
      <c r="D191" s="1030" t="s">
        <v>267</v>
      </c>
      <c r="E191" s="1031">
        <f>IF(J191="",0,1)</f>
        <v>0</v>
      </c>
      <c r="F191" s="1032">
        <v>824</v>
      </c>
      <c r="G191" s="1033" t="s">
        <v>70</v>
      </c>
      <c r="H191" s="1028" t="s">
        <v>103</v>
      </c>
      <c r="I191" s="1029" t="s">
        <v>107</v>
      </c>
      <c r="J191" s="370" t="str">
        <f>IF('MHD PUB'!G21="","",'MHD PUB'!G21)</f>
        <v/>
      </c>
      <c r="K191" s="846"/>
      <c r="L191" s="460"/>
      <c r="M191" s="362"/>
    </row>
    <row r="192" spans="1:13" x14ac:dyDescent="0.2">
      <c r="A192" s="1027" t="s">
        <v>390</v>
      </c>
      <c r="B192" s="1028" t="s">
        <v>390</v>
      </c>
      <c r="C192" s="1029" t="s">
        <v>178</v>
      </c>
      <c r="D192" s="1030" t="s">
        <v>268</v>
      </c>
      <c r="E192" s="1031">
        <f>IF(J192="",0,1)</f>
        <v>0</v>
      </c>
      <c r="F192" s="1032">
        <v>821</v>
      </c>
      <c r="G192" s="1033" t="s">
        <v>439</v>
      </c>
      <c r="H192" s="1028" t="s">
        <v>106</v>
      </c>
      <c r="I192" s="1029" t="s">
        <v>104</v>
      </c>
      <c r="J192" s="370" t="str">
        <f>IF('MHD PUB'!G43="","",'MHD PUB'!G43)</f>
        <v/>
      </c>
      <c r="K192" s="421">
        <v>1</v>
      </c>
      <c r="L192" s="1048" t="str">
        <f>IF(J192="","",J192*K192)</f>
        <v/>
      </c>
      <c r="M192" s="362"/>
    </row>
    <row r="193" spans="1:13" x14ac:dyDescent="0.2">
      <c r="A193" s="1027" t="s">
        <v>390</v>
      </c>
      <c r="B193" s="1028" t="s">
        <v>390</v>
      </c>
      <c r="C193" s="1029" t="s">
        <v>178</v>
      </c>
      <c r="D193" s="1030" t="s">
        <v>268</v>
      </c>
      <c r="E193" s="1031">
        <f>IF(J193="",0,1)</f>
        <v>0</v>
      </c>
      <c r="F193" s="1032">
        <v>821</v>
      </c>
      <c r="G193" s="1033" t="s">
        <v>440</v>
      </c>
      <c r="H193" s="1028" t="s">
        <v>111</v>
      </c>
      <c r="I193" s="1029" t="s">
        <v>104</v>
      </c>
      <c r="J193" s="370" t="str">
        <f>IF('MHD PUB'!G46="","",'MHD PUB'!G46)</f>
        <v/>
      </c>
      <c r="K193" s="421">
        <v>1</v>
      </c>
      <c r="L193" s="1048" t="str">
        <f>IF(J193="","",J193*K193)</f>
        <v/>
      </c>
      <c r="M193" s="362"/>
    </row>
    <row r="194" spans="1:13" x14ac:dyDescent="0.2">
      <c r="A194" s="1027" t="s">
        <v>390</v>
      </c>
      <c r="B194" s="1028" t="s">
        <v>390</v>
      </c>
      <c r="C194" s="1029" t="s">
        <v>178</v>
      </c>
      <c r="D194" s="1030" t="s">
        <v>268</v>
      </c>
      <c r="E194" s="1031">
        <f>IF(J194="",0,1)</f>
        <v>0</v>
      </c>
      <c r="F194" s="1032">
        <v>824</v>
      </c>
      <c r="G194" s="1033" t="s">
        <v>391</v>
      </c>
      <c r="H194" s="1028" t="s">
        <v>103</v>
      </c>
      <c r="I194" s="1029" t="s">
        <v>107</v>
      </c>
      <c r="J194" s="370" t="str">
        <f>IF('MHD PUB'!G44="","",'MHD PUB'!G44)</f>
        <v/>
      </c>
      <c r="K194" s="421">
        <v>1</v>
      </c>
      <c r="L194" s="1048" t="str">
        <f>IF(J194="","",J194*K194)</f>
        <v/>
      </c>
      <c r="M194" s="362"/>
    </row>
    <row r="195" spans="1:13" x14ac:dyDescent="0.2">
      <c r="A195" s="1027" t="s">
        <v>390</v>
      </c>
      <c r="B195" s="1028" t="s">
        <v>390</v>
      </c>
      <c r="C195" s="1029" t="s">
        <v>178</v>
      </c>
      <c r="D195" s="1030" t="s">
        <v>268</v>
      </c>
      <c r="E195" s="1031">
        <f>IF(J195="",0,1)</f>
        <v>0</v>
      </c>
      <c r="F195" s="1032">
        <v>824</v>
      </c>
      <c r="G195" s="1033" t="s">
        <v>392</v>
      </c>
      <c r="H195" s="1028" t="s">
        <v>103</v>
      </c>
      <c r="I195" s="1029" t="s">
        <v>107</v>
      </c>
      <c r="J195" s="370" t="str">
        <f>IF('MHD PUB'!G45="","",'MHD PUB'!G45)</f>
        <v/>
      </c>
      <c r="K195" s="421">
        <v>1</v>
      </c>
      <c r="L195" s="1048" t="str">
        <f>IF(J195="","",J195*K195)</f>
        <v/>
      </c>
      <c r="M195" s="362"/>
    </row>
    <row r="196" spans="1:13" x14ac:dyDescent="0.2">
      <c r="A196" s="1027" t="s">
        <v>390</v>
      </c>
      <c r="B196" s="1028" t="s">
        <v>390</v>
      </c>
      <c r="C196" s="1029" t="s">
        <v>370</v>
      </c>
      <c r="D196" s="1030" t="s">
        <v>267</v>
      </c>
      <c r="E196" s="1031">
        <f t="shared" si="26"/>
        <v>0</v>
      </c>
      <c r="F196" s="1032">
        <v>822</v>
      </c>
      <c r="G196" s="1033" t="s">
        <v>211</v>
      </c>
      <c r="H196" s="1028" t="s">
        <v>111</v>
      </c>
      <c r="I196" s="1029" t="s">
        <v>104</v>
      </c>
      <c r="J196" s="370" t="str">
        <f>IF('MHD PUB'!G13="","",'MHD PUB'!G13)</f>
        <v/>
      </c>
      <c r="K196" s="421">
        <v>1</v>
      </c>
      <c r="L196" s="1048" t="str">
        <f t="shared" si="27"/>
        <v/>
      </c>
      <c r="M196" s="362"/>
    </row>
    <row r="197" spans="1:13" x14ac:dyDescent="0.2">
      <c r="A197" s="1027" t="s">
        <v>390</v>
      </c>
      <c r="B197" s="1028" t="s">
        <v>390</v>
      </c>
      <c r="C197" s="1029" t="s">
        <v>370</v>
      </c>
      <c r="D197" s="1030" t="s">
        <v>267</v>
      </c>
      <c r="E197" s="1031">
        <f t="shared" si="26"/>
        <v>0</v>
      </c>
      <c r="F197" s="1032">
        <v>822</v>
      </c>
      <c r="G197" s="1033" t="s">
        <v>395</v>
      </c>
      <c r="H197" s="1028" t="s">
        <v>407</v>
      </c>
      <c r="I197" s="1029" t="s">
        <v>399</v>
      </c>
      <c r="J197" s="370" t="str">
        <f>IF('MHD PUB'!G15="","",'MHD PUB'!G15)</f>
        <v/>
      </c>
      <c r="K197" s="421">
        <v>1</v>
      </c>
      <c r="L197" s="1048" t="str">
        <f t="shared" si="27"/>
        <v/>
      </c>
      <c r="M197" s="362"/>
    </row>
    <row r="198" spans="1:13" x14ac:dyDescent="0.2">
      <c r="A198" s="1027" t="s">
        <v>390</v>
      </c>
      <c r="B198" s="1028" t="s">
        <v>390</v>
      </c>
      <c r="C198" s="1029" t="s">
        <v>370</v>
      </c>
      <c r="D198" s="1030" t="s">
        <v>267</v>
      </c>
      <c r="E198" s="1031">
        <f t="shared" si="26"/>
        <v>0</v>
      </c>
      <c r="F198" s="1032">
        <v>821</v>
      </c>
      <c r="G198" s="1033" t="s">
        <v>396</v>
      </c>
      <c r="H198" s="1028" t="s">
        <v>407</v>
      </c>
      <c r="I198" s="1029" t="s">
        <v>398</v>
      </c>
      <c r="J198" s="370" t="str">
        <f>IF('MHD PUB'!G11="","",'MHD PUB'!G11)</f>
        <v/>
      </c>
      <c r="K198" s="421">
        <v>1</v>
      </c>
      <c r="L198" s="1048" t="str">
        <f t="shared" si="27"/>
        <v/>
      </c>
      <c r="M198" s="362"/>
    </row>
    <row r="199" spans="1:13" x14ac:dyDescent="0.2">
      <c r="A199" s="1027" t="s">
        <v>390</v>
      </c>
      <c r="B199" s="1028" t="s">
        <v>390</v>
      </c>
      <c r="C199" s="1029" t="s">
        <v>370</v>
      </c>
      <c r="D199" s="1030" t="s">
        <v>267</v>
      </c>
      <c r="E199" s="1031">
        <f t="shared" si="26"/>
        <v>0</v>
      </c>
      <c r="F199" s="1032">
        <v>821</v>
      </c>
      <c r="G199" s="1033" t="s">
        <v>397</v>
      </c>
      <c r="H199" s="1028" t="s">
        <v>106</v>
      </c>
      <c r="I199" s="1029" t="s">
        <v>104</v>
      </c>
      <c r="J199" s="370" t="str">
        <f>IF('MHD PUB'!G8="","",'MHD PUB'!G8)</f>
        <v/>
      </c>
      <c r="K199" s="421">
        <v>1</v>
      </c>
      <c r="L199" s="1048" t="str">
        <f t="shared" si="27"/>
        <v/>
      </c>
      <c r="M199" s="362"/>
    </row>
    <row r="200" spans="1:13" x14ac:dyDescent="0.2">
      <c r="A200" s="1027" t="s">
        <v>390</v>
      </c>
      <c r="B200" s="1028" t="s">
        <v>390</v>
      </c>
      <c r="C200" s="1029" t="s">
        <v>370</v>
      </c>
      <c r="D200" s="1030" t="s">
        <v>267</v>
      </c>
      <c r="E200" s="1031">
        <f>IF(J200="",0,1)</f>
        <v>0</v>
      </c>
      <c r="F200" s="1032">
        <v>606</v>
      </c>
      <c r="G200" s="1033" t="s">
        <v>467</v>
      </c>
      <c r="H200" s="1028" t="s">
        <v>137</v>
      </c>
      <c r="I200" s="1029" t="s">
        <v>23</v>
      </c>
      <c r="J200" s="370" t="str">
        <f>IF(K200=0,0,IF(K200="","",1))</f>
        <v/>
      </c>
      <c r="K200" s="845" t="str">
        <f>IF('MHD PUB'!G25="","",IF('MHD PUB'!G25=0,0,'MHD PUB'!F112))</f>
        <v/>
      </c>
      <c r="L200" s="1048" t="str">
        <f t="shared" si="27"/>
        <v/>
      </c>
      <c r="M200" s="362"/>
    </row>
    <row r="201" spans="1:13" x14ac:dyDescent="0.2">
      <c r="A201" s="1027" t="s">
        <v>390</v>
      </c>
      <c r="B201" s="1028" t="s">
        <v>390</v>
      </c>
      <c r="C201" s="1029" t="s">
        <v>370</v>
      </c>
      <c r="D201" s="1030" t="s">
        <v>267</v>
      </c>
      <c r="E201" s="1031">
        <f>IF(J201="",0,1)</f>
        <v>0</v>
      </c>
      <c r="F201" s="1032">
        <v>606</v>
      </c>
      <c r="G201" s="1033" t="s">
        <v>418</v>
      </c>
      <c r="H201" s="1028" t="s">
        <v>137</v>
      </c>
      <c r="I201" s="1029" t="s">
        <v>23</v>
      </c>
      <c r="J201" s="370" t="str">
        <f>IF(K201=0,0,IF(K201="","",1))</f>
        <v/>
      </c>
      <c r="K201" s="845" t="str">
        <f>IF('MHD PUB'!G41="","",'MHD PUB'!G41)</f>
        <v/>
      </c>
      <c r="L201" s="1048" t="str">
        <f t="shared" si="27"/>
        <v/>
      </c>
      <c r="M201" s="362"/>
    </row>
    <row r="202" spans="1:13" x14ac:dyDescent="0.2">
      <c r="A202" s="1027" t="s">
        <v>390</v>
      </c>
      <c r="B202" s="1028" t="s">
        <v>390</v>
      </c>
      <c r="C202" s="1029" t="s">
        <v>370</v>
      </c>
      <c r="D202" s="1030" t="s">
        <v>267</v>
      </c>
      <c r="E202" s="1031">
        <f t="shared" si="26"/>
        <v>0</v>
      </c>
      <c r="F202" s="1032">
        <v>606</v>
      </c>
      <c r="G202" s="1033" t="s">
        <v>400</v>
      </c>
      <c r="H202" s="1028" t="s">
        <v>135</v>
      </c>
      <c r="I202" s="1029" t="s">
        <v>74</v>
      </c>
      <c r="J202" s="370" t="str">
        <f>IF('MHD PUB'!G23="","",'MHD PUB'!G23)</f>
        <v/>
      </c>
      <c r="K202" s="421">
        <v>1</v>
      </c>
      <c r="L202" s="1048" t="str">
        <f t="shared" si="27"/>
        <v/>
      </c>
      <c r="M202" s="362"/>
    </row>
    <row r="203" spans="1:13" x14ac:dyDescent="0.2">
      <c r="A203" s="1027" t="s">
        <v>390</v>
      </c>
      <c r="B203" s="1028" t="s">
        <v>390</v>
      </c>
      <c r="C203" s="1029" t="s">
        <v>370</v>
      </c>
      <c r="D203" s="1030" t="s">
        <v>267</v>
      </c>
      <c r="E203" s="1185" t="s">
        <v>9</v>
      </c>
      <c r="F203" s="1032">
        <v>606</v>
      </c>
      <c r="G203" s="1033" t="s">
        <v>545</v>
      </c>
      <c r="H203" s="1028" t="s">
        <v>141</v>
      </c>
      <c r="I203" s="1029" t="s">
        <v>23</v>
      </c>
      <c r="J203" s="370" t="e">
        <f>IF(K203=0,0,IF(K203="","",1))</f>
        <v>#REF!</v>
      </c>
      <c r="K203" s="845" t="e">
        <f>IF(#REF!="","",'MHD PUB'!F183)</f>
        <v>#REF!</v>
      </c>
      <c r="L203" s="1048" t="e">
        <f t="shared" ref="L203" si="28">IF(J203="","",J203*K203)</f>
        <v>#REF!</v>
      </c>
      <c r="M203" s="362"/>
    </row>
    <row r="204" spans="1:13" x14ac:dyDescent="0.2">
      <c r="A204" s="1034" t="s">
        <v>390</v>
      </c>
      <c r="B204" s="1035" t="s">
        <v>390</v>
      </c>
      <c r="C204" s="1036" t="s">
        <v>320</v>
      </c>
      <c r="D204" s="1037" t="s">
        <v>266</v>
      </c>
      <c r="E204" s="1038" t="s">
        <v>9</v>
      </c>
      <c r="F204" s="1039">
        <v>606</v>
      </c>
      <c r="G204" s="1040"/>
      <c r="H204" s="1041"/>
      <c r="I204" s="1036"/>
      <c r="J204" s="479"/>
      <c r="K204" s="847"/>
      <c r="L204" s="1049" t="str">
        <f t="shared" si="27"/>
        <v/>
      </c>
      <c r="M204" s="362"/>
    </row>
    <row r="205" spans="1:13" x14ac:dyDescent="0.2">
      <c r="A205" s="1181" t="s">
        <v>390</v>
      </c>
      <c r="B205" s="1182" t="s">
        <v>390</v>
      </c>
      <c r="C205" s="1183" t="s">
        <v>320</v>
      </c>
      <c r="D205" s="1184" t="s">
        <v>266</v>
      </c>
      <c r="E205" s="1185" t="s">
        <v>9</v>
      </c>
      <c r="F205" s="1186">
        <v>606</v>
      </c>
      <c r="G205" s="1187"/>
      <c r="H205" s="1188"/>
      <c r="I205" s="1183"/>
      <c r="J205" s="1189"/>
      <c r="K205" s="1190"/>
      <c r="L205" s="1191" t="str">
        <f t="shared" si="27"/>
        <v/>
      </c>
      <c r="M205" s="362"/>
    </row>
    <row r="206" spans="1:13" x14ac:dyDescent="0.2">
      <c r="A206" s="1179" t="s">
        <v>390</v>
      </c>
      <c r="B206" s="1180" t="s">
        <v>390</v>
      </c>
      <c r="C206" s="1042" t="s">
        <v>320</v>
      </c>
      <c r="D206" s="1043" t="s">
        <v>266</v>
      </c>
      <c r="E206" s="1044" t="s">
        <v>9</v>
      </c>
      <c r="F206" s="1045">
        <v>606</v>
      </c>
      <c r="G206" s="1046"/>
      <c r="H206" s="1047"/>
      <c r="I206" s="1042"/>
      <c r="J206" s="492"/>
      <c r="K206" s="848"/>
      <c r="L206" s="1050" t="str">
        <f>IF(J206="","",J206*K206)</f>
        <v/>
      </c>
      <c r="M206" s="362"/>
    </row>
    <row r="207" spans="1:13" ht="12.75" thickBot="1" x14ac:dyDescent="0.25">
      <c r="A207" s="963" t="s">
        <v>390</v>
      </c>
      <c r="B207" s="964"/>
      <c r="C207" s="964"/>
      <c r="D207" s="965" t="s">
        <v>341</v>
      </c>
      <c r="E207" s="965" t="s">
        <v>555</v>
      </c>
      <c r="F207" s="965"/>
      <c r="G207" s="971"/>
      <c r="H207" s="971"/>
      <c r="I207" s="971"/>
      <c r="J207" s="966" t="s">
        <v>9</v>
      </c>
      <c r="K207" s="972"/>
      <c r="L207" s="973" t="s">
        <v>117</v>
      </c>
      <c r="M207" s="969" t="e">
        <f>SUM(L186:L206)</f>
        <v>#REF!</v>
      </c>
    </row>
    <row r="208" spans="1:13" x14ac:dyDescent="0.2">
      <c r="A208" s="543" t="s">
        <v>343</v>
      </c>
      <c r="B208" s="544" t="s">
        <v>344</v>
      </c>
      <c r="C208" s="545" t="s">
        <v>149</v>
      </c>
      <c r="D208" s="546" t="s">
        <v>267</v>
      </c>
      <c r="E208" s="547" t="e">
        <f t="shared" ref="E208:E216" si="29">IF(J208="",0,1)</f>
        <v>#REF!</v>
      </c>
      <c r="F208" s="548">
        <v>821</v>
      </c>
      <c r="G208" s="549" t="s">
        <v>212</v>
      </c>
      <c r="H208" s="550" t="s">
        <v>106</v>
      </c>
      <c r="I208" s="545" t="s">
        <v>104</v>
      </c>
      <c r="J208" s="419" t="e">
        <f>IF(#REF!="","",#REF!)</f>
        <v>#REF!</v>
      </c>
      <c r="K208" s="421">
        <v>1</v>
      </c>
      <c r="L208" s="551" t="e">
        <f t="shared" ref="L208:L217" si="30">IF(J208="","",J208*K208)</f>
        <v>#REF!</v>
      </c>
      <c r="M208" s="552"/>
    </row>
    <row r="209" spans="1:13" x14ac:dyDescent="0.2">
      <c r="A209" s="553" t="s">
        <v>343</v>
      </c>
      <c r="B209" s="554" t="s">
        <v>344</v>
      </c>
      <c r="C209" s="555" t="s">
        <v>149</v>
      </c>
      <c r="D209" s="556" t="s">
        <v>267</v>
      </c>
      <c r="E209" s="557" t="e">
        <f t="shared" si="29"/>
        <v>#REF!</v>
      </c>
      <c r="F209" s="558">
        <v>821</v>
      </c>
      <c r="G209" s="559" t="s">
        <v>212</v>
      </c>
      <c r="H209" s="560" t="s">
        <v>124</v>
      </c>
      <c r="I209" s="555" t="s">
        <v>108</v>
      </c>
      <c r="J209" s="370" t="e">
        <f>IF(#REF!="","",#REF!)</f>
        <v>#REF!</v>
      </c>
      <c r="K209" s="421">
        <v>1</v>
      </c>
      <c r="L209" s="561" t="e">
        <f t="shared" si="30"/>
        <v>#REF!</v>
      </c>
      <c r="M209" s="562"/>
    </row>
    <row r="210" spans="1:13" x14ac:dyDescent="0.2">
      <c r="A210" s="553" t="s">
        <v>343</v>
      </c>
      <c r="B210" s="554" t="s">
        <v>344</v>
      </c>
      <c r="C210" s="555" t="s">
        <v>149</v>
      </c>
      <c r="D210" s="556" t="s">
        <v>267</v>
      </c>
      <c r="E210" s="557" t="e">
        <f t="shared" si="29"/>
        <v>#REF!</v>
      </c>
      <c r="F210" s="558">
        <v>824</v>
      </c>
      <c r="G210" s="559" t="s">
        <v>213</v>
      </c>
      <c r="H210" s="560" t="s">
        <v>103</v>
      </c>
      <c r="I210" s="555" t="s">
        <v>107</v>
      </c>
      <c r="J210" s="370" t="e">
        <f>IF(#REF!="","",#REF!)</f>
        <v>#REF!</v>
      </c>
      <c r="K210" s="421">
        <v>1</v>
      </c>
      <c r="L210" s="561" t="e">
        <f t="shared" si="30"/>
        <v>#REF!</v>
      </c>
      <c r="M210" s="562"/>
    </row>
    <row r="211" spans="1:13" x14ac:dyDescent="0.2">
      <c r="A211" s="553" t="s">
        <v>343</v>
      </c>
      <c r="B211" s="554" t="s">
        <v>344</v>
      </c>
      <c r="C211" s="555" t="s">
        <v>149</v>
      </c>
      <c r="D211" s="556" t="s">
        <v>267</v>
      </c>
      <c r="E211" s="557" t="e">
        <f t="shared" si="29"/>
        <v>#REF!</v>
      </c>
      <c r="F211" s="558">
        <v>824</v>
      </c>
      <c r="G211" s="559" t="s">
        <v>214</v>
      </c>
      <c r="H211" s="560" t="s">
        <v>103</v>
      </c>
      <c r="I211" s="555" t="s">
        <v>107</v>
      </c>
      <c r="J211" s="370" t="e">
        <f>IF(#REF!="","",#REF!)</f>
        <v>#REF!</v>
      </c>
      <c r="K211" s="421">
        <v>1</v>
      </c>
      <c r="L211" s="561" t="e">
        <f t="shared" si="30"/>
        <v>#REF!</v>
      </c>
      <c r="M211" s="562"/>
    </row>
    <row r="212" spans="1:13" x14ac:dyDescent="0.2">
      <c r="A212" s="553" t="s">
        <v>343</v>
      </c>
      <c r="B212" s="554" t="s">
        <v>344</v>
      </c>
      <c r="C212" s="563" t="s">
        <v>149</v>
      </c>
      <c r="D212" s="556" t="s">
        <v>267</v>
      </c>
      <c r="E212" s="557" t="e">
        <f t="shared" si="29"/>
        <v>#REF!</v>
      </c>
      <c r="F212" s="558">
        <v>822</v>
      </c>
      <c r="G212" s="559" t="s">
        <v>211</v>
      </c>
      <c r="H212" s="560" t="s">
        <v>111</v>
      </c>
      <c r="I212" s="555" t="s">
        <v>104</v>
      </c>
      <c r="J212" s="370" t="e">
        <f>IF(#REF!="","",#REF!)</f>
        <v>#REF!</v>
      </c>
      <c r="K212" s="421">
        <v>1</v>
      </c>
      <c r="L212" s="561" t="e">
        <f t="shared" si="30"/>
        <v>#REF!</v>
      </c>
      <c r="M212" s="562"/>
    </row>
    <row r="213" spans="1:13" x14ac:dyDescent="0.2">
      <c r="A213" s="553" t="s">
        <v>343</v>
      </c>
      <c r="B213" s="554" t="s">
        <v>344</v>
      </c>
      <c r="C213" s="563" t="s">
        <v>149</v>
      </c>
      <c r="D213" s="556" t="s">
        <v>267</v>
      </c>
      <c r="E213" s="557" t="e">
        <f t="shared" si="29"/>
        <v>#REF!</v>
      </c>
      <c r="F213" s="558">
        <v>822</v>
      </c>
      <c r="G213" s="559" t="s">
        <v>211</v>
      </c>
      <c r="H213" s="560" t="s">
        <v>112</v>
      </c>
      <c r="I213" s="555" t="s">
        <v>108</v>
      </c>
      <c r="J213" s="370" t="e">
        <f>IF(#REF!="","",#REF!)</f>
        <v>#REF!</v>
      </c>
      <c r="K213" s="421">
        <v>1</v>
      </c>
      <c r="L213" s="561" t="e">
        <f t="shared" si="30"/>
        <v>#REF!</v>
      </c>
      <c r="M213" s="562"/>
    </row>
    <row r="214" spans="1:13" x14ac:dyDescent="0.2">
      <c r="A214" s="553" t="s">
        <v>343</v>
      </c>
      <c r="B214" s="554" t="s">
        <v>344</v>
      </c>
      <c r="C214" s="563" t="s">
        <v>116</v>
      </c>
      <c r="D214" s="556" t="s">
        <v>267</v>
      </c>
      <c r="E214" s="557" t="e">
        <f t="shared" si="29"/>
        <v>#REF!</v>
      </c>
      <c r="F214" s="558">
        <v>606</v>
      </c>
      <c r="G214" s="559" t="s">
        <v>218</v>
      </c>
      <c r="H214" s="560" t="s">
        <v>115</v>
      </c>
      <c r="I214" s="555" t="s">
        <v>108</v>
      </c>
      <c r="J214" s="370" t="e">
        <f>IF(#REF!="","",#REF!)</f>
        <v>#REF!</v>
      </c>
      <c r="K214" s="421">
        <v>1</v>
      </c>
      <c r="L214" s="561" t="e">
        <f t="shared" si="30"/>
        <v>#REF!</v>
      </c>
      <c r="M214" s="562"/>
    </row>
    <row r="215" spans="1:13" x14ac:dyDescent="0.2">
      <c r="A215" s="553" t="s">
        <v>343</v>
      </c>
      <c r="B215" s="554" t="s">
        <v>344</v>
      </c>
      <c r="C215" s="563" t="s">
        <v>105</v>
      </c>
      <c r="D215" s="556" t="s">
        <v>267</v>
      </c>
      <c r="E215" s="557" t="e">
        <f t="shared" si="29"/>
        <v>#REF!</v>
      </c>
      <c r="F215" s="558">
        <v>301</v>
      </c>
      <c r="G215" s="559" t="s">
        <v>210</v>
      </c>
      <c r="H215" s="560" t="s">
        <v>100</v>
      </c>
      <c r="I215" s="555" t="s">
        <v>25</v>
      </c>
      <c r="J215" s="370" t="e">
        <f>IF(#REF!="","",#REF!)</f>
        <v>#REF!</v>
      </c>
      <c r="K215" s="421">
        <v>1</v>
      </c>
      <c r="L215" s="561" t="e">
        <f t="shared" si="30"/>
        <v>#REF!</v>
      </c>
      <c r="M215" s="562"/>
    </row>
    <row r="216" spans="1:13" x14ac:dyDescent="0.2">
      <c r="A216" s="553" t="s">
        <v>343</v>
      </c>
      <c r="B216" s="554" t="s">
        <v>344</v>
      </c>
      <c r="C216" s="563" t="s">
        <v>105</v>
      </c>
      <c r="D216" s="556" t="s">
        <v>267</v>
      </c>
      <c r="E216" s="557" t="e">
        <f t="shared" si="29"/>
        <v>#REF!</v>
      </c>
      <c r="F216" s="558">
        <v>301</v>
      </c>
      <c r="G216" s="559" t="s">
        <v>210</v>
      </c>
      <c r="H216" s="560" t="s">
        <v>100</v>
      </c>
      <c r="I216" s="555" t="s">
        <v>374</v>
      </c>
      <c r="J216" s="370" t="e">
        <f>IF(#REF!="","",#REF!+#REF!+#REF!)</f>
        <v>#REF!</v>
      </c>
      <c r="K216" s="421">
        <v>1</v>
      </c>
      <c r="L216" s="561" t="e">
        <f t="shared" si="30"/>
        <v>#REF!</v>
      </c>
      <c r="M216" s="562"/>
    </row>
    <row r="217" spans="1:13" x14ac:dyDescent="0.2">
      <c r="A217" s="553" t="s">
        <v>343</v>
      </c>
      <c r="B217" s="554" t="s">
        <v>344</v>
      </c>
      <c r="C217" s="563" t="s">
        <v>105</v>
      </c>
      <c r="D217" s="564" t="s">
        <v>268</v>
      </c>
      <c r="E217" s="565" t="s">
        <v>9</v>
      </c>
      <c r="F217" s="566">
        <v>606</v>
      </c>
      <c r="G217" s="567" t="s">
        <v>345</v>
      </c>
      <c r="H217" s="554" t="s">
        <v>100</v>
      </c>
      <c r="I217" s="563" t="s">
        <v>74</v>
      </c>
      <c r="J217" s="370" t="e">
        <f>IF(#REF!="","",#REF!)</f>
        <v>#REF!</v>
      </c>
      <c r="K217" s="421">
        <v>1</v>
      </c>
      <c r="L217" s="561" t="e">
        <f t="shared" si="30"/>
        <v>#REF!</v>
      </c>
      <c r="M217" s="562"/>
    </row>
    <row r="218" spans="1:13" x14ac:dyDescent="0.2">
      <c r="A218" s="568" t="s">
        <v>343</v>
      </c>
      <c r="B218" s="569" t="s">
        <v>344</v>
      </c>
      <c r="C218" s="570" t="s">
        <v>136</v>
      </c>
      <c r="D218" s="571" t="s">
        <v>268</v>
      </c>
      <c r="E218" s="572" t="e">
        <f>IF(J218="",0,1)</f>
        <v>#REF!</v>
      </c>
      <c r="F218" s="573">
        <v>606</v>
      </c>
      <c r="G218" s="574" t="s">
        <v>136</v>
      </c>
      <c r="H218" s="575" t="s">
        <v>137</v>
      </c>
      <c r="I218" s="576" t="s">
        <v>23</v>
      </c>
      <c r="J218" s="424" t="e">
        <f>IF(K218=0,0,IF(K218="","",1))</f>
        <v>#REF!</v>
      </c>
      <c r="K218" s="425" t="e">
        <f>IF(#REF!="","",#REF!)</f>
        <v>#REF!</v>
      </c>
      <c r="L218" s="577" t="e">
        <f t="shared" ref="L218:L222" si="31">IF(J218="","",J218*K218)</f>
        <v>#REF!</v>
      </c>
      <c r="M218" s="562"/>
    </row>
    <row r="219" spans="1:13" x14ac:dyDescent="0.2">
      <c r="A219" s="568" t="s">
        <v>343</v>
      </c>
      <c r="B219" s="569" t="s">
        <v>344</v>
      </c>
      <c r="C219" s="570" t="s">
        <v>542</v>
      </c>
      <c r="D219" s="571" t="s">
        <v>268</v>
      </c>
      <c r="E219" s="557" t="s">
        <v>9</v>
      </c>
      <c r="F219" s="573">
        <v>606</v>
      </c>
      <c r="G219" s="574" t="s">
        <v>545</v>
      </c>
      <c r="H219" s="575" t="s">
        <v>141</v>
      </c>
      <c r="I219" s="576" t="s">
        <v>23</v>
      </c>
      <c r="J219" s="424" t="e">
        <f>IF(K219=0,0,IF(K219="","",1))</f>
        <v>#REF!</v>
      </c>
      <c r="K219" s="425" t="e">
        <f>IF(#REF!="","",#REF!)</f>
        <v>#REF!</v>
      </c>
      <c r="L219" s="577" t="e">
        <f t="shared" ref="L219" si="32">IF(J219="","",J219*K219)</f>
        <v>#REF!</v>
      </c>
      <c r="M219" s="562"/>
    </row>
    <row r="220" spans="1:13" x14ac:dyDescent="0.2">
      <c r="A220" s="578" t="s">
        <v>343</v>
      </c>
      <c r="B220" s="579" t="s">
        <v>344</v>
      </c>
      <c r="C220" s="580" t="s">
        <v>320</v>
      </c>
      <c r="D220" s="581" t="s">
        <v>266</v>
      </c>
      <c r="E220" s="582" t="s">
        <v>9</v>
      </c>
      <c r="F220" s="583">
        <v>606</v>
      </c>
      <c r="G220" s="584"/>
      <c r="H220" s="585"/>
      <c r="I220" s="580"/>
      <c r="J220" s="479"/>
      <c r="K220" s="480"/>
      <c r="L220" s="586" t="str">
        <f t="shared" si="31"/>
        <v/>
      </c>
      <c r="M220" s="562"/>
    </row>
    <row r="221" spans="1:13" x14ac:dyDescent="0.2">
      <c r="A221" s="553" t="s">
        <v>343</v>
      </c>
      <c r="B221" s="554" t="s">
        <v>344</v>
      </c>
      <c r="C221" s="555" t="s">
        <v>320</v>
      </c>
      <c r="D221" s="556" t="s">
        <v>266</v>
      </c>
      <c r="E221" s="557" t="s">
        <v>9</v>
      </c>
      <c r="F221" s="558">
        <v>606</v>
      </c>
      <c r="G221" s="559"/>
      <c r="H221" s="587"/>
      <c r="I221" s="555"/>
      <c r="J221" s="483"/>
      <c r="K221" s="446"/>
      <c r="L221" s="561" t="str">
        <f t="shared" si="31"/>
        <v/>
      </c>
      <c r="M221" s="562"/>
    </row>
    <row r="222" spans="1:13" x14ac:dyDescent="0.2">
      <c r="A222" s="588" t="s">
        <v>343</v>
      </c>
      <c r="B222" s="589" t="s">
        <v>344</v>
      </c>
      <c r="C222" s="590" t="s">
        <v>320</v>
      </c>
      <c r="D222" s="591" t="s">
        <v>266</v>
      </c>
      <c r="E222" s="592" t="s">
        <v>9</v>
      </c>
      <c r="F222" s="593">
        <v>606</v>
      </c>
      <c r="G222" s="594"/>
      <c r="H222" s="595"/>
      <c r="I222" s="590"/>
      <c r="J222" s="492"/>
      <c r="K222" s="493"/>
      <c r="L222" s="596" t="str">
        <f t="shared" si="31"/>
        <v/>
      </c>
      <c r="M222" s="597"/>
    </row>
    <row r="223" spans="1:13" ht="12.75" thickBot="1" x14ac:dyDescent="0.25">
      <c r="A223" s="963" t="s">
        <v>343</v>
      </c>
      <c r="B223" s="964"/>
      <c r="C223" s="964"/>
      <c r="D223" s="965" t="s">
        <v>341</v>
      </c>
      <c r="E223" s="965" t="s">
        <v>555</v>
      </c>
      <c r="F223" s="965"/>
      <c r="G223" s="971"/>
      <c r="H223" s="971"/>
      <c r="I223" s="971"/>
      <c r="J223" s="966" t="s">
        <v>9</v>
      </c>
      <c r="K223" s="972"/>
      <c r="L223" s="973" t="s">
        <v>117</v>
      </c>
      <c r="M223" s="969" t="e">
        <f>SUM(L208:L222)</f>
        <v>#REF!</v>
      </c>
    </row>
    <row r="224" spans="1:13" x14ac:dyDescent="0.2">
      <c r="A224" s="598" t="s">
        <v>495</v>
      </c>
      <c r="B224" s="599" t="s">
        <v>364</v>
      </c>
      <c r="C224" s="600" t="s">
        <v>149</v>
      </c>
      <c r="D224" s="601" t="s">
        <v>267</v>
      </c>
      <c r="E224" s="602" t="e">
        <f t="shared" ref="E224:E230" si="33">IF(J224="",0,1)</f>
        <v>#REF!</v>
      </c>
      <c r="F224" s="603">
        <v>821</v>
      </c>
      <c r="G224" s="604" t="s">
        <v>212</v>
      </c>
      <c r="H224" s="605" t="s">
        <v>106</v>
      </c>
      <c r="I224" s="600" t="s">
        <v>104</v>
      </c>
      <c r="J224" s="419" t="e">
        <f>IF(#REF!="","",#REF!)</f>
        <v>#REF!</v>
      </c>
      <c r="K224" s="421">
        <v>1</v>
      </c>
      <c r="L224" s="606" t="e">
        <f t="shared" ref="L224:L237" si="34">IF(J224="","",J224*K224)</f>
        <v>#REF!</v>
      </c>
      <c r="M224" s="552"/>
    </row>
    <row r="225" spans="1:13" x14ac:dyDescent="0.2">
      <c r="A225" s="607" t="s">
        <v>495</v>
      </c>
      <c r="B225" s="608" t="s">
        <v>364</v>
      </c>
      <c r="C225" s="609" t="s">
        <v>149</v>
      </c>
      <c r="D225" s="610" t="s">
        <v>267</v>
      </c>
      <c r="E225" s="611" t="e">
        <f t="shared" si="33"/>
        <v>#REF!</v>
      </c>
      <c r="F225" s="612">
        <v>824</v>
      </c>
      <c r="G225" s="613" t="s">
        <v>70</v>
      </c>
      <c r="H225" s="614" t="s">
        <v>103</v>
      </c>
      <c r="I225" s="609" t="s">
        <v>107</v>
      </c>
      <c r="J225" s="370" t="e">
        <f>IF(#REF!="","",#REF!)</f>
        <v>#REF!</v>
      </c>
      <c r="K225" s="421">
        <v>1</v>
      </c>
      <c r="L225" s="615" t="e">
        <f t="shared" si="34"/>
        <v>#REF!</v>
      </c>
      <c r="M225" s="562"/>
    </row>
    <row r="226" spans="1:13" x14ac:dyDescent="0.2">
      <c r="A226" s="607" t="s">
        <v>495</v>
      </c>
      <c r="B226" s="608" t="s">
        <v>364</v>
      </c>
      <c r="C226" s="616" t="s">
        <v>149</v>
      </c>
      <c r="D226" s="610" t="s">
        <v>267</v>
      </c>
      <c r="E226" s="611" t="e">
        <f t="shared" si="33"/>
        <v>#REF!</v>
      </c>
      <c r="F226" s="612">
        <v>822</v>
      </c>
      <c r="G226" s="613" t="s">
        <v>211</v>
      </c>
      <c r="H226" s="614" t="s">
        <v>111</v>
      </c>
      <c r="I226" s="609" t="s">
        <v>104</v>
      </c>
      <c r="J226" s="370" t="e">
        <f>IF(#REF!="","",#REF!)</f>
        <v>#REF!</v>
      </c>
      <c r="K226" s="421">
        <v>1</v>
      </c>
      <c r="L226" s="615" t="e">
        <f t="shared" si="34"/>
        <v>#REF!</v>
      </c>
      <c r="M226" s="562"/>
    </row>
    <row r="227" spans="1:13" x14ac:dyDescent="0.2">
      <c r="A227" s="607" t="s">
        <v>495</v>
      </c>
      <c r="B227" s="608" t="s">
        <v>364</v>
      </c>
      <c r="C227" s="616" t="s">
        <v>149</v>
      </c>
      <c r="D227" s="610" t="s">
        <v>267</v>
      </c>
      <c r="E227" s="611" t="e">
        <f t="shared" si="33"/>
        <v>#REF!</v>
      </c>
      <c r="F227" s="612">
        <v>822</v>
      </c>
      <c r="G227" s="613" t="s">
        <v>211</v>
      </c>
      <c r="H227" s="614" t="s">
        <v>112</v>
      </c>
      <c r="I227" s="609" t="s">
        <v>108</v>
      </c>
      <c r="J227" s="370" t="e">
        <f>IF(#REF!="","",#REF!)</f>
        <v>#REF!</v>
      </c>
      <c r="K227" s="421">
        <v>1</v>
      </c>
      <c r="L227" s="615" t="e">
        <f t="shared" si="34"/>
        <v>#REF!</v>
      </c>
      <c r="M227" s="562"/>
    </row>
    <row r="228" spans="1:13" x14ac:dyDescent="0.2">
      <c r="A228" s="607" t="s">
        <v>495</v>
      </c>
      <c r="B228" s="608" t="s">
        <v>364</v>
      </c>
      <c r="C228" s="616" t="s">
        <v>116</v>
      </c>
      <c r="D228" s="610" t="s">
        <v>267</v>
      </c>
      <c r="E228" s="611" t="e">
        <f t="shared" si="33"/>
        <v>#REF!</v>
      </c>
      <c r="F228" s="612">
        <v>606</v>
      </c>
      <c r="G228" s="613" t="s">
        <v>218</v>
      </c>
      <c r="H228" s="614" t="s">
        <v>115</v>
      </c>
      <c r="I228" s="609" t="s">
        <v>108</v>
      </c>
      <c r="J228" s="370" t="e">
        <f>IF(#REF!="","",#REF!)</f>
        <v>#REF!</v>
      </c>
      <c r="K228" s="421">
        <v>1</v>
      </c>
      <c r="L228" s="615" t="e">
        <f t="shared" si="34"/>
        <v>#REF!</v>
      </c>
      <c r="M228" s="562"/>
    </row>
    <row r="229" spans="1:13" x14ac:dyDescent="0.2">
      <c r="A229" s="607" t="s">
        <v>495</v>
      </c>
      <c r="B229" s="608" t="s">
        <v>364</v>
      </c>
      <c r="C229" s="616" t="s">
        <v>105</v>
      </c>
      <c r="D229" s="610" t="s">
        <v>267</v>
      </c>
      <c r="E229" s="611" t="e">
        <f t="shared" si="33"/>
        <v>#REF!</v>
      </c>
      <c r="F229" s="612">
        <v>301</v>
      </c>
      <c r="G229" s="613" t="s">
        <v>210</v>
      </c>
      <c r="H229" s="614" t="s">
        <v>100</v>
      </c>
      <c r="I229" s="609" t="s">
        <v>25</v>
      </c>
      <c r="J229" s="370" t="e">
        <f>IF(#REF!="","",#REF!)</f>
        <v>#REF!</v>
      </c>
      <c r="K229" s="421">
        <v>1</v>
      </c>
      <c r="L229" s="615" t="e">
        <f t="shared" si="34"/>
        <v>#REF!</v>
      </c>
      <c r="M229" s="562"/>
    </row>
    <row r="230" spans="1:13" x14ac:dyDescent="0.2">
      <c r="A230" s="607" t="s">
        <v>495</v>
      </c>
      <c r="B230" s="608" t="s">
        <v>364</v>
      </c>
      <c r="C230" s="616" t="s">
        <v>105</v>
      </c>
      <c r="D230" s="610" t="s">
        <v>267</v>
      </c>
      <c r="E230" s="611">
        <f t="shared" si="33"/>
        <v>0</v>
      </c>
      <c r="F230" s="612">
        <v>301</v>
      </c>
      <c r="G230" s="613" t="s">
        <v>210</v>
      </c>
      <c r="H230" s="614" t="s">
        <v>100</v>
      </c>
      <c r="I230" s="609" t="s">
        <v>368</v>
      </c>
      <c r="J230" s="370" t="str">
        <f>IF($F$381="","",0)</f>
        <v/>
      </c>
      <c r="K230" s="421">
        <v>1</v>
      </c>
      <c r="L230" s="615" t="str">
        <f t="shared" si="34"/>
        <v/>
      </c>
      <c r="M230" s="562"/>
    </row>
    <row r="231" spans="1:13" x14ac:dyDescent="0.2">
      <c r="A231" s="607" t="s">
        <v>495</v>
      </c>
      <c r="B231" s="608" t="s">
        <v>364</v>
      </c>
      <c r="C231" s="616" t="s">
        <v>105</v>
      </c>
      <c r="D231" s="610" t="s">
        <v>267</v>
      </c>
      <c r="E231" s="611" t="e">
        <f>IF(J231="",0,1)</f>
        <v>#REF!</v>
      </c>
      <c r="F231" s="612">
        <v>301</v>
      </c>
      <c r="G231" s="613" t="s">
        <v>210</v>
      </c>
      <c r="H231" s="614" t="s">
        <v>100</v>
      </c>
      <c r="I231" s="609" t="s">
        <v>369</v>
      </c>
      <c r="J231" s="370" t="e">
        <f>IF(#REF!="","",#REF!)</f>
        <v>#REF!</v>
      </c>
      <c r="K231" s="421">
        <v>1</v>
      </c>
      <c r="L231" s="615" t="e">
        <f t="shared" si="34"/>
        <v>#REF!</v>
      </c>
      <c r="M231" s="562"/>
    </row>
    <row r="232" spans="1:13" x14ac:dyDescent="0.2">
      <c r="A232" s="607" t="s">
        <v>495</v>
      </c>
      <c r="B232" s="608" t="s">
        <v>364</v>
      </c>
      <c r="C232" s="616" t="s">
        <v>105</v>
      </c>
      <c r="D232" s="617" t="s">
        <v>268</v>
      </c>
      <c r="E232" s="611" t="s">
        <v>9</v>
      </c>
      <c r="F232" s="618">
        <v>606</v>
      </c>
      <c r="G232" s="619" t="s">
        <v>345</v>
      </c>
      <c r="H232" s="608" t="s">
        <v>100</v>
      </c>
      <c r="I232" s="616" t="s">
        <v>74</v>
      </c>
      <c r="J232" s="370" t="e">
        <f>IF(#REF!="","",#REF!)</f>
        <v>#REF!</v>
      </c>
      <c r="K232" s="421">
        <v>1</v>
      </c>
      <c r="L232" s="615" t="e">
        <f t="shared" si="34"/>
        <v>#REF!</v>
      </c>
      <c r="M232" s="562"/>
    </row>
    <row r="233" spans="1:13" x14ac:dyDescent="0.2">
      <c r="A233" s="620" t="s">
        <v>495</v>
      </c>
      <c r="B233" s="621" t="s">
        <v>364</v>
      </c>
      <c r="C233" s="622" t="s">
        <v>136</v>
      </c>
      <c r="D233" s="623" t="s">
        <v>268</v>
      </c>
      <c r="E233" s="624" t="e">
        <f>IF(J233="",0,1)</f>
        <v>#REF!</v>
      </c>
      <c r="F233" s="625">
        <v>606</v>
      </c>
      <c r="G233" s="626" t="s">
        <v>136</v>
      </c>
      <c r="H233" s="627" t="s">
        <v>137</v>
      </c>
      <c r="I233" s="628" t="s">
        <v>23</v>
      </c>
      <c r="J233" s="424" t="e">
        <f>IF(K233=0,0,IF(K233="","",1))</f>
        <v>#REF!</v>
      </c>
      <c r="K233" s="425" t="e">
        <f>IF(#REF!="","",#REF!)</f>
        <v>#REF!</v>
      </c>
      <c r="L233" s="629" t="e">
        <f t="shared" si="34"/>
        <v>#REF!</v>
      </c>
      <c r="M233" s="562"/>
    </row>
    <row r="234" spans="1:13" x14ac:dyDescent="0.2">
      <c r="A234" s="620" t="s">
        <v>495</v>
      </c>
      <c r="B234" s="621" t="s">
        <v>364</v>
      </c>
      <c r="C234" s="622" t="s">
        <v>542</v>
      </c>
      <c r="D234" s="623" t="s">
        <v>268</v>
      </c>
      <c r="E234" s="611" t="s">
        <v>9</v>
      </c>
      <c r="F234" s="625">
        <v>606</v>
      </c>
      <c r="G234" s="626" t="s">
        <v>545</v>
      </c>
      <c r="H234" s="627" t="s">
        <v>141</v>
      </c>
      <c r="I234" s="628" t="s">
        <v>23</v>
      </c>
      <c r="J234" s="424" t="e">
        <f>IF(K234=0,0,IF(K234="","",1))</f>
        <v>#REF!</v>
      </c>
      <c r="K234" s="425" t="e">
        <f>IF(#REF!="","",#REF!)</f>
        <v>#REF!</v>
      </c>
      <c r="L234" s="629" t="e">
        <f t="shared" ref="L234" si="35">IF(J234="","",J234*K234)</f>
        <v>#REF!</v>
      </c>
      <c r="M234" s="562"/>
    </row>
    <row r="235" spans="1:13" x14ac:dyDescent="0.2">
      <c r="A235" s="630" t="s">
        <v>495</v>
      </c>
      <c r="B235" s="631" t="s">
        <v>364</v>
      </c>
      <c r="C235" s="632" t="s">
        <v>320</v>
      </c>
      <c r="D235" s="633" t="s">
        <v>266</v>
      </c>
      <c r="E235" s="634" t="s">
        <v>9</v>
      </c>
      <c r="F235" s="635">
        <v>606</v>
      </c>
      <c r="G235" s="636"/>
      <c r="H235" s="637"/>
      <c r="I235" s="632"/>
      <c r="J235" s="479"/>
      <c r="K235" s="480"/>
      <c r="L235" s="638" t="str">
        <f t="shared" si="34"/>
        <v/>
      </c>
      <c r="M235" s="562"/>
    </row>
    <row r="236" spans="1:13" x14ac:dyDescent="0.2">
      <c r="A236" s="607" t="s">
        <v>495</v>
      </c>
      <c r="B236" s="608" t="s">
        <v>364</v>
      </c>
      <c r="C236" s="609" t="s">
        <v>320</v>
      </c>
      <c r="D236" s="610" t="s">
        <v>266</v>
      </c>
      <c r="E236" s="611" t="s">
        <v>9</v>
      </c>
      <c r="F236" s="612">
        <v>606</v>
      </c>
      <c r="G236" s="613"/>
      <c r="H236" s="639"/>
      <c r="I236" s="609"/>
      <c r="J236" s="483"/>
      <c r="K236" s="446"/>
      <c r="L236" s="615" t="str">
        <f t="shared" si="34"/>
        <v/>
      </c>
      <c r="M236" s="562"/>
    </row>
    <row r="237" spans="1:13" x14ac:dyDescent="0.2">
      <c r="A237" s="640" t="s">
        <v>495</v>
      </c>
      <c r="B237" s="641" t="s">
        <v>364</v>
      </c>
      <c r="C237" s="642" t="s">
        <v>320</v>
      </c>
      <c r="D237" s="643" t="s">
        <v>266</v>
      </c>
      <c r="E237" s="644" t="s">
        <v>9</v>
      </c>
      <c r="F237" s="645">
        <v>606</v>
      </c>
      <c r="G237" s="646"/>
      <c r="H237" s="647"/>
      <c r="I237" s="642"/>
      <c r="J237" s="492"/>
      <c r="K237" s="493"/>
      <c r="L237" s="648" t="str">
        <f t="shared" si="34"/>
        <v/>
      </c>
      <c r="M237" s="597"/>
    </row>
    <row r="238" spans="1:13" ht="12.75" thickBot="1" x14ac:dyDescent="0.25">
      <c r="A238" s="963" t="s">
        <v>495</v>
      </c>
      <c r="B238" s="964"/>
      <c r="C238" s="964"/>
      <c r="D238" s="965" t="s">
        <v>341</v>
      </c>
      <c r="E238" s="965" t="s">
        <v>555</v>
      </c>
      <c r="F238" s="965"/>
      <c r="G238" s="971"/>
      <c r="H238" s="971"/>
      <c r="I238" s="971"/>
      <c r="J238" s="966" t="s">
        <v>9</v>
      </c>
      <c r="K238" s="972"/>
      <c r="L238" s="973" t="s">
        <v>117</v>
      </c>
      <c r="M238" s="969" t="e">
        <f>SUM(L224:L237)</f>
        <v>#REF!</v>
      </c>
    </row>
    <row r="239" spans="1:13" x14ac:dyDescent="0.2">
      <c r="A239" s="1051" t="s">
        <v>453</v>
      </c>
      <c r="B239" s="1052" t="s">
        <v>471</v>
      </c>
      <c r="C239" s="1053" t="s">
        <v>149</v>
      </c>
      <c r="D239" s="1054" t="s">
        <v>267</v>
      </c>
      <c r="E239" s="1055" t="e">
        <f t="shared" ref="E239:E246" si="36">IF(J239="",0,1)</f>
        <v>#REF!</v>
      </c>
      <c r="F239" s="1056">
        <v>821</v>
      </c>
      <c r="G239" s="1057" t="s">
        <v>212</v>
      </c>
      <c r="H239" s="1058" t="s">
        <v>106</v>
      </c>
      <c r="I239" s="1053" t="s">
        <v>104</v>
      </c>
      <c r="J239" s="419" t="e">
        <f>IF(#REF!="","",#REF!)</f>
        <v>#REF!</v>
      </c>
      <c r="K239" s="421">
        <v>1</v>
      </c>
      <c r="L239" s="1099" t="e">
        <f t="shared" ref="L239:L254" si="37">IF(J239="","",J239*K239)</f>
        <v>#REF!</v>
      </c>
      <c r="M239" s="552"/>
    </row>
    <row r="240" spans="1:13" x14ac:dyDescent="0.2">
      <c r="A240" s="1059" t="s">
        <v>453</v>
      </c>
      <c r="B240" s="1060" t="s">
        <v>471</v>
      </c>
      <c r="C240" s="1061" t="s">
        <v>149</v>
      </c>
      <c r="D240" s="1062" t="s">
        <v>267</v>
      </c>
      <c r="E240" s="1063" t="e">
        <f>IF(J240="",0,1)</f>
        <v>#REF!</v>
      </c>
      <c r="F240" s="1064">
        <v>821</v>
      </c>
      <c r="G240" s="1065" t="s">
        <v>212</v>
      </c>
      <c r="H240" s="1066" t="s">
        <v>124</v>
      </c>
      <c r="I240" s="1061" t="s">
        <v>108</v>
      </c>
      <c r="J240" s="370" t="e">
        <f>IF(#REF!="","",#REF!)</f>
        <v>#REF!</v>
      </c>
      <c r="K240" s="421">
        <v>1</v>
      </c>
      <c r="L240" s="1100" t="e">
        <f>IF(J240="","",J240*K240)</f>
        <v>#REF!</v>
      </c>
      <c r="M240" s="562"/>
    </row>
    <row r="241" spans="1:13" x14ac:dyDescent="0.2">
      <c r="A241" s="1059" t="s">
        <v>453</v>
      </c>
      <c r="B241" s="1060" t="s">
        <v>471</v>
      </c>
      <c r="C241" s="1061" t="s">
        <v>149</v>
      </c>
      <c r="D241" s="1062" t="s">
        <v>267</v>
      </c>
      <c r="E241" s="1063" t="e">
        <f t="shared" si="36"/>
        <v>#REF!</v>
      </c>
      <c r="F241" s="1064">
        <v>824</v>
      </c>
      <c r="G241" s="1065" t="s">
        <v>213</v>
      </c>
      <c r="H241" s="1066" t="s">
        <v>103</v>
      </c>
      <c r="I241" s="1061" t="s">
        <v>104</v>
      </c>
      <c r="J241" s="370" t="e">
        <f>IF(#REF!="","",#REF!)</f>
        <v>#REF!</v>
      </c>
      <c r="K241" s="421">
        <v>1</v>
      </c>
      <c r="L241" s="1100" t="e">
        <f t="shared" si="37"/>
        <v>#REF!</v>
      </c>
      <c r="M241" s="562"/>
    </row>
    <row r="242" spans="1:13" x14ac:dyDescent="0.2">
      <c r="A242" s="1059" t="s">
        <v>453</v>
      </c>
      <c r="B242" s="1060" t="s">
        <v>471</v>
      </c>
      <c r="C242" s="1067" t="s">
        <v>149</v>
      </c>
      <c r="D242" s="1062" t="s">
        <v>267</v>
      </c>
      <c r="E242" s="1063" t="e">
        <f t="shared" si="36"/>
        <v>#REF!</v>
      </c>
      <c r="F242" s="1064">
        <v>824</v>
      </c>
      <c r="G242" s="1065" t="s">
        <v>214</v>
      </c>
      <c r="H242" s="1066" t="s">
        <v>103</v>
      </c>
      <c r="I242" s="1061" t="s">
        <v>104</v>
      </c>
      <c r="J242" s="370" t="e">
        <f>IF(#REF!="","",#REF!)</f>
        <v>#REF!</v>
      </c>
      <c r="K242" s="421">
        <v>1</v>
      </c>
      <c r="L242" s="1100" t="e">
        <f t="shared" si="37"/>
        <v>#REF!</v>
      </c>
      <c r="M242" s="562"/>
    </row>
    <row r="243" spans="1:13" x14ac:dyDescent="0.2">
      <c r="A243" s="1059" t="s">
        <v>453</v>
      </c>
      <c r="B243" s="1060" t="s">
        <v>471</v>
      </c>
      <c r="C243" s="1067" t="s">
        <v>149</v>
      </c>
      <c r="D243" s="1062" t="s">
        <v>267</v>
      </c>
      <c r="E243" s="1063" t="e">
        <f t="shared" si="36"/>
        <v>#REF!</v>
      </c>
      <c r="F243" s="1064">
        <v>822</v>
      </c>
      <c r="G243" s="1065" t="s">
        <v>211</v>
      </c>
      <c r="H243" s="1066" t="s">
        <v>103</v>
      </c>
      <c r="I243" s="1061" t="s">
        <v>104</v>
      </c>
      <c r="J243" s="370" t="e">
        <f>IF(#REF!="","",#REF!)</f>
        <v>#REF!</v>
      </c>
      <c r="K243" s="421">
        <v>1</v>
      </c>
      <c r="L243" s="1100" t="e">
        <f t="shared" si="37"/>
        <v>#REF!</v>
      </c>
      <c r="M243" s="562"/>
    </row>
    <row r="244" spans="1:13" x14ac:dyDescent="0.2">
      <c r="A244" s="1059" t="s">
        <v>453</v>
      </c>
      <c r="B244" s="1060" t="s">
        <v>471</v>
      </c>
      <c r="C244" s="1067" t="s">
        <v>149</v>
      </c>
      <c r="D244" s="1062" t="s">
        <v>267</v>
      </c>
      <c r="E244" s="1063" t="e">
        <f t="shared" si="36"/>
        <v>#REF!</v>
      </c>
      <c r="F244" s="1064">
        <v>822</v>
      </c>
      <c r="G244" s="1065" t="s">
        <v>211</v>
      </c>
      <c r="H244" s="1066" t="s">
        <v>112</v>
      </c>
      <c r="I244" s="1061" t="s">
        <v>108</v>
      </c>
      <c r="J244" s="370" t="e">
        <f>IF(#REF!="","",#REF!)</f>
        <v>#REF!</v>
      </c>
      <c r="K244" s="421">
        <v>1</v>
      </c>
      <c r="L244" s="1100" t="e">
        <f t="shared" si="37"/>
        <v>#REF!</v>
      </c>
      <c r="M244" s="562"/>
    </row>
    <row r="245" spans="1:13" x14ac:dyDescent="0.2">
      <c r="A245" s="1059" t="s">
        <v>453</v>
      </c>
      <c r="B245" s="1060" t="s">
        <v>471</v>
      </c>
      <c r="C245" s="1067" t="s">
        <v>116</v>
      </c>
      <c r="D245" s="1062" t="s">
        <v>267</v>
      </c>
      <c r="E245" s="1063" t="e">
        <f t="shared" si="36"/>
        <v>#REF!</v>
      </c>
      <c r="F245" s="1064">
        <v>822</v>
      </c>
      <c r="G245" s="1065" t="s">
        <v>218</v>
      </c>
      <c r="H245" s="1066" t="s">
        <v>115</v>
      </c>
      <c r="I245" s="1061" t="s">
        <v>108</v>
      </c>
      <c r="J245" s="370" t="e">
        <f>IF(#REF!="","",#REF!+#REF!)</f>
        <v>#REF!</v>
      </c>
      <c r="K245" s="421">
        <v>1</v>
      </c>
      <c r="L245" s="1100" t="e">
        <f t="shared" si="37"/>
        <v>#REF!</v>
      </c>
      <c r="M245" s="562"/>
    </row>
    <row r="246" spans="1:13" x14ac:dyDescent="0.2">
      <c r="A246" s="1059" t="s">
        <v>453</v>
      </c>
      <c r="B246" s="1060" t="s">
        <v>471</v>
      </c>
      <c r="C246" s="1067" t="s">
        <v>105</v>
      </c>
      <c r="D246" s="1062" t="s">
        <v>267</v>
      </c>
      <c r="E246" s="1063" t="e">
        <f t="shared" si="36"/>
        <v>#REF!</v>
      </c>
      <c r="F246" s="1064">
        <v>301</v>
      </c>
      <c r="G246" s="1065" t="s">
        <v>210</v>
      </c>
      <c r="H246" s="1066" t="s">
        <v>100</v>
      </c>
      <c r="I246" s="1061" t="s">
        <v>25</v>
      </c>
      <c r="J246" s="370" t="e">
        <f>IF(#REF!="","",#REF!)</f>
        <v>#REF!</v>
      </c>
      <c r="K246" s="421">
        <v>1</v>
      </c>
      <c r="L246" s="1100" t="e">
        <f t="shared" si="37"/>
        <v>#REF!</v>
      </c>
      <c r="M246" s="562"/>
    </row>
    <row r="247" spans="1:13" x14ac:dyDescent="0.2">
      <c r="A247" s="1059" t="s">
        <v>453</v>
      </c>
      <c r="B247" s="1060" t="s">
        <v>471</v>
      </c>
      <c r="C247" s="1067" t="s">
        <v>105</v>
      </c>
      <c r="D247" s="1062" t="s">
        <v>267</v>
      </c>
      <c r="E247" s="1063" t="e">
        <f>IF(J247="",0,1)</f>
        <v>#REF!</v>
      </c>
      <c r="F247" s="1064">
        <v>301</v>
      </c>
      <c r="G247" s="1065" t="s">
        <v>210</v>
      </c>
      <c r="H247" s="1066" t="s">
        <v>100</v>
      </c>
      <c r="I247" s="1061" t="s">
        <v>455</v>
      </c>
      <c r="J247" s="370" t="e">
        <f>IF(#REF!="","",#REF!+#REF!+#REF!)</f>
        <v>#REF!</v>
      </c>
      <c r="K247" s="421">
        <v>1</v>
      </c>
      <c r="L247" s="1100" t="e">
        <f t="shared" si="37"/>
        <v>#REF!</v>
      </c>
      <c r="M247" s="562"/>
    </row>
    <row r="248" spans="1:13" x14ac:dyDescent="0.2">
      <c r="A248" s="1059" t="s">
        <v>453</v>
      </c>
      <c r="B248" s="1060" t="s">
        <v>471</v>
      </c>
      <c r="C248" s="1067" t="s">
        <v>105</v>
      </c>
      <c r="D248" s="1068" t="s">
        <v>268</v>
      </c>
      <c r="E248" s="1063" t="s">
        <v>9</v>
      </c>
      <c r="F248" s="1069">
        <v>606</v>
      </c>
      <c r="G248" s="1070" t="s">
        <v>345</v>
      </c>
      <c r="H248" s="1060" t="s">
        <v>100</v>
      </c>
      <c r="I248" s="1067" t="s">
        <v>74</v>
      </c>
      <c r="J248" s="370" t="e">
        <f>IF(#REF!="","",#REF!)</f>
        <v>#REF!</v>
      </c>
      <c r="K248" s="421">
        <v>1</v>
      </c>
      <c r="L248" s="1100" t="e">
        <f t="shared" si="37"/>
        <v>#REF!</v>
      </c>
      <c r="M248" s="562"/>
    </row>
    <row r="249" spans="1:13" x14ac:dyDescent="0.2">
      <c r="A249" s="1071" t="s">
        <v>453</v>
      </c>
      <c r="B249" s="1072" t="s">
        <v>471</v>
      </c>
      <c r="C249" s="1073" t="s">
        <v>138</v>
      </c>
      <c r="D249" s="1062" t="s">
        <v>267</v>
      </c>
      <c r="E249" s="1063" t="e">
        <f>IF(J249="",0,1)</f>
        <v>#REF!</v>
      </c>
      <c r="F249" s="1074">
        <v>400</v>
      </c>
      <c r="G249" s="1075" t="s">
        <v>235</v>
      </c>
      <c r="H249" s="1072" t="s">
        <v>139</v>
      </c>
      <c r="I249" s="1073" t="s">
        <v>142</v>
      </c>
      <c r="J249" s="370" t="e">
        <f>IF(K249=0,0,IF(K249="","",1))</f>
        <v>#REF!</v>
      </c>
      <c r="K249" s="425" t="e">
        <f>IF(#REF!="","",#REF!)</f>
        <v>#REF!</v>
      </c>
      <c r="L249" s="1101" t="e">
        <f t="shared" si="37"/>
        <v>#REF!</v>
      </c>
      <c r="M249" s="562"/>
    </row>
    <row r="250" spans="1:13" x14ac:dyDescent="0.2">
      <c r="A250" s="1071" t="s">
        <v>453</v>
      </c>
      <c r="B250" s="1072" t="s">
        <v>471</v>
      </c>
      <c r="C250" s="1073" t="s">
        <v>136</v>
      </c>
      <c r="D250" s="1076" t="s">
        <v>268</v>
      </c>
      <c r="E250" s="1077" t="e">
        <f>IF(J250="",0,1)</f>
        <v>#REF!</v>
      </c>
      <c r="F250" s="1078">
        <v>606</v>
      </c>
      <c r="G250" s="1079" t="s">
        <v>136</v>
      </c>
      <c r="H250" s="1080" t="s">
        <v>137</v>
      </c>
      <c r="I250" s="1081" t="s">
        <v>23</v>
      </c>
      <c r="J250" s="424" t="e">
        <f>IF(K250=0,0,IF(K250="","",1))</f>
        <v>#REF!</v>
      </c>
      <c r="K250" s="425" t="e">
        <f>IF(#REF!="","",#REF!)</f>
        <v>#REF!</v>
      </c>
      <c r="L250" s="1101" t="e">
        <f t="shared" si="37"/>
        <v>#REF!</v>
      </c>
      <c r="M250" s="562"/>
    </row>
    <row r="251" spans="1:13" x14ac:dyDescent="0.2">
      <c r="A251" s="1071" t="s">
        <v>453</v>
      </c>
      <c r="B251" s="1072" t="s">
        <v>471</v>
      </c>
      <c r="C251" s="1073" t="s">
        <v>542</v>
      </c>
      <c r="D251" s="1062" t="s">
        <v>267</v>
      </c>
      <c r="E251" s="1063" t="s">
        <v>9</v>
      </c>
      <c r="F251" s="1074">
        <v>606</v>
      </c>
      <c r="G251" s="1075" t="s">
        <v>545</v>
      </c>
      <c r="H251" s="1072" t="s">
        <v>141</v>
      </c>
      <c r="I251" s="1073" t="s">
        <v>23</v>
      </c>
      <c r="J251" s="370" t="e">
        <f>IF(K251=0,0,IF(K251="","",1))</f>
        <v>#REF!</v>
      </c>
      <c r="K251" s="425" t="e">
        <f>IF(#REF!="","",#REF!)</f>
        <v>#REF!</v>
      </c>
      <c r="L251" s="1101" t="e">
        <f t="shared" ref="L251" si="38">IF(J251="","",J251*K251)</f>
        <v>#REF!</v>
      </c>
      <c r="M251" s="562"/>
    </row>
    <row r="252" spans="1:13" x14ac:dyDescent="0.2">
      <c r="A252" s="1082" t="s">
        <v>453</v>
      </c>
      <c r="B252" s="1083" t="s">
        <v>471</v>
      </c>
      <c r="C252" s="1084" t="s">
        <v>320</v>
      </c>
      <c r="D252" s="1085" t="s">
        <v>266</v>
      </c>
      <c r="E252" s="1086" t="s">
        <v>9</v>
      </c>
      <c r="F252" s="1087">
        <v>606</v>
      </c>
      <c r="G252" s="1088"/>
      <c r="H252" s="1089"/>
      <c r="I252" s="1084"/>
      <c r="J252" s="479"/>
      <c r="K252" s="480"/>
      <c r="L252" s="1102" t="str">
        <f t="shared" si="37"/>
        <v/>
      </c>
      <c r="M252" s="562"/>
    </row>
    <row r="253" spans="1:13" x14ac:dyDescent="0.2">
      <c r="A253" s="1059" t="s">
        <v>453</v>
      </c>
      <c r="B253" s="1060" t="s">
        <v>471</v>
      </c>
      <c r="C253" s="1061" t="s">
        <v>320</v>
      </c>
      <c r="D253" s="1062" t="s">
        <v>266</v>
      </c>
      <c r="E253" s="1063" t="s">
        <v>9</v>
      </c>
      <c r="F253" s="1064">
        <v>606</v>
      </c>
      <c r="G253" s="1065"/>
      <c r="H253" s="1090"/>
      <c r="I253" s="1061"/>
      <c r="J253" s="483"/>
      <c r="K253" s="446"/>
      <c r="L253" s="1100" t="str">
        <f t="shared" si="37"/>
        <v/>
      </c>
      <c r="M253" s="562"/>
    </row>
    <row r="254" spans="1:13" x14ac:dyDescent="0.2">
      <c r="A254" s="1091" t="s">
        <v>453</v>
      </c>
      <c r="B254" s="1092" t="s">
        <v>471</v>
      </c>
      <c r="C254" s="1093" t="s">
        <v>320</v>
      </c>
      <c r="D254" s="1094" t="s">
        <v>266</v>
      </c>
      <c r="E254" s="1095" t="s">
        <v>9</v>
      </c>
      <c r="F254" s="1096">
        <v>606</v>
      </c>
      <c r="G254" s="1097"/>
      <c r="H254" s="1098"/>
      <c r="I254" s="1093"/>
      <c r="J254" s="492"/>
      <c r="K254" s="493"/>
      <c r="L254" s="1103" t="str">
        <f t="shared" si="37"/>
        <v/>
      </c>
      <c r="M254" s="597"/>
    </row>
    <row r="255" spans="1:13" ht="12.75" thickBot="1" x14ac:dyDescent="0.25">
      <c r="A255" s="963" t="s">
        <v>469</v>
      </c>
      <c r="B255" s="964"/>
      <c r="C255" s="964"/>
      <c r="D255" s="965" t="s">
        <v>341</v>
      </c>
      <c r="E255" s="965" t="s">
        <v>555</v>
      </c>
      <c r="F255" s="965"/>
      <c r="G255" s="971"/>
      <c r="H255" s="971"/>
      <c r="I255" s="971"/>
      <c r="J255" s="966" t="s">
        <v>9</v>
      </c>
      <c r="K255" s="972"/>
      <c r="L255" s="973" t="s">
        <v>117</v>
      </c>
      <c r="M255" s="969" t="e">
        <f>SUM(L239:L254)</f>
        <v>#REF!</v>
      </c>
    </row>
    <row r="256" spans="1:13" x14ac:dyDescent="0.2">
      <c r="A256" s="1051" t="s">
        <v>453</v>
      </c>
      <c r="B256" s="1052" t="s">
        <v>454</v>
      </c>
      <c r="C256" s="1104" t="s">
        <v>149</v>
      </c>
      <c r="D256" s="1105" t="s">
        <v>267</v>
      </c>
      <c r="E256" s="1106" t="e">
        <f>IF(J256="",0,1)</f>
        <v>#REF!</v>
      </c>
      <c r="F256" s="1107">
        <v>821</v>
      </c>
      <c r="G256" s="1108" t="s">
        <v>212</v>
      </c>
      <c r="H256" s="1052" t="s">
        <v>106</v>
      </c>
      <c r="I256" s="1104" t="s">
        <v>104</v>
      </c>
      <c r="J256" s="419" t="e">
        <f>IF(#REF!="","",#REF!)</f>
        <v>#REF!</v>
      </c>
      <c r="K256" s="421">
        <v>1</v>
      </c>
      <c r="L256" s="1099" t="e">
        <f t="shared" ref="L256:L261" si="39">IF(J256="","",J256*K256)</f>
        <v>#REF!</v>
      </c>
      <c r="M256" s="552"/>
    </row>
    <row r="257" spans="1:13" x14ac:dyDescent="0.2">
      <c r="A257" s="1059" t="s">
        <v>453</v>
      </c>
      <c r="B257" s="1060" t="s">
        <v>454</v>
      </c>
      <c r="C257" s="1067" t="s">
        <v>149</v>
      </c>
      <c r="D257" s="1068" t="s">
        <v>267</v>
      </c>
      <c r="E257" s="1109" t="e">
        <f>IF(J257="",0,1)</f>
        <v>#REF!</v>
      </c>
      <c r="F257" s="1069">
        <v>822</v>
      </c>
      <c r="G257" s="1070" t="s">
        <v>211</v>
      </c>
      <c r="H257" s="1060" t="s">
        <v>106</v>
      </c>
      <c r="I257" s="1067" t="s">
        <v>104</v>
      </c>
      <c r="J257" s="370" t="e">
        <f>IF(#REF!="","",#REF!)</f>
        <v>#REF!</v>
      </c>
      <c r="K257" s="421">
        <v>1</v>
      </c>
      <c r="L257" s="1100" t="e">
        <f t="shared" si="39"/>
        <v>#REF!</v>
      </c>
      <c r="M257" s="562"/>
    </row>
    <row r="258" spans="1:13" x14ac:dyDescent="0.2">
      <c r="A258" s="1059" t="s">
        <v>453</v>
      </c>
      <c r="B258" s="1060" t="s">
        <v>454</v>
      </c>
      <c r="C258" s="1067" t="s">
        <v>149</v>
      </c>
      <c r="D258" s="1068" t="s">
        <v>267</v>
      </c>
      <c r="E258" s="1109" t="e">
        <f>IF(J258="",0,1)</f>
        <v>#REF!</v>
      </c>
      <c r="F258" s="1069">
        <v>824</v>
      </c>
      <c r="G258" s="1070" t="s">
        <v>213</v>
      </c>
      <c r="H258" s="1060" t="s">
        <v>103</v>
      </c>
      <c r="I258" s="1067" t="s">
        <v>104</v>
      </c>
      <c r="J258" s="370" t="e">
        <f>IF(#REF!="","",#REF!)</f>
        <v>#REF!</v>
      </c>
      <c r="K258" s="421">
        <v>1</v>
      </c>
      <c r="L258" s="1100" t="e">
        <f t="shared" si="39"/>
        <v>#REF!</v>
      </c>
      <c r="M258" s="562"/>
    </row>
    <row r="259" spans="1:13" x14ac:dyDescent="0.2">
      <c r="A259" s="1071" t="s">
        <v>453</v>
      </c>
      <c r="B259" s="1072" t="s">
        <v>454</v>
      </c>
      <c r="C259" s="1073" t="s">
        <v>138</v>
      </c>
      <c r="D259" s="1068" t="s">
        <v>267</v>
      </c>
      <c r="E259" s="1109" t="e">
        <f>IF(J259="",0,1)</f>
        <v>#REF!</v>
      </c>
      <c r="F259" s="1074">
        <v>400</v>
      </c>
      <c r="G259" s="1075" t="s">
        <v>472</v>
      </c>
      <c r="H259" s="1072" t="s">
        <v>139</v>
      </c>
      <c r="I259" s="1073" t="s">
        <v>142</v>
      </c>
      <c r="J259" s="370" t="e">
        <f>IF(#REF!="","",#REF!)</f>
        <v>#REF!</v>
      </c>
      <c r="K259" s="421">
        <v>1</v>
      </c>
      <c r="L259" s="1101" t="e">
        <f t="shared" si="39"/>
        <v>#REF!</v>
      </c>
      <c r="M259" s="562"/>
    </row>
    <row r="260" spans="1:13" x14ac:dyDescent="0.2">
      <c r="A260" s="1082" t="s">
        <v>453</v>
      </c>
      <c r="B260" s="1083" t="s">
        <v>454</v>
      </c>
      <c r="C260" s="1110" t="s">
        <v>320</v>
      </c>
      <c r="D260" s="1111" t="s">
        <v>266</v>
      </c>
      <c r="E260" s="1112" t="s">
        <v>9</v>
      </c>
      <c r="F260" s="1113">
        <v>606</v>
      </c>
      <c r="G260" s="1114"/>
      <c r="H260" s="1115"/>
      <c r="I260" s="1110"/>
      <c r="J260" s="479"/>
      <c r="K260" s="480"/>
      <c r="L260" s="1102" t="str">
        <f t="shared" si="39"/>
        <v/>
      </c>
      <c r="M260" s="562"/>
    </row>
    <row r="261" spans="1:13" x14ac:dyDescent="0.2">
      <c r="A261" s="1059" t="s">
        <v>453</v>
      </c>
      <c r="B261" s="1060" t="s">
        <v>454</v>
      </c>
      <c r="C261" s="1067" t="s">
        <v>320</v>
      </c>
      <c r="D261" s="1068" t="s">
        <v>266</v>
      </c>
      <c r="E261" s="1109" t="s">
        <v>9</v>
      </c>
      <c r="F261" s="1069">
        <v>606</v>
      </c>
      <c r="G261" s="1070"/>
      <c r="H261" s="1116"/>
      <c r="I261" s="1067"/>
      <c r="J261" s="483"/>
      <c r="K261" s="446"/>
      <c r="L261" s="1100" t="str">
        <f t="shared" si="39"/>
        <v/>
      </c>
      <c r="M261" s="562"/>
    </row>
    <row r="262" spans="1:13" ht="12.75" thickBot="1" x14ac:dyDescent="0.25">
      <c r="A262" s="963" t="s">
        <v>470</v>
      </c>
      <c r="B262" s="964"/>
      <c r="C262" s="964"/>
      <c r="D262" s="965" t="s">
        <v>341</v>
      </c>
      <c r="E262" s="965" t="s">
        <v>555</v>
      </c>
      <c r="F262" s="965"/>
      <c r="G262" s="971"/>
      <c r="H262" s="971"/>
      <c r="I262" s="971"/>
      <c r="J262" s="966" t="s">
        <v>9</v>
      </c>
      <c r="K262" s="972"/>
      <c r="L262" s="973" t="s">
        <v>117</v>
      </c>
      <c r="M262" s="969" t="e">
        <f>SUM(L256:L261)</f>
        <v>#REF!</v>
      </c>
    </row>
    <row r="263" spans="1:13" x14ac:dyDescent="0.2">
      <c r="A263" s="697" t="s">
        <v>489</v>
      </c>
      <c r="B263" s="698" t="s">
        <v>490</v>
      </c>
      <c r="C263" s="699" t="s">
        <v>149</v>
      </c>
      <c r="D263" s="700" t="s">
        <v>267</v>
      </c>
      <c r="E263" s="701" t="e">
        <f t="shared" ref="E263:E272" si="40">IF(J263="",0,1)</f>
        <v>#REF!</v>
      </c>
      <c r="F263" s="702">
        <v>821</v>
      </c>
      <c r="G263" s="703" t="s">
        <v>212</v>
      </c>
      <c r="H263" s="704" t="s">
        <v>106</v>
      </c>
      <c r="I263" s="699" t="s">
        <v>104</v>
      </c>
      <c r="J263" s="419" t="e">
        <f>IF(#REF!="","",#REF!)</f>
        <v>#REF!</v>
      </c>
      <c r="K263" s="421">
        <v>1</v>
      </c>
      <c r="L263" s="874" t="e">
        <f t="shared" ref="L263:L276" si="41">IF(J263="","",J263*K263)</f>
        <v>#REF!</v>
      </c>
      <c r="M263" s="552"/>
    </row>
    <row r="264" spans="1:13" x14ac:dyDescent="0.2">
      <c r="A264" s="705" t="s">
        <v>489</v>
      </c>
      <c r="B264" s="706" t="s">
        <v>490</v>
      </c>
      <c r="C264" s="707" t="s">
        <v>149</v>
      </c>
      <c r="D264" s="708" t="s">
        <v>267</v>
      </c>
      <c r="E264" s="709" t="e">
        <f t="shared" ref="E264" si="42">IF(J264="",0,1)</f>
        <v>#REF!</v>
      </c>
      <c r="F264" s="710">
        <v>821</v>
      </c>
      <c r="G264" s="711" t="s">
        <v>212</v>
      </c>
      <c r="H264" s="712" t="s">
        <v>124</v>
      </c>
      <c r="I264" s="707" t="s">
        <v>108</v>
      </c>
      <c r="J264" s="370" t="e">
        <f>IF(#REF!="","",#REF!)</f>
        <v>#REF!</v>
      </c>
      <c r="K264" s="421">
        <v>1</v>
      </c>
      <c r="L264" s="875" t="e">
        <f t="shared" si="41"/>
        <v>#REF!</v>
      </c>
      <c r="M264" s="562"/>
    </row>
    <row r="265" spans="1:13" x14ac:dyDescent="0.2">
      <c r="A265" s="705" t="s">
        <v>489</v>
      </c>
      <c r="B265" s="706" t="s">
        <v>490</v>
      </c>
      <c r="C265" s="707" t="s">
        <v>149</v>
      </c>
      <c r="D265" s="708" t="s">
        <v>267</v>
      </c>
      <c r="E265" s="709" t="e">
        <f t="shared" si="40"/>
        <v>#REF!</v>
      </c>
      <c r="F265" s="710">
        <v>824</v>
      </c>
      <c r="G265" s="711" t="s">
        <v>70</v>
      </c>
      <c r="H265" s="712" t="s">
        <v>103</v>
      </c>
      <c r="I265" s="707" t="s">
        <v>104</v>
      </c>
      <c r="J265" s="370" t="e">
        <f>IF(#REF!="","",#REF!)</f>
        <v>#REF!</v>
      </c>
      <c r="K265" s="421">
        <v>1</v>
      </c>
      <c r="L265" s="875" t="e">
        <f t="shared" si="41"/>
        <v>#REF!</v>
      </c>
      <c r="M265" s="562"/>
    </row>
    <row r="266" spans="1:13" x14ac:dyDescent="0.2">
      <c r="A266" s="705" t="s">
        <v>489</v>
      </c>
      <c r="B266" s="706" t="s">
        <v>490</v>
      </c>
      <c r="C266" s="707" t="s">
        <v>149</v>
      </c>
      <c r="D266" s="708" t="s">
        <v>267</v>
      </c>
      <c r="E266" s="709" t="e">
        <f t="shared" ref="E266:E268" si="43">IF(J266="",0,1)</f>
        <v>#REF!</v>
      </c>
      <c r="F266" s="710">
        <v>824</v>
      </c>
      <c r="G266" s="711" t="s">
        <v>491</v>
      </c>
      <c r="H266" s="712" t="s">
        <v>124</v>
      </c>
      <c r="I266" s="707" t="s">
        <v>108</v>
      </c>
      <c r="J266" s="370" t="e">
        <f>IF(#REF!="","",#REF!)</f>
        <v>#REF!</v>
      </c>
      <c r="K266" s="421">
        <v>1</v>
      </c>
      <c r="L266" s="875" t="e">
        <f t="shared" si="41"/>
        <v>#REF!</v>
      </c>
      <c r="M266" s="562"/>
    </row>
    <row r="267" spans="1:13" x14ac:dyDescent="0.2">
      <c r="A267" s="705" t="s">
        <v>489</v>
      </c>
      <c r="B267" s="706" t="s">
        <v>490</v>
      </c>
      <c r="C267" s="707" t="s">
        <v>149</v>
      </c>
      <c r="D267" s="708" t="s">
        <v>267</v>
      </c>
      <c r="E267" s="709" t="e">
        <f t="shared" si="43"/>
        <v>#REF!</v>
      </c>
      <c r="F267" s="710">
        <v>824</v>
      </c>
      <c r="G267" s="711" t="s">
        <v>492</v>
      </c>
      <c r="H267" s="712" t="s">
        <v>124</v>
      </c>
      <c r="I267" s="873" t="s">
        <v>108</v>
      </c>
      <c r="J267" s="370" t="e">
        <f>IF(#REF!="","",#REF!)</f>
        <v>#REF!</v>
      </c>
      <c r="K267" s="421">
        <v>1</v>
      </c>
      <c r="L267" s="875" t="e">
        <f t="shared" si="41"/>
        <v>#REF!</v>
      </c>
      <c r="M267" s="562"/>
    </row>
    <row r="268" spans="1:13" x14ac:dyDescent="0.2">
      <c r="A268" s="705" t="s">
        <v>489</v>
      </c>
      <c r="B268" s="706" t="s">
        <v>490</v>
      </c>
      <c r="C268" s="707" t="s">
        <v>149</v>
      </c>
      <c r="D268" s="708" t="s">
        <v>267</v>
      </c>
      <c r="E268" s="709" t="e">
        <f t="shared" si="43"/>
        <v>#REF!</v>
      </c>
      <c r="F268" s="710">
        <v>824</v>
      </c>
      <c r="G268" s="711" t="s">
        <v>493</v>
      </c>
      <c r="H268" s="712" t="s">
        <v>124</v>
      </c>
      <c r="I268" s="707" t="s">
        <v>108</v>
      </c>
      <c r="J268" s="370" t="e">
        <f>IF(#REF!="","",#REF!)</f>
        <v>#REF!</v>
      </c>
      <c r="K268" s="421">
        <v>1</v>
      </c>
      <c r="L268" s="875" t="e">
        <f t="shared" si="41"/>
        <v>#REF!</v>
      </c>
      <c r="M268" s="562"/>
    </row>
    <row r="269" spans="1:13" x14ac:dyDescent="0.2">
      <c r="A269" s="705" t="s">
        <v>489</v>
      </c>
      <c r="B269" s="706" t="s">
        <v>490</v>
      </c>
      <c r="C269" s="713" t="s">
        <v>149</v>
      </c>
      <c r="D269" s="708" t="s">
        <v>267</v>
      </c>
      <c r="E269" s="709" t="e">
        <f t="shared" si="40"/>
        <v>#REF!</v>
      </c>
      <c r="F269" s="710">
        <v>822</v>
      </c>
      <c r="G269" s="711" t="s">
        <v>211</v>
      </c>
      <c r="H269" s="712" t="s">
        <v>112</v>
      </c>
      <c r="I269" s="707" t="s">
        <v>108</v>
      </c>
      <c r="J269" s="370" t="e">
        <f>IF(#REF!="","",#REF!)</f>
        <v>#REF!</v>
      </c>
      <c r="K269" s="421">
        <v>1</v>
      </c>
      <c r="L269" s="875" t="e">
        <f t="shared" si="41"/>
        <v>#REF!</v>
      </c>
      <c r="M269" s="562"/>
    </row>
    <row r="270" spans="1:13" x14ac:dyDescent="0.2">
      <c r="A270" s="705" t="s">
        <v>489</v>
      </c>
      <c r="B270" s="706" t="s">
        <v>490</v>
      </c>
      <c r="C270" s="713" t="s">
        <v>116</v>
      </c>
      <c r="D270" s="708" t="s">
        <v>267</v>
      </c>
      <c r="E270" s="709" t="e">
        <f t="shared" si="40"/>
        <v>#REF!</v>
      </c>
      <c r="F270" s="710">
        <v>606</v>
      </c>
      <c r="G270" s="711" t="s">
        <v>218</v>
      </c>
      <c r="H270" s="712" t="s">
        <v>115</v>
      </c>
      <c r="I270" s="707" t="s">
        <v>108</v>
      </c>
      <c r="J270" s="370" t="e">
        <f>IF(#REF!="","",#REF!)</f>
        <v>#REF!</v>
      </c>
      <c r="K270" s="421">
        <v>1</v>
      </c>
      <c r="L270" s="875" t="e">
        <f t="shared" si="41"/>
        <v>#REF!</v>
      </c>
      <c r="M270" s="562"/>
    </row>
    <row r="271" spans="1:13" x14ac:dyDescent="0.2">
      <c r="A271" s="705" t="s">
        <v>489</v>
      </c>
      <c r="B271" s="706" t="s">
        <v>490</v>
      </c>
      <c r="C271" s="713" t="s">
        <v>105</v>
      </c>
      <c r="D271" s="708" t="s">
        <v>267</v>
      </c>
      <c r="E271" s="709" t="e">
        <f t="shared" si="40"/>
        <v>#REF!</v>
      </c>
      <c r="F271" s="710">
        <v>301</v>
      </c>
      <c r="G271" s="711" t="s">
        <v>210</v>
      </c>
      <c r="H271" s="712" t="s">
        <v>100</v>
      </c>
      <c r="I271" s="707" t="s">
        <v>455</v>
      </c>
      <c r="J271" s="370" t="e">
        <f>IF(#REF!="","",#REF!)</f>
        <v>#REF!</v>
      </c>
      <c r="K271" s="421">
        <v>1</v>
      </c>
      <c r="L271" s="875" t="e">
        <f t="shared" si="41"/>
        <v>#REF!</v>
      </c>
      <c r="M271" s="562"/>
    </row>
    <row r="272" spans="1:13" x14ac:dyDescent="0.2">
      <c r="A272" s="705" t="s">
        <v>489</v>
      </c>
      <c r="B272" s="706" t="s">
        <v>490</v>
      </c>
      <c r="C272" s="713" t="s">
        <v>105</v>
      </c>
      <c r="D272" s="708" t="s">
        <v>267</v>
      </c>
      <c r="E272" s="709" t="e">
        <f t="shared" si="40"/>
        <v>#REF!</v>
      </c>
      <c r="F272" s="710">
        <v>301</v>
      </c>
      <c r="G272" s="711" t="s">
        <v>210</v>
      </c>
      <c r="H272" s="712" t="s">
        <v>100</v>
      </c>
      <c r="I272" s="707" t="s">
        <v>496</v>
      </c>
      <c r="J272" s="370" t="e">
        <f>IF(#REF!="","",#REF!)</f>
        <v>#REF!</v>
      </c>
      <c r="K272" s="421">
        <v>1</v>
      </c>
      <c r="L272" s="875" t="e">
        <f t="shared" si="41"/>
        <v>#REF!</v>
      </c>
      <c r="M272" s="562"/>
    </row>
    <row r="273" spans="1:13" x14ac:dyDescent="0.2">
      <c r="A273" s="705" t="s">
        <v>489</v>
      </c>
      <c r="B273" s="706" t="s">
        <v>490</v>
      </c>
      <c r="C273" s="713" t="s">
        <v>105</v>
      </c>
      <c r="D273" s="708" t="s">
        <v>267</v>
      </c>
      <c r="E273" s="709" t="e">
        <f t="shared" ref="E273" si="44">IF(J273="",0,1)</f>
        <v>#REF!</v>
      </c>
      <c r="F273" s="710">
        <v>301</v>
      </c>
      <c r="G273" s="711" t="s">
        <v>494</v>
      </c>
      <c r="H273" s="712" t="s">
        <v>100</v>
      </c>
      <c r="I273" s="707" t="s">
        <v>487</v>
      </c>
      <c r="J273" s="370" t="e">
        <f>IF(#REF!="","",#REF!)</f>
        <v>#REF!</v>
      </c>
      <c r="K273" s="421">
        <v>1</v>
      </c>
      <c r="L273" s="875" t="e">
        <f t="shared" si="41"/>
        <v>#REF!</v>
      </c>
      <c r="M273" s="562"/>
    </row>
    <row r="274" spans="1:13" x14ac:dyDescent="0.2">
      <c r="A274" s="714" t="s">
        <v>489</v>
      </c>
      <c r="B274" s="715" t="s">
        <v>490</v>
      </c>
      <c r="C274" s="716" t="s">
        <v>320</v>
      </c>
      <c r="D274" s="717" t="s">
        <v>266</v>
      </c>
      <c r="E274" s="718" t="s">
        <v>9</v>
      </c>
      <c r="F274" s="719">
        <v>606</v>
      </c>
      <c r="G274" s="720"/>
      <c r="H274" s="721"/>
      <c r="I274" s="716"/>
      <c r="J274" s="479"/>
      <c r="K274" s="480"/>
      <c r="L274" s="876" t="str">
        <f t="shared" si="41"/>
        <v/>
      </c>
      <c r="M274" s="562"/>
    </row>
    <row r="275" spans="1:13" x14ac:dyDescent="0.2">
      <c r="A275" s="705" t="s">
        <v>489</v>
      </c>
      <c r="B275" s="706" t="s">
        <v>490</v>
      </c>
      <c r="C275" s="707" t="s">
        <v>320</v>
      </c>
      <c r="D275" s="708" t="s">
        <v>266</v>
      </c>
      <c r="E275" s="709" t="s">
        <v>9</v>
      </c>
      <c r="F275" s="710">
        <v>606</v>
      </c>
      <c r="G275" s="711"/>
      <c r="H275" s="722"/>
      <c r="I275" s="707"/>
      <c r="J275" s="483"/>
      <c r="K275" s="446"/>
      <c r="L275" s="875" t="str">
        <f t="shared" si="41"/>
        <v/>
      </c>
      <c r="M275" s="562"/>
    </row>
    <row r="276" spans="1:13" x14ac:dyDescent="0.2">
      <c r="A276" s="723" t="s">
        <v>489</v>
      </c>
      <c r="B276" s="724" t="s">
        <v>490</v>
      </c>
      <c r="C276" s="725" t="s">
        <v>320</v>
      </c>
      <c r="D276" s="726" t="s">
        <v>266</v>
      </c>
      <c r="E276" s="727" t="s">
        <v>9</v>
      </c>
      <c r="F276" s="728">
        <v>606</v>
      </c>
      <c r="G276" s="729"/>
      <c r="H276" s="730"/>
      <c r="I276" s="725"/>
      <c r="J276" s="492"/>
      <c r="K276" s="493"/>
      <c r="L276" s="877" t="str">
        <f t="shared" si="41"/>
        <v/>
      </c>
      <c r="M276" s="597"/>
    </row>
    <row r="277" spans="1:13" ht="12.75" thickBot="1" x14ac:dyDescent="0.25">
      <c r="A277" s="963" t="s">
        <v>489</v>
      </c>
      <c r="B277" s="964"/>
      <c r="C277" s="964"/>
      <c r="D277" s="965" t="s">
        <v>341</v>
      </c>
      <c r="E277" s="965" t="s">
        <v>555</v>
      </c>
      <c r="F277" s="965"/>
      <c r="G277" s="971"/>
      <c r="H277" s="971"/>
      <c r="I277" s="971"/>
      <c r="J277" s="966" t="s">
        <v>9</v>
      </c>
      <c r="K277" s="972"/>
      <c r="L277" s="973" t="s">
        <v>117</v>
      </c>
      <c r="M277" s="969" t="e">
        <f>SUM(L263:L276)</f>
        <v>#REF!</v>
      </c>
    </row>
    <row r="278" spans="1:13" x14ac:dyDescent="0.2">
      <c r="A278" s="649" t="s">
        <v>357</v>
      </c>
      <c r="B278" s="650" t="s">
        <v>473</v>
      </c>
      <c r="C278" s="651" t="s">
        <v>149</v>
      </c>
      <c r="D278" s="652" t="s">
        <v>267</v>
      </c>
      <c r="E278" s="653" t="e">
        <f t="shared" ref="E278:E283" si="45">IF(J278="",0,1)</f>
        <v>#REF!</v>
      </c>
      <c r="F278" s="654">
        <v>821</v>
      </c>
      <c r="G278" s="655" t="s">
        <v>212</v>
      </c>
      <c r="H278" s="656" t="s">
        <v>106</v>
      </c>
      <c r="I278" s="651" t="s">
        <v>104</v>
      </c>
      <c r="J278" s="419" t="e">
        <f>IF(#REF!="","",SUM(#REF!:#REF!))</f>
        <v>#REF!</v>
      </c>
      <c r="K278" s="421">
        <v>1</v>
      </c>
      <c r="L278" s="657" t="e">
        <f t="shared" ref="L278:L293" si="46">IF(J278="","",J278*K278)</f>
        <v>#REF!</v>
      </c>
      <c r="M278" s="552"/>
    </row>
    <row r="279" spans="1:13" x14ac:dyDescent="0.2">
      <c r="A279" s="658" t="s">
        <v>357</v>
      </c>
      <c r="B279" s="659" t="s">
        <v>473</v>
      </c>
      <c r="C279" s="660" t="s">
        <v>149</v>
      </c>
      <c r="D279" s="661" t="s">
        <v>267</v>
      </c>
      <c r="E279" s="662" t="e">
        <f t="shared" si="45"/>
        <v>#REF!</v>
      </c>
      <c r="F279" s="663">
        <v>824</v>
      </c>
      <c r="G279" s="664" t="s">
        <v>213</v>
      </c>
      <c r="H279" s="665" t="s">
        <v>103</v>
      </c>
      <c r="I279" s="660" t="s">
        <v>107</v>
      </c>
      <c r="J279" s="370" t="e">
        <f>IF(#REF!="","",#REF!+#REF!+#REF!)</f>
        <v>#REF!</v>
      </c>
      <c r="K279" s="421">
        <v>1</v>
      </c>
      <c r="L279" s="666" t="e">
        <f t="shared" si="46"/>
        <v>#REF!</v>
      </c>
      <c r="M279" s="562"/>
    </row>
    <row r="280" spans="1:13" x14ac:dyDescent="0.2">
      <c r="A280" s="658" t="s">
        <v>357</v>
      </c>
      <c r="B280" s="659" t="s">
        <v>473</v>
      </c>
      <c r="C280" s="660" t="s">
        <v>149</v>
      </c>
      <c r="D280" s="661" t="s">
        <v>267</v>
      </c>
      <c r="E280" s="662" t="e">
        <f t="shared" si="45"/>
        <v>#REF!</v>
      </c>
      <c r="F280" s="663">
        <v>824</v>
      </c>
      <c r="G280" s="664" t="s">
        <v>214</v>
      </c>
      <c r="H280" s="665" t="s">
        <v>103</v>
      </c>
      <c r="I280" s="660" t="s">
        <v>107</v>
      </c>
      <c r="J280" s="370" t="e">
        <f>IF(#REF!="","",#REF!+#REF!+#REF!)</f>
        <v>#REF!</v>
      </c>
      <c r="K280" s="421">
        <v>1</v>
      </c>
      <c r="L280" s="666" t="e">
        <f t="shared" si="46"/>
        <v>#REF!</v>
      </c>
      <c r="M280" s="562"/>
    </row>
    <row r="281" spans="1:13" x14ac:dyDescent="0.2">
      <c r="A281" s="658" t="s">
        <v>357</v>
      </c>
      <c r="B281" s="659" t="s">
        <v>473</v>
      </c>
      <c r="C281" s="667" t="s">
        <v>149</v>
      </c>
      <c r="D281" s="661" t="s">
        <v>267</v>
      </c>
      <c r="E281" s="662" t="e">
        <f t="shared" si="45"/>
        <v>#REF!</v>
      </c>
      <c r="F281" s="663">
        <v>822</v>
      </c>
      <c r="G281" s="664" t="s">
        <v>348</v>
      </c>
      <c r="H281" s="665" t="s">
        <v>111</v>
      </c>
      <c r="I281" s="660" t="s">
        <v>104</v>
      </c>
      <c r="J281" s="370" t="e">
        <f>IF(#REF!="","",#REF!+#REF!+#REF!)</f>
        <v>#REF!</v>
      </c>
      <c r="K281" s="421">
        <v>1</v>
      </c>
      <c r="L281" s="666" t="e">
        <f t="shared" si="46"/>
        <v>#REF!</v>
      </c>
      <c r="M281" s="562"/>
    </row>
    <row r="282" spans="1:13" x14ac:dyDescent="0.2">
      <c r="A282" s="658" t="s">
        <v>357</v>
      </c>
      <c r="B282" s="659" t="s">
        <v>473</v>
      </c>
      <c r="C282" s="667" t="s">
        <v>149</v>
      </c>
      <c r="D282" s="661" t="s">
        <v>267</v>
      </c>
      <c r="E282" s="662" t="e">
        <f t="shared" si="45"/>
        <v>#REF!</v>
      </c>
      <c r="F282" s="663">
        <v>822</v>
      </c>
      <c r="G282" s="664" t="s">
        <v>347</v>
      </c>
      <c r="H282" s="665" t="s">
        <v>112</v>
      </c>
      <c r="I282" s="660" t="s">
        <v>108</v>
      </c>
      <c r="J282" s="370" t="e">
        <f>IF(#REF!="","",#REF!+#REF!+#REF!)</f>
        <v>#REF!</v>
      </c>
      <c r="K282" s="421">
        <v>1</v>
      </c>
      <c r="L282" s="666" t="e">
        <f t="shared" si="46"/>
        <v>#REF!</v>
      </c>
      <c r="M282" s="562"/>
    </row>
    <row r="283" spans="1:13" x14ac:dyDescent="0.2">
      <c r="A283" s="658" t="s">
        <v>357</v>
      </c>
      <c r="B283" s="659" t="s">
        <v>473</v>
      </c>
      <c r="C283" s="667" t="s">
        <v>105</v>
      </c>
      <c r="D283" s="661" t="s">
        <v>267</v>
      </c>
      <c r="E283" s="662" t="e">
        <f t="shared" si="45"/>
        <v>#REF!</v>
      </c>
      <c r="F283" s="663">
        <v>301</v>
      </c>
      <c r="G283" s="664" t="s">
        <v>210</v>
      </c>
      <c r="H283" s="665" t="s">
        <v>100</v>
      </c>
      <c r="I283" s="660" t="s">
        <v>25</v>
      </c>
      <c r="J283" s="370" t="e">
        <f>IF(#REF!="","",SUM(#REF!:#REF!))</f>
        <v>#REF!</v>
      </c>
      <c r="K283" s="421">
        <v>1</v>
      </c>
      <c r="L283" s="666" t="e">
        <f t="shared" si="46"/>
        <v>#REF!</v>
      </c>
      <c r="M283" s="562"/>
    </row>
    <row r="284" spans="1:13" x14ac:dyDescent="0.2">
      <c r="A284" s="658" t="s">
        <v>357</v>
      </c>
      <c r="B284" s="659" t="s">
        <v>473</v>
      </c>
      <c r="C284" s="667" t="s">
        <v>136</v>
      </c>
      <c r="D284" s="661" t="s">
        <v>268</v>
      </c>
      <c r="E284" s="662" t="e">
        <f>IF(J284="",0,1)</f>
        <v>#REF!</v>
      </c>
      <c r="F284" s="663">
        <v>606</v>
      </c>
      <c r="G284" s="664" t="s">
        <v>346</v>
      </c>
      <c r="H284" s="665" t="s">
        <v>137</v>
      </c>
      <c r="I284" s="660" t="s">
        <v>23</v>
      </c>
      <c r="J284" s="370" t="e">
        <f>IF(#REF!="","",#REF!)</f>
        <v>#REF!</v>
      </c>
      <c r="K284" s="421">
        <v>1</v>
      </c>
      <c r="L284" s="666" t="e">
        <f t="shared" si="46"/>
        <v>#REF!</v>
      </c>
      <c r="M284" s="562"/>
    </row>
    <row r="285" spans="1:13" x14ac:dyDescent="0.2">
      <c r="A285" s="658" t="s">
        <v>357</v>
      </c>
      <c r="B285" s="659" t="s">
        <v>474</v>
      </c>
      <c r="C285" s="660" t="s">
        <v>149</v>
      </c>
      <c r="D285" s="661" t="s">
        <v>267</v>
      </c>
      <c r="E285" s="662" t="e">
        <f t="shared" ref="E285:E290" si="47">IF(J285="",0,1)</f>
        <v>#REF!</v>
      </c>
      <c r="F285" s="663">
        <v>821</v>
      </c>
      <c r="G285" s="664" t="s">
        <v>212</v>
      </c>
      <c r="H285" s="665" t="s">
        <v>106</v>
      </c>
      <c r="I285" s="660" t="s">
        <v>104</v>
      </c>
      <c r="J285" s="370" t="e">
        <f>IF(#REF!="","",#REF!)</f>
        <v>#REF!</v>
      </c>
      <c r="K285" s="421">
        <v>1</v>
      </c>
      <c r="L285" s="666" t="e">
        <f t="shared" ref="L285:L290" si="48">IF(J285="","",J285*K285)</f>
        <v>#REF!</v>
      </c>
      <c r="M285" s="562"/>
    </row>
    <row r="286" spans="1:13" x14ac:dyDescent="0.2">
      <c r="A286" s="658" t="s">
        <v>357</v>
      </c>
      <c r="B286" s="659" t="s">
        <v>474</v>
      </c>
      <c r="C286" s="660" t="s">
        <v>149</v>
      </c>
      <c r="D286" s="661" t="s">
        <v>267</v>
      </c>
      <c r="E286" s="662" t="e">
        <f t="shared" si="47"/>
        <v>#REF!</v>
      </c>
      <c r="F286" s="663">
        <v>824</v>
      </c>
      <c r="G286" s="664" t="s">
        <v>213</v>
      </c>
      <c r="H286" s="665" t="s">
        <v>103</v>
      </c>
      <c r="I286" s="660" t="s">
        <v>107</v>
      </c>
      <c r="J286" s="370" t="e">
        <f>IF(#REF!="","",#REF!)</f>
        <v>#REF!</v>
      </c>
      <c r="K286" s="421">
        <v>1</v>
      </c>
      <c r="L286" s="666" t="e">
        <f t="shared" si="48"/>
        <v>#REF!</v>
      </c>
      <c r="M286" s="562"/>
    </row>
    <row r="287" spans="1:13" x14ac:dyDescent="0.2">
      <c r="A287" s="658" t="s">
        <v>357</v>
      </c>
      <c r="B287" s="659" t="s">
        <v>474</v>
      </c>
      <c r="C287" s="660" t="s">
        <v>149</v>
      </c>
      <c r="D287" s="661" t="s">
        <v>267</v>
      </c>
      <c r="E287" s="662" t="e">
        <f t="shared" si="47"/>
        <v>#REF!</v>
      </c>
      <c r="F287" s="663">
        <v>824</v>
      </c>
      <c r="G287" s="664" t="s">
        <v>214</v>
      </c>
      <c r="H287" s="665" t="s">
        <v>103</v>
      </c>
      <c r="I287" s="660" t="s">
        <v>107</v>
      </c>
      <c r="J287" s="370" t="e">
        <f>IF(#REF!="","",#REF!)</f>
        <v>#REF!</v>
      </c>
      <c r="K287" s="421">
        <v>1</v>
      </c>
      <c r="L287" s="666" t="e">
        <f t="shared" si="48"/>
        <v>#REF!</v>
      </c>
      <c r="M287" s="562"/>
    </row>
    <row r="288" spans="1:13" x14ac:dyDescent="0.2">
      <c r="A288" s="658" t="s">
        <v>357</v>
      </c>
      <c r="B288" s="659" t="s">
        <v>474</v>
      </c>
      <c r="C288" s="667" t="s">
        <v>149</v>
      </c>
      <c r="D288" s="661" t="s">
        <v>267</v>
      </c>
      <c r="E288" s="662" t="e">
        <f t="shared" si="47"/>
        <v>#REF!</v>
      </c>
      <c r="F288" s="663">
        <v>822</v>
      </c>
      <c r="G288" s="664" t="s">
        <v>348</v>
      </c>
      <c r="H288" s="665" t="s">
        <v>111</v>
      </c>
      <c r="I288" s="660" t="s">
        <v>104</v>
      </c>
      <c r="J288" s="370" t="e">
        <f>IF(#REF!="","",#REF!)</f>
        <v>#REF!</v>
      </c>
      <c r="K288" s="421">
        <v>1</v>
      </c>
      <c r="L288" s="666" t="e">
        <f t="shared" si="48"/>
        <v>#REF!</v>
      </c>
      <c r="M288" s="562"/>
    </row>
    <row r="289" spans="1:13" x14ac:dyDescent="0.2">
      <c r="A289" s="658" t="s">
        <v>357</v>
      </c>
      <c r="B289" s="659" t="s">
        <v>474</v>
      </c>
      <c r="C289" s="667" t="s">
        <v>149</v>
      </c>
      <c r="D289" s="661" t="s">
        <v>267</v>
      </c>
      <c r="E289" s="662" t="e">
        <f t="shared" si="47"/>
        <v>#REF!</v>
      </c>
      <c r="F289" s="663">
        <v>822</v>
      </c>
      <c r="G289" s="664" t="s">
        <v>347</v>
      </c>
      <c r="H289" s="665" t="s">
        <v>112</v>
      </c>
      <c r="I289" s="660" t="s">
        <v>108</v>
      </c>
      <c r="J289" s="370" t="e">
        <f>IF(#REF!="","",#REF!)</f>
        <v>#REF!</v>
      </c>
      <c r="K289" s="421">
        <v>1</v>
      </c>
      <c r="L289" s="666" t="e">
        <f t="shared" si="48"/>
        <v>#REF!</v>
      </c>
      <c r="M289" s="562"/>
    </row>
    <row r="290" spans="1:13" x14ac:dyDescent="0.2">
      <c r="A290" s="668" t="s">
        <v>357</v>
      </c>
      <c r="B290" s="669" t="s">
        <v>474</v>
      </c>
      <c r="C290" s="670" t="s">
        <v>105</v>
      </c>
      <c r="D290" s="671" t="s">
        <v>267</v>
      </c>
      <c r="E290" s="672" t="e">
        <f t="shared" si="47"/>
        <v>#REF!</v>
      </c>
      <c r="F290" s="673">
        <v>301</v>
      </c>
      <c r="G290" s="674" t="s">
        <v>210</v>
      </c>
      <c r="H290" s="675" t="s">
        <v>100</v>
      </c>
      <c r="I290" s="676" t="s">
        <v>25</v>
      </c>
      <c r="J290" s="424" t="e">
        <f>IF(#REF!="","",#REF!)</f>
        <v>#REF!</v>
      </c>
      <c r="K290" s="421">
        <v>1</v>
      </c>
      <c r="L290" s="677" t="e">
        <f t="shared" si="48"/>
        <v>#REF!</v>
      </c>
      <c r="M290" s="562"/>
    </row>
    <row r="291" spans="1:13" x14ac:dyDescent="0.2">
      <c r="A291" s="678" t="s">
        <v>357</v>
      </c>
      <c r="B291" s="679"/>
      <c r="C291" s="680" t="s">
        <v>320</v>
      </c>
      <c r="D291" s="681" t="s">
        <v>266</v>
      </c>
      <c r="E291" s="682" t="s">
        <v>9</v>
      </c>
      <c r="F291" s="683">
        <v>606</v>
      </c>
      <c r="G291" s="684"/>
      <c r="H291" s="685" t="str">
        <f>IF(J291=1,"F","")</f>
        <v/>
      </c>
      <c r="I291" s="680" t="str">
        <f>IF(J291=1,"FORFAIT","")</f>
        <v/>
      </c>
      <c r="J291" s="479"/>
      <c r="K291" s="480"/>
      <c r="L291" s="686" t="str">
        <f t="shared" si="46"/>
        <v/>
      </c>
      <c r="M291" s="562"/>
    </row>
    <row r="292" spans="1:13" x14ac:dyDescent="0.2">
      <c r="A292" s="658" t="s">
        <v>357</v>
      </c>
      <c r="B292" s="659"/>
      <c r="C292" s="660" t="s">
        <v>320</v>
      </c>
      <c r="D292" s="661" t="s">
        <v>266</v>
      </c>
      <c r="E292" s="662" t="s">
        <v>9</v>
      </c>
      <c r="F292" s="663">
        <v>606</v>
      </c>
      <c r="G292" s="664"/>
      <c r="H292" s="687" t="str">
        <f>IF(J292=1,"F","")</f>
        <v/>
      </c>
      <c r="I292" s="660" t="str">
        <f>IF(J292=1,"FORFAIT","")</f>
        <v/>
      </c>
      <c r="J292" s="483"/>
      <c r="K292" s="446"/>
      <c r="L292" s="666" t="str">
        <f t="shared" si="46"/>
        <v/>
      </c>
      <c r="M292" s="562"/>
    </row>
    <row r="293" spans="1:13" x14ac:dyDescent="0.2">
      <c r="A293" s="688" t="s">
        <v>357</v>
      </c>
      <c r="B293" s="689"/>
      <c r="C293" s="690" t="s">
        <v>320</v>
      </c>
      <c r="D293" s="691" t="s">
        <v>266</v>
      </c>
      <c r="E293" s="692" t="s">
        <v>9</v>
      </c>
      <c r="F293" s="693">
        <v>606</v>
      </c>
      <c r="G293" s="694"/>
      <c r="H293" s="695" t="str">
        <f>IF(J293=1,"F","")</f>
        <v/>
      </c>
      <c r="I293" s="690" t="str">
        <f>IF(J293=1,"FORFAIT","")</f>
        <v/>
      </c>
      <c r="J293" s="492"/>
      <c r="K293" s="493"/>
      <c r="L293" s="696" t="str">
        <f t="shared" si="46"/>
        <v/>
      </c>
      <c r="M293" s="597"/>
    </row>
    <row r="294" spans="1:13" ht="12.75" thickBot="1" x14ac:dyDescent="0.25">
      <c r="A294" s="963" t="s">
        <v>357</v>
      </c>
      <c r="B294" s="964"/>
      <c r="C294" s="964"/>
      <c r="D294" s="965" t="s">
        <v>341</v>
      </c>
      <c r="E294" s="965" t="s">
        <v>555</v>
      </c>
      <c r="F294" s="965"/>
      <c r="G294" s="971"/>
      <c r="H294" s="971"/>
      <c r="I294" s="971"/>
      <c r="J294" s="966" t="s">
        <v>9</v>
      </c>
      <c r="K294" s="972"/>
      <c r="L294" s="973" t="s">
        <v>117</v>
      </c>
      <c r="M294" s="969" t="e">
        <f>SUM(L278:L293)</f>
        <v>#REF!</v>
      </c>
    </row>
    <row r="295" spans="1:13" x14ac:dyDescent="0.2">
      <c r="A295" s="731" t="s">
        <v>130</v>
      </c>
      <c r="B295" s="732" t="s">
        <v>165</v>
      </c>
      <c r="C295" s="733" t="s">
        <v>140</v>
      </c>
      <c r="D295" s="734" t="s">
        <v>268</v>
      </c>
      <c r="E295" s="735" t="e">
        <f>IF(J295="",0,1)</f>
        <v>#REF!</v>
      </c>
      <c r="F295" s="736">
        <v>821</v>
      </c>
      <c r="G295" s="737" t="s">
        <v>67</v>
      </c>
      <c r="H295" s="732" t="s">
        <v>106</v>
      </c>
      <c r="I295" s="733" t="s">
        <v>104</v>
      </c>
      <c r="J295" s="542" t="e">
        <f>IF(#REF!="","",#REF!)</f>
        <v>#REF!</v>
      </c>
      <c r="K295" s="421">
        <v>1</v>
      </c>
      <c r="L295" s="738" t="e">
        <f t="shared" ref="L295:L300" si="49">IF(J295="","",J295*K295)</f>
        <v>#REF!</v>
      </c>
      <c r="M295" s="362"/>
    </row>
    <row r="296" spans="1:13" x14ac:dyDescent="0.2">
      <c r="A296" s="739" t="s">
        <v>130</v>
      </c>
      <c r="B296" s="740" t="s">
        <v>165</v>
      </c>
      <c r="C296" s="741" t="s">
        <v>140</v>
      </c>
      <c r="D296" s="742" t="s">
        <v>268</v>
      </c>
      <c r="E296" s="743" t="e">
        <f>IF(J296="",0,1)</f>
        <v>#REF!</v>
      </c>
      <c r="F296" s="744">
        <v>822</v>
      </c>
      <c r="G296" s="745" t="s">
        <v>211</v>
      </c>
      <c r="H296" s="740" t="s">
        <v>111</v>
      </c>
      <c r="I296" s="741" t="s">
        <v>104</v>
      </c>
      <c r="J296" s="370" t="e">
        <f>IF(#REF!="","",#REF!)</f>
        <v>#REF!</v>
      </c>
      <c r="K296" s="421">
        <v>1</v>
      </c>
      <c r="L296" s="746" t="e">
        <f t="shared" si="49"/>
        <v>#REF!</v>
      </c>
      <c r="M296" s="362"/>
    </row>
    <row r="297" spans="1:13" x14ac:dyDescent="0.2">
      <c r="A297" s="739" t="s">
        <v>130</v>
      </c>
      <c r="B297" s="740" t="s">
        <v>165</v>
      </c>
      <c r="C297" s="741" t="s">
        <v>140</v>
      </c>
      <c r="D297" s="742" t="s">
        <v>268</v>
      </c>
      <c r="E297" s="743" t="e">
        <f>IF(J297="",0,1)</f>
        <v>#REF!</v>
      </c>
      <c r="F297" s="744">
        <v>822</v>
      </c>
      <c r="G297" s="745" t="s">
        <v>211</v>
      </c>
      <c r="H297" s="740" t="s">
        <v>112</v>
      </c>
      <c r="I297" s="741" t="s">
        <v>108</v>
      </c>
      <c r="J297" s="370" t="e">
        <f>IF(#REF!="","",#REF!)</f>
        <v>#REF!</v>
      </c>
      <c r="K297" s="421">
        <v>1</v>
      </c>
      <c r="L297" s="746" t="e">
        <f t="shared" si="49"/>
        <v>#REF!</v>
      </c>
      <c r="M297" s="362"/>
    </row>
    <row r="298" spans="1:13" x14ac:dyDescent="0.2">
      <c r="A298" s="739" t="s">
        <v>130</v>
      </c>
      <c r="B298" s="740" t="s">
        <v>165</v>
      </c>
      <c r="C298" s="741" t="s">
        <v>140</v>
      </c>
      <c r="D298" s="742" t="s">
        <v>268</v>
      </c>
      <c r="E298" s="743" t="e">
        <f>IF(J298="",0,1)</f>
        <v>#REF!</v>
      </c>
      <c r="F298" s="744">
        <v>824</v>
      </c>
      <c r="G298" s="745" t="s">
        <v>70</v>
      </c>
      <c r="H298" s="740" t="s">
        <v>103</v>
      </c>
      <c r="I298" s="741" t="s">
        <v>107</v>
      </c>
      <c r="J298" s="370" t="e">
        <f>IF(#REF!="","",#REF!)</f>
        <v>#REF!</v>
      </c>
      <c r="K298" s="421">
        <v>1</v>
      </c>
      <c r="L298" s="746" t="e">
        <f t="shared" si="49"/>
        <v>#REF!</v>
      </c>
      <c r="M298" s="362"/>
    </row>
    <row r="299" spans="1:13" x14ac:dyDescent="0.2">
      <c r="A299" s="739" t="s">
        <v>130</v>
      </c>
      <c r="B299" s="740" t="s">
        <v>165</v>
      </c>
      <c r="C299" s="741" t="s">
        <v>140</v>
      </c>
      <c r="D299" s="742" t="s">
        <v>265</v>
      </c>
      <c r="E299" s="743" t="s">
        <v>9</v>
      </c>
      <c r="F299" s="744">
        <v>400</v>
      </c>
      <c r="G299" s="745" t="s">
        <v>138</v>
      </c>
      <c r="H299" s="740" t="s">
        <v>139</v>
      </c>
      <c r="I299" s="741" t="s">
        <v>82</v>
      </c>
      <c r="J299" s="462" t="str">
        <f>IF($F$381="","",0)</f>
        <v/>
      </c>
      <c r="K299" s="421">
        <v>1</v>
      </c>
      <c r="L299" s="746" t="str">
        <f t="shared" si="49"/>
        <v/>
      </c>
      <c r="M299" s="362"/>
    </row>
    <row r="300" spans="1:13" x14ac:dyDescent="0.2">
      <c r="A300" s="747" t="s">
        <v>130</v>
      </c>
      <c r="B300" s="748" t="s">
        <v>165</v>
      </c>
      <c r="C300" s="749" t="s">
        <v>140</v>
      </c>
      <c r="D300" s="750" t="s">
        <v>265</v>
      </c>
      <c r="E300" s="751" t="s">
        <v>9</v>
      </c>
      <c r="F300" s="752">
        <v>301</v>
      </c>
      <c r="G300" s="753" t="s">
        <v>210</v>
      </c>
      <c r="H300" s="748" t="s">
        <v>100</v>
      </c>
      <c r="I300" s="749" t="s">
        <v>25</v>
      </c>
      <c r="J300" s="417" t="e">
        <f>IF(#REF!="","",#REF!)</f>
        <v>#REF!</v>
      </c>
      <c r="K300" s="421">
        <v>1</v>
      </c>
      <c r="L300" s="755" t="e">
        <f t="shared" si="49"/>
        <v>#REF!</v>
      </c>
      <c r="M300" s="362"/>
    </row>
    <row r="301" spans="1:13" ht="12.75" thickBot="1" x14ac:dyDescent="0.25">
      <c r="A301" s="963" t="s">
        <v>130</v>
      </c>
      <c r="B301" s="984" t="s">
        <v>165</v>
      </c>
      <c r="C301" s="964"/>
      <c r="D301" s="965" t="s">
        <v>341</v>
      </c>
      <c r="E301" s="965" t="s">
        <v>555</v>
      </c>
      <c r="F301" s="965"/>
      <c r="G301" s="971"/>
      <c r="H301" s="971"/>
      <c r="I301" s="971"/>
      <c r="J301" s="966" t="s">
        <v>9</v>
      </c>
      <c r="K301" s="972"/>
      <c r="L301" s="973" t="s">
        <v>117</v>
      </c>
      <c r="M301" s="969" t="e">
        <f>SUM(L295:L300)</f>
        <v>#REF!</v>
      </c>
    </row>
    <row r="302" spans="1:13" x14ac:dyDescent="0.2">
      <c r="A302" s="756" t="s">
        <v>130</v>
      </c>
      <c r="B302" s="757" t="s">
        <v>132</v>
      </c>
      <c r="C302" s="758" t="s">
        <v>140</v>
      </c>
      <c r="D302" s="759" t="s">
        <v>268</v>
      </c>
      <c r="E302" s="760" t="e">
        <f>IF(J302="",0,1)</f>
        <v>#REF!</v>
      </c>
      <c r="F302" s="761">
        <v>821</v>
      </c>
      <c r="G302" s="762" t="s">
        <v>212</v>
      </c>
      <c r="H302" s="757" t="s">
        <v>106</v>
      </c>
      <c r="I302" s="758" t="s">
        <v>104</v>
      </c>
      <c r="J302" s="419" t="e">
        <f>IF(#REF!="","",#REF!)</f>
        <v>#REF!</v>
      </c>
      <c r="K302" s="421">
        <v>1</v>
      </c>
      <c r="L302" s="763" t="e">
        <f>IF(J302="","",J302*K302)</f>
        <v>#REF!</v>
      </c>
      <c r="M302" s="504"/>
    </row>
    <row r="303" spans="1:13" x14ac:dyDescent="0.2">
      <c r="A303" s="739" t="s">
        <v>130</v>
      </c>
      <c r="B303" s="740" t="s">
        <v>132</v>
      </c>
      <c r="C303" s="741" t="s">
        <v>140</v>
      </c>
      <c r="D303" s="742" t="s">
        <v>268</v>
      </c>
      <c r="E303" s="743" t="e">
        <f>IF(J303="",0,1)</f>
        <v>#REF!</v>
      </c>
      <c r="F303" s="744">
        <v>822</v>
      </c>
      <c r="G303" s="745" t="s">
        <v>211</v>
      </c>
      <c r="H303" s="740" t="s">
        <v>111</v>
      </c>
      <c r="I303" s="741" t="s">
        <v>104</v>
      </c>
      <c r="J303" s="370" t="e">
        <f>IF(#REF!="","",#REF!)</f>
        <v>#REF!</v>
      </c>
      <c r="K303" s="421">
        <v>1</v>
      </c>
      <c r="L303" s="746" t="e">
        <f>IF(J303="","",J303*K303)</f>
        <v>#REF!</v>
      </c>
      <c r="M303" s="362"/>
    </row>
    <row r="304" spans="1:13" x14ac:dyDescent="0.2">
      <c r="A304" s="739" t="s">
        <v>130</v>
      </c>
      <c r="B304" s="740" t="s">
        <v>132</v>
      </c>
      <c r="C304" s="741" t="s">
        <v>140</v>
      </c>
      <c r="D304" s="742" t="s">
        <v>268</v>
      </c>
      <c r="E304" s="743" t="e">
        <f>IF(J304="",0,1)</f>
        <v>#REF!</v>
      </c>
      <c r="F304" s="744">
        <v>822</v>
      </c>
      <c r="G304" s="745" t="s">
        <v>211</v>
      </c>
      <c r="H304" s="740" t="s">
        <v>112</v>
      </c>
      <c r="I304" s="741" t="s">
        <v>108</v>
      </c>
      <c r="J304" s="370" t="e">
        <f>IF(#REF!="","",#REF!)</f>
        <v>#REF!</v>
      </c>
      <c r="K304" s="421">
        <v>1</v>
      </c>
      <c r="L304" s="746" t="e">
        <f>IF(J304="","",J304*K304)</f>
        <v>#REF!</v>
      </c>
      <c r="M304" s="362"/>
    </row>
    <row r="305" spans="1:13" x14ac:dyDescent="0.2">
      <c r="A305" s="739" t="s">
        <v>130</v>
      </c>
      <c r="B305" s="740" t="s">
        <v>132</v>
      </c>
      <c r="C305" s="741" t="s">
        <v>140</v>
      </c>
      <c r="D305" s="742" t="s">
        <v>268</v>
      </c>
      <c r="E305" s="743" t="e">
        <f>IF(J305="",0,1)</f>
        <v>#REF!</v>
      </c>
      <c r="F305" s="744">
        <v>824</v>
      </c>
      <c r="G305" s="745" t="s">
        <v>70</v>
      </c>
      <c r="H305" s="740" t="s">
        <v>103</v>
      </c>
      <c r="I305" s="741" t="s">
        <v>107</v>
      </c>
      <c r="J305" s="370" t="e">
        <f>IF(#REF!="","",#REF!)</f>
        <v>#REF!</v>
      </c>
      <c r="K305" s="421">
        <v>1</v>
      </c>
      <c r="L305" s="746" t="e">
        <f>IF(J305="","",J305*K305)</f>
        <v>#REF!</v>
      </c>
      <c r="M305" s="362"/>
    </row>
    <row r="306" spans="1:13" x14ac:dyDescent="0.2">
      <c r="A306" s="747" t="s">
        <v>130</v>
      </c>
      <c r="B306" s="748" t="s">
        <v>132</v>
      </c>
      <c r="C306" s="749" t="s">
        <v>140</v>
      </c>
      <c r="D306" s="750" t="s">
        <v>265</v>
      </c>
      <c r="E306" s="751" t="s">
        <v>9</v>
      </c>
      <c r="F306" s="752">
        <v>301</v>
      </c>
      <c r="G306" s="753" t="s">
        <v>210</v>
      </c>
      <c r="H306" s="748" t="s">
        <v>100</v>
      </c>
      <c r="I306" s="749" t="s">
        <v>25</v>
      </c>
      <c r="J306" s="417" t="e">
        <f>IF(#REF!="","",#REF!)</f>
        <v>#REF!</v>
      </c>
      <c r="K306" s="421">
        <v>1</v>
      </c>
      <c r="L306" s="755" t="e">
        <f>IF(J306="","",J306*K306)</f>
        <v>#REF!</v>
      </c>
      <c r="M306" s="362"/>
    </row>
    <row r="307" spans="1:13" ht="12.75" thickBot="1" x14ac:dyDescent="0.25">
      <c r="A307" s="963" t="s">
        <v>130</v>
      </c>
      <c r="B307" s="984" t="s">
        <v>132</v>
      </c>
      <c r="C307" s="964"/>
      <c r="D307" s="965" t="s">
        <v>341</v>
      </c>
      <c r="E307" s="965" t="s">
        <v>555</v>
      </c>
      <c r="F307" s="965"/>
      <c r="G307" s="971"/>
      <c r="H307" s="971"/>
      <c r="I307" s="971"/>
      <c r="J307" s="966" t="s">
        <v>9</v>
      </c>
      <c r="K307" s="972"/>
      <c r="L307" s="973" t="s">
        <v>117</v>
      </c>
      <c r="M307" s="969" t="e">
        <f>SUM(L302:L306)</f>
        <v>#REF!</v>
      </c>
    </row>
    <row r="308" spans="1:13" x14ac:dyDescent="0.2">
      <c r="A308" s="747" t="s">
        <v>130</v>
      </c>
      <c r="B308" s="748" t="s">
        <v>166</v>
      </c>
      <c r="C308" s="764" t="s">
        <v>140</v>
      </c>
      <c r="D308" s="765" t="s">
        <v>265</v>
      </c>
      <c r="E308" s="766" t="s">
        <v>9</v>
      </c>
      <c r="F308" s="752"/>
      <c r="G308" s="753" t="s">
        <v>167</v>
      </c>
      <c r="H308" s="748"/>
      <c r="I308" s="749"/>
      <c r="J308" s="767" t="str">
        <f>IF($F$381="","",0)</f>
        <v/>
      </c>
      <c r="K308" s="421">
        <v>1</v>
      </c>
      <c r="L308" s="768" t="str">
        <f>IF(J308="","",J308*K308)</f>
        <v/>
      </c>
      <c r="M308" s="362"/>
    </row>
    <row r="309" spans="1:13" ht="12.75" thickBot="1" x14ac:dyDescent="0.25">
      <c r="A309" s="963" t="s">
        <v>130</v>
      </c>
      <c r="B309" s="984" t="s">
        <v>166</v>
      </c>
      <c r="C309" s="964"/>
      <c r="D309" s="965" t="s">
        <v>341</v>
      </c>
      <c r="E309" s="965" t="s">
        <v>555</v>
      </c>
      <c r="F309" s="965"/>
      <c r="G309" s="971"/>
      <c r="H309" s="971"/>
      <c r="I309" s="971"/>
      <c r="J309" s="966" t="s">
        <v>9</v>
      </c>
      <c r="K309" s="972"/>
      <c r="L309" s="973" t="s">
        <v>117</v>
      </c>
      <c r="M309" s="969">
        <f>SUM(L308)</f>
        <v>0</v>
      </c>
    </row>
    <row r="310" spans="1:13" x14ac:dyDescent="0.2">
      <c r="A310" s="747" t="s">
        <v>130</v>
      </c>
      <c r="B310" s="748" t="s">
        <v>169</v>
      </c>
      <c r="C310" s="749" t="s">
        <v>140</v>
      </c>
      <c r="D310" s="759" t="s">
        <v>268</v>
      </c>
      <c r="E310" s="760" t="s">
        <v>9</v>
      </c>
      <c r="F310" s="752">
        <v>606</v>
      </c>
      <c r="G310" s="753" t="s">
        <v>220</v>
      </c>
      <c r="H310" s="748" t="s">
        <v>103</v>
      </c>
      <c r="I310" s="749" t="s">
        <v>104</v>
      </c>
      <c r="J310" s="419" t="e">
        <f>IF(#REF!="","",#REF!)</f>
        <v>#REF!</v>
      </c>
      <c r="K310" s="421">
        <v>1</v>
      </c>
      <c r="L310" s="738" t="e">
        <f>IF(J310="","",J310*K310)</f>
        <v>#REF!</v>
      </c>
      <c r="M310" s="362"/>
    </row>
    <row r="311" spans="1:13" x14ac:dyDescent="0.2">
      <c r="A311" s="739" t="s">
        <v>130</v>
      </c>
      <c r="B311" s="740" t="s">
        <v>169</v>
      </c>
      <c r="C311" s="741" t="s">
        <v>140</v>
      </c>
      <c r="D311" s="742" t="s">
        <v>265</v>
      </c>
      <c r="E311" s="743" t="s">
        <v>9</v>
      </c>
      <c r="F311" s="744">
        <v>606</v>
      </c>
      <c r="G311" s="745" t="s">
        <v>170</v>
      </c>
      <c r="H311" s="740"/>
      <c r="I311" s="741"/>
      <c r="J311" s="769" t="str">
        <f>IF($F$381="","",0)</f>
        <v/>
      </c>
      <c r="K311" s="421">
        <v>1</v>
      </c>
      <c r="L311" s="746" t="str">
        <f>IF(J311="","",J311*K311)</f>
        <v/>
      </c>
      <c r="M311" s="362"/>
    </row>
    <row r="312" spans="1:13" x14ac:dyDescent="0.2">
      <c r="A312" s="739" t="s">
        <v>130</v>
      </c>
      <c r="B312" s="740" t="s">
        <v>169</v>
      </c>
      <c r="C312" s="741" t="s">
        <v>140</v>
      </c>
      <c r="D312" s="742" t="s">
        <v>265</v>
      </c>
      <c r="E312" s="743" t="s">
        <v>9</v>
      </c>
      <c r="F312" s="744">
        <v>606</v>
      </c>
      <c r="G312" s="745" t="s">
        <v>171</v>
      </c>
      <c r="H312" s="740"/>
      <c r="I312" s="741"/>
      <c r="J312" s="769" t="str">
        <f>IF($F$381="","",0)</f>
        <v/>
      </c>
      <c r="K312" s="421">
        <v>1</v>
      </c>
      <c r="L312" s="746" t="str">
        <f>IF(J312="","",J312*K312)</f>
        <v/>
      </c>
      <c r="M312" s="362"/>
    </row>
    <row r="313" spans="1:13" x14ac:dyDescent="0.2">
      <c r="A313" s="739" t="s">
        <v>130</v>
      </c>
      <c r="B313" s="740" t="s">
        <v>169</v>
      </c>
      <c r="C313" s="741" t="s">
        <v>140</v>
      </c>
      <c r="D313" s="742" t="s">
        <v>265</v>
      </c>
      <c r="E313" s="743" t="s">
        <v>9</v>
      </c>
      <c r="F313" s="744">
        <v>606</v>
      </c>
      <c r="G313" s="745" t="s">
        <v>312</v>
      </c>
      <c r="H313" s="740" t="s">
        <v>141</v>
      </c>
      <c r="I313" s="741" t="s">
        <v>23</v>
      </c>
      <c r="J313" s="769" t="str">
        <f>IF($F$381="","",0)</f>
        <v/>
      </c>
      <c r="K313" s="421">
        <v>1</v>
      </c>
      <c r="L313" s="746" t="str">
        <f>IF(J313="","",J313*K313)</f>
        <v/>
      </c>
      <c r="M313" s="362"/>
    </row>
    <row r="314" spans="1:13" x14ac:dyDescent="0.2">
      <c r="A314" s="770" t="s">
        <v>130</v>
      </c>
      <c r="B314" s="771" t="s">
        <v>169</v>
      </c>
      <c r="C314" s="772" t="s">
        <v>140</v>
      </c>
      <c r="D314" s="750" t="s">
        <v>265</v>
      </c>
      <c r="E314" s="751" t="s">
        <v>9</v>
      </c>
      <c r="F314" s="773">
        <v>606</v>
      </c>
      <c r="G314" s="774" t="s">
        <v>313</v>
      </c>
      <c r="H314" s="771" t="s">
        <v>141</v>
      </c>
      <c r="I314" s="772" t="s">
        <v>23</v>
      </c>
      <c r="J314" s="775" t="str">
        <f>IF($F$381="","",0)</f>
        <v/>
      </c>
      <c r="K314" s="421">
        <v>1</v>
      </c>
      <c r="L314" s="755" t="str">
        <f>IF(J314="","",J314*K314)</f>
        <v/>
      </c>
      <c r="M314" s="362"/>
    </row>
    <row r="315" spans="1:13" ht="12.75" thickBot="1" x14ac:dyDescent="0.25">
      <c r="A315" s="963" t="s">
        <v>130</v>
      </c>
      <c r="B315" s="984" t="s">
        <v>169</v>
      </c>
      <c r="C315" s="964"/>
      <c r="D315" s="965" t="s">
        <v>341</v>
      </c>
      <c r="E315" s="965" t="s">
        <v>555</v>
      </c>
      <c r="F315" s="965"/>
      <c r="G315" s="971"/>
      <c r="H315" s="971"/>
      <c r="I315" s="971"/>
      <c r="J315" s="966" t="s">
        <v>9</v>
      </c>
      <c r="K315" s="972"/>
      <c r="L315" s="973" t="s">
        <v>117</v>
      </c>
      <c r="M315" s="969" t="e">
        <f>SUM(L310:L314)</f>
        <v>#REF!</v>
      </c>
    </row>
    <row r="316" spans="1:13" x14ac:dyDescent="0.2">
      <c r="A316" s="731" t="s">
        <v>130</v>
      </c>
      <c r="B316" s="732" t="s">
        <v>173</v>
      </c>
      <c r="C316" s="733" t="s">
        <v>140</v>
      </c>
      <c r="D316" s="759" t="s">
        <v>265</v>
      </c>
      <c r="E316" s="760" t="s">
        <v>9</v>
      </c>
      <c r="F316" s="736">
        <v>606</v>
      </c>
      <c r="G316" s="737" t="s">
        <v>146</v>
      </c>
      <c r="H316" s="732" t="s">
        <v>135</v>
      </c>
      <c r="I316" s="733" t="s">
        <v>74</v>
      </c>
      <c r="J316" s="777" t="str">
        <f t="shared" ref="J316:J321" si="50">IF($F$381="","",0)</f>
        <v/>
      </c>
      <c r="K316" s="421">
        <v>1</v>
      </c>
      <c r="L316" s="738" t="str">
        <f t="shared" ref="L316:L321" si="51">IF(J316="","",J316*K316)</f>
        <v/>
      </c>
      <c r="M316" s="362"/>
    </row>
    <row r="317" spans="1:13" x14ac:dyDescent="0.2">
      <c r="A317" s="739" t="s">
        <v>130</v>
      </c>
      <c r="B317" s="740" t="s">
        <v>173</v>
      </c>
      <c r="C317" s="741" t="s">
        <v>182</v>
      </c>
      <c r="D317" s="742" t="s">
        <v>265</v>
      </c>
      <c r="E317" s="743" t="s">
        <v>9</v>
      </c>
      <c r="F317" s="744">
        <v>606</v>
      </c>
      <c r="G317" s="745" t="s">
        <v>183</v>
      </c>
      <c r="H317" s="740" t="s">
        <v>141</v>
      </c>
      <c r="I317" s="741" t="s">
        <v>23</v>
      </c>
      <c r="J317" s="769" t="str">
        <f t="shared" si="50"/>
        <v/>
      </c>
      <c r="K317" s="421">
        <v>1</v>
      </c>
      <c r="L317" s="746" t="str">
        <f t="shared" si="51"/>
        <v/>
      </c>
      <c r="M317" s="362"/>
    </row>
    <row r="318" spans="1:13" x14ac:dyDescent="0.2">
      <c r="A318" s="739" t="s">
        <v>130</v>
      </c>
      <c r="B318" s="740" t="s">
        <v>173</v>
      </c>
      <c r="C318" s="741" t="s">
        <v>182</v>
      </c>
      <c r="D318" s="742" t="s">
        <v>265</v>
      </c>
      <c r="E318" s="743" t="s">
        <v>9</v>
      </c>
      <c r="F318" s="744">
        <v>821</v>
      </c>
      <c r="G318" s="745" t="s">
        <v>181</v>
      </c>
      <c r="H318" s="740" t="s">
        <v>103</v>
      </c>
      <c r="I318" s="741" t="s">
        <v>104</v>
      </c>
      <c r="J318" s="769" t="str">
        <f t="shared" si="50"/>
        <v/>
      </c>
      <c r="K318" s="421">
        <v>1</v>
      </c>
      <c r="L318" s="746" t="str">
        <f t="shared" si="51"/>
        <v/>
      </c>
      <c r="M318" s="362"/>
    </row>
    <row r="319" spans="1:13" x14ac:dyDescent="0.2">
      <c r="A319" s="739" t="s">
        <v>130</v>
      </c>
      <c r="B319" s="740" t="s">
        <v>173</v>
      </c>
      <c r="C319" s="741" t="s">
        <v>182</v>
      </c>
      <c r="D319" s="742" t="s">
        <v>265</v>
      </c>
      <c r="E319" s="743" t="s">
        <v>9</v>
      </c>
      <c r="F319" s="744">
        <v>822</v>
      </c>
      <c r="G319" s="745" t="s">
        <v>184</v>
      </c>
      <c r="H319" s="740" t="s">
        <v>103</v>
      </c>
      <c r="I319" s="741" t="s">
        <v>104</v>
      </c>
      <c r="J319" s="769" t="str">
        <f t="shared" si="50"/>
        <v/>
      </c>
      <c r="K319" s="421">
        <v>1</v>
      </c>
      <c r="L319" s="746" t="str">
        <f t="shared" si="51"/>
        <v/>
      </c>
      <c r="M319" s="362"/>
    </row>
    <row r="320" spans="1:13" x14ac:dyDescent="0.2">
      <c r="A320" s="739" t="s">
        <v>130</v>
      </c>
      <c r="B320" s="740" t="s">
        <v>173</v>
      </c>
      <c r="C320" s="741" t="s">
        <v>182</v>
      </c>
      <c r="D320" s="742" t="s">
        <v>265</v>
      </c>
      <c r="E320" s="743" t="s">
        <v>9</v>
      </c>
      <c r="F320" s="744">
        <v>824</v>
      </c>
      <c r="G320" s="745" t="s">
        <v>70</v>
      </c>
      <c r="H320" s="740" t="s">
        <v>103</v>
      </c>
      <c r="I320" s="741" t="s">
        <v>185</v>
      </c>
      <c r="J320" s="769" t="str">
        <f t="shared" si="50"/>
        <v/>
      </c>
      <c r="K320" s="421">
        <v>1</v>
      </c>
      <c r="L320" s="746" t="str">
        <f t="shared" si="51"/>
        <v/>
      </c>
      <c r="M320" s="362"/>
    </row>
    <row r="321" spans="1:13" x14ac:dyDescent="0.2">
      <c r="A321" s="747" t="s">
        <v>130</v>
      </c>
      <c r="B321" s="748" t="s">
        <v>173</v>
      </c>
      <c r="C321" s="749" t="s">
        <v>140</v>
      </c>
      <c r="D321" s="750" t="s">
        <v>265</v>
      </c>
      <c r="E321" s="751" t="s">
        <v>9</v>
      </c>
      <c r="F321" s="752">
        <v>606</v>
      </c>
      <c r="G321" s="753" t="s">
        <v>220</v>
      </c>
      <c r="H321" s="748" t="s">
        <v>103</v>
      </c>
      <c r="I321" s="749" t="s">
        <v>104</v>
      </c>
      <c r="J321" s="775" t="str">
        <f t="shared" si="50"/>
        <v/>
      </c>
      <c r="K321" s="421">
        <v>1</v>
      </c>
      <c r="L321" s="755" t="str">
        <f t="shared" si="51"/>
        <v/>
      </c>
      <c r="M321" s="362"/>
    </row>
    <row r="322" spans="1:13" ht="12.75" thickBot="1" x14ac:dyDescent="0.25">
      <c r="A322" s="963" t="s">
        <v>130</v>
      </c>
      <c r="B322" s="984" t="s">
        <v>173</v>
      </c>
      <c r="C322" s="964"/>
      <c r="D322" s="965" t="s">
        <v>341</v>
      </c>
      <c r="E322" s="965" t="s">
        <v>555</v>
      </c>
      <c r="F322" s="965"/>
      <c r="G322" s="971"/>
      <c r="H322" s="971"/>
      <c r="I322" s="971"/>
      <c r="J322" s="966" t="s">
        <v>9</v>
      </c>
      <c r="K322" s="972"/>
      <c r="L322" s="973" t="s">
        <v>117</v>
      </c>
      <c r="M322" s="969">
        <f>SUM(L316:L321)</f>
        <v>0</v>
      </c>
    </row>
    <row r="323" spans="1:13" x14ac:dyDescent="0.2">
      <c r="A323" s="747" t="s">
        <v>130</v>
      </c>
      <c r="B323" s="748" t="s">
        <v>155</v>
      </c>
      <c r="C323" s="749" t="s">
        <v>140</v>
      </c>
      <c r="D323" s="778" t="s">
        <v>268</v>
      </c>
      <c r="E323" s="766" t="s">
        <v>9</v>
      </c>
      <c r="F323" s="752">
        <v>606</v>
      </c>
      <c r="G323" s="753" t="s">
        <v>220</v>
      </c>
      <c r="H323" s="748" t="s">
        <v>103</v>
      </c>
      <c r="I323" s="749" t="s">
        <v>104</v>
      </c>
      <c r="J323" s="419" t="e">
        <f>IF(#REF!="","",#REF!)</f>
        <v>#REF!</v>
      </c>
      <c r="K323" s="754" t="e">
        <f>IF(#REF!="",0,#REF!)</f>
        <v>#REF!</v>
      </c>
      <c r="L323" s="779" t="e">
        <f>IF(J323="","",J323*K323)</f>
        <v>#REF!</v>
      </c>
      <c r="M323" s="362"/>
    </row>
    <row r="324" spans="1:13" ht="12.75" thickBot="1" x14ac:dyDescent="0.25">
      <c r="A324" s="963" t="s">
        <v>130</v>
      </c>
      <c r="B324" s="984" t="s">
        <v>155</v>
      </c>
      <c r="C324" s="964"/>
      <c r="D324" s="965" t="s">
        <v>341</v>
      </c>
      <c r="E324" s="965" t="s">
        <v>555</v>
      </c>
      <c r="F324" s="965"/>
      <c r="G324" s="971"/>
      <c r="H324" s="971"/>
      <c r="I324" s="971"/>
      <c r="J324" s="966" t="s">
        <v>9</v>
      </c>
      <c r="K324" s="972"/>
      <c r="L324" s="973" t="s">
        <v>117</v>
      </c>
      <c r="M324" s="969" t="e">
        <f>SUM(L323:L323)</f>
        <v>#REF!</v>
      </c>
    </row>
    <row r="325" spans="1:13" x14ac:dyDescent="0.2">
      <c r="A325" s="747" t="s">
        <v>130</v>
      </c>
      <c r="B325" s="748" t="s">
        <v>168</v>
      </c>
      <c r="C325" s="749" t="s">
        <v>140</v>
      </c>
      <c r="D325" s="778" t="s">
        <v>268</v>
      </c>
      <c r="E325" s="766" t="s">
        <v>9</v>
      </c>
      <c r="F325" s="752">
        <v>606</v>
      </c>
      <c r="G325" s="753" t="s">
        <v>220</v>
      </c>
      <c r="H325" s="748" t="s">
        <v>103</v>
      </c>
      <c r="I325" s="749" t="s">
        <v>104</v>
      </c>
      <c r="J325" s="419" t="e">
        <f>IF(#REF!="","",#REF!)</f>
        <v>#REF!</v>
      </c>
      <c r="K325" s="754" t="e">
        <f>IF(#REF!="",0,#REF!)</f>
        <v>#REF!</v>
      </c>
      <c r="L325" s="768" t="e">
        <f>IF(J325="","",J325*K325)</f>
        <v>#REF!</v>
      </c>
      <c r="M325" s="362"/>
    </row>
    <row r="326" spans="1:13" ht="12.75" thickBot="1" x14ac:dyDescent="0.25">
      <c r="A326" s="963" t="s">
        <v>130</v>
      </c>
      <c r="B326" s="984" t="s">
        <v>168</v>
      </c>
      <c r="C326" s="964"/>
      <c r="D326" s="965" t="s">
        <v>341</v>
      </c>
      <c r="E326" s="965" t="s">
        <v>555</v>
      </c>
      <c r="F326" s="965"/>
      <c r="G326" s="971"/>
      <c r="H326" s="971"/>
      <c r="I326" s="971"/>
      <c r="J326" s="966" t="s">
        <v>9</v>
      </c>
      <c r="K326" s="972"/>
      <c r="L326" s="973" t="s">
        <v>117</v>
      </c>
      <c r="M326" s="969" t="e">
        <f>SUM(L325:L325)</f>
        <v>#REF!</v>
      </c>
    </row>
    <row r="327" spans="1:13" x14ac:dyDescent="0.2">
      <c r="A327" s="747" t="s">
        <v>130</v>
      </c>
      <c r="B327" s="748" t="s">
        <v>154</v>
      </c>
      <c r="C327" s="749" t="s">
        <v>140</v>
      </c>
      <c r="D327" s="778" t="s">
        <v>268</v>
      </c>
      <c r="E327" s="766" t="s">
        <v>9</v>
      </c>
      <c r="F327" s="752">
        <v>606</v>
      </c>
      <c r="G327" s="753" t="s">
        <v>220</v>
      </c>
      <c r="H327" s="748" t="s">
        <v>103</v>
      </c>
      <c r="I327" s="749" t="s">
        <v>104</v>
      </c>
      <c r="J327" s="419" t="e">
        <f>IF(#REF!="","",#REF!)</f>
        <v>#REF!</v>
      </c>
      <c r="K327" s="754" t="e">
        <f>IF(#REF!="",0,#REF!)</f>
        <v>#REF!</v>
      </c>
      <c r="L327" s="768" t="e">
        <f>IF(J327="","",J327*K327)</f>
        <v>#REF!</v>
      </c>
      <c r="M327" s="362"/>
    </row>
    <row r="328" spans="1:13" ht="12.75" thickBot="1" x14ac:dyDescent="0.25">
      <c r="A328" s="963" t="s">
        <v>130</v>
      </c>
      <c r="B328" s="984" t="s">
        <v>154</v>
      </c>
      <c r="C328" s="964"/>
      <c r="D328" s="965" t="s">
        <v>341</v>
      </c>
      <c r="E328" s="965" t="s">
        <v>555</v>
      </c>
      <c r="F328" s="965"/>
      <c r="G328" s="971"/>
      <c r="H328" s="971"/>
      <c r="I328" s="971"/>
      <c r="J328" s="966" t="s">
        <v>9</v>
      </c>
      <c r="K328" s="972"/>
      <c r="L328" s="973" t="s">
        <v>117</v>
      </c>
      <c r="M328" s="969" t="e">
        <f>SUM(L327:L327)</f>
        <v>#REF!</v>
      </c>
    </row>
    <row r="329" spans="1:13" x14ac:dyDescent="0.2">
      <c r="A329" s="747" t="s">
        <v>130</v>
      </c>
      <c r="B329" s="748" t="s">
        <v>172</v>
      </c>
      <c r="C329" s="749" t="s">
        <v>140</v>
      </c>
      <c r="D329" s="734" t="s">
        <v>268</v>
      </c>
      <c r="E329" s="766" t="s">
        <v>9</v>
      </c>
      <c r="F329" s="752">
        <v>606</v>
      </c>
      <c r="G329" s="753" t="s">
        <v>220</v>
      </c>
      <c r="H329" s="748" t="s">
        <v>103</v>
      </c>
      <c r="I329" s="749" t="s">
        <v>104</v>
      </c>
      <c r="J329" s="419" t="e">
        <f>IF(#REF!="","",#REF!)</f>
        <v>#REF!</v>
      </c>
      <c r="K329" s="754" t="e">
        <f>IF(#REF!="",0,#REF!)</f>
        <v>#REF!</v>
      </c>
      <c r="L329" s="768" t="e">
        <f>IF(J329="","",J329*K329)</f>
        <v>#REF!</v>
      </c>
      <c r="M329" s="362"/>
    </row>
    <row r="330" spans="1:13" ht="12.75" thickBot="1" x14ac:dyDescent="0.25">
      <c r="A330" s="963" t="s">
        <v>130</v>
      </c>
      <c r="B330" s="984" t="s">
        <v>172</v>
      </c>
      <c r="C330" s="964"/>
      <c r="D330" s="965" t="s">
        <v>341</v>
      </c>
      <c r="E330" s="965" t="s">
        <v>555</v>
      </c>
      <c r="F330" s="965"/>
      <c r="G330" s="971"/>
      <c r="H330" s="971"/>
      <c r="I330" s="971"/>
      <c r="J330" s="966" t="s">
        <v>9</v>
      </c>
      <c r="K330" s="972"/>
      <c r="L330" s="973" t="s">
        <v>117</v>
      </c>
      <c r="M330" s="969" t="e">
        <f>SUM(L329:L329)</f>
        <v>#REF!</v>
      </c>
    </row>
    <row r="331" spans="1:13" x14ac:dyDescent="0.2">
      <c r="A331" s="747" t="s">
        <v>130</v>
      </c>
      <c r="B331" s="748" t="s">
        <v>314</v>
      </c>
      <c r="C331" s="749" t="s">
        <v>140</v>
      </c>
      <c r="D331" s="778" t="s">
        <v>268</v>
      </c>
      <c r="E331" s="766" t="s">
        <v>9</v>
      </c>
      <c r="F331" s="752">
        <v>606</v>
      </c>
      <c r="G331" s="753" t="s">
        <v>220</v>
      </c>
      <c r="H331" s="748" t="s">
        <v>103</v>
      </c>
      <c r="I331" s="749" t="s">
        <v>104</v>
      </c>
      <c r="J331" s="419" t="e">
        <f>IF(#REF!="","",#REF!)</f>
        <v>#REF!</v>
      </c>
      <c r="K331" s="754" t="e">
        <f>IF(#REF!="",0,#REF!)</f>
        <v>#REF!</v>
      </c>
      <c r="L331" s="768" t="e">
        <f>IF(J331="","",J331*K331)</f>
        <v>#REF!</v>
      </c>
      <c r="M331" s="361"/>
    </row>
    <row r="332" spans="1:13" ht="12.75" thickBot="1" x14ac:dyDescent="0.25">
      <c r="A332" s="963" t="s">
        <v>130</v>
      </c>
      <c r="B332" s="984" t="s">
        <v>314</v>
      </c>
      <c r="C332" s="964"/>
      <c r="D332" s="965" t="s">
        <v>341</v>
      </c>
      <c r="E332" s="965" t="s">
        <v>555</v>
      </c>
      <c r="F332" s="965"/>
      <c r="G332" s="971"/>
      <c r="H332" s="971"/>
      <c r="I332" s="971"/>
      <c r="J332" s="966" t="s">
        <v>9</v>
      </c>
      <c r="K332" s="972"/>
      <c r="L332" s="973" t="s">
        <v>117</v>
      </c>
      <c r="M332" s="969" t="e">
        <f>SUM(L331)</f>
        <v>#REF!</v>
      </c>
    </row>
    <row r="333" spans="1:13" x14ac:dyDescent="0.2">
      <c r="A333" s="747" t="s">
        <v>130</v>
      </c>
      <c r="B333" s="748" t="s">
        <v>174</v>
      </c>
      <c r="C333" s="749" t="s">
        <v>140</v>
      </c>
      <c r="D333" s="778" t="s">
        <v>268</v>
      </c>
      <c r="E333" s="766" t="s">
        <v>9</v>
      </c>
      <c r="F333" s="752">
        <v>606</v>
      </c>
      <c r="G333" s="753" t="s">
        <v>220</v>
      </c>
      <c r="H333" s="748" t="s">
        <v>103</v>
      </c>
      <c r="I333" s="749" t="s">
        <v>104</v>
      </c>
      <c r="J333" s="419" t="e">
        <f>IF(#REF!="","",#REF!)</f>
        <v>#REF!</v>
      </c>
      <c r="K333" s="754" t="e">
        <f>IF(#REF!="",0,#REF!)</f>
        <v>#REF!</v>
      </c>
      <c r="L333" s="768" t="e">
        <f>IF(J333="","",J333*K333)</f>
        <v>#REF!</v>
      </c>
      <c r="M333" s="362"/>
    </row>
    <row r="334" spans="1:13" ht="12.75" thickBot="1" x14ac:dyDescent="0.25">
      <c r="A334" s="963" t="s">
        <v>130</v>
      </c>
      <c r="B334" s="984" t="s">
        <v>174</v>
      </c>
      <c r="C334" s="964"/>
      <c r="D334" s="965" t="s">
        <v>341</v>
      </c>
      <c r="E334" s="965" t="s">
        <v>555</v>
      </c>
      <c r="F334" s="965"/>
      <c r="G334" s="971"/>
      <c r="H334" s="971"/>
      <c r="I334" s="971"/>
      <c r="J334" s="966" t="s">
        <v>9</v>
      </c>
      <c r="K334" s="972"/>
      <c r="L334" s="973" t="s">
        <v>117</v>
      </c>
      <c r="M334" s="969" t="e">
        <f>SUM(L333)</f>
        <v>#REF!</v>
      </c>
    </row>
    <row r="335" spans="1:13" x14ac:dyDescent="0.2">
      <c r="A335" s="731" t="s">
        <v>130</v>
      </c>
      <c r="B335" s="732" t="e">
        <f>IF(#REF!="","",#REF!)</f>
        <v>#REF!</v>
      </c>
      <c r="C335" s="733" t="s">
        <v>140</v>
      </c>
      <c r="D335" s="759" t="s">
        <v>268</v>
      </c>
      <c r="E335" s="760" t="s">
        <v>9</v>
      </c>
      <c r="F335" s="736">
        <v>606</v>
      </c>
      <c r="G335" s="737" t="s">
        <v>220</v>
      </c>
      <c r="H335" s="732" t="s">
        <v>103</v>
      </c>
      <c r="I335" s="733" t="s">
        <v>104</v>
      </c>
      <c r="J335" s="542" t="e">
        <f>IF(#REF!="","",#REF!)</f>
        <v>#REF!</v>
      </c>
      <c r="K335" s="780" t="e">
        <f>IF(#REF!="",0,#REF!)</f>
        <v>#REF!</v>
      </c>
      <c r="L335" s="738" t="e">
        <f>IF(J335="","",J335*K335)</f>
        <v>#REF!</v>
      </c>
      <c r="M335" s="362"/>
    </row>
    <row r="336" spans="1:13" x14ac:dyDescent="0.2">
      <c r="A336" s="739" t="s">
        <v>130</v>
      </c>
      <c r="B336" s="740" t="e">
        <f>IF(#REF!="","",#REF!)</f>
        <v>#REF!</v>
      </c>
      <c r="C336" s="741" t="s">
        <v>140</v>
      </c>
      <c r="D336" s="742" t="s">
        <v>268</v>
      </c>
      <c r="E336" s="743" t="s">
        <v>9</v>
      </c>
      <c r="F336" s="744">
        <v>606</v>
      </c>
      <c r="G336" s="745" t="s">
        <v>220</v>
      </c>
      <c r="H336" s="740" t="s">
        <v>103</v>
      </c>
      <c r="I336" s="741" t="s">
        <v>104</v>
      </c>
      <c r="J336" s="370" t="e">
        <f>IF(#REF!="","",#REF!)</f>
        <v>#REF!</v>
      </c>
      <c r="K336" s="781" t="e">
        <f>IF(#REF!="",0,#REF!)</f>
        <v>#REF!</v>
      </c>
      <c r="L336" s="746" t="e">
        <f>IF(J336="","",J336*K336)</f>
        <v>#REF!</v>
      </c>
      <c r="M336" s="362"/>
    </row>
    <row r="337" spans="1:13" x14ac:dyDescent="0.2">
      <c r="A337" s="770" t="s">
        <v>130</v>
      </c>
      <c r="B337" s="771" t="e">
        <f>IF(#REF!="","",#REF!)</f>
        <v>#REF!</v>
      </c>
      <c r="C337" s="772" t="s">
        <v>140</v>
      </c>
      <c r="D337" s="750" t="s">
        <v>268</v>
      </c>
      <c r="E337" s="751" t="s">
        <v>9</v>
      </c>
      <c r="F337" s="773">
        <v>606</v>
      </c>
      <c r="G337" s="774" t="s">
        <v>220</v>
      </c>
      <c r="H337" s="771" t="s">
        <v>103</v>
      </c>
      <c r="I337" s="772" t="s">
        <v>104</v>
      </c>
      <c r="J337" s="417" t="e">
        <f>IF(#REF!="","",#REF!)</f>
        <v>#REF!</v>
      </c>
      <c r="K337" s="782" t="e">
        <f>IF(#REF!="",0,#REF!)</f>
        <v>#REF!</v>
      </c>
      <c r="L337" s="755" t="e">
        <f>IF(J337="","",J337*K337)</f>
        <v>#REF!</v>
      </c>
      <c r="M337" s="362"/>
    </row>
    <row r="338" spans="1:13" ht="12.75" thickBot="1" x14ac:dyDescent="0.25">
      <c r="A338" s="963" t="s">
        <v>130</v>
      </c>
      <c r="B338" s="984" t="s">
        <v>316</v>
      </c>
      <c r="C338" s="964"/>
      <c r="D338" s="965" t="s">
        <v>341</v>
      </c>
      <c r="E338" s="965" t="s">
        <v>555</v>
      </c>
      <c r="F338" s="965"/>
      <c r="G338" s="971"/>
      <c r="H338" s="971"/>
      <c r="I338" s="971"/>
      <c r="J338" s="966" t="s">
        <v>9</v>
      </c>
      <c r="K338" s="972"/>
      <c r="L338" s="973" t="s">
        <v>117</v>
      </c>
      <c r="M338" s="969" t="e">
        <f>SUM(L335:L337)</f>
        <v>#REF!</v>
      </c>
    </row>
    <row r="339" spans="1:13" x14ac:dyDescent="0.2">
      <c r="A339" s="770" t="s">
        <v>130</v>
      </c>
      <c r="B339" s="771" t="s">
        <v>379</v>
      </c>
      <c r="C339" s="772" t="s">
        <v>140</v>
      </c>
      <c r="D339" s="759" t="s">
        <v>268</v>
      </c>
      <c r="E339" s="760" t="s">
        <v>9</v>
      </c>
      <c r="F339" s="773">
        <v>606</v>
      </c>
      <c r="G339" s="774" t="s">
        <v>220</v>
      </c>
      <c r="H339" s="771" t="s">
        <v>141</v>
      </c>
      <c r="I339" s="772" t="s">
        <v>23</v>
      </c>
      <c r="J339" s="424" t="e">
        <f>IF(K339=0,0,IF(K339="","",1))</f>
        <v>#REF!</v>
      </c>
      <c r="K339" s="782" t="e">
        <f>IF(#REF!="",0,#REF!)</f>
        <v>#REF!</v>
      </c>
      <c r="L339" s="755" t="e">
        <f t="shared" ref="L339" si="52">IF(J339="","",J339*K339)</f>
        <v>#REF!</v>
      </c>
      <c r="M339" s="362"/>
    </row>
    <row r="340" spans="1:13" ht="12.75" thickBot="1" x14ac:dyDescent="0.25">
      <c r="A340" s="963" t="s">
        <v>130</v>
      </c>
      <c r="B340" s="984" t="s">
        <v>381</v>
      </c>
      <c r="C340" s="964"/>
      <c r="D340" s="965" t="s">
        <v>341</v>
      </c>
      <c r="E340" s="965" t="s">
        <v>555</v>
      </c>
      <c r="F340" s="965"/>
      <c r="G340" s="971"/>
      <c r="H340" s="971"/>
      <c r="I340" s="971"/>
      <c r="J340" s="966" t="s">
        <v>9</v>
      </c>
      <c r="K340" s="972"/>
      <c r="L340" s="973" t="s">
        <v>117</v>
      </c>
      <c r="M340" s="969" t="e">
        <f>SUM(L339:L339)</f>
        <v>#REF!</v>
      </c>
    </row>
    <row r="341" spans="1:13" x14ac:dyDescent="0.2">
      <c r="A341" s="731" t="s">
        <v>130</v>
      </c>
      <c r="B341" s="732" t="e">
        <f>IF(#REF!="","",#REF!)</f>
        <v>#REF!</v>
      </c>
      <c r="C341" s="733" t="s">
        <v>140</v>
      </c>
      <c r="D341" s="759" t="s">
        <v>268</v>
      </c>
      <c r="E341" s="760" t="s">
        <v>9</v>
      </c>
      <c r="F341" s="736">
        <v>606</v>
      </c>
      <c r="G341" s="737" t="s">
        <v>220</v>
      </c>
      <c r="H341" s="732" t="s">
        <v>103</v>
      </c>
      <c r="I341" s="733" t="s">
        <v>104</v>
      </c>
      <c r="J341" s="419" t="e">
        <f>IF(#REF!="","",#REF!)</f>
        <v>#REF!</v>
      </c>
      <c r="K341" s="502" t="e">
        <f>IF(#REF!="",0,#REF!)</f>
        <v>#REF!</v>
      </c>
      <c r="L341" s="738" t="e">
        <f t="shared" ref="L341:L349" si="53">IF(J341="","",J341*K341)</f>
        <v>#REF!</v>
      </c>
      <c r="M341" s="362"/>
    </row>
    <row r="342" spans="1:13" x14ac:dyDescent="0.2">
      <c r="A342" s="739" t="s">
        <v>130</v>
      </c>
      <c r="B342" s="740" t="e">
        <f>IF(#REF!="","",#REF!)</f>
        <v>#REF!</v>
      </c>
      <c r="C342" s="741" t="s">
        <v>140</v>
      </c>
      <c r="D342" s="742" t="s">
        <v>268</v>
      </c>
      <c r="E342" s="743" t="s">
        <v>9</v>
      </c>
      <c r="F342" s="744">
        <v>606</v>
      </c>
      <c r="G342" s="745" t="s">
        <v>220</v>
      </c>
      <c r="H342" s="740" t="s">
        <v>103</v>
      </c>
      <c r="I342" s="741" t="s">
        <v>104</v>
      </c>
      <c r="J342" s="370" t="e">
        <f>IF(#REF!="","",#REF!)</f>
        <v>#REF!</v>
      </c>
      <c r="K342" s="446" t="e">
        <f>IF(#REF!="",0,#REF!)</f>
        <v>#REF!</v>
      </c>
      <c r="L342" s="746" t="e">
        <f t="shared" si="53"/>
        <v>#REF!</v>
      </c>
      <c r="M342" s="362"/>
    </row>
    <row r="343" spans="1:13" x14ac:dyDescent="0.2">
      <c r="A343" s="739" t="s">
        <v>130</v>
      </c>
      <c r="B343" s="740" t="e">
        <f>IF(#REF!="","",#REF!)</f>
        <v>#REF!</v>
      </c>
      <c r="C343" s="741" t="s">
        <v>140</v>
      </c>
      <c r="D343" s="742" t="s">
        <v>268</v>
      </c>
      <c r="E343" s="743" t="s">
        <v>9</v>
      </c>
      <c r="F343" s="744">
        <v>606</v>
      </c>
      <c r="G343" s="745" t="s">
        <v>220</v>
      </c>
      <c r="H343" s="740" t="s">
        <v>103</v>
      </c>
      <c r="I343" s="741" t="s">
        <v>104</v>
      </c>
      <c r="J343" s="370" t="e">
        <f>IF(#REF!="","",#REF!)</f>
        <v>#REF!</v>
      </c>
      <c r="K343" s="446" t="e">
        <f>IF(#REF!="",0,#REF!)</f>
        <v>#REF!</v>
      </c>
      <c r="L343" s="746" t="e">
        <f t="shared" si="53"/>
        <v>#REF!</v>
      </c>
      <c r="M343" s="362"/>
    </row>
    <row r="344" spans="1:13" x14ac:dyDescent="0.2">
      <c r="A344" s="739" t="s">
        <v>130</v>
      </c>
      <c r="B344" s="740" t="e">
        <f>IF(#REF!="","",#REF!)</f>
        <v>#REF!</v>
      </c>
      <c r="C344" s="741" t="s">
        <v>140</v>
      </c>
      <c r="D344" s="742" t="s">
        <v>268</v>
      </c>
      <c r="E344" s="743" t="s">
        <v>9</v>
      </c>
      <c r="F344" s="744">
        <v>606</v>
      </c>
      <c r="G344" s="745" t="s">
        <v>220</v>
      </c>
      <c r="H344" s="740" t="s">
        <v>103</v>
      </c>
      <c r="I344" s="741" t="s">
        <v>104</v>
      </c>
      <c r="J344" s="370" t="e">
        <f>IF(#REF!="","",#REF!)</f>
        <v>#REF!</v>
      </c>
      <c r="K344" s="446" t="e">
        <f>IF(#REF!="",0,#REF!)</f>
        <v>#REF!</v>
      </c>
      <c r="L344" s="746" t="e">
        <f t="shared" si="53"/>
        <v>#REF!</v>
      </c>
      <c r="M344" s="362"/>
    </row>
    <row r="345" spans="1:13" x14ac:dyDescent="0.2">
      <c r="A345" s="739" t="s">
        <v>130</v>
      </c>
      <c r="B345" s="740" t="e">
        <f>IF(#REF!="","",#REF!)</f>
        <v>#REF!</v>
      </c>
      <c r="C345" s="741" t="s">
        <v>140</v>
      </c>
      <c r="D345" s="742" t="s">
        <v>268</v>
      </c>
      <c r="E345" s="743" t="s">
        <v>9</v>
      </c>
      <c r="F345" s="744">
        <v>606</v>
      </c>
      <c r="G345" s="745" t="s">
        <v>220</v>
      </c>
      <c r="H345" s="740" t="s">
        <v>103</v>
      </c>
      <c r="I345" s="741" t="s">
        <v>104</v>
      </c>
      <c r="J345" s="370" t="e">
        <f>IF(#REF!="","",#REF!)</f>
        <v>#REF!</v>
      </c>
      <c r="K345" s="446" t="e">
        <f>IF(#REF!="",0,#REF!)</f>
        <v>#REF!</v>
      </c>
      <c r="L345" s="746" t="e">
        <f t="shared" si="53"/>
        <v>#REF!</v>
      </c>
      <c r="M345" s="362"/>
    </row>
    <row r="346" spans="1:13" x14ac:dyDescent="0.2">
      <c r="A346" s="739" t="s">
        <v>130</v>
      </c>
      <c r="B346" s="740" t="e">
        <f>IF(#REF!="","",#REF!)</f>
        <v>#REF!</v>
      </c>
      <c r="C346" s="741" t="s">
        <v>140</v>
      </c>
      <c r="D346" s="742" t="s">
        <v>268</v>
      </c>
      <c r="E346" s="743" t="s">
        <v>9</v>
      </c>
      <c r="F346" s="744">
        <v>606</v>
      </c>
      <c r="G346" s="745" t="s">
        <v>220</v>
      </c>
      <c r="H346" s="740" t="s">
        <v>103</v>
      </c>
      <c r="I346" s="741" t="s">
        <v>104</v>
      </c>
      <c r="J346" s="370" t="e">
        <f>IF(#REF!="","",#REF!)</f>
        <v>#REF!</v>
      </c>
      <c r="K346" s="446" t="e">
        <f>IF(#REF!="",0,#REF!)</f>
        <v>#REF!</v>
      </c>
      <c r="L346" s="746" t="e">
        <f t="shared" si="53"/>
        <v>#REF!</v>
      </c>
      <c r="M346" s="362"/>
    </row>
    <row r="347" spans="1:13" x14ac:dyDescent="0.2">
      <c r="A347" s="739" t="s">
        <v>130</v>
      </c>
      <c r="B347" s="740" t="e">
        <f>IF(#REF!="","",#REF!)</f>
        <v>#REF!</v>
      </c>
      <c r="C347" s="741" t="s">
        <v>140</v>
      </c>
      <c r="D347" s="742" t="s">
        <v>268</v>
      </c>
      <c r="E347" s="743" t="s">
        <v>9</v>
      </c>
      <c r="F347" s="744">
        <v>606</v>
      </c>
      <c r="G347" s="745" t="s">
        <v>220</v>
      </c>
      <c r="H347" s="740" t="s">
        <v>103</v>
      </c>
      <c r="I347" s="741" t="s">
        <v>104</v>
      </c>
      <c r="J347" s="370" t="e">
        <f>IF(#REF!="","",#REF!)</f>
        <v>#REF!</v>
      </c>
      <c r="K347" s="446" t="e">
        <f>IF(#REF!="",0,#REF!)</f>
        <v>#REF!</v>
      </c>
      <c r="L347" s="746" t="e">
        <f t="shared" si="53"/>
        <v>#REF!</v>
      </c>
      <c r="M347" s="362"/>
    </row>
    <row r="348" spans="1:13" x14ac:dyDescent="0.2">
      <c r="A348" s="739" t="s">
        <v>130</v>
      </c>
      <c r="B348" s="740" t="e">
        <f>IF(#REF!="","",#REF!)</f>
        <v>#REF!</v>
      </c>
      <c r="C348" s="741" t="s">
        <v>140</v>
      </c>
      <c r="D348" s="742" t="s">
        <v>268</v>
      </c>
      <c r="E348" s="743" t="s">
        <v>9</v>
      </c>
      <c r="F348" s="744">
        <v>606</v>
      </c>
      <c r="G348" s="745" t="s">
        <v>220</v>
      </c>
      <c r="H348" s="740" t="s">
        <v>103</v>
      </c>
      <c r="I348" s="741" t="s">
        <v>104</v>
      </c>
      <c r="J348" s="370" t="e">
        <f>IF(#REF!="","",#REF!)</f>
        <v>#REF!</v>
      </c>
      <c r="K348" s="446" t="e">
        <f>IF(#REF!="",0,#REF!)</f>
        <v>#REF!</v>
      </c>
      <c r="L348" s="746" t="e">
        <f t="shared" si="53"/>
        <v>#REF!</v>
      </c>
      <c r="M348" s="362"/>
    </row>
    <row r="349" spans="1:13" x14ac:dyDescent="0.2">
      <c r="A349" s="739" t="s">
        <v>130</v>
      </c>
      <c r="B349" s="740"/>
      <c r="C349" s="741" t="s">
        <v>140</v>
      </c>
      <c r="D349" s="742" t="s">
        <v>268</v>
      </c>
      <c r="E349" s="743" t="s">
        <v>9</v>
      </c>
      <c r="F349" s="744">
        <v>606</v>
      </c>
      <c r="G349" s="745" t="s">
        <v>220</v>
      </c>
      <c r="H349" s="740" t="s">
        <v>103</v>
      </c>
      <c r="I349" s="741" t="s">
        <v>104</v>
      </c>
      <c r="J349" s="370" t="e">
        <f>IF(#REF!="","",#REF!)</f>
        <v>#REF!</v>
      </c>
      <c r="K349" s="446" t="e">
        <f>IF(#REF!="",0,#REF!)</f>
        <v>#REF!</v>
      </c>
      <c r="L349" s="746" t="e">
        <f t="shared" si="53"/>
        <v>#REF!</v>
      </c>
      <c r="M349" s="362"/>
    </row>
    <row r="350" spans="1:13" x14ac:dyDescent="0.2">
      <c r="A350" s="770" t="s">
        <v>130</v>
      </c>
      <c r="B350" s="771"/>
      <c r="C350" s="772" t="s">
        <v>140</v>
      </c>
      <c r="D350" s="750" t="s">
        <v>268</v>
      </c>
      <c r="E350" s="751" t="s">
        <v>9</v>
      </c>
      <c r="F350" s="773">
        <v>606</v>
      </c>
      <c r="G350" s="774" t="s">
        <v>220</v>
      </c>
      <c r="H350" s="771" t="s">
        <v>103</v>
      </c>
      <c r="I350" s="772" t="s">
        <v>104</v>
      </c>
      <c r="J350" s="417" t="e">
        <f>IF(#REF!="","",#REF!)</f>
        <v>#REF!</v>
      </c>
      <c r="K350" s="776" t="e">
        <f>IF(#REF!="",0,#REF!)</f>
        <v>#REF!</v>
      </c>
      <c r="L350" s="755" t="e">
        <f>IF(J350="","",J350*K350)</f>
        <v>#REF!</v>
      </c>
      <c r="M350" s="362"/>
    </row>
    <row r="351" spans="1:13" ht="12.75" thickBot="1" x14ac:dyDescent="0.25">
      <c r="A351" s="963" t="s">
        <v>130</v>
      </c>
      <c r="B351" s="984" t="s">
        <v>339</v>
      </c>
      <c r="C351" s="964"/>
      <c r="D351" s="965" t="s">
        <v>341</v>
      </c>
      <c r="E351" s="965" t="s">
        <v>555</v>
      </c>
      <c r="F351" s="965"/>
      <c r="G351" s="971"/>
      <c r="H351" s="971"/>
      <c r="I351" s="971"/>
      <c r="J351" s="966" t="s">
        <v>9</v>
      </c>
      <c r="K351" s="972"/>
      <c r="L351" s="973" t="s">
        <v>117</v>
      </c>
      <c r="M351" s="969" t="e">
        <f>SUM(L341:L350)</f>
        <v>#REF!</v>
      </c>
    </row>
    <row r="352" spans="1:13" x14ac:dyDescent="0.2">
      <c r="A352" s="731" t="s">
        <v>130</v>
      </c>
      <c r="B352" s="783" t="s">
        <v>360</v>
      </c>
      <c r="C352" s="733" t="s">
        <v>140</v>
      </c>
      <c r="D352" s="759" t="s">
        <v>268</v>
      </c>
      <c r="E352" s="735" t="e">
        <f t="shared" ref="E352:E357" si="54">IF(J352="",0,1)</f>
        <v>#REF!</v>
      </c>
      <c r="F352" s="736">
        <v>821</v>
      </c>
      <c r="G352" s="737" t="s">
        <v>67</v>
      </c>
      <c r="H352" s="732" t="s">
        <v>103</v>
      </c>
      <c r="I352" s="733" t="s">
        <v>104</v>
      </c>
      <c r="J352" s="784" t="e">
        <f>IF(#REF!="","",#REF!)</f>
        <v>#REF!</v>
      </c>
      <c r="K352" s="421">
        <v>1</v>
      </c>
      <c r="L352" s="738" t="e">
        <f t="shared" ref="L352:L357" si="55">IF(J352="","",J352*K352)</f>
        <v>#REF!</v>
      </c>
      <c r="M352" s="362"/>
    </row>
    <row r="353" spans="1:13" x14ac:dyDescent="0.2">
      <c r="A353" s="785" t="s">
        <v>130</v>
      </c>
      <c r="B353" s="786" t="s">
        <v>360</v>
      </c>
      <c r="C353" s="741" t="s">
        <v>140</v>
      </c>
      <c r="D353" s="742" t="s">
        <v>268</v>
      </c>
      <c r="E353" s="743" t="e">
        <f t="shared" si="54"/>
        <v>#REF!</v>
      </c>
      <c r="F353" s="744">
        <v>822</v>
      </c>
      <c r="G353" s="745" t="s">
        <v>68</v>
      </c>
      <c r="H353" s="740" t="s">
        <v>103</v>
      </c>
      <c r="I353" s="741" t="s">
        <v>104</v>
      </c>
      <c r="J353" s="483" t="e">
        <f>IF(#REF!="","",#REF!)</f>
        <v>#REF!</v>
      </c>
      <c r="K353" s="421">
        <v>1</v>
      </c>
      <c r="L353" s="746" t="e">
        <f t="shared" si="55"/>
        <v>#REF!</v>
      </c>
      <c r="M353" s="362"/>
    </row>
    <row r="354" spans="1:13" x14ac:dyDescent="0.2">
      <c r="A354" s="785" t="s">
        <v>130</v>
      </c>
      <c r="B354" s="786" t="s">
        <v>360</v>
      </c>
      <c r="C354" s="741" t="s">
        <v>140</v>
      </c>
      <c r="D354" s="742" t="s">
        <v>268</v>
      </c>
      <c r="E354" s="743" t="e">
        <f t="shared" si="54"/>
        <v>#REF!</v>
      </c>
      <c r="F354" s="744">
        <v>822</v>
      </c>
      <c r="G354" s="745" t="s">
        <v>68</v>
      </c>
      <c r="H354" s="740" t="s">
        <v>112</v>
      </c>
      <c r="I354" s="741" t="s">
        <v>108</v>
      </c>
      <c r="J354" s="483" t="e">
        <f>IF(#REF!="","",#REF!)</f>
        <v>#REF!</v>
      </c>
      <c r="K354" s="421">
        <v>1</v>
      </c>
      <c r="L354" s="746" t="e">
        <f t="shared" si="55"/>
        <v>#REF!</v>
      </c>
      <c r="M354" s="362"/>
    </row>
    <row r="355" spans="1:13" x14ac:dyDescent="0.2">
      <c r="A355" s="739" t="s">
        <v>130</v>
      </c>
      <c r="B355" s="786" t="s">
        <v>360</v>
      </c>
      <c r="C355" s="741" t="s">
        <v>140</v>
      </c>
      <c r="D355" s="742" t="s">
        <v>268</v>
      </c>
      <c r="E355" s="743" t="e">
        <f t="shared" si="54"/>
        <v>#REF!</v>
      </c>
      <c r="F355" s="744">
        <v>824</v>
      </c>
      <c r="G355" s="745" t="s">
        <v>70</v>
      </c>
      <c r="H355" s="740" t="s">
        <v>103</v>
      </c>
      <c r="I355" s="741" t="s">
        <v>104</v>
      </c>
      <c r="J355" s="483" t="e">
        <f>IF(#REF!="","",#REF!)</f>
        <v>#REF!</v>
      </c>
      <c r="K355" s="421">
        <v>1</v>
      </c>
      <c r="L355" s="746" t="e">
        <f t="shared" si="55"/>
        <v>#REF!</v>
      </c>
      <c r="M355" s="362"/>
    </row>
    <row r="356" spans="1:13" x14ac:dyDescent="0.2">
      <c r="A356" s="770" t="s">
        <v>130</v>
      </c>
      <c r="B356" s="787" t="s">
        <v>360</v>
      </c>
      <c r="C356" s="772" t="s">
        <v>140</v>
      </c>
      <c r="D356" s="788" t="s">
        <v>268</v>
      </c>
      <c r="E356" s="789" t="e">
        <f t="shared" si="54"/>
        <v>#REF!</v>
      </c>
      <c r="F356" s="773">
        <v>606</v>
      </c>
      <c r="G356" s="774" t="s">
        <v>178</v>
      </c>
      <c r="H356" s="771" t="s">
        <v>141</v>
      </c>
      <c r="I356" s="772" t="s">
        <v>23</v>
      </c>
      <c r="J356" s="790" t="e">
        <f>IF(K356=0,0,IF(K356="","",1))</f>
        <v>#REF!</v>
      </c>
      <c r="K356" s="782" t="e">
        <f>IF(#REF!="","",#REF!)</f>
        <v>#REF!</v>
      </c>
      <c r="L356" s="755" t="e">
        <f t="shared" si="55"/>
        <v>#REF!</v>
      </c>
      <c r="M356" s="362"/>
    </row>
    <row r="357" spans="1:13" x14ac:dyDescent="0.2">
      <c r="A357" s="770" t="s">
        <v>130</v>
      </c>
      <c r="B357" s="787" t="s">
        <v>360</v>
      </c>
      <c r="C357" s="772" t="s">
        <v>140</v>
      </c>
      <c r="D357" s="788" t="s">
        <v>268</v>
      </c>
      <c r="E357" s="789" t="e">
        <f t="shared" si="54"/>
        <v>#REF!</v>
      </c>
      <c r="F357" s="773">
        <v>606</v>
      </c>
      <c r="G357" s="753" t="s">
        <v>380</v>
      </c>
      <c r="H357" s="748" t="s">
        <v>141</v>
      </c>
      <c r="I357" s="749" t="s">
        <v>23</v>
      </c>
      <c r="J357" s="790" t="e">
        <f>IF(K357=0,0,IF(K357="","",1))</f>
        <v>#REF!</v>
      </c>
      <c r="K357" s="782" t="e">
        <f>IF(#REF!="","",#REF!)</f>
        <v>#REF!</v>
      </c>
      <c r="L357" s="755" t="e">
        <f t="shared" si="55"/>
        <v>#REF!</v>
      </c>
      <c r="M357" s="362"/>
    </row>
    <row r="358" spans="1:13" ht="12.75" thickBot="1" x14ac:dyDescent="0.25">
      <c r="A358" s="963" t="s">
        <v>130</v>
      </c>
      <c r="B358" s="984" t="s">
        <v>360</v>
      </c>
      <c r="C358" s="964"/>
      <c r="D358" s="965" t="s">
        <v>341</v>
      </c>
      <c r="E358" s="965" t="s">
        <v>555</v>
      </c>
      <c r="F358" s="965"/>
      <c r="G358" s="971"/>
      <c r="H358" s="971"/>
      <c r="I358" s="971"/>
      <c r="J358" s="966" t="s">
        <v>9</v>
      </c>
      <c r="K358" s="972"/>
      <c r="L358" s="973" t="s">
        <v>117</v>
      </c>
      <c r="M358" s="969" t="e">
        <f>SUM(L352:L357)</f>
        <v>#REF!</v>
      </c>
    </row>
    <row r="359" spans="1:13" x14ac:dyDescent="0.2">
      <c r="A359" s="731" t="s">
        <v>130</v>
      </c>
      <c r="B359" s="783" t="s">
        <v>371</v>
      </c>
      <c r="C359" s="733" t="s">
        <v>140</v>
      </c>
      <c r="D359" s="759" t="s">
        <v>268</v>
      </c>
      <c r="E359" s="735" t="e">
        <f>IF(J359="",0,1)</f>
        <v>#REF!</v>
      </c>
      <c r="F359" s="736">
        <v>821</v>
      </c>
      <c r="G359" s="737" t="s">
        <v>67</v>
      </c>
      <c r="H359" s="732" t="s">
        <v>103</v>
      </c>
      <c r="I359" s="733" t="s">
        <v>104</v>
      </c>
      <c r="J359" s="784" t="e">
        <f>IF(#REF!="","",#REF!)</f>
        <v>#REF!</v>
      </c>
      <c r="K359" s="421">
        <v>1</v>
      </c>
      <c r="L359" s="738" t="e">
        <f>IF(J359="","",J359*K359)</f>
        <v>#REF!</v>
      </c>
      <c r="M359" s="362"/>
    </row>
    <row r="360" spans="1:13" x14ac:dyDescent="0.2">
      <c r="A360" s="785" t="s">
        <v>130</v>
      </c>
      <c r="B360" s="786" t="s">
        <v>371</v>
      </c>
      <c r="C360" s="741" t="s">
        <v>140</v>
      </c>
      <c r="D360" s="742" t="s">
        <v>268</v>
      </c>
      <c r="E360" s="743" t="e">
        <f>IF(J360="",0,1)</f>
        <v>#REF!</v>
      </c>
      <c r="F360" s="744">
        <v>822</v>
      </c>
      <c r="G360" s="745" t="s">
        <v>68</v>
      </c>
      <c r="H360" s="740" t="s">
        <v>103</v>
      </c>
      <c r="I360" s="741" t="s">
        <v>104</v>
      </c>
      <c r="J360" s="483" t="e">
        <f>IF(#REF!="","",#REF!)</f>
        <v>#REF!</v>
      </c>
      <c r="K360" s="421">
        <v>1</v>
      </c>
      <c r="L360" s="746" t="e">
        <f>IF(J360="","",J360*K360)</f>
        <v>#REF!</v>
      </c>
      <c r="M360" s="362"/>
    </row>
    <row r="361" spans="1:13" x14ac:dyDescent="0.2">
      <c r="A361" s="739" t="s">
        <v>130</v>
      </c>
      <c r="B361" s="786" t="s">
        <v>371</v>
      </c>
      <c r="C361" s="741" t="s">
        <v>140</v>
      </c>
      <c r="D361" s="742" t="s">
        <v>268</v>
      </c>
      <c r="E361" s="743" t="e">
        <f>IF(J361="",0,1)</f>
        <v>#REF!</v>
      </c>
      <c r="F361" s="744">
        <v>824</v>
      </c>
      <c r="G361" s="745" t="s">
        <v>70</v>
      </c>
      <c r="H361" s="740" t="s">
        <v>103</v>
      </c>
      <c r="I361" s="741" t="s">
        <v>104</v>
      </c>
      <c r="J361" s="483" t="e">
        <f>IF(#REF!="","",#REF!)</f>
        <v>#REF!</v>
      </c>
      <c r="K361" s="421">
        <v>1</v>
      </c>
      <c r="L361" s="746" t="e">
        <f>IF(J361="","",J361*K361)</f>
        <v>#REF!</v>
      </c>
      <c r="M361" s="362"/>
    </row>
    <row r="362" spans="1:13" x14ac:dyDescent="0.2">
      <c r="A362" s="747" t="s">
        <v>130</v>
      </c>
      <c r="B362" s="791" t="s">
        <v>371</v>
      </c>
      <c r="C362" s="749" t="s">
        <v>140</v>
      </c>
      <c r="D362" s="765" t="s">
        <v>265</v>
      </c>
      <c r="E362" s="743" t="s">
        <v>9</v>
      </c>
      <c r="F362" s="752">
        <v>606</v>
      </c>
      <c r="G362" s="753"/>
      <c r="H362" s="748"/>
      <c r="I362" s="749"/>
      <c r="J362" s="792"/>
      <c r="K362" s="793"/>
      <c r="L362" s="746" t="str">
        <f t="shared" ref="L362" si="56">IF(J362="","",J362*K362)</f>
        <v/>
      </c>
      <c r="M362" s="362"/>
    </row>
    <row r="363" spans="1:13" ht="12.75" thickBot="1" x14ac:dyDescent="0.25">
      <c r="A363" s="963" t="s">
        <v>130</v>
      </c>
      <c r="B363" s="984" t="s">
        <v>371</v>
      </c>
      <c r="C363" s="964"/>
      <c r="D363" s="965" t="s">
        <v>341</v>
      </c>
      <c r="E363" s="965" t="s">
        <v>555</v>
      </c>
      <c r="F363" s="965"/>
      <c r="G363" s="971"/>
      <c r="H363" s="971"/>
      <c r="I363" s="971"/>
      <c r="J363" s="966" t="s">
        <v>9</v>
      </c>
      <c r="K363" s="972"/>
      <c r="L363" s="973" t="s">
        <v>117</v>
      </c>
      <c r="M363" s="969" t="e">
        <f>SUM(L359:L362)</f>
        <v>#REF!</v>
      </c>
    </row>
    <row r="364" spans="1:13" x14ac:dyDescent="0.2">
      <c r="A364" s="770" t="s">
        <v>130</v>
      </c>
      <c r="B364" s="787" t="s">
        <v>431</v>
      </c>
      <c r="C364" s="772" t="s">
        <v>140</v>
      </c>
      <c r="D364" s="742" t="s">
        <v>268</v>
      </c>
      <c r="E364" s="743" t="e">
        <f>IF(J364="",0,1)</f>
        <v>#REF!</v>
      </c>
      <c r="F364" s="773">
        <v>824</v>
      </c>
      <c r="G364" s="774" t="s">
        <v>432</v>
      </c>
      <c r="H364" s="771" t="s">
        <v>103</v>
      </c>
      <c r="I364" s="772" t="s">
        <v>104</v>
      </c>
      <c r="J364" s="790" t="e">
        <f>IF(#REF!="","",#REF!)</f>
        <v>#REF!</v>
      </c>
      <c r="K364" s="421">
        <v>1</v>
      </c>
      <c r="L364" s="755" t="e">
        <f>IF(J364="","",J364*K364)</f>
        <v>#REF!</v>
      </c>
      <c r="M364" s="362"/>
    </row>
    <row r="365" spans="1:13" x14ac:dyDescent="0.2">
      <c r="A365" s="770" t="s">
        <v>130</v>
      </c>
      <c r="B365" s="787" t="s">
        <v>431</v>
      </c>
      <c r="C365" s="772" t="s">
        <v>140</v>
      </c>
      <c r="D365" s="742" t="s">
        <v>268</v>
      </c>
      <c r="E365" s="743" t="e">
        <f>IF(J365="",0,1)</f>
        <v>#REF!</v>
      </c>
      <c r="F365" s="773">
        <v>822</v>
      </c>
      <c r="G365" s="774" t="s">
        <v>68</v>
      </c>
      <c r="H365" s="771" t="s">
        <v>103</v>
      </c>
      <c r="I365" s="772" t="s">
        <v>104</v>
      </c>
      <c r="J365" s="790" t="e">
        <f>IF(#REF!="","",#REF!)</f>
        <v>#REF!</v>
      </c>
      <c r="K365" s="421">
        <v>1</v>
      </c>
      <c r="L365" s="755" t="e">
        <f>IF(J365="","",J365*K365)</f>
        <v>#REF!</v>
      </c>
      <c r="M365" s="362"/>
    </row>
    <row r="366" spans="1:13" x14ac:dyDescent="0.2">
      <c r="A366" s="770" t="s">
        <v>130</v>
      </c>
      <c r="B366" s="787" t="s">
        <v>431</v>
      </c>
      <c r="C366" s="772" t="s">
        <v>140</v>
      </c>
      <c r="D366" s="742" t="s">
        <v>268</v>
      </c>
      <c r="E366" s="743" t="e">
        <f>IF(J366="",0,1)</f>
        <v>#REF!</v>
      </c>
      <c r="F366" s="773">
        <v>400</v>
      </c>
      <c r="G366" s="774" t="s">
        <v>138</v>
      </c>
      <c r="H366" s="771" t="s">
        <v>139</v>
      </c>
      <c r="I366" s="772" t="s">
        <v>82</v>
      </c>
      <c r="J366" s="790" t="e">
        <f>IF(#REF!="","",#REF!)</f>
        <v>#REF!</v>
      </c>
      <c r="K366" s="421">
        <v>1</v>
      </c>
      <c r="L366" s="755" t="e">
        <f>IF(J366="","",J366*K366)</f>
        <v>#REF!</v>
      </c>
      <c r="M366" s="362"/>
    </row>
    <row r="367" spans="1:13" x14ac:dyDescent="0.2">
      <c r="A367" s="770" t="s">
        <v>130</v>
      </c>
      <c r="B367" s="787" t="s">
        <v>431</v>
      </c>
      <c r="C367" s="772" t="s">
        <v>140</v>
      </c>
      <c r="D367" s="742" t="s">
        <v>265</v>
      </c>
      <c r="E367" s="743" t="s">
        <v>9</v>
      </c>
      <c r="F367" s="773">
        <v>606</v>
      </c>
      <c r="G367" s="774"/>
      <c r="H367" s="771"/>
      <c r="I367" s="772"/>
      <c r="J367" s="790"/>
      <c r="K367" s="782"/>
      <c r="L367" s="755" t="str">
        <f>IF(J367="","",J367*K367)</f>
        <v/>
      </c>
      <c r="M367" s="362"/>
    </row>
    <row r="368" spans="1:13" ht="12.75" thickBot="1" x14ac:dyDescent="0.25">
      <c r="A368" s="963" t="s">
        <v>130</v>
      </c>
      <c r="B368" s="984" t="s">
        <v>130</v>
      </c>
      <c r="C368" s="964"/>
      <c r="D368" s="965" t="s">
        <v>341</v>
      </c>
      <c r="E368" s="965" t="s">
        <v>555</v>
      </c>
      <c r="F368" s="965"/>
      <c r="G368" s="971"/>
      <c r="H368" s="971"/>
      <c r="I368" s="971"/>
      <c r="J368" s="966" t="s">
        <v>9</v>
      </c>
      <c r="K368" s="972"/>
      <c r="L368" s="973" t="s">
        <v>117</v>
      </c>
      <c r="M368" s="969" t="e">
        <f>SUM(L364:L367)</f>
        <v>#REF!</v>
      </c>
    </row>
    <row r="369" spans="1:14" x14ac:dyDescent="0.2">
      <c r="A369" s="770" t="s">
        <v>130</v>
      </c>
      <c r="B369" s="787" t="s">
        <v>544</v>
      </c>
      <c r="C369" s="772" t="s">
        <v>140</v>
      </c>
      <c r="D369" s="742" t="s">
        <v>265</v>
      </c>
      <c r="E369" s="743" t="s">
        <v>9</v>
      </c>
      <c r="F369" s="773">
        <v>606</v>
      </c>
      <c r="G369" s="774"/>
      <c r="H369" s="794"/>
      <c r="I369" s="772"/>
      <c r="J369" s="790"/>
      <c r="K369" s="782"/>
      <c r="L369" s="755" t="str">
        <f t="shared" ref="L369:L371" si="57">IF(J369="","",J369*K369)</f>
        <v/>
      </c>
      <c r="M369" s="362"/>
    </row>
    <row r="370" spans="1:14" x14ac:dyDescent="0.2">
      <c r="A370" s="770" t="s">
        <v>130</v>
      </c>
      <c r="B370" s="787"/>
      <c r="C370" s="772" t="s">
        <v>140</v>
      </c>
      <c r="D370" s="742" t="s">
        <v>265</v>
      </c>
      <c r="E370" s="743" t="s">
        <v>9</v>
      </c>
      <c r="F370" s="773">
        <v>606</v>
      </c>
      <c r="G370" s="774"/>
      <c r="H370" s="795"/>
      <c r="I370" s="772"/>
      <c r="J370" s="790"/>
      <c r="K370" s="782"/>
      <c r="L370" s="755" t="str">
        <f t="shared" si="57"/>
        <v/>
      </c>
      <c r="M370" s="362"/>
    </row>
    <row r="371" spans="1:14" x14ac:dyDescent="0.2">
      <c r="A371" s="770" t="s">
        <v>130</v>
      </c>
      <c r="B371" s="787"/>
      <c r="C371" s="772" t="s">
        <v>140</v>
      </c>
      <c r="D371" s="742" t="s">
        <v>265</v>
      </c>
      <c r="E371" s="743" t="s">
        <v>9</v>
      </c>
      <c r="F371" s="773">
        <v>606</v>
      </c>
      <c r="G371" s="774"/>
      <c r="H371" s="796"/>
      <c r="I371" s="772"/>
      <c r="J371" s="790"/>
      <c r="K371" s="782"/>
      <c r="L371" s="755" t="str">
        <f t="shared" si="57"/>
        <v/>
      </c>
      <c r="M371" s="362"/>
    </row>
    <row r="372" spans="1:14" ht="12.75" thickBot="1" x14ac:dyDescent="0.25">
      <c r="A372" s="963" t="s">
        <v>130</v>
      </c>
      <c r="B372" s="984" t="s">
        <v>130</v>
      </c>
      <c r="C372" s="964"/>
      <c r="D372" s="965" t="s">
        <v>341</v>
      </c>
      <c r="E372" s="965" t="s">
        <v>555</v>
      </c>
      <c r="F372" s="965"/>
      <c r="G372" s="971"/>
      <c r="H372" s="971"/>
      <c r="I372" s="971"/>
      <c r="J372" s="966" t="s">
        <v>9</v>
      </c>
      <c r="K372" s="972"/>
      <c r="L372" s="973" t="s">
        <v>117</v>
      </c>
      <c r="M372" s="969">
        <f>SUM(L369:L371)</f>
        <v>0</v>
      </c>
    </row>
    <row r="373" spans="1:14" x14ac:dyDescent="0.2">
      <c r="A373" s="747" t="s">
        <v>130</v>
      </c>
      <c r="B373" s="748" t="s">
        <v>175</v>
      </c>
      <c r="C373" s="749" t="s">
        <v>140</v>
      </c>
      <c r="D373" s="765" t="s">
        <v>9</v>
      </c>
      <c r="E373" s="766" t="s">
        <v>9</v>
      </c>
      <c r="F373" s="752">
        <v>606</v>
      </c>
      <c r="G373" s="753" t="s">
        <v>221</v>
      </c>
      <c r="H373" s="748"/>
      <c r="I373" s="749" t="s">
        <v>176</v>
      </c>
      <c r="J373" s="797" t="str">
        <f>IF(Contrôle!C22="","",1)</f>
        <v/>
      </c>
      <c r="K373" s="421">
        <v>1</v>
      </c>
      <c r="L373" s="779" t="str">
        <f>IF(Contrôle!C22="","",J373*K373)</f>
        <v/>
      </c>
      <c r="M373" s="798" t="str">
        <f>L373</f>
        <v/>
      </c>
    </row>
    <row r="374" spans="1:14" ht="12.75" thickBot="1" x14ac:dyDescent="0.25">
      <c r="A374" s="731" t="s">
        <v>130</v>
      </c>
      <c r="B374" s="799" t="s">
        <v>169</v>
      </c>
      <c r="C374" s="800" t="s">
        <v>140</v>
      </c>
      <c r="D374" s="801" t="s">
        <v>9</v>
      </c>
      <c r="E374" s="802" t="s">
        <v>9</v>
      </c>
      <c r="F374" s="803">
        <v>606</v>
      </c>
      <c r="G374" s="804" t="s">
        <v>221</v>
      </c>
      <c r="H374" s="799"/>
      <c r="I374" s="800" t="s">
        <v>176</v>
      </c>
      <c r="J374" s="805" t="str">
        <f>IF(Contrôle!C22="","",0)</f>
        <v/>
      </c>
      <c r="K374" s="421">
        <v>1</v>
      </c>
      <c r="L374" s="738" t="str">
        <f>IF(J374="","",J374*K374)</f>
        <v/>
      </c>
      <c r="M374" s="806" t="str">
        <f>L374</f>
        <v/>
      </c>
    </row>
    <row r="375" spans="1:14" x14ac:dyDescent="0.2">
      <c r="A375" s="1233" t="s">
        <v>117</v>
      </c>
      <c r="B375" s="1236"/>
      <c r="C375" s="1236"/>
      <c r="D375" s="1234"/>
      <c r="E375" s="1240" t="s">
        <v>555</v>
      </c>
      <c r="F375" s="807"/>
      <c r="K375" s="808"/>
      <c r="L375" s="809"/>
      <c r="M375" s="810"/>
      <c r="N375" s="422"/>
    </row>
    <row r="376" spans="1:14" ht="12.75" customHeight="1" x14ac:dyDescent="0.2">
      <c r="A376" s="1233" t="s">
        <v>117</v>
      </c>
      <c r="B376" s="1237"/>
      <c r="C376" s="1237"/>
      <c r="D376" s="1237"/>
      <c r="E376" s="1241" t="s">
        <v>555</v>
      </c>
      <c r="F376" s="1237"/>
      <c r="G376" s="1237"/>
      <c r="H376" s="1237"/>
      <c r="I376" s="1237"/>
      <c r="J376" s="1237"/>
      <c r="K376" s="1237"/>
      <c r="L376" s="1237"/>
      <c r="M376" s="1244"/>
    </row>
    <row r="377" spans="1:14" ht="12.75" customHeight="1" x14ac:dyDescent="0.2">
      <c r="A377" s="1245" t="s">
        <v>117</v>
      </c>
      <c r="B377" s="1264" t="s">
        <v>16</v>
      </c>
      <c r="C377" s="1265"/>
      <c r="D377" s="1266"/>
      <c r="E377" s="1246" t="s">
        <v>555</v>
      </c>
      <c r="F377" s="1247"/>
      <c r="G377" s="1247"/>
      <c r="H377" s="1247"/>
      <c r="I377" s="1247"/>
      <c r="J377" s="1247"/>
      <c r="K377" s="1247"/>
      <c r="L377" s="1247"/>
      <c r="M377" s="1121" t="e">
        <f>M185</f>
        <v>#REF!</v>
      </c>
    </row>
    <row r="378" spans="1:14" ht="12.75" customHeight="1" x14ac:dyDescent="0.2">
      <c r="A378" s="1233" t="s">
        <v>117</v>
      </c>
      <c r="B378" s="1122" t="s">
        <v>390</v>
      </c>
      <c r="C378" s="1123"/>
      <c r="D378" s="1124"/>
      <c r="E378" s="1241" t="s">
        <v>555</v>
      </c>
      <c r="F378" s="1237"/>
      <c r="G378" s="1237"/>
      <c r="H378" s="1237"/>
      <c r="I378" s="1237"/>
      <c r="J378" s="1237"/>
      <c r="K378" s="1237"/>
      <c r="L378" s="1237"/>
      <c r="M378" s="1125" t="e">
        <f>M207</f>
        <v>#REF!</v>
      </c>
    </row>
    <row r="379" spans="1:14" ht="12.75" customHeight="1" x14ac:dyDescent="0.2">
      <c r="A379" s="1233" t="s">
        <v>117</v>
      </c>
      <c r="B379" s="1267" t="s">
        <v>318</v>
      </c>
      <c r="C379" s="1268"/>
      <c r="D379" s="1269"/>
      <c r="E379" s="1241" t="s">
        <v>555</v>
      </c>
      <c r="F379" s="1237"/>
      <c r="G379" s="1237"/>
      <c r="H379" s="1237"/>
      <c r="I379" s="1237"/>
      <c r="J379" s="1237"/>
      <c r="K379" s="1237"/>
      <c r="L379" s="1237"/>
      <c r="M379" s="1126" t="e">
        <f>H72</f>
        <v>#REF!</v>
      </c>
      <c r="N379" s="814"/>
    </row>
    <row r="380" spans="1:14" ht="12.75" customHeight="1" x14ac:dyDescent="0.2">
      <c r="A380" s="1233" t="s">
        <v>117</v>
      </c>
      <c r="B380" s="1267" t="s">
        <v>319</v>
      </c>
      <c r="C380" s="1268"/>
      <c r="D380" s="1269"/>
      <c r="E380" s="1241" t="s">
        <v>555</v>
      </c>
      <c r="F380" s="1237"/>
      <c r="G380" s="1237"/>
      <c r="H380" s="1237"/>
      <c r="I380" s="1237"/>
      <c r="J380" s="1237"/>
      <c r="K380" s="1237"/>
      <c r="L380" s="1237"/>
      <c r="M380" s="1126">
        <f>H71</f>
        <v>0</v>
      </c>
      <c r="N380" s="422"/>
    </row>
    <row r="381" spans="1:14" ht="12.75" customHeight="1" x14ac:dyDescent="0.2">
      <c r="A381" s="1233" t="s">
        <v>117</v>
      </c>
      <c r="B381" s="1261" t="s">
        <v>358</v>
      </c>
      <c r="C381" s="1262"/>
      <c r="D381" s="1263"/>
      <c r="E381" s="1241" t="s">
        <v>555</v>
      </c>
      <c r="F381" s="1237"/>
      <c r="G381" s="1237"/>
      <c r="H381" s="1237"/>
      <c r="I381" s="1237"/>
      <c r="J381" s="1237"/>
      <c r="K381" s="1237"/>
      <c r="L381" s="1237"/>
      <c r="M381" s="815" t="e">
        <f>M294</f>
        <v>#REF!</v>
      </c>
    </row>
    <row r="382" spans="1:14" ht="12.75" customHeight="1" x14ac:dyDescent="0.2">
      <c r="A382" s="1233" t="s">
        <v>117</v>
      </c>
      <c r="B382" s="816" t="s">
        <v>489</v>
      </c>
      <c r="C382" s="817"/>
      <c r="D382" s="818"/>
      <c r="E382" s="1241" t="s">
        <v>555</v>
      </c>
      <c r="F382" s="1237"/>
      <c r="G382" s="1237"/>
      <c r="H382" s="1237"/>
      <c r="I382" s="1237"/>
      <c r="J382" s="1237"/>
      <c r="K382" s="1237"/>
      <c r="L382" s="1237"/>
      <c r="M382" s="819" t="e">
        <f>M277</f>
        <v>#REF!</v>
      </c>
    </row>
    <row r="383" spans="1:14" ht="12.75" customHeight="1" x14ac:dyDescent="0.2">
      <c r="A383" s="1233" t="s">
        <v>117</v>
      </c>
      <c r="B383" s="1270" t="s">
        <v>58</v>
      </c>
      <c r="C383" s="1271"/>
      <c r="D383" s="1272"/>
      <c r="E383" s="1241" t="s">
        <v>555</v>
      </c>
      <c r="F383" s="1237"/>
      <c r="G383" s="1237"/>
      <c r="H383" s="1237"/>
      <c r="I383" s="1237"/>
      <c r="J383" s="1237"/>
      <c r="K383" s="1237"/>
      <c r="L383" s="1237"/>
      <c r="M383" s="820" t="e">
        <f>M133</f>
        <v>#REF!</v>
      </c>
      <c r="N383" s="814"/>
    </row>
    <row r="384" spans="1:14" x14ac:dyDescent="0.2">
      <c r="A384" s="1233" t="s">
        <v>117</v>
      </c>
      <c r="B384" s="1258" t="s">
        <v>61</v>
      </c>
      <c r="C384" s="1259"/>
      <c r="D384" s="1260"/>
      <c r="E384" s="1241" t="s">
        <v>555</v>
      </c>
      <c r="F384" s="1237"/>
      <c r="G384" s="1237"/>
      <c r="H384" s="1237"/>
      <c r="I384" s="1237"/>
      <c r="J384" s="1237"/>
      <c r="K384" s="1237"/>
      <c r="L384" s="1237"/>
      <c r="M384" s="821" t="e">
        <f>M108</f>
        <v>#REF!</v>
      </c>
    </row>
    <row r="385" spans="1:13" x14ac:dyDescent="0.2">
      <c r="A385" s="1233" t="s">
        <v>117</v>
      </c>
      <c r="B385" s="822" t="s">
        <v>343</v>
      </c>
      <c r="C385" s="823"/>
      <c r="D385" s="824"/>
      <c r="E385" s="1241" t="s">
        <v>555</v>
      </c>
      <c r="F385" s="1237"/>
      <c r="G385" s="1237"/>
      <c r="H385" s="1237"/>
      <c r="I385" s="1237"/>
      <c r="J385" s="1237"/>
      <c r="K385" s="1237"/>
      <c r="L385" s="1237"/>
      <c r="M385" s="825" t="e">
        <f>M223</f>
        <v>#REF!</v>
      </c>
    </row>
    <row r="386" spans="1:13" x14ac:dyDescent="0.2">
      <c r="A386" s="1233" t="s">
        <v>117</v>
      </c>
      <c r="B386" s="826" t="s">
        <v>364</v>
      </c>
      <c r="C386" s="827"/>
      <c r="D386" s="828"/>
      <c r="E386" s="1241" t="s">
        <v>555</v>
      </c>
      <c r="F386" s="1237"/>
      <c r="G386" s="1237"/>
      <c r="H386" s="1237"/>
      <c r="I386" s="1237"/>
      <c r="J386" s="1237"/>
      <c r="K386" s="1237"/>
      <c r="L386" s="1237"/>
      <c r="M386" s="829" t="e">
        <f>M238</f>
        <v>#REF!</v>
      </c>
    </row>
    <row r="387" spans="1:13" x14ac:dyDescent="0.2">
      <c r="A387" s="1233" t="s">
        <v>117</v>
      </c>
      <c r="B387" s="1117" t="s">
        <v>469</v>
      </c>
      <c r="C387" s="1118"/>
      <c r="D387" s="1119"/>
      <c r="E387" s="1241" t="s">
        <v>555</v>
      </c>
      <c r="F387" s="1237"/>
      <c r="G387" s="1237"/>
      <c r="H387" s="1237"/>
      <c r="I387" s="1237"/>
      <c r="J387" s="1237"/>
      <c r="K387" s="1237"/>
      <c r="L387" s="1237"/>
      <c r="M387" s="1120" t="e">
        <f>M255</f>
        <v>#REF!</v>
      </c>
    </row>
    <row r="388" spans="1:13" x14ac:dyDescent="0.2">
      <c r="A388" s="1233" t="s">
        <v>117</v>
      </c>
      <c r="B388" s="1117" t="s">
        <v>470</v>
      </c>
      <c r="C388" s="1118"/>
      <c r="D388" s="1119"/>
      <c r="E388" s="1241" t="s">
        <v>555</v>
      </c>
      <c r="F388" s="1237"/>
      <c r="G388" s="1237"/>
      <c r="H388" s="1237"/>
      <c r="I388" s="1237"/>
      <c r="J388" s="1237"/>
      <c r="K388" s="1237"/>
      <c r="L388" s="1237"/>
      <c r="M388" s="1120" t="e">
        <f>M262</f>
        <v>#REF!</v>
      </c>
    </row>
    <row r="389" spans="1:13" ht="12.75" customHeight="1" x14ac:dyDescent="0.2">
      <c r="A389" s="1233" t="s">
        <v>117</v>
      </c>
      <c r="B389" s="1255" t="s">
        <v>329</v>
      </c>
      <c r="C389" s="1256"/>
      <c r="D389" s="1257"/>
      <c r="E389" s="1241" t="s">
        <v>555</v>
      </c>
      <c r="F389" s="1237"/>
      <c r="G389" s="1237"/>
      <c r="H389" s="1237"/>
      <c r="I389" s="1237"/>
      <c r="J389" s="1237"/>
      <c r="K389" s="1237"/>
      <c r="L389" s="1237"/>
      <c r="M389" s="832" t="e">
        <f>M396-(SUM(M377:M388))-M390-SUM(M373:M374)</f>
        <v>#REF!</v>
      </c>
    </row>
    <row r="390" spans="1:13" ht="12.75" customHeight="1" x14ac:dyDescent="0.2">
      <c r="A390" s="1233" t="s">
        <v>117</v>
      </c>
      <c r="B390" s="833" t="s">
        <v>340</v>
      </c>
      <c r="C390" s="834"/>
      <c r="D390" s="836"/>
      <c r="E390" s="1241" t="s">
        <v>555</v>
      </c>
      <c r="F390" s="1237"/>
      <c r="G390" s="1237"/>
      <c r="H390" s="1237"/>
      <c r="I390" s="1237"/>
      <c r="J390" s="1237"/>
      <c r="K390" s="1237"/>
      <c r="L390" s="1237"/>
      <c r="M390" s="835" t="e">
        <f>M392+M393</f>
        <v>#REF!</v>
      </c>
    </row>
    <row r="391" spans="1:13" ht="12.75" customHeight="1" x14ac:dyDescent="0.2">
      <c r="A391" s="1233" t="s">
        <v>117</v>
      </c>
      <c r="B391" s="1230" t="s">
        <v>130</v>
      </c>
      <c r="C391" s="1238"/>
      <c r="D391" s="1239"/>
      <c r="E391" s="1241" t="s">
        <v>555</v>
      </c>
      <c r="F391" s="1237"/>
      <c r="G391" s="1237"/>
      <c r="H391" s="1237"/>
      <c r="I391" s="1237"/>
      <c r="J391" s="1237"/>
      <c r="K391" s="1237"/>
      <c r="L391" s="1237"/>
      <c r="M391" s="1239"/>
    </row>
    <row r="392" spans="1:13" ht="12.75" customHeight="1" x14ac:dyDescent="0.2">
      <c r="A392" s="1233" t="s">
        <v>117</v>
      </c>
      <c r="B392" s="830" t="s">
        <v>451</v>
      </c>
      <c r="C392" s="831"/>
      <c r="D392" s="1231"/>
      <c r="E392" s="1241" t="s">
        <v>555</v>
      </c>
      <c r="F392" s="1237"/>
      <c r="G392" s="1237"/>
      <c r="H392" s="1237"/>
      <c r="I392" s="1237"/>
      <c r="J392" s="1237"/>
      <c r="K392" s="1237"/>
      <c r="L392" s="1237"/>
      <c r="M392" s="832" t="e">
        <f>SUM(L327,L310,L329,L323,L325,L321,L333,L331,L335,L336,L337)</f>
        <v>#REF!</v>
      </c>
    </row>
    <row r="393" spans="1:13" ht="12.75" customHeight="1" x14ac:dyDescent="0.2">
      <c r="A393" s="1233" t="s">
        <v>117</v>
      </c>
      <c r="B393" s="833" t="s">
        <v>452</v>
      </c>
      <c r="C393" s="834"/>
      <c r="D393" s="834"/>
      <c r="E393" s="1241" t="s">
        <v>555</v>
      </c>
      <c r="F393" s="1237"/>
      <c r="G393" s="1237"/>
      <c r="H393" s="1237"/>
      <c r="I393" s="1237"/>
      <c r="J393" s="1237"/>
      <c r="K393" s="1237"/>
      <c r="L393" s="1237"/>
      <c r="M393" s="835" t="e">
        <f>M351+M340</f>
        <v>#REF!</v>
      </c>
    </row>
    <row r="394" spans="1:13" ht="12.75" customHeight="1" x14ac:dyDescent="0.2">
      <c r="A394" s="1233" t="s">
        <v>117</v>
      </c>
      <c r="B394" s="812" t="s">
        <v>323</v>
      </c>
      <c r="C394" s="813"/>
      <c r="D394" s="813"/>
      <c r="E394" s="1241" t="s">
        <v>555</v>
      </c>
      <c r="F394" s="1237"/>
      <c r="G394" s="1237"/>
      <c r="H394" s="1237"/>
      <c r="I394" s="1237"/>
      <c r="J394" s="1237"/>
      <c r="K394" s="1237"/>
      <c r="L394" s="1237"/>
      <c r="M394" s="837"/>
    </row>
    <row r="395" spans="1:13" ht="12.75" customHeight="1" x14ac:dyDescent="0.2">
      <c r="A395" s="1233" t="s">
        <v>117</v>
      </c>
      <c r="B395" s="895" t="s">
        <v>324</v>
      </c>
      <c r="C395" s="896"/>
      <c r="D395" s="896"/>
      <c r="E395" s="1241" t="s">
        <v>555</v>
      </c>
      <c r="F395" s="1237"/>
      <c r="G395" s="1237"/>
      <c r="H395" s="1237"/>
      <c r="I395" s="1237"/>
      <c r="J395" s="1237"/>
      <c r="K395" s="1237"/>
      <c r="L395" s="1237"/>
      <c r="M395" s="811"/>
    </row>
    <row r="396" spans="1:13" x14ac:dyDescent="0.2">
      <c r="A396" s="1233" t="s">
        <v>117</v>
      </c>
      <c r="B396" s="893" t="s">
        <v>328</v>
      </c>
      <c r="C396" s="894"/>
      <c r="D396" s="894"/>
      <c r="E396" s="1241" t="s">
        <v>555</v>
      </c>
      <c r="F396" s="1237"/>
      <c r="G396" s="1237"/>
      <c r="H396" s="1237"/>
      <c r="I396" s="1237"/>
      <c r="J396" s="1237"/>
      <c r="K396" s="1237"/>
      <c r="L396" s="1237"/>
      <c r="M396" s="838" t="e">
        <f>SUM(M9:M374)</f>
        <v>#REF!</v>
      </c>
    </row>
    <row r="397" spans="1:13" ht="12" customHeight="1" x14ac:dyDescent="0.2">
      <c r="A397" s="1233" t="s">
        <v>117</v>
      </c>
      <c r="B397" s="1237"/>
      <c r="C397" s="1237"/>
      <c r="D397" s="1235"/>
      <c r="E397" s="1241" t="s">
        <v>555</v>
      </c>
      <c r="F397" s="1237"/>
      <c r="G397" s="1237"/>
      <c r="H397" s="1237"/>
      <c r="I397" s="1237"/>
      <c r="J397" s="1237"/>
      <c r="K397" s="1237"/>
      <c r="L397" s="1237"/>
      <c r="M397" s="839" t="e">
        <f>M396-M392-M393</f>
        <v>#REF!</v>
      </c>
    </row>
    <row r="398" spans="1:13" ht="12.75" thickBot="1" x14ac:dyDescent="0.25">
      <c r="A398" s="1233" t="s">
        <v>117</v>
      </c>
      <c r="B398" s="1237"/>
      <c r="C398" s="1237"/>
      <c r="D398" s="1235"/>
      <c r="E398" s="1241" t="s">
        <v>555</v>
      </c>
      <c r="F398" s="1237"/>
      <c r="G398" s="1237"/>
      <c r="H398" s="1237"/>
      <c r="I398" s="1237"/>
      <c r="J398" s="1237"/>
      <c r="K398" s="1237"/>
      <c r="L398" s="1237"/>
      <c r="M398" s="840"/>
    </row>
    <row r="399" spans="1:13" ht="15" customHeight="1" thickBot="1" x14ac:dyDescent="0.25">
      <c r="A399" s="1233" t="s">
        <v>117</v>
      </c>
      <c r="B399" s="1243" t="s">
        <v>325</v>
      </c>
      <c r="C399" s="842"/>
      <c r="D399" s="843"/>
      <c r="E399" s="1242" t="s">
        <v>555</v>
      </c>
      <c r="F399" s="841"/>
      <c r="G399" s="1243"/>
      <c r="H399" s="1243"/>
      <c r="I399" s="1243"/>
      <c r="J399" s="1243"/>
      <c r="K399" s="1243"/>
      <c r="L399" s="1243"/>
      <c r="M399" s="844" t="e">
        <f>M397-SUM(M373:M374)</f>
        <v>#REF!</v>
      </c>
    </row>
  </sheetData>
  <autoFilter ref="A8:I399"/>
  <mergeCells count="12">
    <mergeCell ref="L3:M4"/>
    <mergeCell ref="L1:M2"/>
    <mergeCell ref="K3:K4"/>
    <mergeCell ref="K1:K2"/>
    <mergeCell ref="K6:M6"/>
    <mergeCell ref="B389:D389"/>
    <mergeCell ref="B384:D384"/>
    <mergeCell ref="B381:D381"/>
    <mergeCell ref="B377:D377"/>
    <mergeCell ref="B379:D379"/>
    <mergeCell ref="B380:D380"/>
    <mergeCell ref="B383:D383"/>
  </mergeCells>
  <phoneticPr fontId="1" type="noConversion"/>
  <conditionalFormatting sqref="E341:E350 E323 E325 E327 E329 E331 E333 E335:E337 E310 E339">
    <cfRule type="expression" dxfId="232" priority="25" stopIfTrue="1">
      <formula>K310=""</formula>
    </cfRule>
  </conditionalFormatting>
  <conditionalFormatting sqref="E19:E22 E9:E12 E14:E17 E40:E43 E45:E48 E352:E357 E56:E57 E60:E64 E218 E302:E305 E96 E109:E125 E127:E128 E134:E137 E208:E216 E295:E298 E278:E290 E359:E361 E233 E98:E99 E50:E54 E364:E366 E224:E231 E24:E28 E30:E37 E239:E247 E256:E259 E139:E145 E148 E74:E93 E66 E159:E162 E164:E178 E152:E157 E263:E273 E103 E186:E202 E249:E250">
    <cfRule type="expression" dxfId="231" priority="26" stopIfTrue="1">
      <formula>$J9=""</formula>
    </cfRule>
  </conditionalFormatting>
  <conditionalFormatting sqref="E100:E102">
    <cfRule type="expression" dxfId="230" priority="24" stopIfTrue="1">
      <formula>$J100=""</formula>
    </cfRule>
  </conditionalFormatting>
  <conditionalFormatting sqref="E179">
    <cfRule type="expression" dxfId="229" priority="18" stopIfTrue="1">
      <formula>$J179=""</formula>
    </cfRule>
  </conditionalFormatting>
  <conditionalFormatting sqref="E65">
    <cfRule type="expression" dxfId="228" priority="17" stopIfTrue="1">
      <formula>$J65=""</formula>
    </cfRule>
  </conditionalFormatting>
  <conditionalFormatting sqref="E158">
    <cfRule type="expression" dxfId="227" priority="16" stopIfTrue="1">
      <formula>$J158=""</formula>
    </cfRule>
  </conditionalFormatting>
  <conditionalFormatting sqref="E58">
    <cfRule type="expression" dxfId="226" priority="15" stopIfTrue="1">
      <formula>$J58=""</formula>
    </cfRule>
  </conditionalFormatting>
  <conditionalFormatting sqref="E163">
    <cfRule type="expression" dxfId="225" priority="14" stopIfTrue="1">
      <formula>$J163=""</formula>
    </cfRule>
  </conditionalFormatting>
  <conditionalFormatting sqref="E149">
    <cfRule type="expression" dxfId="224" priority="13" stopIfTrue="1">
      <formula>$J149=""</formula>
    </cfRule>
  </conditionalFormatting>
  <conditionalFormatting sqref="Q7">
    <cfRule type="cellIs" dxfId="223" priority="5" operator="equal">
      <formula>"ERREUR"</formula>
    </cfRule>
  </conditionalFormatting>
  <printOptions horizontalCentered="1"/>
  <pageMargins left="0.19685039370078741" right="0.19685039370078741" top="0.19685039370078741" bottom="0.19685039370078741" header="0.19685039370078741" footer="0.19685039370078741"/>
  <pageSetup paperSize="9" scale="85" orientation="landscape" horizontalDpi="300" verticalDpi="300" r:id="rId1"/>
  <headerFooter alignWithMargins="0"/>
  <rowBreaks count="13" manualBreakCount="13">
    <brk id="49" max="12" man="1"/>
    <brk id="73" max="12" man="1"/>
    <brk id="108" max="13" man="1"/>
    <brk id="133" max="13" man="1"/>
    <brk id="185" max="12" man="1"/>
    <brk id="207" max="13" man="1"/>
    <brk id="223" max="12" man="1"/>
    <brk id="238" max="12" man="1"/>
    <brk id="262" max="12" man="1"/>
    <brk id="277" max="12" man="1"/>
    <brk id="294" max="12" man="1"/>
    <brk id="338" max="12" man="1"/>
    <brk id="374" max="1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C99FF"/>
    <pageSetUpPr fitToPage="1"/>
  </sheetPr>
  <dimension ref="A1:P258"/>
  <sheetViews>
    <sheetView showGridLines="0" view="pageBreakPreview" topLeftCell="A86" zoomScale="70" zoomScaleNormal="100" zoomScaleSheetLayoutView="70" workbookViewId="0">
      <selection activeCell="D8" sqref="D8"/>
    </sheetView>
  </sheetViews>
  <sheetFormatPr baseColWidth="10" defaultRowHeight="16.5" x14ac:dyDescent="0.3"/>
  <cols>
    <col min="1" max="1" width="11.7109375" style="131" customWidth="1"/>
    <col min="2" max="2" width="28.7109375" style="26" customWidth="1"/>
    <col min="3" max="3" width="11.7109375" style="270" customWidth="1"/>
    <col min="4" max="4" width="17.7109375" style="101" customWidth="1"/>
    <col min="5" max="5" width="8.7109375" style="147" customWidth="1"/>
    <col min="6" max="6" width="4.7109375" style="30" customWidth="1"/>
    <col min="7" max="7" width="15.7109375" style="102" customWidth="1"/>
    <col min="8" max="8" width="10.7109375" style="119" customWidth="1"/>
    <col min="9" max="9" width="5.7109375" style="119" customWidth="1"/>
    <col min="10" max="10" width="10.7109375" style="2" customWidth="1"/>
    <col min="11" max="11" width="3.7109375" style="2" customWidth="1"/>
    <col min="12" max="12" width="5.7109375" style="2" customWidth="1"/>
    <col min="13" max="13" width="10.7109375" style="2" customWidth="1"/>
    <col min="14" max="14" width="3.7109375" style="2" customWidth="1"/>
    <col min="15" max="15" width="5.7109375" style="2" customWidth="1"/>
    <col min="16" max="16" width="10.7109375" style="2" customWidth="1"/>
    <col min="17" max="16384" width="11.42578125" style="2"/>
  </cols>
  <sheetData>
    <row r="1" spans="1:9" ht="81.75" customHeight="1" thickBot="1" x14ac:dyDescent="0.35">
      <c r="A1" s="1303"/>
      <c r="B1" s="1303"/>
      <c r="C1" s="1303"/>
      <c r="D1" s="1303"/>
      <c r="E1" s="1303"/>
      <c r="F1" s="1303"/>
      <c r="G1" s="120"/>
      <c r="H1" s="240"/>
    </row>
    <row r="2" spans="1:9" ht="18" customHeight="1" thickBot="1" x14ac:dyDescent="0.35">
      <c r="A2" s="1309" t="s">
        <v>83</v>
      </c>
      <c r="B2" s="1309"/>
      <c r="C2" s="1309"/>
      <c r="D2" s="1309"/>
      <c r="E2" s="1309"/>
      <c r="F2" s="1309"/>
      <c r="G2" s="1309"/>
      <c r="H2" s="240"/>
    </row>
    <row r="3" spans="1:9" ht="18" customHeight="1" x14ac:dyDescent="0.3">
      <c r="A3" s="1310"/>
      <c r="B3" s="1310"/>
      <c r="C3" s="1310"/>
      <c r="D3" s="1310"/>
      <c r="E3" s="1310"/>
      <c r="F3" s="1310"/>
      <c r="G3" s="1310"/>
      <c r="H3" s="240"/>
    </row>
    <row r="4" spans="1:9" ht="18" customHeight="1" x14ac:dyDescent="0.2">
      <c r="A4" s="230"/>
      <c r="B4" s="65" t="s">
        <v>281</v>
      </c>
      <c r="C4" s="67"/>
      <c r="D4" s="230"/>
      <c r="E4" s="230"/>
      <c r="F4" s="230"/>
      <c r="G4" s="241"/>
    </row>
    <row r="5" spans="1:9" ht="18" customHeight="1" x14ac:dyDescent="0.2">
      <c r="A5" s="231"/>
      <c r="B5" s="231" t="s">
        <v>244</v>
      </c>
      <c r="C5" s="243"/>
      <c r="D5" s="1202" t="s">
        <v>9</v>
      </c>
      <c r="E5" s="1311" t="s">
        <v>359</v>
      </c>
      <c r="F5" s="1311"/>
      <c r="G5" s="1311"/>
    </row>
    <row r="6" spans="1:9" ht="18" customHeight="1" x14ac:dyDescent="0.2">
      <c r="A6" s="231"/>
      <c r="B6" s="231" t="s">
        <v>245</v>
      </c>
      <c r="C6" s="243"/>
      <c r="D6" s="1202" t="s">
        <v>9</v>
      </c>
      <c r="E6" s="1312"/>
      <c r="F6" s="1312"/>
      <c r="G6" s="1312"/>
    </row>
    <row r="7" spans="1:9" ht="18" customHeight="1" x14ac:dyDescent="0.3">
      <c r="A7" s="48" t="s">
        <v>83</v>
      </c>
      <c r="B7" s="49" t="s">
        <v>262</v>
      </c>
      <c r="C7" s="48"/>
      <c r="D7" s="51" t="s">
        <v>415</v>
      </c>
      <c r="E7" s="123"/>
      <c r="F7" s="123"/>
      <c r="G7" s="883" t="s">
        <v>520</v>
      </c>
      <c r="H7" s="240"/>
    </row>
    <row r="8" spans="1:9" s="1" customFormat="1" ht="18" customHeight="1" x14ac:dyDescent="0.2">
      <c r="A8" s="52"/>
      <c r="B8" s="52" t="s">
        <v>269</v>
      </c>
      <c r="C8" s="54"/>
      <c r="D8" s="1203"/>
      <c r="E8" s="55" t="s">
        <v>306</v>
      </c>
      <c r="F8" s="55"/>
      <c r="G8" s="244"/>
      <c r="H8" s="245" t="s">
        <v>356</v>
      </c>
      <c r="I8" s="246" t="str">
        <f>IF(D8="","",D8+D19)</f>
        <v/>
      </c>
    </row>
    <row r="9" spans="1:9" s="1" customFormat="1" ht="18" customHeight="1" x14ac:dyDescent="0.2">
      <c r="A9" s="52"/>
      <c r="B9" s="52" t="s">
        <v>269</v>
      </c>
      <c r="C9" s="54"/>
      <c r="D9" s="1203"/>
      <c r="E9" s="55" t="s">
        <v>307</v>
      </c>
      <c r="F9" s="55"/>
      <c r="G9" s="247"/>
      <c r="H9" s="151">
        <f>D9/70</f>
        <v>0</v>
      </c>
      <c r="I9" s="229">
        <f>ROUND(H9,0)</f>
        <v>0</v>
      </c>
    </row>
    <row r="10" spans="1:9" ht="18" customHeight="1" x14ac:dyDescent="0.2">
      <c r="A10" s="52"/>
      <c r="B10" s="52" t="s">
        <v>270</v>
      </c>
      <c r="C10" s="54"/>
      <c r="D10" s="1203"/>
      <c r="E10" s="55" t="s">
        <v>306</v>
      </c>
      <c r="F10" s="125"/>
      <c r="G10" s="248"/>
      <c r="H10" s="151"/>
      <c r="I10" s="55"/>
    </row>
    <row r="11" spans="1:9" ht="18" customHeight="1" x14ac:dyDescent="0.2">
      <c r="A11" s="52"/>
      <c r="B11" s="52" t="s">
        <v>270</v>
      </c>
      <c r="C11" s="54"/>
      <c r="D11" s="1203"/>
      <c r="E11" s="55" t="s">
        <v>307</v>
      </c>
      <c r="F11" s="125"/>
      <c r="G11" s="248"/>
      <c r="H11" s="151">
        <f>D11/70</f>
        <v>0</v>
      </c>
      <c r="I11" s="229">
        <f>ROUND(H11,0)</f>
        <v>0</v>
      </c>
    </row>
    <row r="12" spans="1:9" ht="18" customHeight="1" x14ac:dyDescent="0.2">
      <c r="A12" s="52"/>
      <c r="B12" s="52" t="s">
        <v>271</v>
      </c>
      <c r="C12" s="54"/>
      <c r="D12" s="1203"/>
      <c r="E12" s="55" t="s">
        <v>306</v>
      </c>
      <c r="F12" s="125"/>
      <c r="G12" s="248"/>
      <c r="H12" s="151"/>
      <c r="I12" s="55"/>
    </row>
    <row r="13" spans="1:9" ht="18" customHeight="1" x14ac:dyDescent="0.2">
      <c r="A13" s="52"/>
      <c r="B13" s="52" t="s">
        <v>271</v>
      </c>
      <c r="C13" s="54"/>
      <c r="D13" s="1203"/>
      <c r="E13" s="55" t="s">
        <v>307</v>
      </c>
      <c r="F13" s="125"/>
      <c r="G13" s="248"/>
      <c r="H13" s="151">
        <f>D13/70</f>
        <v>0</v>
      </c>
      <c r="I13" s="229">
        <f>ROUND(H13,0)</f>
        <v>0</v>
      </c>
    </row>
    <row r="14" spans="1:9" ht="18" customHeight="1" x14ac:dyDescent="0.2">
      <c r="A14" s="52"/>
      <c r="B14" s="52" t="s">
        <v>272</v>
      </c>
      <c r="C14" s="54"/>
      <c r="D14" s="1203"/>
      <c r="E14" s="55" t="s">
        <v>306</v>
      </c>
      <c r="F14" s="125"/>
      <c r="G14" s="248"/>
      <c r="H14" s="151"/>
      <c r="I14" s="55"/>
    </row>
    <row r="15" spans="1:9" ht="18" customHeight="1" x14ac:dyDescent="0.2">
      <c r="A15" s="52"/>
      <c r="B15" s="52" t="s">
        <v>272</v>
      </c>
      <c r="C15" s="54"/>
      <c r="D15" s="1203"/>
      <c r="E15" s="55" t="s">
        <v>307</v>
      </c>
      <c r="F15" s="125"/>
      <c r="G15" s="248"/>
      <c r="H15" s="151">
        <f>D15/70</f>
        <v>0</v>
      </c>
      <c r="I15" s="229">
        <f>ROUND(H15,0)</f>
        <v>0</v>
      </c>
    </row>
    <row r="16" spans="1:9" ht="18" customHeight="1" x14ac:dyDescent="0.2">
      <c r="A16" s="52"/>
      <c r="B16" s="52" t="s">
        <v>273</v>
      </c>
      <c r="C16" s="54"/>
      <c r="D16" s="1203"/>
      <c r="E16" s="55" t="s">
        <v>306</v>
      </c>
      <c r="F16" s="125"/>
      <c r="G16" s="248"/>
      <c r="H16" s="151"/>
      <c r="I16" s="55"/>
    </row>
    <row r="17" spans="1:9" ht="18" customHeight="1" x14ac:dyDescent="0.2">
      <c r="A17" s="52"/>
      <c r="B17" s="52" t="s">
        <v>273</v>
      </c>
      <c r="C17" s="54"/>
      <c r="D17" s="1203"/>
      <c r="E17" s="55" t="s">
        <v>307</v>
      </c>
      <c r="F17" s="125"/>
      <c r="G17" s="249"/>
      <c r="H17" s="151">
        <f>D17/70</f>
        <v>0</v>
      </c>
      <c r="I17" s="229">
        <f>ROUND(H17,0)</f>
        <v>0</v>
      </c>
    </row>
    <row r="18" spans="1:9" s="1" customFormat="1" ht="18" customHeight="1" x14ac:dyDescent="0.3">
      <c r="A18" s="48" t="s">
        <v>83</v>
      </c>
      <c r="B18" s="49" t="s">
        <v>263</v>
      </c>
      <c r="C18" s="48"/>
      <c r="D18" s="51" t="s">
        <v>415</v>
      </c>
      <c r="E18" s="60"/>
      <c r="F18" s="51"/>
      <c r="G18" s="884" t="s">
        <v>517</v>
      </c>
      <c r="H18" s="22"/>
      <c r="I18" s="22"/>
    </row>
    <row r="19" spans="1:9" ht="18" customHeight="1" x14ac:dyDescent="0.2">
      <c r="A19" s="52"/>
      <c r="B19" s="52" t="s">
        <v>269</v>
      </c>
      <c r="C19" s="54"/>
      <c r="D19" s="1203"/>
      <c r="E19" s="55" t="s">
        <v>306</v>
      </c>
      <c r="F19" s="55"/>
      <c r="G19" s="244"/>
      <c r="H19" s="149"/>
      <c r="I19" s="250"/>
    </row>
    <row r="20" spans="1:9" ht="18" customHeight="1" x14ac:dyDescent="0.2">
      <c r="A20" s="52"/>
      <c r="B20" s="52" t="s">
        <v>269</v>
      </c>
      <c r="C20" s="54"/>
      <c r="D20" s="1203"/>
      <c r="E20" s="55" t="s">
        <v>307</v>
      </c>
      <c r="F20" s="55"/>
      <c r="G20" s="247"/>
      <c r="H20" s="149"/>
      <c r="I20" s="250"/>
    </row>
    <row r="21" spans="1:9" ht="18" customHeight="1" x14ac:dyDescent="0.2">
      <c r="A21" s="52"/>
      <c r="B21" s="52" t="s">
        <v>352</v>
      </c>
      <c r="C21" s="54"/>
      <c r="D21" s="1203"/>
      <c r="E21" s="55" t="s">
        <v>20</v>
      </c>
      <c r="F21" s="55"/>
      <c r="G21" s="251"/>
      <c r="H21" s="149"/>
      <c r="I21" s="250"/>
    </row>
    <row r="22" spans="1:9" s="1" customFormat="1" ht="18" customHeight="1" x14ac:dyDescent="0.3">
      <c r="A22" s="48" t="s">
        <v>83</v>
      </c>
      <c r="B22" s="49" t="s">
        <v>21</v>
      </c>
      <c r="C22" s="48"/>
      <c r="D22" s="51" t="s">
        <v>87</v>
      </c>
      <c r="E22" s="59"/>
      <c r="F22" s="59"/>
      <c r="G22" s="883" t="s">
        <v>520</v>
      </c>
      <c r="H22" s="252"/>
      <c r="I22" s="22"/>
    </row>
    <row r="23" spans="1:9" s="1" customFormat="1" ht="18" customHeight="1" x14ac:dyDescent="0.2">
      <c r="A23" s="52"/>
      <c r="B23" s="52" t="s">
        <v>269</v>
      </c>
      <c r="C23" s="54"/>
      <c r="D23" s="1203"/>
      <c r="E23" s="55" t="s">
        <v>306</v>
      </c>
      <c r="F23" s="55"/>
      <c r="G23" s="244"/>
      <c r="H23" s="252"/>
      <c r="I23" s="22"/>
    </row>
    <row r="24" spans="1:9" s="1" customFormat="1" ht="18" customHeight="1" x14ac:dyDescent="0.2">
      <c r="A24" s="52"/>
      <c r="B24" s="52" t="s">
        <v>269</v>
      </c>
      <c r="C24" s="54"/>
      <c r="D24" s="1203"/>
      <c r="E24" s="55" t="s">
        <v>307</v>
      </c>
      <c r="F24" s="55"/>
      <c r="G24" s="247"/>
      <c r="H24" s="151"/>
      <c r="I24" s="229"/>
    </row>
    <row r="25" spans="1:9" s="1" customFormat="1" ht="18" customHeight="1" x14ac:dyDescent="0.2">
      <c r="A25" s="52"/>
      <c r="B25" s="52" t="s">
        <v>270</v>
      </c>
      <c r="C25" s="54"/>
      <c r="D25" s="1203"/>
      <c r="E25" s="55" t="s">
        <v>306</v>
      </c>
      <c r="F25" s="55"/>
      <c r="G25" s="247"/>
      <c r="H25" s="151"/>
      <c r="I25" s="55"/>
    </row>
    <row r="26" spans="1:9" s="1" customFormat="1" ht="18" customHeight="1" x14ac:dyDescent="0.2">
      <c r="A26" s="52"/>
      <c r="B26" s="52" t="s">
        <v>270</v>
      </c>
      <c r="C26" s="54"/>
      <c r="D26" s="1203"/>
      <c r="E26" s="55" t="s">
        <v>307</v>
      </c>
      <c r="F26" s="55"/>
      <c r="G26" s="247"/>
      <c r="H26" s="151">
        <f>D26/70</f>
        <v>0</v>
      </c>
      <c r="I26" s="229">
        <f>ROUND(H26,0)</f>
        <v>0</v>
      </c>
    </row>
    <row r="27" spans="1:9" s="1" customFormat="1" ht="18" customHeight="1" x14ac:dyDescent="0.2">
      <c r="A27" s="52"/>
      <c r="B27" s="52" t="s">
        <v>271</v>
      </c>
      <c r="C27" s="54"/>
      <c r="D27" s="1203"/>
      <c r="E27" s="55" t="s">
        <v>306</v>
      </c>
      <c r="F27" s="55"/>
      <c r="G27" s="247"/>
      <c r="H27" s="151"/>
      <c r="I27" s="55"/>
    </row>
    <row r="28" spans="1:9" s="1" customFormat="1" ht="18" customHeight="1" x14ac:dyDescent="0.2">
      <c r="A28" s="52"/>
      <c r="B28" s="52" t="s">
        <v>271</v>
      </c>
      <c r="C28" s="54"/>
      <c r="D28" s="1203"/>
      <c r="E28" s="55" t="s">
        <v>307</v>
      </c>
      <c r="F28" s="55"/>
      <c r="G28" s="247"/>
      <c r="H28" s="151">
        <f>D28/70</f>
        <v>0</v>
      </c>
      <c r="I28" s="229">
        <f>ROUND(H28,0)</f>
        <v>0</v>
      </c>
    </row>
    <row r="29" spans="1:9" s="1" customFormat="1" ht="18" customHeight="1" x14ac:dyDescent="0.2">
      <c r="A29" s="52"/>
      <c r="B29" s="52" t="s">
        <v>272</v>
      </c>
      <c r="C29" s="54"/>
      <c r="D29" s="1203"/>
      <c r="E29" s="55" t="s">
        <v>306</v>
      </c>
      <c r="F29" s="55"/>
      <c r="G29" s="247"/>
      <c r="H29" s="151"/>
      <c r="I29" s="55"/>
    </row>
    <row r="30" spans="1:9" s="1" customFormat="1" ht="18" customHeight="1" x14ac:dyDescent="0.2">
      <c r="A30" s="52"/>
      <c r="B30" s="52" t="s">
        <v>272</v>
      </c>
      <c r="C30" s="54"/>
      <c r="D30" s="1203"/>
      <c r="E30" s="55" t="s">
        <v>307</v>
      </c>
      <c r="F30" s="55"/>
      <c r="G30" s="247"/>
      <c r="H30" s="151">
        <f>D30/70</f>
        <v>0</v>
      </c>
      <c r="I30" s="229">
        <f>ROUND(H30,0)</f>
        <v>0</v>
      </c>
    </row>
    <row r="31" spans="1:9" s="1" customFormat="1" ht="18" customHeight="1" x14ac:dyDescent="0.2">
      <c r="A31" s="52"/>
      <c r="B31" s="52" t="s">
        <v>273</v>
      </c>
      <c r="C31" s="54"/>
      <c r="D31" s="1203"/>
      <c r="E31" s="55" t="s">
        <v>306</v>
      </c>
      <c r="F31" s="55"/>
      <c r="G31" s="247"/>
      <c r="H31" s="151"/>
      <c r="I31" s="55"/>
    </row>
    <row r="32" spans="1:9" s="1" customFormat="1" ht="18" customHeight="1" x14ac:dyDescent="0.2">
      <c r="A32" s="52"/>
      <c r="B32" s="52" t="s">
        <v>273</v>
      </c>
      <c r="C32" s="54"/>
      <c r="D32" s="1203"/>
      <c r="E32" s="55" t="s">
        <v>307</v>
      </c>
      <c r="F32" s="55"/>
      <c r="G32" s="253"/>
      <c r="H32" s="151">
        <f>D32/70</f>
        <v>0</v>
      </c>
      <c r="I32" s="229">
        <f>ROUND(H32,0)</f>
        <v>0</v>
      </c>
    </row>
    <row r="33" spans="1:9" s="1" customFormat="1" ht="18" customHeight="1" x14ac:dyDescent="0.3">
      <c r="A33" s="48" t="s">
        <v>83</v>
      </c>
      <c r="B33" s="49" t="s">
        <v>22</v>
      </c>
      <c r="C33" s="48"/>
      <c r="D33" s="51" t="s">
        <v>88</v>
      </c>
      <c r="E33" s="59"/>
      <c r="F33" s="59"/>
      <c r="G33" s="883" t="s">
        <v>517</v>
      </c>
      <c r="H33" s="252"/>
      <c r="I33" s="22"/>
    </row>
    <row r="34" spans="1:9" s="1" customFormat="1" ht="18" customHeight="1" x14ac:dyDescent="0.2">
      <c r="A34" s="52"/>
      <c r="B34" s="52" t="s">
        <v>269</v>
      </c>
      <c r="C34" s="54"/>
      <c r="D34" s="1203"/>
      <c r="E34" s="55" t="s">
        <v>306</v>
      </c>
      <c r="F34" s="55"/>
      <c r="G34" s="251"/>
      <c r="H34" s="252"/>
      <c r="I34" s="22"/>
    </row>
    <row r="35" spans="1:9" s="1" customFormat="1" ht="18" customHeight="1" x14ac:dyDescent="0.2">
      <c r="A35" s="52"/>
      <c r="B35" s="52"/>
      <c r="C35" s="54"/>
      <c r="D35" s="1203"/>
      <c r="E35" s="55" t="s">
        <v>307</v>
      </c>
      <c r="F35" s="55"/>
      <c r="G35" s="247"/>
      <c r="H35" s="252"/>
      <c r="I35" s="22"/>
    </row>
    <row r="36" spans="1:9" s="1" customFormat="1" ht="18" customHeight="1" x14ac:dyDescent="0.3">
      <c r="A36" s="48" t="s">
        <v>83</v>
      </c>
      <c r="B36" s="49" t="s">
        <v>24</v>
      </c>
      <c r="C36" s="48"/>
      <c r="D36" s="51" t="s">
        <v>482</v>
      </c>
      <c r="E36" s="59"/>
      <c r="F36" s="59"/>
      <c r="G36" s="883" t="s">
        <v>520</v>
      </c>
      <c r="H36" s="252"/>
      <c r="I36" s="22"/>
    </row>
    <row r="37" spans="1:9" s="1" customFormat="1" ht="18" customHeight="1" x14ac:dyDescent="0.2">
      <c r="A37" s="52"/>
      <c r="B37" s="52" t="s">
        <v>269</v>
      </c>
      <c r="C37" s="54"/>
      <c r="D37" s="1203"/>
      <c r="E37" s="55" t="s">
        <v>385</v>
      </c>
      <c r="F37" s="55"/>
      <c r="G37" s="244"/>
      <c r="H37" s="252"/>
      <c r="I37" s="22"/>
    </row>
    <row r="38" spans="1:9" s="1" customFormat="1" ht="18" customHeight="1" x14ac:dyDescent="0.2">
      <c r="A38" s="52"/>
      <c r="B38" s="52" t="s">
        <v>270</v>
      </c>
      <c r="C38" s="54"/>
      <c r="D38" s="1203"/>
      <c r="E38" s="55" t="s">
        <v>309</v>
      </c>
      <c r="F38" s="55"/>
      <c r="G38" s="247"/>
      <c r="H38" s="252"/>
      <c r="I38" s="22"/>
    </row>
    <row r="39" spans="1:9" s="1" customFormat="1" ht="18" customHeight="1" x14ac:dyDescent="0.2">
      <c r="A39" s="52"/>
      <c r="B39" s="52" t="s">
        <v>270</v>
      </c>
      <c r="C39" s="54"/>
      <c r="D39" s="1203"/>
      <c r="E39" s="55" t="s">
        <v>308</v>
      </c>
      <c r="F39" s="55"/>
      <c r="G39" s="247"/>
      <c r="H39" s="252"/>
      <c r="I39" s="22"/>
    </row>
    <row r="40" spans="1:9" s="1" customFormat="1" ht="18" customHeight="1" x14ac:dyDescent="0.2">
      <c r="A40" s="52"/>
      <c r="B40" s="52" t="s">
        <v>271</v>
      </c>
      <c r="C40" s="54"/>
      <c r="D40" s="1203"/>
      <c r="E40" s="55" t="s">
        <v>309</v>
      </c>
      <c r="F40" s="55"/>
      <c r="G40" s="247"/>
      <c r="H40" s="252"/>
      <c r="I40" s="22"/>
    </row>
    <row r="41" spans="1:9" s="1" customFormat="1" ht="18" customHeight="1" x14ac:dyDescent="0.2">
      <c r="A41" s="52"/>
      <c r="B41" s="52" t="s">
        <v>271</v>
      </c>
      <c r="C41" s="54"/>
      <c r="D41" s="1203"/>
      <c r="E41" s="55" t="s">
        <v>308</v>
      </c>
      <c r="F41" s="55"/>
      <c r="G41" s="247"/>
      <c r="H41" s="252"/>
      <c r="I41" s="22"/>
    </row>
    <row r="42" spans="1:9" s="1" customFormat="1" ht="18" customHeight="1" x14ac:dyDescent="0.2">
      <c r="A42" s="52"/>
      <c r="B42" s="52" t="s">
        <v>272</v>
      </c>
      <c r="C42" s="54"/>
      <c r="D42" s="1203"/>
      <c r="E42" s="55" t="s">
        <v>309</v>
      </c>
      <c r="F42" s="55"/>
      <c r="G42" s="247"/>
      <c r="H42" s="252"/>
      <c r="I42" s="22"/>
    </row>
    <row r="43" spans="1:9" s="1" customFormat="1" ht="18" customHeight="1" x14ac:dyDescent="0.2">
      <c r="A43" s="52"/>
      <c r="B43" s="52" t="s">
        <v>272</v>
      </c>
      <c r="C43" s="54"/>
      <c r="D43" s="1203"/>
      <c r="E43" s="55" t="s">
        <v>308</v>
      </c>
      <c r="F43" s="55"/>
      <c r="G43" s="247"/>
      <c r="H43" s="252"/>
      <c r="I43" s="22"/>
    </row>
    <row r="44" spans="1:9" s="1" customFormat="1" ht="18" customHeight="1" x14ac:dyDescent="0.2">
      <c r="A44" s="52"/>
      <c r="B44" s="52" t="s">
        <v>273</v>
      </c>
      <c r="C44" s="54"/>
      <c r="D44" s="1203"/>
      <c r="E44" s="55" t="s">
        <v>309</v>
      </c>
      <c r="F44" s="55"/>
      <c r="G44" s="247"/>
      <c r="H44" s="252"/>
      <c r="I44" s="22"/>
    </row>
    <row r="45" spans="1:9" s="1" customFormat="1" ht="18" customHeight="1" x14ac:dyDescent="0.2">
      <c r="A45" s="52"/>
      <c r="B45" s="52" t="s">
        <v>273</v>
      </c>
      <c r="C45" s="54"/>
      <c r="D45" s="1203"/>
      <c r="E45" s="55" t="s">
        <v>308</v>
      </c>
      <c r="F45" s="55"/>
      <c r="G45" s="253"/>
      <c r="H45" s="252"/>
      <c r="I45" s="22"/>
    </row>
    <row r="46" spans="1:9" s="1" customFormat="1" ht="18" customHeight="1" x14ac:dyDescent="0.3">
      <c r="A46" s="48" t="s">
        <v>83</v>
      </c>
      <c r="B46" s="49" t="s">
        <v>486</v>
      </c>
      <c r="C46" s="48"/>
      <c r="D46" s="51" t="s">
        <v>90</v>
      </c>
      <c r="E46" s="59"/>
      <c r="F46" s="59"/>
      <c r="G46" s="883" t="s">
        <v>209</v>
      </c>
      <c r="H46" s="252"/>
      <c r="I46" s="22"/>
    </row>
    <row r="47" spans="1:9" s="1" customFormat="1" ht="18" customHeight="1" x14ac:dyDescent="0.2">
      <c r="A47" s="52"/>
      <c r="B47" s="52" t="s">
        <v>269</v>
      </c>
      <c r="C47" s="54"/>
      <c r="D47" s="1203"/>
      <c r="E47" s="55" t="s">
        <v>25</v>
      </c>
      <c r="F47" s="55"/>
      <c r="G47" s="244"/>
      <c r="H47" s="252"/>
      <c r="I47" s="22"/>
    </row>
    <row r="48" spans="1:9" s="1" customFormat="1" ht="18" customHeight="1" x14ac:dyDescent="0.2">
      <c r="A48" s="52"/>
      <c r="B48" s="52" t="s">
        <v>269</v>
      </c>
      <c r="C48" s="54"/>
      <c r="D48" s="1203"/>
      <c r="E48" s="55" t="s">
        <v>72</v>
      </c>
      <c r="F48" s="55"/>
      <c r="G48" s="247"/>
      <c r="H48" s="252"/>
      <c r="I48" s="22"/>
    </row>
    <row r="49" spans="1:9" s="1" customFormat="1" ht="18" customHeight="1" x14ac:dyDescent="0.2">
      <c r="A49" s="52"/>
      <c r="B49" s="52" t="s">
        <v>269</v>
      </c>
      <c r="C49" s="54"/>
      <c r="D49" s="1203"/>
      <c r="E49" s="55" t="s">
        <v>372</v>
      </c>
      <c r="F49" s="55"/>
      <c r="G49" s="247"/>
      <c r="H49" s="252"/>
      <c r="I49" s="22"/>
    </row>
    <row r="50" spans="1:9" s="1" customFormat="1" ht="18" customHeight="1" x14ac:dyDescent="0.2">
      <c r="A50" s="52"/>
      <c r="B50" s="52" t="s">
        <v>269</v>
      </c>
      <c r="C50" s="54"/>
      <c r="D50" s="1203"/>
      <c r="E50" s="55" t="s">
        <v>373</v>
      </c>
      <c r="F50" s="55"/>
      <c r="G50" s="247"/>
      <c r="H50" s="252"/>
      <c r="I50" s="22"/>
    </row>
    <row r="51" spans="1:9" s="1" customFormat="1" ht="18" customHeight="1" x14ac:dyDescent="0.2">
      <c r="A51" s="52"/>
      <c r="B51" s="52" t="s">
        <v>270</v>
      </c>
      <c r="C51" s="54"/>
      <c r="D51" s="1203"/>
      <c r="E51" s="55" t="s">
        <v>25</v>
      </c>
      <c r="F51" s="55"/>
      <c r="G51" s="247"/>
      <c r="H51" s="252"/>
      <c r="I51" s="22"/>
    </row>
    <row r="52" spans="1:9" s="1" customFormat="1" ht="18" customHeight="1" x14ac:dyDescent="0.2">
      <c r="A52" s="52"/>
      <c r="B52" s="52" t="s">
        <v>270</v>
      </c>
      <c r="C52" s="54"/>
      <c r="D52" s="1203"/>
      <c r="E52" s="55" t="s">
        <v>72</v>
      </c>
      <c r="F52" s="55"/>
      <c r="G52" s="247"/>
      <c r="H52" s="252"/>
      <c r="I52" s="22"/>
    </row>
    <row r="53" spans="1:9" s="1" customFormat="1" ht="18" customHeight="1" x14ac:dyDescent="0.2">
      <c r="A53" s="52"/>
      <c r="B53" s="52" t="s">
        <v>270</v>
      </c>
      <c r="C53" s="54"/>
      <c r="D53" s="1203"/>
      <c r="E53" s="55" t="s">
        <v>372</v>
      </c>
      <c r="F53" s="55"/>
      <c r="G53" s="247"/>
      <c r="H53" s="252"/>
      <c r="I53" s="22"/>
    </row>
    <row r="54" spans="1:9" s="1" customFormat="1" ht="18" customHeight="1" x14ac:dyDescent="0.2">
      <c r="A54" s="52"/>
      <c r="B54" s="52" t="s">
        <v>270</v>
      </c>
      <c r="C54" s="54"/>
      <c r="D54" s="1203"/>
      <c r="E54" s="55" t="s">
        <v>373</v>
      </c>
      <c r="F54" s="55"/>
      <c r="G54" s="247"/>
      <c r="H54" s="252"/>
      <c r="I54" s="22"/>
    </row>
    <row r="55" spans="1:9" s="1" customFormat="1" ht="18" customHeight="1" x14ac:dyDescent="0.2">
      <c r="A55" s="52"/>
      <c r="B55" s="52" t="s">
        <v>271</v>
      </c>
      <c r="C55" s="54"/>
      <c r="D55" s="1203"/>
      <c r="E55" s="55" t="s">
        <v>25</v>
      </c>
      <c r="F55" s="55"/>
      <c r="G55" s="247"/>
      <c r="H55" s="252"/>
      <c r="I55" s="22"/>
    </row>
    <row r="56" spans="1:9" s="1" customFormat="1" ht="18" customHeight="1" x14ac:dyDescent="0.2">
      <c r="A56" s="52"/>
      <c r="B56" s="52" t="s">
        <v>271</v>
      </c>
      <c r="C56" s="54"/>
      <c r="D56" s="1203"/>
      <c r="E56" s="55" t="s">
        <v>72</v>
      </c>
      <c r="F56" s="55"/>
      <c r="G56" s="247"/>
      <c r="H56" s="252"/>
      <c r="I56" s="22"/>
    </row>
    <row r="57" spans="1:9" s="1" customFormat="1" ht="18" customHeight="1" x14ac:dyDescent="0.2">
      <c r="A57" s="52"/>
      <c r="B57" s="52" t="s">
        <v>271</v>
      </c>
      <c r="C57" s="54"/>
      <c r="D57" s="1203"/>
      <c r="E57" s="55" t="s">
        <v>372</v>
      </c>
      <c r="F57" s="55"/>
      <c r="G57" s="247"/>
      <c r="H57" s="252"/>
      <c r="I57" s="22"/>
    </row>
    <row r="58" spans="1:9" s="1" customFormat="1" ht="18" customHeight="1" x14ac:dyDescent="0.2">
      <c r="A58" s="52"/>
      <c r="B58" s="52" t="s">
        <v>271</v>
      </c>
      <c r="C58" s="54"/>
      <c r="D58" s="1203"/>
      <c r="E58" s="55" t="s">
        <v>373</v>
      </c>
      <c r="F58" s="55"/>
      <c r="G58" s="247"/>
      <c r="H58" s="252"/>
      <c r="I58" s="22"/>
    </row>
    <row r="59" spans="1:9" s="1" customFormat="1" ht="18" customHeight="1" x14ac:dyDescent="0.2">
      <c r="A59" s="52"/>
      <c r="B59" s="52" t="s">
        <v>272</v>
      </c>
      <c r="C59" s="54"/>
      <c r="D59" s="1203"/>
      <c r="E59" s="55" t="s">
        <v>25</v>
      </c>
      <c r="F59" s="55"/>
      <c r="G59" s="247"/>
      <c r="H59" s="252"/>
      <c r="I59" s="22"/>
    </row>
    <row r="60" spans="1:9" s="1" customFormat="1" ht="18" customHeight="1" x14ac:dyDescent="0.2">
      <c r="A60" s="52"/>
      <c r="B60" s="52" t="s">
        <v>272</v>
      </c>
      <c r="C60" s="54"/>
      <c r="D60" s="1203"/>
      <c r="E60" s="55" t="s">
        <v>72</v>
      </c>
      <c r="F60" s="55"/>
      <c r="G60" s="247"/>
      <c r="H60" s="252"/>
      <c r="I60" s="22"/>
    </row>
    <row r="61" spans="1:9" s="1" customFormat="1" ht="18" customHeight="1" x14ac:dyDescent="0.2">
      <c r="A61" s="52"/>
      <c r="B61" s="52" t="s">
        <v>272</v>
      </c>
      <c r="C61" s="54"/>
      <c r="D61" s="1203"/>
      <c r="E61" s="55" t="s">
        <v>372</v>
      </c>
      <c r="F61" s="55"/>
      <c r="G61" s="247"/>
      <c r="H61" s="252"/>
      <c r="I61" s="22"/>
    </row>
    <row r="62" spans="1:9" s="1" customFormat="1" ht="18" customHeight="1" x14ac:dyDescent="0.2">
      <c r="A62" s="52"/>
      <c r="B62" s="52" t="s">
        <v>272</v>
      </c>
      <c r="C62" s="54"/>
      <c r="D62" s="1203"/>
      <c r="E62" s="55" t="s">
        <v>373</v>
      </c>
      <c r="F62" s="55"/>
      <c r="G62" s="247"/>
      <c r="H62" s="252"/>
      <c r="I62" s="22"/>
    </row>
    <row r="63" spans="1:9" s="1" customFormat="1" ht="18" customHeight="1" x14ac:dyDescent="0.2">
      <c r="A63" s="52"/>
      <c r="B63" s="52" t="s">
        <v>273</v>
      </c>
      <c r="C63" s="54"/>
      <c r="D63" s="1203"/>
      <c r="E63" s="55" t="s">
        <v>25</v>
      </c>
      <c r="F63" s="55"/>
      <c r="G63" s="247"/>
      <c r="H63" s="252"/>
      <c r="I63" s="22"/>
    </row>
    <row r="64" spans="1:9" s="1" customFormat="1" ht="18" customHeight="1" x14ac:dyDescent="0.2">
      <c r="A64" s="52"/>
      <c r="B64" s="52" t="s">
        <v>273</v>
      </c>
      <c r="C64" s="54"/>
      <c r="D64" s="1203"/>
      <c r="E64" s="55" t="s">
        <v>72</v>
      </c>
      <c r="F64" s="55"/>
      <c r="G64" s="247"/>
      <c r="H64" s="252"/>
      <c r="I64" s="22"/>
    </row>
    <row r="65" spans="1:16" s="1" customFormat="1" ht="18" customHeight="1" x14ac:dyDescent="0.2">
      <c r="A65" s="52"/>
      <c r="B65" s="52" t="s">
        <v>273</v>
      </c>
      <c r="C65" s="54"/>
      <c r="D65" s="1203"/>
      <c r="E65" s="55" t="s">
        <v>372</v>
      </c>
      <c r="F65" s="55"/>
      <c r="G65" s="253"/>
      <c r="H65" s="252"/>
      <c r="I65" s="22"/>
    </row>
    <row r="66" spans="1:16" s="1" customFormat="1" ht="18" customHeight="1" x14ac:dyDescent="0.2">
      <c r="A66" s="52"/>
      <c r="B66" s="52" t="s">
        <v>273</v>
      </c>
      <c r="C66" s="54"/>
      <c r="D66" s="1203"/>
      <c r="E66" s="55" t="s">
        <v>373</v>
      </c>
      <c r="F66" s="55"/>
      <c r="G66" s="251"/>
      <c r="H66" s="252"/>
      <c r="I66" s="22"/>
    </row>
    <row r="67" spans="1:16" s="1" customFormat="1" ht="18" customHeight="1" x14ac:dyDescent="0.3">
      <c r="A67" s="48" t="s">
        <v>66</v>
      </c>
      <c r="B67" s="49" t="s">
        <v>276</v>
      </c>
      <c r="C67" s="48"/>
      <c r="D67" s="50"/>
      <c r="E67" s="152"/>
      <c r="F67" s="51"/>
      <c r="G67" s="883" t="s">
        <v>488</v>
      </c>
      <c r="H67" s="252"/>
      <c r="I67" s="22"/>
    </row>
    <row r="68" spans="1:16" s="1" customFormat="1" ht="18" customHeight="1" x14ac:dyDescent="0.2">
      <c r="A68" s="52"/>
      <c r="B68" s="52" t="s">
        <v>269</v>
      </c>
      <c r="C68" s="54"/>
      <c r="D68" s="1203"/>
      <c r="E68" s="55" t="s">
        <v>75</v>
      </c>
      <c r="F68" s="55"/>
      <c r="G68" s="228"/>
      <c r="H68" s="252"/>
      <c r="I68" s="22"/>
    </row>
    <row r="69" spans="1:16" s="1" customFormat="1" ht="18" customHeight="1" x14ac:dyDescent="0.2">
      <c r="A69" s="52"/>
      <c r="B69" s="52" t="s">
        <v>270</v>
      </c>
      <c r="C69" s="54"/>
      <c r="D69" s="1203"/>
      <c r="E69" s="55" t="s">
        <v>75</v>
      </c>
      <c r="F69" s="55"/>
      <c r="G69" s="228"/>
      <c r="H69" s="252"/>
      <c r="I69" s="22"/>
    </row>
    <row r="70" spans="1:16" s="1" customFormat="1" ht="18" customHeight="1" x14ac:dyDescent="0.2">
      <c r="A70" s="52"/>
      <c r="B70" s="52" t="s">
        <v>272</v>
      </c>
      <c r="C70" s="54"/>
      <c r="D70" s="1203"/>
      <c r="E70" s="55" t="s">
        <v>75</v>
      </c>
      <c r="F70" s="55"/>
      <c r="G70" s="55"/>
      <c r="H70" s="252"/>
      <c r="I70" s="22"/>
    </row>
    <row r="71" spans="1:16" s="1" customFormat="1" ht="18" customHeight="1" x14ac:dyDescent="0.2">
      <c r="A71" s="52"/>
      <c r="B71" s="52" t="s">
        <v>271</v>
      </c>
      <c r="C71" s="54"/>
      <c r="D71" s="1203"/>
      <c r="E71" s="55" t="s">
        <v>75</v>
      </c>
      <c r="F71" s="55"/>
      <c r="G71" s="55"/>
      <c r="H71" s="252"/>
      <c r="I71" s="22"/>
    </row>
    <row r="72" spans="1:16" s="1" customFormat="1" ht="18" customHeight="1" x14ac:dyDescent="0.2">
      <c r="A72" s="52"/>
      <c r="B72" s="52" t="s">
        <v>273</v>
      </c>
      <c r="C72" s="54"/>
      <c r="D72" s="1203"/>
      <c r="E72" s="55" t="s">
        <v>75</v>
      </c>
      <c r="F72" s="55"/>
      <c r="G72" s="55"/>
      <c r="H72" s="252"/>
      <c r="I72" s="22"/>
    </row>
    <row r="73" spans="1:16" s="1" customFormat="1" ht="18" customHeight="1" thickBot="1" x14ac:dyDescent="0.25">
      <c r="A73" s="254"/>
      <c r="B73" s="254"/>
      <c r="C73" s="255"/>
      <c r="D73" s="256"/>
      <c r="E73" s="255"/>
      <c r="F73" s="255"/>
      <c r="G73" s="232"/>
      <c r="H73" s="252"/>
      <c r="I73" s="22"/>
    </row>
    <row r="74" spans="1:16" s="1" customFormat="1" ht="18" customHeight="1" thickBot="1" x14ac:dyDescent="0.35">
      <c r="A74" s="1293" t="s">
        <v>275</v>
      </c>
      <c r="B74" s="1293"/>
      <c r="C74" s="1293"/>
      <c r="D74" s="1293"/>
      <c r="E74" s="1293"/>
      <c r="F74" s="1293"/>
      <c r="G74" s="1293"/>
      <c r="H74" s="1293"/>
      <c r="I74" s="1293"/>
      <c r="J74" s="1293"/>
      <c r="K74" s="1293"/>
      <c r="L74" s="1293"/>
      <c r="M74" s="1293"/>
      <c r="N74" s="1293"/>
      <c r="O74" s="1293"/>
      <c r="P74" s="1293"/>
    </row>
    <row r="75" spans="1:16" s="3" customFormat="1" ht="18" customHeight="1" x14ac:dyDescent="0.3">
      <c r="A75" s="169" t="s">
        <v>208</v>
      </c>
      <c r="B75" s="170" t="s">
        <v>59</v>
      </c>
      <c r="C75" s="172"/>
      <c r="D75" s="1163"/>
      <c r="E75" s="1163"/>
      <c r="F75" s="1163"/>
      <c r="G75" s="886" t="s">
        <v>517</v>
      </c>
      <c r="H75" s="105"/>
      <c r="I75" s="169" t="s">
        <v>539</v>
      </c>
      <c r="J75" s="170" t="s">
        <v>497</v>
      </c>
      <c r="K75" s="172"/>
      <c r="L75" s="172"/>
      <c r="M75" s="172"/>
      <c r="N75" s="1164"/>
      <c r="O75" s="1291" t="s">
        <v>517</v>
      </c>
      <c r="P75" s="1292"/>
    </row>
    <row r="76" spans="1:16" ht="18" customHeight="1" x14ac:dyDescent="0.2">
      <c r="A76" s="231"/>
      <c r="B76" s="231" t="s">
        <v>200</v>
      </c>
      <c r="C76" s="258"/>
      <c r="D76" s="1222"/>
      <c r="E76" s="84" t="s">
        <v>317</v>
      </c>
      <c r="F76" s="257"/>
      <c r="G76" s="232"/>
      <c r="I76" s="1156">
        <v>1</v>
      </c>
      <c r="J76" s="1222"/>
      <c r="K76" s="73"/>
      <c r="L76" s="1156">
        <v>15</v>
      </c>
      <c r="M76" s="1223"/>
      <c r="N76" s="73"/>
      <c r="O76" s="178">
        <v>29</v>
      </c>
      <c r="P76" s="1223"/>
    </row>
    <row r="77" spans="1:16" ht="18" customHeight="1" x14ac:dyDescent="0.3">
      <c r="A77" s="121" t="s">
        <v>81</v>
      </c>
      <c r="B77" s="153" t="s">
        <v>92</v>
      </c>
      <c r="C77" s="124"/>
      <c r="D77" s="124"/>
      <c r="E77" s="124"/>
      <c r="F77" s="124"/>
      <c r="G77" s="885" t="s">
        <v>191</v>
      </c>
      <c r="I77" s="1156">
        <v>2</v>
      </c>
      <c r="J77" s="1223"/>
      <c r="K77" s="73"/>
      <c r="L77" s="1156">
        <v>16</v>
      </c>
      <c r="M77" s="1223"/>
      <c r="N77" s="73"/>
      <c r="O77" s="1156">
        <v>30</v>
      </c>
      <c r="P77" s="1223"/>
    </row>
    <row r="78" spans="1:16" ht="18" customHeight="1" x14ac:dyDescent="0.2">
      <c r="A78" s="231"/>
      <c r="B78" s="231" t="s">
        <v>67</v>
      </c>
      <c r="C78" s="258"/>
      <c r="D78" s="1229">
        <v>0</v>
      </c>
      <c r="E78" s="84" t="s">
        <v>11</v>
      </c>
      <c r="F78" s="242"/>
      <c r="G78" s="234"/>
      <c r="I78" s="1156">
        <v>3</v>
      </c>
      <c r="J78" s="1223"/>
      <c r="K78" s="73"/>
      <c r="L78" s="1156">
        <v>17</v>
      </c>
      <c r="M78" s="1223"/>
      <c r="N78" s="73"/>
      <c r="O78" s="1156">
        <v>31</v>
      </c>
      <c r="P78" s="1223"/>
    </row>
    <row r="79" spans="1:16" ht="18" customHeight="1" x14ac:dyDescent="0.2">
      <c r="A79" s="231"/>
      <c r="B79" s="231" t="s">
        <v>68</v>
      </c>
      <c r="C79" s="258"/>
      <c r="D79" s="1229">
        <v>0</v>
      </c>
      <c r="E79" s="84" t="s">
        <v>11</v>
      </c>
      <c r="F79" s="242"/>
      <c r="G79" s="233"/>
      <c r="I79" s="1156">
        <v>4</v>
      </c>
      <c r="J79" s="1223"/>
      <c r="K79" s="73"/>
      <c r="L79" s="1156">
        <v>18</v>
      </c>
      <c r="M79" s="1223"/>
      <c r="N79" s="73"/>
      <c r="O79" s="1156">
        <v>32</v>
      </c>
      <c r="P79" s="1223"/>
    </row>
    <row r="80" spans="1:16" ht="18" customHeight="1" x14ac:dyDescent="0.2">
      <c r="A80" s="231"/>
      <c r="B80" s="231" t="s">
        <v>70</v>
      </c>
      <c r="C80" s="258"/>
      <c r="D80" s="1229">
        <v>0</v>
      </c>
      <c r="E80" s="84" t="s">
        <v>11</v>
      </c>
      <c r="F80" s="242"/>
      <c r="G80" s="233"/>
      <c r="I80" s="1156">
        <v>5</v>
      </c>
      <c r="J80" s="1223"/>
      <c r="K80" s="73"/>
      <c r="L80" s="1156">
        <v>19</v>
      </c>
      <c r="M80" s="1223"/>
      <c r="N80" s="73"/>
      <c r="O80" s="1156">
        <v>33</v>
      </c>
      <c r="P80" s="1223"/>
    </row>
    <row r="81" spans="1:16" ht="18" customHeight="1" x14ac:dyDescent="0.2">
      <c r="A81" s="231"/>
      <c r="B81" s="231" t="s">
        <v>69</v>
      </c>
      <c r="C81" s="258"/>
      <c r="D81" s="1229">
        <v>0</v>
      </c>
      <c r="E81" s="84" t="s">
        <v>11</v>
      </c>
      <c r="F81" s="242"/>
      <c r="G81" s="233"/>
      <c r="I81" s="1156">
        <v>6</v>
      </c>
      <c r="J81" s="1223"/>
      <c r="K81" s="73"/>
      <c r="L81" s="1156">
        <v>20</v>
      </c>
      <c r="M81" s="1223"/>
      <c r="N81" s="73"/>
      <c r="O81" s="1156">
        <v>34</v>
      </c>
      <c r="P81" s="1223"/>
    </row>
    <row r="82" spans="1:16" ht="18" customHeight="1" x14ac:dyDescent="0.2">
      <c r="A82" s="231"/>
      <c r="B82" s="231" t="s">
        <v>71</v>
      </c>
      <c r="C82" s="258"/>
      <c r="D82" s="1229">
        <v>0</v>
      </c>
      <c r="E82" s="84" t="s">
        <v>74</v>
      </c>
      <c r="F82" s="242"/>
      <c r="G82" s="233"/>
      <c r="I82" s="1156">
        <v>7</v>
      </c>
      <c r="J82" s="1223"/>
      <c r="K82" s="73"/>
      <c r="L82" s="1156">
        <v>21</v>
      </c>
      <c r="M82" s="1223"/>
      <c r="N82" s="73"/>
      <c r="O82" s="1156">
        <v>35</v>
      </c>
      <c r="P82" s="1223"/>
    </row>
    <row r="83" spans="1:16" ht="18" customHeight="1" x14ac:dyDescent="0.3">
      <c r="A83" s="121"/>
      <c r="B83" s="153" t="s">
        <v>82</v>
      </c>
      <c r="C83" s="124"/>
      <c r="D83" s="124"/>
      <c r="E83" s="124"/>
      <c r="F83" s="124"/>
      <c r="G83" s="885" t="s">
        <v>517</v>
      </c>
      <c r="I83" s="1156">
        <v>8</v>
      </c>
      <c r="J83" s="1223"/>
      <c r="K83" s="73"/>
      <c r="L83" s="1156">
        <v>22</v>
      </c>
      <c r="M83" s="1223"/>
      <c r="N83" s="73"/>
      <c r="O83" s="1156">
        <v>36</v>
      </c>
      <c r="P83" s="1223"/>
    </row>
    <row r="84" spans="1:16" ht="18" customHeight="1" x14ac:dyDescent="0.2">
      <c r="A84" s="231"/>
      <c r="B84" s="231" t="s">
        <v>200</v>
      </c>
      <c r="C84" s="258"/>
      <c r="D84" s="1222"/>
      <c r="E84" s="84" t="s">
        <v>317</v>
      </c>
      <c r="F84" s="257"/>
      <c r="G84" s="234"/>
      <c r="I84" s="1156">
        <v>9</v>
      </c>
      <c r="J84" s="1223"/>
      <c r="K84" s="73"/>
      <c r="L84" s="1156">
        <v>23</v>
      </c>
      <c r="M84" s="1223"/>
      <c r="N84" s="73"/>
      <c r="O84" s="1156">
        <v>37</v>
      </c>
      <c r="P84" s="1223"/>
    </row>
    <row r="85" spans="1:16" ht="18" customHeight="1" x14ac:dyDescent="0.3">
      <c r="A85" s="121"/>
      <c r="B85" s="153" t="s">
        <v>433</v>
      </c>
      <c r="C85" s="124"/>
      <c r="D85" s="124"/>
      <c r="E85" s="124"/>
      <c r="F85" s="124"/>
      <c r="G85" s="885" t="s">
        <v>517</v>
      </c>
      <c r="I85" s="1156">
        <v>10</v>
      </c>
      <c r="J85" s="1223"/>
      <c r="K85" s="73"/>
      <c r="L85" s="1156">
        <v>24</v>
      </c>
      <c r="M85" s="1223"/>
      <c r="N85" s="73"/>
      <c r="O85" s="1156">
        <v>38</v>
      </c>
      <c r="P85" s="1223"/>
    </row>
    <row r="86" spans="1:16" ht="18" customHeight="1" x14ac:dyDescent="0.2">
      <c r="A86" s="231"/>
      <c r="B86" s="231" t="s">
        <v>434</v>
      </c>
      <c r="C86" s="258"/>
      <c r="D86" s="1203"/>
      <c r="E86" s="84" t="s">
        <v>11</v>
      </c>
      <c r="F86" s="257"/>
      <c r="G86" s="259"/>
      <c r="I86" s="1156">
        <v>11</v>
      </c>
      <c r="J86" s="1223"/>
      <c r="K86" s="73"/>
      <c r="L86" s="1156">
        <v>25</v>
      </c>
      <c r="M86" s="1223"/>
      <c r="N86" s="73"/>
      <c r="O86" s="1156">
        <v>39</v>
      </c>
      <c r="P86" s="1223"/>
    </row>
    <row r="87" spans="1:16" ht="18" customHeight="1" x14ac:dyDescent="0.2">
      <c r="A87" s="231"/>
      <c r="B87" s="231" t="s">
        <v>435</v>
      </c>
      <c r="C87" s="258"/>
      <c r="D87" s="1203"/>
      <c r="E87" s="84" t="s">
        <v>11</v>
      </c>
      <c r="F87" s="257"/>
      <c r="G87" s="259"/>
      <c r="I87" s="1156">
        <v>12</v>
      </c>
      <c r="J87" s="1223"/>
      <c r="K87" s="73"/>
      <c r="L87" s="1156">
        <v>26</v>
      </c>
      <c r="M87" s="1223"/>
      <c r="N87" s="73"/>
      <c r="O87" s="1156">
        <v>40</v>
      </c>
      <c r="P87" s="1223"/>
    </row>
    <row r="88" spans="1:16" ht="18" customHeight="1" x14ac:dyDescent="0.2">
      <c r="A88" s="231"/>
      <c r="B88" s="231" t="s">
        <v>436</v>
      </c>
      <c r="C88" s="258"/>
      <c r="D88" s="1203"/>
      <c r="E88" s="84" t="s">
        <v>11</v>
      </c>
      <c r="F88" s="257"/>
      <c r="G88" s="259"/>
      <c r="I88" s="1156">
        <v>13</v>
      </c>
      <c r="J88" s="1223"/>
      <c r="K88" s="73"/>
      <c r="L88" s="1156">
        <v>27</v>
      </c>
      <c r="M88" s="1223"/>
      <c r="N88" s="73"/>
      <c r="O88" s="1156">
        <v>41</v>
      </c>
      <c r="P88" s="1223"/>
    </row>
    <row r="89" spans="1:16" ht="18" customHeight="1" x14ac:dyDescent="0.2">
      <c r="A89" s="231"/>
      <c r="B89" s="231" t="s">
        <v>437</v>
      </c>
      <c r="C89" s="258"/>
      <c r="D89" s="1203"/>
      <c r="E89" s="84" t="s">
        <v>11</v>
      </c>
      <c r="F89" s="257"/>
      <c r="G89" s="233"/>
      <c r="I89" s="1156">
        <v>14</v>
      </c>
      <c r="J89" s="1223"/>
      <c r="K89" s="73"/>
      <c r="L89" s="1156">
        <v>28</v>
      </c>
      <c r="M89" s="1223"/>
      <c r="N89" s="73"/>
      <c r="O89" s="1156">
        <v>42</v>
      </c>
      <c r="P89" s="1223"/>
    </row>
    <row r="90" spans="1:16" ht="81.75" customHeight="1" x14ac:dyDescent="0.2">
      <c r="A90" s="1295"/>
      <c r="B90" s="1295"/>
      <c r="C90" s="1295"/>
      <c r="D90" s="1295"/>
      <c r="E90" s="1295"/>
      <c r="F90" s="1295"/>
      <c r="G90" s="1295"/>
    </row>
    <row r="91" spans="1:16" ht="24.95" customHeight="1" x14ac:dyDescent="0.2">
      <c r="A91" s="1306" t="s">
        <v>257</v>
      </c>
      <c r="B91" s="1307"/>
      <c r="C91" s="1307"/>
      <c r="D91" s="1307"/>
      <c r="E91" s="1307"/>
      <c r="F91" s="1307"/>
      <c r="G91" s="1308"/>
    </row>
    <row r="92" spans="1:16" s="15" customFormat="1" ht="39.950000000000003" customHeight="1" x14ac:dyDescent="0.25">
      <c r="A92" s="1296" t="str">
        <f>IF(SUM(C119:D121)=0,"---- FACTURE A ZERO ----","")</f>
        <v>---- FACTURE A ZERO ----</v>
      </c>
      <c r="B92" s="1296"/>
      <c r="C92" s="1296"/>
      <c r="D92" s="1296"/>
      <c r="E92" s="1296"/>
      <c r="F92" s="1296"/>
      <c r="G92" s="1296"/>
      <c r="H92" s="144"/>
      <c r="I92" s="144"/>
    </row>
    <row r="93" spans="1:16" s="15" customFormat="1" ht="21.95" customHeight="1" x14ac:dyDescent="0.3">
      <c r="A93" s="260"/>
      <c r="B93" s="261" t="s">
        <v>255</v>
      </c>
      <c r="C93" s="1304" t="str">
        <f>D5</f>
        <v>-</v>
      </c>
      <c r="D93" s="1304"/>
      <c r="E93" s="1305"/>
      <c r="F93" s="30"/>
      <c r="G93" s="102"/>
      <c r="H93" s="144"/>
      <c r="I93" s="144"/>
    </row>
    <row r="94" spans="1:16" s="15" customFormat="1" ht="21.95" customHeight="1" x14ac:dyDescent="0.3">
      <c r="A94" s="131"/>
      <c r="B94" s="140"/>
      <c r="C94" s="262"/>
      <c r="D94" s="136"/>
      <c r="E94" s="137"/>
      <c r="F94" s="138"/>
      <c r="G94" s="146"/>
      <c r="H94" s="144"/>
      <c r="I94" s="144"/>
    </row>
    <row r="95" spans="1:16" s="15" customFormat="1" ht="21.95" customHeight="1" x14ac:dyDescent="0.3">
      <c r="A95" s="263"/>
      <c r="B95" s="264" t="s">
        <v>10</v>
      </c>
      <c r="C95" s="265"/>
      <c r="D95" s="177"/>
      <c r="E95" s="205"/>
      <c r="F95" s="206"/>
      <c r="G95" s="98"/>
      <c r="H95" s="144"/>
      <c r="I95" s="144"/>
    </row>
    <row r="96" spans="1:16" s="15" customFormat="1" ht="21.95" customHeight="1" x14ac:dyDescent="0.3">
      <c r="A96" s="266"/>
      <c r="B96" s="140" t="s">
        <v>353</v>
      </c>
      <c r="C96" s="267">
        <f>IF('Matrice Fact.'!J50="",0,'Matrice Fact.'!J50)</f>
        <v>0</v>
      </c>
      <c r="D96" s="136" t="s">
        <v>0</v>
      </c>
      <c r="E96" s="137">
        <f>'Matrice Fact.'!K50</f>
        <v>1</v>
      </c>
      <c r="F96" s="138">
        <v>821</v>
      </c>
      <c r="G96" s="146">
        <f t="shared" ref="G96:G98" si="0">C96*E96</f>
        <v>0</v>
      </c>
      <c r="H96" s="144"/>
      <c r="I96" s="144"/>
    </row>
    <row r="97" spans="1:9" s="15" customFormat="1" ht="21.95" customHeight="1" x14ac:dyDescent="0.3">
      <c r="A97" s="268"/>
      <c r="B97" s="33" t="s">
        <v>550</v>
      </c>
      <c r="C97" s="269">
        <f>MHCS!D23</f>
        <v>0</v>
      </c>
      <c r="D97" s="112" t="s">
        <v>0</v>
      </c>
      <c r="E97" s="36">
        <f>'Matrice Fact.'!K53</f>
        <v>1</v>
      </c>
      <c r="F97" s="37">
        <v>822</v>
      </c>
      <c r="G97" s="38">
        <f t="shared" si="0"/>
        <v>0</v>
      </c>
      <c r="H97" s="144"/>
      <c r="I97" s="144"/>
    </row>
    <row r="98" spans="1:9" s="15" customFormat="1" ht="21.95" customHeight="1" x14ac:dyDescent="0.3">
      <c r="A98" s="268"/>
      <c r="B98" s="33" t="s">
        <v>551</v>
      </c>
      <c r="C98" s="269">
        <f>MHCS!D24</f>
        <v>0</v>
      </c>
      <c r="D98" s="112" t="s">
        <v>8</v>
      </c>
      <c r="E98" s="36">
        <f>'Matrice Fact.'!K54</f>
        <v>1</v>
      </c>
      <c r="F98" s="37">
        <v>822</v>
      </c>
      <c r="G98" s="38">
        <f t="shared" si="0"/>
        <v>0</v>
      </c>
      <c r="H98" s="144"/>
      <c r="I98" s="144"/>
    </row>
    <row r="99" spans="1:9" s="15" customFormat="1" ht="21.95" customHeight="1" x14ac:dyDescent="0.3">
      <c r="A99" s="129"/>
      <c r="B99" s="26" t="s">
        <v>549</v>
      </c>
      <c r="C99" s="271">
        <f>MHCS!D34+D35</f>
        <v>0</v>
      </c>
      <c r="D99" s="101" t="s">
        <v>8</v>
      </c>
      <c r="E99" s="29">
        <f>'Matrice Fact.'!K63</f>
        <v>1</v>
      </c>
      <c r="F99" s="30">
        <v>822</v>
      </c>
      <c r="G99" s="31">
        <f t="shared" ref="G99:G106" si="1">C99*E99</f>
        <v>0</v>
      </c>
      <c r="H99" s="144"/>
      <c r="I99" s="144"/>
    </row>
    <row r="100" spans="1:9" s="15" customFormat="1" ht="21.95" customHeight="1" x14ac:dyDescent="0.3">
      <c r="A100" s="268"/>
      <c r="B100" s="33" t="s">
        <v>34</v>
      </c>
      <c r="C100" s="269">
        <f>D37</f>
        <v>0</v>
      </c>
      <c r="D100" s="112" t="s">
        <v>0</v>
      </c>
      <c r="E100" s="36">
        <f>'Matrice Fact.'!K51</f>
        <v>1</v>
      </c>
      <c r="F100" s="37">
        <v>824</v>
      </c>
      <c r="G100" s="38">
        <f t="shared" si="1"/>
        <v>0</v>
      </c>
      <c r="H100" s="144"/>
      <c r="I100" s="144"/>
    </row>
    <row r="101" spans="1:9" s="15" customFormat="1" ht="21.95" customHeight="1" x14ac:dyDescent="0.3">
      <c r="A101" s="145"/>
      <c r="B101" s="40" t="s">
        <v>460</v>
      </c>
      <c r="C101" s="290">
        <f>SUM(D86:D89)</f>
        <v>0</v>
      </c>
      <c r="D101" s="113" t="s">
        <v>0</v>
      </c>
      <c r="E101" s="24">
        <f>'Matrice Fact.'!K52</f>
        <v>1</v>
      </c>
      <c r="F101" s="43">
        <v>824</v>
      </c>
      <c r="G101" s="44">
        <f t="shared" si="1"/>
        <v>0</v>
      </c>
      <c r="H101" s="144"/>
      <c r="I101" s="144"/>
    </row>
    <row r="102" spans="1:9" s="15" customFormat="1" ht="21.95" customHeight="1" x14ac:dyDescent="0.3">
      <c r="A102" s="268"/>
      <c r="B102" s="33" t="s">
        <v>37</v>
      </c>
      <c r="C102" s="269">
        <f>MHCS!D20</f>
        <v>0</v>
      </c>
      <c r="D102" s="112" t="s">
        <v>8</v>
      </c>
      <c r="E102" s="36">
        <f>'Matrice Fact.'!K55</f>
        <v>1</v>
      </c>
      <c r="F102" s="37">
        <v>821</v>
      </c>
      <c r="G102" s="38">
        <f t="shared" si="1"/>
        <v>0</v>
      </c>
      <c r="H102" s="144"/>
      <c r="I102" s="144"/>
    </row>
    <row r="103" spans="1:9" s="15" customFormat="1" ht="21.95" customHeight="1" x14ac:dyDescent="0.3">
      <c r="A103" s="268"/>
      <c r="B103" s="33" t="s">
        <v>351</v>
      </c>
      <c r="C103" s="269">
        <f>D21</f>
        <v>0</v>
      </c>
      <c r="D103" s="112" t="s">
        <v>42</v>
      </c>
      <c r="E103" s="36">
        <f>'Matrice Fact.'!K59</f>
        <v>1</v>
      </c>
      <c r="F103" s="37">
        <v>606</v>
      </c>
      <c r="G103" s="38">
        <f t="shared" si="1"/>
        <v>0</v>
      </c>
      <c r="H103" s="144"/>
      <c r="I103" s="144"/>
    </row>
    <row r="104" spans="1:9" s="15" customFormat="1" ht="21.95" customHeight="1" x14ac:dyDescent="0.3">
      <c r="A104" s="129"/>
      <c r="B104" s="26" t="s">
        <v>547</v>
      </c>
      <c r="C104" s="271">
        <f>MHCS!D23</f>
        <v>0</v>
      </c>
      <c r="D104" s="101" t="s">
        <v>0</v>
      </c>
      <c r="E104" s="29">
        <f>'Matrice Fact.'!K60</f>
        <v>1</v>
      </c>
      <c r="F104" s="30">
        <v>606</v>
      </c>
      <c r="G104" s="31">
        <f t="shared" si="1"/>
        <v>0</v>
      </c>
      <c r="H104" s="144"/>
      <c r="I104" s="144"/>
    </row>
    <row r="105" spans="1:9" s="15" customFormat="1" ht="21.95" customHeight="1" x14ac:dyDescent="0.3">
      <c r="A105" s="130"/>
      <c r="B105" s="33" t="s">
        <v>548</v>
      </c>
      <c r="C105" s="269">
        <f>D24</f>
        <v>0</v>
      </c>
      <c r="D105" s="112" t="s">
        <v>8</v>
      </c>
      <c r="E105" s="36">
        <f>'Matrice Fact.'!K61</f>
        <v>1</v>
      </c>
      <c r="F105" s="37">
        <v>606</v>
      </c>
      <c r="G105" s="38">
        <f t="shared" si="1"/>
        <v>0</v>
      </c>
      <c r="H105" s="144"/>
      <c r="I105" s="144"/>
    </row>
    <row r="106" spans="1:9" s="15" customFormat="1" ht="21.95" customHeight="1" x14ac:dyDescent="0.3">
      <c r="A106" s="130"/>
      <c r="B106" s="33" t="s">
        <v>552</v>
      </c>
      <c r="C106" s="269">
        <f>C99</f>
        <v>0</v>
      </c>
      <c r="D106" s="112" t="s">
        <v>8</v>
      </c>
      <c r="E106" s="36">
        <f>'Matrice Fact.'!K62</f>
        <v>1</v>
      </c>
      <c r="F106" s="37">
        <v>606</v>
      </c>
      <c r="G106" s="38">
        <f t="shared" si="1"/>
        <v>0</v>
      </c>
      <c r="H106" s="144"/>
      <c r="I106" s="144"/>
    </row>
    <row r="107" spans="1:9" s="15" customFormat="1" ht="21.95" customHeight="1" x14ac:dyDescent="0.3">
      <c r="A107" s="145"/>
      <c r="B107" s="40" t="s">
        <v>457</v>
      </c>
      <c r="C107" s="238">
        <f>MHCS!D76</f>
        <v>0</v>
      </c>
      <c r="D107" s="238"/>
      <c r="E107" s="113"/>
      <c r="F107" s="43">
        <v>606</v>
      </c>
      <c r="G107" s="38">
        <f>C107</f>
        <v>0</v>
      </c>
      <c r="H107" s="144"/>
      <c r="I107" s="144"/>
    </row>
    <row r="108" spans="1:9" s="15" customFormat="1" ht="21.95" customHeight="1" x14ac:dyDescent="0.3">
      <c r="A108" s="145"/>
      <c r="B108" s="40" t="s">
        <v>553</v>
      </c>
      <c r="C108" s="1228">
        <f>SUM(J76:J89)+SUM(M76:M89)+SUM(P76:P89)</f>
        <v>0</v>
      </c>
      <c r="D108" s="1228"/>
      <c r="E108" s="113"/>
      <c r="F108" s="43">
        <v>606</v>
      </c>
      <c r="G108" s="38">
        <f>C108</f>
        <v>0</v>
      </c>
      <c r="H108" s="144"/>
      <c r="I108" s="144"/>
    </row>
    <row r="109" spans="1:9" s="15" customFormat="1" ht="21.95" customHeight="1" x14ac:dyDescent="0.3">
      <c r="A109" s="145"/>
      <c r="B109" s="40" t="s">
        <v>458</v>
      </c>
      <c r="C109" s="1228">
        <f>MHCS!D84</f>
        <v>0</v>
      </c>
      <c r="D109" s="1228"/>
      <c r="E109" s="113"/>
      <c r="F109" s="43">
        <v>400</v>
      </c>
      <c r="G109" s="38">
        <f>C109</f>
        <v>0</v>
      </c>
      <c r="H109" s="144"/>
      <c r="I109" s="144"/>
    </row>
    <row r="110" spans="1:9" s="15" customFormat="1" ht="21.95" customHeight="1" x14ac:dyDescent="0.3">
      <c r="A110" s="131"/>
      <c r="B110" s="26"/>
      <c r="C110" s="270"/>
      <c r="D110" s="101"/>
      <c r="E110" s="29"/>
      <c r="F110" s="30"/>
      <c r="G110" s="102"/>
      <c r="H110" s="144"/>
      <c r="I110" s="144"/>
    </row>
    <row r="111" spans="1:9" s="15" customFormat="1" ht="21.95" customHeight="1" x14ac:dyDescent="0.3">
      <c r="A111" s="131"/>
      <c r="B111" s="26"/>
      <c r="C111" s="270"/>
      <c r="D111" s="101"/>
      <c r="E111" s="29"/>
      <c r="F111" s="30"/>
      <c r="G111" s="102"/>
      <c r="H111" s="144"/>
      <c r="I111" s="144"/>
    </row>
    <row r="112" spans="1:9" s="15" customFormat="1" ht="21.95" customHeight="1" x14ac:dyDescent="0.3">
      <c r="A112" s="131"/>
      <c r="B112" s="26"/>
      <c r="C112" s="270"/>
      <c r="D112" s="101"/>
      <c r="E112" s="29"/>
      <c r="F112" s="30"/>
      <c r="G112" s="102"/>
      <c r="H112" s="144"/>
      <c r="I112" s="144"/>
    </row>
    <row r="113" spans="1:9" s="15" customFormat="1" ht="21.95" customHeight="1" x14ac:dyDescent="0.3">
      <c r="A113" s="131"/>
      <c r="B113" s="26"/>
      <c r="C113" s="270"/>
      <c r="D113" s="101"/>
      <c r="E113" s="29"/>
      <c r="F113" s="30"/>
      <c r="G113" s="102"/>
      <c r="H113" s="144"/>
      <c r="I113" s="144"/>
    </row>
    <row r="114" spans="1:9" s="15" customFormat="1" ht="21.95" customHeight="1" x14ac:dyDescent="0.3">
      <c r="A114" s="131"/>
      <c r="B114" s="26" t="s">
        <v>354</v>
      </c>
      <c r="C114" s="271">
        <f>C96-C115</f>
        <v>0</v>
      </c>
      <c r="D114" s="101"/>
      <c r="E114" s="29"/>
      <c r="F114" s="30"/>
      <c r="G114" s="102"/>
      <c r="H114" s="144"/>
      <c r="I114" s="144"/>
    </row>
    <row r="115" spans="1:9" s="15" customFormat="1" ht="21.95" customHeight="1" x14ac:dyDescent="0.3">
      <c r="A115" s="131"/>
      <c r="B115" s="33" t="s">
        <v>355</v>
      </c>
      <c r="C115" s="269">
        <f>D19</f>
        <v>0</v>
      </c>
      <c r="D115" s="112"/>
      <c r="E115" s="29"/>
      <c r="F115" s="30"/>
      <c r="G115" s="102"/>
      <c r="H115" s="144"/>
      <c r="I115" s="144"/>
    </row>
    <row r="116" spans="1:9" s="15" customFormat="1" ht="21.95" customHeight="1" x14ac:dyDescent="0.3">
      <c r="A116" s="131"/>
      <c r="B116" s="26"/>
      <c r="C116" s="270"/>
      <c r="D116" s="101"/>
      <c r="E116" s="29"/>
      <c r="F116" s="30"/>
      <c r="G116" s="102"/>
      <c r="H116" s="144"/>
      <c r="I116" s="144"/>
    </row>
    <row r="117" spans="1:9" s="15" customFormat="1" ht="21.95" customHeight="1" x14ac:dyDescent="0.3">
      <c r="A117" s="131"/>
      <c r="B117" s="132" t="s">
        <v>60</v>
      </c>
      <c r="C117" s="1294">
        <f>G109</f>
        <v>0</v>
      </c>
      <c r="D117" s="1294"/>
      <c r="E117" s="110"/>
      <c r="F117" s="111"/>
      <c r="G117" s="102"/>
      <c r="H117" s="144"/>
      <c r="I117" s="144"/>
    </row>
    <row r="118" spans="1:9" s="15" customFormat="1" ht="21.95" customHeight="1" x14ac:dyDescent="0.3">
      <c r="A118" s="131"/>
      <c r="B118" s="132" t="s">
        <v>3</v>
      </c>
      <c r="C118" s="1294">
        <f>SUM(G103:G108)</f>
        <v>0</v>
      </c>
      <c r="D118" s="1294"/>
      <c r="E118" s="110"/>
      <c r="F118" s="111"/>
      <c r="G118" s="102"/>
      <c r="H118" s="144"/>
      <c r="I118" s="144"/>
    </row>
    <row r="119" spans="1:9" s="15" customFormat="1" ht="21.95" customHeight="1" x14ac:dyDescent="0.3">
      <c r="A119" s="131"/>
      <c r="B119" s="132" t="s">
        <v>4</v>
      </c>
      <c r="C119" s="1294">
        <f>G96+G102</f>
        <v>0</v>
      </c>
      <c r="D119" s="1294"/>
      <c r="E119" s="110"/>
      <c r="F119" s="111"/>
      <c r="G119" s="102"/>
      <c r="H119" s="144"/>
      <c r="I119" s="144"/>
    </row>
    <row r="120" spans="1:9" s="15" customFormat="1" ht="21.95" customHeight="1" x14ac:dyDescent="0.3">
      <c r="A120" s="131"/>
      <c r="B120" s="132" t="s">
        <v>5</v>
      </c>
      <c r="C120" s="1294">
        <f>SUM(G97:G99)</f>
        <v>0</v>
      </c>
      <c r="D120" s="1294"/>
      <c r="E120" s="110"/>
      <c r="F120" s="111"/>
      <c r="G120" s="102"/>
      <c r="H120" s="144"/>
      <c r="I120" s="144"/>
    </row>
    <row r="121" spans="1:9" s="15" customFormat="1" ht="21.95" customHeight="1" thickBot="1" x14ac:dyDescent="0.35">
      <c r="A121" s="131"/>
      <c r="B121" s="302" t="s">
        <v>6</v>
      </c>
      <c r="C121" s="1289">
        <f>SUM(G100:G101)</f>
        <v>0</v>
      </c>
      <c r="D121" s="1289"/>
      <c r="E121" s="303"/>
      <c r="F121" s="304"/>
      <c r="G121" s="102"/>
      <c r="H121" s="144"/>
      <c r="I121" s="144"/>
    </row>
    <row r="122" spans="1:9" s="15" customFormat="1" ht="21.95" customHeight="1" thickBot="1" x14ac:dyDescent="0.35">
      <c r="A122" s="131"/>
      <c r="B122" s="305" t="s">
        <v>484</v>
      </c>
      <c r="C122" s="1290">
        <f>SUM(C117:D121)</f>
        <v>0</v>
      </c>
      <c r="D122" s="1290"/>
      <c r="E122" s="306"/>
      <c r="F122" s="307"/>
      <c r="G122" s="272"/>
      <c r="H122" s="144"/>
      <c r="I122" s="144"/>
    </row>
    <row r="123" spans="1:9" ht="81.75" customHeight="1" x14ac:dyDescent="0.2">
      <c r="A123" s="1295"/>
      <c r="B123" s="1295"/>
      <c r="C123" s="1295"/>
      <c r="D123" s="1295"/>
      <c r="E123" s="1295"/>
      <c r="F123" s="1295"/>
      <c r="G123" s="1295"/>
    </row>
    <row r="124" spans="1:9" ht="24.95" customHeight="1" x14ac:dyDescent="0.2">
      <c r="A124" s="1297" t="s">
        <v>258</v>
      </c>
      <c r="B124" s="1298"/>
      <c r="C124" s="1298"/>
      <c r="D124" s="1298"/>
      <c r="E124" s="1298"/>
      <c r="F124" s="1298"/>
      <c r="G124" s="1299"/>
    </row>
    <row r="125" spans="1:9" s="15" customFormat="1" ht="39.950000000000003" customHeight="1" x14ac:dyDescent="0.25">
      <c r="A125" s="1296" t="str">
        <f>IF(SUM(C152:D154)=0,"---- FACTURE A ZERO ----","")</f>
        <v>---- FACTURE A ZERO ----</v>
      </c>
      <c r="B125" s="1296"/>
      <c r="C125" s="1296"/>
      <c r="D125" s="1296"/>
      <c r="E125" s="1296"/>
      <c r="F125" s="1296"/>
      <c r="G125" s="1296"/>
      <c r="H125" s="144"/>
      <c r="I125" s="144"/>
    </row>
    <row r="126" spans="1:9" s="15" customFormat="1" ht="21.95" customHeight="1" x14ac:dyDescent="0.3">
      <c r="A126" s="260"/>
      <c r="B126" s="261" t="s">
        <v>255</v>
      </c>
      <c r="C126" s="1304" t="str">
        <f>D5</f>
        <v>-</v>
      </c>
      <c r="D126" s="1304"/>
      <c r="E126" s="1305"/>
      <c r="F126" s="30"/>
      <c r="G126" s="102"/>
      <c r="H126" s="144"/>
      <c r="I126" s="144"/>
    </row>
    <row r="127" spans="1:9" s="15" customFormat="1" ht="21.95" customHeight="1" x14ac:dyDescent="0.3">
      <c r="A127" s="131"/>
      <c r="B127" s="140"/>
      <c r="C127" s="262"/>
      <c r="D127" s="136"/>
      <c r="E127" s="137"/>
      <c r="F127" s="138"/>
      <c r="G127" s="146"/>
      <c r="H127" s="144"/>
      <c r="I127" s="144"/>
    </row>
    <row r="128" spans="1:9" s="15" customFormat="1" ht="21.95" customHeight="1" x14ac:dyDescent="0.3">
      <c r="A128" s="273"/>
      <c r="B128" s="264" t="s">
        <v>330</v>
      </c>
      <c r="C128" s="265"/>
      <c r="D128" s="177"/>
      <c r="E128" s="205"/>
      <c r="F128" s="206"/>
      <c r="G128" s="98"/>
      <c r="H128" s="144"/>
      <c r="I128" s="144"/>
    </row>
    <row r="129" spans="1:9" s="15" customFormat="1" ht="21.95" customHeight="1" x14ac:dyDescent="0.3">
      <c r="A129" s="274"/>
      <c r="B129" s="223" t="s">
        <v>331</v>
      </c>
      <c r="C129" s="267">
        <f>IF('Matrice Fact.'!J45="",0,'Matrice Fact.'!J45)</f>
        <v>0</v>
      </c>
      <c r="D129" s="136" t="s">
        <v>0</v>
      </c>
      <c r="E129" s="137">
        <f>'Matrice Fact.'!K49</f>
        <v>1</v>
      </c>
      <c r="F129" s="138">
        <v>821</v>
      </c>
      <c r="G129" s="146">
        <f>C129*E129</f>
        <v>0</v>
      </c>
      <c r="H129" s="144"/>
      <c r="I129" s="144"/>
    </row>
    <row r="130" spans="1:9" s="15" customFormat="1" ht="21.95" customHeight="1" x14ac:dyDescent="0.3">
      <c r="A130" s="130"/>
      <c r="B130" s="33" t="s">
        <v>332</v>
      </c>
      <c r="C130" s="269">
        <f>IF('Matrice Fact.'!J47="",0,'Matrice Fact.'!J47)</f>
        <v>0</v>
      </c>
      <c r="D130" s="112" t="s">
        <v>8</v>
      </c>
      <c r="E130" s="36">
        <f>'Matrice Fact.'!K49</f>
        <v>1</v>
      </c>
      <c r="F130" s="37">
        <v>821</v>
      </c>
      <c r="G130" s="38">
        <f>C130*E130</f>
        <v>0</v>
      </c>
      <c r="H130" s="144"/>
      <c r="I130" s="144"/>
    </row>
    <row r="131" spans="1:9" s="15" customFormat="1" ht="21.95" customHeight="1" x14ac:dyDescent="0.3">
      <c r="A131" s="130"/>
      <c r="B131" s="33" t="s">
        <v>253</v>
      </c>
      <c r="C131" s="269">
        <f>IF('Matrice Fact.'!J46="",0,'Matrice Fact.'!J46)</f>
        <v>0</v>
      </c>
      <c r="D131" s="112" t="s">
        <v>0</v>
      </c>
      <c r="E131" s="36">
        <f>'Matrice Fact.'!K49</f>
        <v>1</v>
      </c>
      <c r="F131" s="37">
        <v>821</v>
      </c>
      <c r="G131" s="38">
        <f>C131*E131</f>
        <v>0</v>
      </c>
      <c r="H131" s="144"/>
      <c r="I131" s="144"/>
    </row>
    <row r="132" spans="1:9" s="15" customFormat="1" ht="21.95" customHeight="1" x14ac:dyDescent="0.3">
      <c r="A132" s="130"/>
      <c r="B132" s="33" t="s">
        <v>254</v>
      </c>
      <c r="C132" s="269">
        <f>IF('Matrice Fact.'!J48="",0,'Matrice Fact.'!J48)</f>
        <v>0</v>
      </c>
      <c r="D132" s="112" t="s">
        <v>0</v>
      </c>
      <c r="E132" s="36">
        <f>'Matrice Fact.'!K49</f>
        <v>1</v>
      </c>
      <c r="F132" s="37">
        <v>821</v>
      </c>
      <c r="G132" s="38">
        <f>C132*E132</f>
        <v>0</v>
      </c>
      <c r="H132" s="144"/>
      <c r="I132" s="144"/>
    </row>
    <row r="133" spans="1:9" s="15" customFormat="1" ht="21.95" customHeight="1" x14ac:dyDescent="0.25">
      <c r="A133" s="144"/>
      <c r="B133" s="144"/>
      <c r="C133" s="144"/>
      <c r="D133" s="144"/>
      <c r="E133" s="144"/>
      <c r="F133" s="144"/>
      <c r="G133" s="144"/>
      <c r="H133" s="144"/>
      <c r="I133" s="144"/>
    </row>
    <row r="134" spans="1:9" s="15" customFormat="1" ht="21.95" customHeight="1" x14ac:dyDescent="0.3">
      <c r="A134" s="273"/>
      <c r="B134" s="264" t="s">
        <v>62</v>
      </c>
      <c r="C134" s="265"/>
      <c r="D134" s="177"/>
      <c r="E134" s="205"/>
      <c r="F134" s="206"/>
      <c r="G134" s="98"/>
      <c r="H134" s="144"/>
      <c r="I134" s="144"/>
    </row>
    <row r="135" spans="1:9" s="15" customFormat="1" ht="21.95" customHeight="1" x14ac:dyDescent="0.3">
      <c r="A135" s="32"/>
      <c r="B135" s="166" t="s">
        <v>331</v>
      </c>
      <c r="C135" s="269">
        <f>IF('Matrice Fact.'!J40="",0,'Matrice Fact.'!J40)</f>
        <v>0</v>
      </c>
      <c r="D135" s="112" t="s">
        <v>0</v>
      </c>
      <c r="E135" s="36">
        <f>'Matrice Fact.'!K44</f>
        <v>1</v>
      </c>
      <c r="F135" s="37">
        <v>822</v>
      </c>
      <c r="G135" s="38">
        <f>C135*E135</f>
        <v>0</v>
      </c>
      <c r="H135" s="144"/>
      <c r="I135" s="144"/>
    </row>
    <row r="136" spans="1:9" s="15" customFormat="1" ht="21.95" customHeight="1" x14ac:dyDescent="0.3">
      <c r="A136" s="130"/>
      <c r="B136" s="33" t="s">
        <v>332</v>
      </c>
      <c r="C136" s="269">
        <f>IF('Matrice Fact.'!J42="",0,'Matrice Fact.'!J42)</f>
        <v>0</v>
      </c>
      <c r="D136" s="112" t="s">
        <v>0</v>
      </c>
      <c r="E136" s="36">
        <f>'Matrice Fact.'!K44</f>
        <v>1</v>
      </c>
      <c r="F136" s="37">
        <v>822</v>
      </c>
      <c r="G136" s="38">
        <f>C136*E136</f>
        <v>0</v>
      </c>
      <c r="H136" s="144"/>
      <c r="I136" s="144"/>
    </row>
    <row r="137" spans="1:9" s="15" customFormat="1" ht="21.95" customHeight="1" x14ac:dyDescent="0.3">
      <c r="A137" s="130"/>
      <c r="B137" s="33" t="s">
        <v>334</v>
      </c>
      <c r="C137" s="269">
        <f>IF('Matrice Fact.'!J41="",0,'Matrice Fact.'!J41)</f>
        <v>0</v>
      </c>
      <c r="D137" s="112" t="s">
        <v>0</v>
      </c>
      <c r="E137" s="36">
        <f>'Matrice Fact.'!K44</f>
        <v>1</v>
      </c>
      <c r="F137" s="37">
        <v>822</v>
      </c>
      <c r="G137" s="38">
        <f>C137*E137</f>
        <v>0</v>
      </c>
      <c r="H137" s="144"/>
      <c r="I137" s="144"/>
    </row>
    <row r="138" spans="1:9" s="15" customFormat="1" ht="21.95" customHeight="1" x14ac:dyDescent="0.3">
      <c r="A138" s="130"/>
      <c r="B138" s="33" t="s">
        <v>333</v>
      </c>
      <c r="C138" s="269">
        <f>IF('Matrice Fact.'!J43="",0,'Matrice Fact.'!J43)</f>
        <v>0</v>
      </c>
      <c r="D138" s="112" t="s">
        <v>0</v>
      </c>
      <c r="E138" s="36">
        <f>'Matrice Fact.'!K44</f>
        <v>1</v>
      </c>
      <c r="F138" s="37">
        <v>822</v>
      </c>
      <c r="G138" s="38">
        <f>C138*E138</f>
        <v>0</v>
      </c>
      <c r="H138" s="144"/>
      <c r="I138" s="144"/>
    </row>
    <row r="139" spans="1:9" s="15" customFormat="1" ht="21.95" customHeight="1" x14ac:dyDescent="0.25">
      <c r="A139" s="144"/>
      <c r="B139" s="144"/>
      <c r="C139" s="144"/>
      <c r="D139" s="144"/>
      <c r="E139" s="144"/>
      <c r="F139" s="144"/>
      <c r="G139" s="144"/>
      <c r="H139" s="144"/>
      <c r="I139" s="144"/>
    </row>
    <row r="140" spans="1:9" s="15" customFormat="1" ht="21.95" customHeight="1" x14ac:dyDescent="0.3">
      <c r="A140" s="273"/>
      <c r="B140" s="264" t="s">
        <v>335</v>
      </c>
      <c r="C140" s="265"/>
      <c r="D140" s="177"/>
      <c r="E140" s="205"/>
      <c r="F140" s="206"/>
      <c r="G140" s="98"/>
      <c r="H140" s="144"/>
      <c r="I140" s="144"/>
    </row>
    <row r="141" spans="1:9" s="15" customFormat="1" ht="21.95" customHeight="1" x14ac:dyDescent="0.3">
      <c r="A141" s="32"/>
      <c r="B141" s="166" t="s">
        <v>336</v>
      </c>
      <c r="C141" s="269">
        <f>D38</f>
        <v>0</v>
      </c>
      <c r="D141" s="112" t="s">
        <v>26</v>
      </c>
      <c r="E141" s="36">
        <f>'Matrice Fact.'!K38</f>
        <v>1</v>
      </c>
      <c r="F141" s="37">
        <v>824</v>
      </c>
      <c r="G141" s="38">
        <f t="shared" ref="G141:G148" si="2">C141*E141</f>
        <v>0</v>
      </c>
      <c r="H141" s="144"/>
      <c r="I141" s="144"/>
    </row>
    <row r="142" spans="1:9" s="15" customFormat="1" ht="21.95" customHeight="1" x14ac:dyDescent="0.3">
      <c r="A142" s="32"/>
      <c r="B142" s="166" t="s">
        <v>336</v>
      </c>
      <c r="C142" s="269">
        <f>MHCS!D39</f>
        <v>0</v>
      </c>
      <c r="D142" s="112" t="s">
        <v>27</v>
      </c>
      <c r="E142" s="36">
        <f>'Matrice Fact.'!K39</f>
        <v>1</v>
      </c>
      <c r="F142" s="37">
        <v>824</v>
      </c>
      <c r="G142" s="38">
        <f t="shared" si="2"/>
        <v>0</v>
      </c>
      <c r="H142" s="144"/>
      <c r="I142" s="144"/>
    </row>
    <row r="143" spans="1:9" s="15" customFormat="1" ht="21.95" customHeight="1" x14ac:dyDescent="0.3">
      <c r="A143" s="130"/>
      <c r="B143" s="33" t="s">
        <v>337</v>
      </c>
      <c r="C143" s="269">
        <f>D42</f>
        <v>0</v>
      </c>
      <c r="D143" s="112" t="s">
        <v>26</v>
      </c>
      <c r="E143" s="36">
        <f>'Matrice Fact.'!K38</f>
        <v>1</v>
      </c>
      <c r="F143" s="37">
        <v>824</v>
      </c>
      <c r="G143" s="38">
        <f t="shared" si="2"/>
        <v>0</v>
      </c>
      <c r="H143" s="144"/>
      <c r="I143" s="144"/>
    </row>
    <row r="144" spans="1:9" s="15" customFormat="1" ht="21.95" customHeight="1" x14ac:dyDescent="0.3">
      <c r="A144" s="130"/>
      <c r="B144" s="33" t="s">
        <v>337</v>
      </c>
      <c r="C144" s="269">
        <f>MHCS!D43</f>
        <v>0</v>
      </c>
      <c r="D144" s="112" t="s">
        <v>27</v>
      </c>
      <c r="E144" s="36">
        <f>'Matrice Fact.'!K39</f>
        <v>1</v>
      </c>
      <c r="F144" s="37">
        <v>824</v>
      </c>
      <c r="G144" s="38">
        <f t="shared" si="2"/>
        <v>0</v>
      </c>
      <c r="H144" s="144"/>
      <c r="I144" s="144"/>
    </row>
    <row r="145" spans="1:9" s="15" customFormat="1" ht="21.95" customHeight="1" x14ac:dyDescent="0.3">
      <c r="A145" s="130"/>
      <c r="B145" s="33" t="s">
        <v>338</v>
      </c>
      <c r="C145" s="269">
        <f>D40</f>
        <v>0</v>
      </c>
      <c r="D145" s="112" t="s">
        <v>26</v>
      </c>
      <c r="E145" s="36">
        <f>'Matrice Fact.'!K38</f>
        <v>1</v>
      </c>
      <c r="F145" s="37">
        <v>824</v>
      </c>
      <c r="G145" s="38">
        <f t="shared" si="2"/>
        <v>0</v>
      </c>
      <c r="H145" s="144"/>
      <c r="I145" s="144"/>
    </row>
    <row r="146" spans="1:9" s="15" customFormat="1" ht="21.95" customHeight="1" x14ac:dyDescent="0.3">
      <c r="A146" s="130"/>
      <c r="B146" s="33" t="s">
        <v>338</v>
      </c>
      <c r="C146" s="269">
        <f>MHCS!D41</f>
        <v>0</v>
      </c>
      <c r="D146" s="112" t="s">
        <v>27</v>
      </c>
      <c r="E146" s="36">
        <f>'Matrice Fact.'!K39</f>
        <v>1</v>
      </c>
      <c r="F146" s="37">
        <v>824</v>
      </c>
      <c r="G146" s="38">
        <f t="shared" si="2"/>
        <v>0</v>
      </c>
      <c r="H146" s="144"/>
      <c r="I146" s="144"/>
    </row>
    <row r="147" spans="1:9" s="15" customFormat="1" ht="21.95" customHeight="1" x14ac:dyDescent="0.3">
      <c r="A147" s="130"/>
      <c r="B147" s="33" t="s">
        <v>333</v>
      </c>
      <c r="C147" s="269">
        <f>D44</f>
        <v>0</v>
      </c>
      <c r="D147" s="112" t="s">
        <v>26</v>
      </c>
      <c r="E147" s="36">
        <f>'Matrice Fact.'!K38</f>
        <v>1</v>
      </c>
      <c r="F147" s="37">
        <v>824</v>
      </c>
      <c r="G147" s="38">
        <f t="shared" si="2"/>
        <v>0</v>
      </c>
      <c r="H147" s="144"/>
      <c r="I147" s="144"/>
    </row>
    <row r="148" spans="1:9" s="15" customFormat="1" ht="21.95" customHeight="1" x14ac:dyDescent="0.3">
      <c r="A148" s="130"/>
      <c r="B148" s="33" t="s">
        <v>333</v>
      </c>
      <c r="C148" s="269">
        <f>MHCS!D45</f>
        <v>0</v>
      </c>
      <c r="D148" s="112" t="s">
        <v>27</v>
      </c>
      <c r="E148" s="36">
        <f>'Matrice Fact.'!K39</f>
        <v>1</v>
      </c>
      <c r="F148" s="37">
        <v>824</v>
      </c>
      <c r="G148" s="38">
        <f t="shared" si="2"/>
        <v>0</v>
      </c>
      <c r="H148" s="144"/>
      <c r="I148" s="144"/>
    </row>
    <row r="149" spans="1:9" s="15" customFormat="1" ht="21.95" customHeight="1" x14ac:dyDescent="0.25">
      <c r="A149" s="144"/>
      <c r="B149" s="144"/>
      <c r="C149" s="144"/>
      <c r="D149" s="144"/>
      <c r="E149" s="144"/>
      <c r="F149" s="144"/>
      <c r="G149" s="144"/>
      <c r="H149" s="144"/>
      <c r="I149" s="144"/>
    </row>
    <row r="150" spans="1:9" s="15" customFormat="1" ht="21.95" customHeight="1" x14ac:dyDescent="0.25">
      <c r="A150" s="144"/>
      <c r="B150" s="144"/>
      <c r="C150" s="144"/>
      <c r="D150" s="144"/>
      <c r="E150" s="144"/>
      <c r="F150" s="144"/>
      <c r="G150" s="144"/>
      <c r="H150" s="144"/>
      <c r="I150" s="144"/>
    </row>
    <row r="151" spans="1:9" s="15" customFormat="1" ht="21.95" customHeight="1" x14ac:dyDescent="0.25">
      <c r="A151" s="144"/>
      <c r="B151" s="144"/>
      <c r="C151" s="144"/>
      <c r="D151" s="144"/>
      <c r="E151" s="144"/>
      <c r="F151" s="144"/>
      <c r="G151" s="144"/>
      <c r="H151" s="144"/>
      <c r="I151" s="144"/>
    </row>
    <row r="152" spans="1:9" s="15" customFormat="1" ht="21.95" customHeight="1" x14ac:dyDescent="0.3">
      <c r="A152" s="144"/>
      <c r="B152" s="132" t="s">
        <v>4</v>
      </c>
      <c r="C152" s="1294">
        <f>G129+G130+G131+G132</f>
        <v>0</v>
      </c>
      <c r="D152" s="1294"/>
      <c r="E152" s="110"/>
      <c r="F152" s="111"/>
      <c r="G152" s="144"/>
      <c r="H152" s="144"/>
      <c r="I152" s="144"/>
    </row>
    <row r="153" spans="1:9" s="15" customFormat="1" ht="21.95" customHeight="1" x14ac:dyDescent="0.3">
      <c r="A153" s="131"/>
      <c r="B153" s="132" t="s">
        <v>5</v>
      </c>
      <c r="C153" s="1294">
        <f>G135+G136+G137+G138</f>
        <v>0</v>
      </c>
      <c r="D153" s="1294"/>
      <c r="E153" s="110"/>
      <c r="F153" s="111"/>
      <c r="G153" s="102"/>
      <c r="H153" s="144"/>
      <c r="I153" s="144"/>
    </row>
    <row r="154" spans="1:9" s="15" customFormat="1" ht="21.95" customHeight="1" thickBot="1" x14ac:dyDescent="0.35">
      <c r="A154" s="131"/>
      <c r="B154" s="302" t="s">
        <v>6</v>
      </c>
      <c r="C154" s="1289">
        <f>SUM(G141:G142)+SUM(G143:G144)+SUM(G145:G146)+SUM(G147:G147)</f>
        <v>0</v>
      </c>
      <c r="D154" s="1289"/>
      <c r="E154" s="303"/>
      <c r="F154" s="304"/>
      <c r="G154" s="102"/>
      <c r="H154" s="144"/>
      <c r="I154" s="144"/>
    </row>
    <row r="155" spans="1:9" s="15" customFormat="1" ht="21.95" customHeight="1" thickBot="1" x14ac:dyDescent="0.35">
      <c r="A155" s="131"/>
      <c r="B155" s="305" t="s">
        <v>484</v>
      </c>
      <c r="C155" s="1290">
        <f>SUM(C152:D154)</f>
        <v>0</v>
      </c>
      <c r="D155" s="1290"/>
      <c r="E155" s="306"/>
      <c r="F155" s="307"/>
      <c r="G155" s="272"/>
      <c r="H155" s="144"/>
      <c r="I155" s="144"/>
    </row>
    <row r="156" spans="1:9" ht="81.75" customHeight="1" x14ac:dyDescent="0.2">
      <c r="A156" s="1295"/>
      <c r="B156" s="1295"/>
      <c r="C156" s="1295"/>
      <c r="D156" s="1295"/>
      <c r="E156" s="1295"/>
      <c r="F156" s="1295"/>
      <c r="G156" s="1295"/>
    </row>
    <row r="157" spans="1:9" ht="24.95" customHeight="1" x14ac:dyDescent="0.2">
      <c r="A157" s="1297" t="s">
        <v>256</v>
      </c>
      <c r="B157" s="1298"/>
      <c r="C157" s="1298"/>
      <c r="D157" s="1298"/>
      <c r="E157" s="1298"/>
      <c r="F157" s="1298"/>
      <c r="G157" s="1299"/>
    </row>
    <row r="158" spans="1:9" s="15" customFormat="1" ht="39.950000000000003" customHeight="1" x14ac:dyDescent="0.25">
      <c r="A158" s="1296" t="str">
        <f>IF(SUM(C187)=0,"---- FACTURE A ZERO ----","")</f>
        <v>---- FACTURE A ZERO ----</v>
      </c>
      <c r="B158" s="1296"/>
      <c r="C158" s="1296"/>
      <c r="D158" s="1296"/>
      <c r="E158" s="1296"/>
      <c r="F158" s="1296"/>
      <c r="G158" s="1296"/>
      <c r="H158" s="144"/>
      <c r="I158" s="144"/>
    </row>
    <row r="159" spans="1:9" s="15" customFormat="1" ht="21.95" customHeight="1" x14ac:dyDescent="0.3">
      <c r="A159" s="260"/>
      <c r="B159" s="261" t="s">
        <v>255</v>
      </c>
      <c r="C159" s="1304" t="str">
        <f>D6</f>
        <v>-</v>
      </c>
      <c r="D159" s="1304"/>
      <c r="E159" s="1305"/>
      <c r="F159" s="30"/>
      <c r="G159" s="102"/>
      <c r="H159" s="144"/>
      <c r="I159" s="144"/>
    </row>
    <row r="160" spans="1:9" s="15" customFormat="1" ht="21.95" customHeight="1" x14ac:dyDescent="0.3">
      <c r="A160" s="131"/>
      <c r="B160" s="140"/>
      <c r="C160" s="262"/>
      <c r="D160" s="136"/>
      <c r="E160" s="137"/>
      <c r="F160" s="138"/>
      <c r="G160" s="146"/>
      <c r="H160" s="144"/>
      <c r="I160" s="144"/>
    </row>
    <row r="161" spans="1:9" s="15" customFormat="1" ht="21.95" customHeight="1" x14ac:dyDescent="0.3">
      <c r="A161" s="275"/>
      <c r="B161" s="276" t="s">
        <v>249</v>
      </c>
      <c r="C161" s="277"/>
      <c r="D161" s="278"/>
      <c r="E161" s="279"/>
      <c r="F161" s="280"/>
      <c r="G161" s="281"/>
      <c r="H161" s="144"/>
      <c r="I161" s="144"/>
    </row>
    <row r="162" spans="1:9" s="15" customFormat="1" ht="21.95" customHeight="1" x14ac:dyDescent="0.3">
      <c r="A162" s="326"/>
      <c r="B162" s="327" t="s">
        <v>46</v>
      </c>
      <c r="C162" s="328">
        <f>MHCS!D68</f>
        <v>0</v>
      </c>
      <c r="D162" s="329" t="s">
        <v>28</v>
      </c>
      <c r="E162" s="330">
        <f>'Matrice Fact.'!K58</f>
        <v>1</v>
      </c>
      <c r="F162" s="331">
        <v>301</v>
      </c>
      <c r="G162" s="332">
        <f>C162*E162</f>
        <v>0</v>
      </c>
      <c r="H162" s="144"/>
      <c r="I162" s="144"/>
    </row>
    <row r="163" spans="1:9" s="15" customFormat="1" ht="21.95" customHeight="1" x14ac:dyDescent="0.3">
      <c r="A163" s="135"/>
      <c r="B163" s="140" t="s">
        <v>38</v>
      </c>
      <c r="C163" s="267">
        <f>D48+D49+D50</f>
        <v>0</v>
      </c>
      <c r="D163" s="136" t="s">
        <v>65</v>
      </c>
      <c r="E163" s="137">
        <f>'Matrice Fact.'!K56</f>
        <v>1</v>
      </c>
      <c r="F163" s="138">
        <v>301</v>
      </c>
      <c r="G163" s="146">
        <f>C163*E163</f>
        <v>0</v>
      </c>
      <c r="H163" s="144"/>
      <c r="I163" s="144"/>
    </row>
    <row r="164" spans="1:9" s="15" customFormat="1" ht="21.95" customHeight="1" x14ac:dyDescent="0.3">
      <c r="A164" s="130"/>
      <c r="B164" s="33" t="s">
        <v>38</v>
      </c>
      <c r="C164" s="269">
        <f>MHCS!D47</f>
        <v>0</v>
      </c>
      <c r="D164" s="112" t="s">
        <v>28</v>
      </c>
      <c r="E164" s="36">
        <f>'Matrice Fact.'!K57</f>
        <v>1</v>
      </c>
      <c r="F164" s="37">
        <v>301</v>
      </c>
      <c r="G164" s="38">
        <f>C164*E164</f>
        <v>0</v>
      </c>
      <c r="H164" s="144"/>
      <c r="I164" s="144"/>
    </row>
    <row r="165" spans="1:9" s="15" customFormat="1" ht="21.95" customHeight="1" x14ac:dyDescent="0.25">
      <c r="H165" s="144"/>
      <c r="I165" s="144"/>
    </row>
    <row r="166" spans="1:9" s="15" customFormat="1" ht="21.95" customHeight="1" x14ac:dyDescent="0.3">
      <c r="A166" s="282"/>
      <c r="B166" s="276" t="s">
        <v>49</v>
      </c>
      <c r="C166" s="283"/>
      <c r="D166" s="278"/>
      <c r="E166" s="279"/>
      <c r="F166" s="280"/>
      <c r="G166" s="281"/>
      <c r="H166" s="144"/>
      <c r="I166" s="144"/>
    </row>
    <row r="167" spans="1:9" s="15" customFormat="1" ht="21.95" customHeight="1" x14ac:dyDescent="0.3">
      <c r="A167" s="273"/>
      <c r="B167" s="264" t="s">
        <v>250</v>
      </c>
      <c r="C167" s="284"/>
      <c r="D167" s="177"/>
      <c r="E167" s="205"/>
      <c r="F167" s="206"/>
      <c r="G167" s="98"/>
      <c r="H167" s="144"/>
      <c r="I167" s="144"/>
    </row>
    <row r="168" spans="1:9" s="15" customFormat="1" ht="21.95" customHeight="1" x14ac:dyDescent="0.3">
      <c r="A168" s="135"/>
      <c r="B168" s="140" t="s">
        <v>46</v>
      </c>
      <c r="C168" s="267">
        <f>MHCS!D69</f>
        <v>0</v>
      </c>
      <c r="D168" s="136" t="s">
        <v>28</v>
      </c>
      <c r="E168" s="137">
        <f>'Matrice Fact.'!K18</f>
        <v>1</v>
      </c>
      <c r="F168" s="138">
        <v>301</v>
      </c>
      <c r="G168" s="146">
        <f>C168*E168</f>
        <v>0</v>
      </c>
      <c r="H168" s="144"/>
      <c r="I168" s="144"/>
    </row>
    <row r="169" spans="1:9" s="15" customFormat="1" ht="21.95" customHeight="1" x14ac:dyDescent="0.3">
      <c r="A169" s="130"/>
      <c r="B169" s="33" t="s">
        <v>251</v>
      </c>
      <c r="C169" s="269">
        <f>MHCS!D51</f>
        <v>0</v>
      </c>
      <c r="D169" s="112" t="s">
        <v>28</v>
      </c>
      <c r="E169" s="36">
        <f>'Matrice Fact.'!K13</f>
        <v>1</v>
      </c>
      <c r="F169" s="37">
        <v>301</v>
      </c>
      <c r="G169" s="38">
        <f>C169*E169</f>
        <v>0</v>
      </c>
      <c r="H169" s="144"/>
      <c r="I169" s="144"/>
    </row>
    <row r="170" spans="1:9" s="15" customFormat="1" ht="21.95" customHeight="1" x14ac:dyDescent="0.3">
      <c r="A170" s="130"/>
      <c r="B170" s="33" t="s">
        <v>251</v>
      </c>
      <c r="C170" s="269">
        <f>D52+D53+D54</f>
        <v>0</v>
      </c>
      <c r="D170" s="112" t="s">
        <v>65</v>
      </c>
      <c r="E170" s="36">
        <f>'Matrice Fact.'!K23</f>
        <v>1</v>
      </c>
      <c r="F170" s="37">
        <v>301</v>
      </c>
      <c r="G170" s="38">
        <f>C170*E170</f>
        <v>0</v>
      </c>
      <c r="H170" s="144"/>
      <c r="I170" s="144"/>
    </row>
    <row r="171" spans="1:9" s="15" customFormat="1" ht="21.95" customHeight="1" x14ac:dyDescent="0.25">
      <c r="H171" s="144"/>
      <c r="I171" s="144"/>
    </row>
    <row r="172" spans="1:9" s="15" customFormat="1" ht="21.95" customHeight="1" x14ac:dyDescent="0.3">
      <c r="A172" s="286"/>
      <c r="B172" s="264" t="s">
        <v>252</v>
      </c>
      <c r="C172" s="284"/>
      <c r="D172" s="177"/>
      <c r="E172" s="205"/>
      <c r="F172" s="287"/>
      <c r="G172" s="98"/>
      <c r="H172" s="144"/>
      <c r="I172" s="144"/>
    </row>
    <row r="173" spans="1:9" s="15" customFormat="1" ht="21.95" customHeight="1" x14ac:dyDescent="0.3">
      <c r="A173" s="135"/>
      <c r="B173" s="140" t="s">
        <v>46</v>
      </c>
      <c r="C173" s="267">
        <f>MHCS!D70</f>
        <v>0</v>
      </c>
      <c r="D173" s="136" t="s">
        <v>28</v>
      </c>
      <c r="E173" s="137">
        <f>'Matrice Fact.'!K18</f>
        <v>1</v>
      </c>
      <c r="F173" s="138">
        <v>301</v>
      </c>
      <c r="G173" s="146">
        <f>C173*E173</f>
        <v>0</v>
      </c>
      <c r="H173" s="144"/>
      <c r="I173" s="144"/>
    </row>
    <row r="174" spans="1:9" s="15" customFormat="1" ht="21.95" customHeight="1" x14ac:dyDescent="0.3">
      <c r="A174" s="130"/>
      <c r="B174" s="33" t="s">
        <v>251</v>
      </c>
      <c r="C174" s="269">
        <f>MHCS!D59</f>
        <v>0</v>
      </c>
      <c r="D174" s="112" t="s">
        <v>28</v>
      </c>
      <c r="E174" s="36">
        <f>'Matrice Fact.'!K13</f>
        <v>1</v>
      </c>
      <c r="F174" s="37">
        <v>301</v>
      </c>
      <c r="G174" s="38">
        <f>C174*E174</f>
        <v>0</v>
      </c>
      <c r="H174" s="144"/>
      <c r="I174" s="144"/>
    </row>
    <row r="175" spans="1:9" s="15" customFormat="1" ht="21.95" customHeight="1" x14ac:dyDescent="0.3">
      <c r="A175" s="130"/>
      <c r="B175" s="33" t="s">
        <v>251</v>
      </c>
      <c r="C175" s="269">
        <f>D60+D61+D62</f>
        <v>0</v>
      </c>
      <c r="D175" s="112" t="s">
        <v>65</v>
      </c>
      <c r="E175" s="36">
        <f>'Matrice Fact.'!K23</f>
        <v>1</v>
      </c>
      <c r="F175" s="37">
        <v>301</v>
      </c>
      <c r="G175" s="38">
        <f>C175*E175</f>
        <v>0</v>
      </c>
      <c r="H175" s="144"/>
      <c r="I175" s="144"/>
    </row>
    <row r="176" spans="1:9" s="15" customFormat="1" ht="21.95" customHeight="1" x14ac:dyDescent="0.25">
      <c r="H176" s="144"/>
      <c r="I176" s="144"/>
    </row>
    <row r="177" spans="1:9" s="15" customFormat="1" ht="21.95" customHeight="1" x14ac:dyDescent="0.3">
      <c r="A177" s="286"/>
      <c r="B177" s="264" t="s">
        <v>253</v>
      </c>
      <c r="C177" s="284"/>
      <c r="D177" s="177"/>
      <c r="E177" s="205"/>
      <c r="F177" s="287"/>
      <c r="G177" s="98"/>
      <c r="H177" s="144"/>
      <c r="I177" s="144"/>
    </row>
    <row r="178" spans="1:9" s="15" customFormat="1" ht="21.95" customHeight="1" x14ac:dyDescent="0.3">
      <c r="A178" s="135"/>
      <c r="B178" s="140" t="s">
        <v>46</v>
      </c>
      <c r="C178" s="267">
        <f>MHCS!D71</f>
        <v>0</v>
      </c>
      <c r="D178" s="136" t="s">
        <v>28</v>
      </c>
      <c r="E178" s="137">
        <f>'Matrice Fact.'!K18</f>
        <v>1</v>
      </c>
      <c r="F178" s="138">
        <v>301</v>
      </c>
      <c r="G178" s="146">
        <f>C178*E178</f>
        <v>0</v>
      </c>
      <c r="H178" s="144"/>
      <c r="I178" s="144"/>
    </row>
    <row r="179" spans="1:9" s="15" customFormat="1" ht="21.95" customHeight="1" x14ac:dyDescent="0.3">
      <c r="A179" s="130"/>
      <c r="B179" s="33" t="s">
        <v>251</v>
      </c>
      <c r="C179" s="269">
        <f>MHCS!D55</f>
        <v>0</v>
      </c>
      <c r="D179" s="112" t="s">
        <v>28</v>
      </c>
      <c r="E179" s="36">
        <f>'Matrice Fact.'!K13</f>
        <v>1</v>
      </c>
      <c r="F179" s="37">
        <v>301</v>
      </c>
      <c r="G179" s="38">
        <f>C179*E179</f>
        <v>0</v>
      </c>
      <c r="H179" s="144"/>
      <c r="I179" s="144"/>
    </row>
    <row r="180" spans="1:9" s="15" customFormat="1" ht="21.95" customHeight="1" x14ac:dyDescent="0.3">
      <c r="A180" s="130"/>
      <c r="B180" s="33" t="s">
        <v>251</v>
      </c>
      <c r="C180" s="269">
        <f>D56+D57+D58</f>
        <v>0</v>
      </c>
      <c r="D180" s="112" t="s">
        <v>65</v>
      </c>
      <c r="E180" s="36">
        <f>'Matrice Fact.'!K23</f>
        <v>1</v>
      </c>
      <c r="F180" s="37">
        <v>301</v>
      </c>
      <c r="G180" s="38">
        <f>C180*E180</f>
        <v>0</v>
      </c>
      <c r="H180" s="144"/>
      <c r="I180" s="144"/>
    </row>
    <row r="181" spans="1:9" s="15" customFormat="1" ht="21.95" customHeight="1" x14ac:dyDescent="0.25">
      <c r="H181" s="144"/>
      <c r="I181" s="144"/>
    </row>
    <row r="182" spans="1:9" s="15" customFormat="1" ht="21.95" customHeight="1" x14ac:dyDescent="0.3">
      <c r="A182" s="286"/>
      <c r="B182" s="264" t="s">
        <v>254</v>
      </c>
      <c r="C182" s="284"/>
      <c r="D182" s="177"/>
      <c r="E182" s="205"/>
      <c r="F182" s="287"/>
      <c r="G182" s="98"/>
      <c r="H182" s="144"/>
      <c r="I182" s="144"/>
    </row>
    <row r="183" spans="1:9" s="15" customFormat="1" ht="21.95" customHeight="1" x14ac:dyDescent="0.3">
      <c r="A183" s="135"/>
      <c r="B183" s="140" t="s">
        <v>46</v>
      </c>
      <c r="C183" s="267">
        <f>MHCS!D72</f>
        <v>0</v>
      </c>
      <c r="D183" s="136" t="s">
        <v>28</v>
      </c>
      <c r="E183" s="137">
        <f>'Matrice Fact.'!K18</f>
        <v>1</v>
      </c>
      <c r="F183" s="138">
        <v>301</v>
      </c>
      <c r="G183" s="146">
        <f>C183*E183</f>
        <v>0</v>
      </c>
      <c r="H183" s="144"/>
      <c r="I183" s="144"/>
    </row>
    <row r="184" spans="1:9" s="15" customFormat="1" ht="21.95" customHeight="1" x14ac:dyDescent="0.3">
      <c r="A184" s="130"/>
      <c r="B184" s="33" t="s">
        <v>251</v>
      </c>
      <c r="C184" s="269">
        <f>D64</f>
        <v>0</v>
      </c>
      <c r="D184" s="112" t="s">
        <v>28</v>
      </c>
      <c r="E184" s="36">
        <f>'Matrice Fact.'!K13</f>
        <v>1</v>
      </c>
      <c r="F184" s="37">
        <v>301</v>
      </c>
      <c r="G184" s="38">
        <f>C184*E184</f>
        <v>0</v>
      </c>
      <c r="H184" s="144"/>
      <c r="I184" s="144"/>
    </row>
    <row r="185" spans="1:9" s="15" customFormat="1" ht="21.95" customHeight="1" x14ac:dyDescent="0.3">
      <c r="A185" s="130"/>
      <c r="B185" s="33" t="s">
        <v>251</v>
      </c>
      <c r="C185" s="269">
        <f>D64+D65+D66</f>
        <v>0</v>
      </c>
      <c r="D185" s="112" t="s">
        <v>65</v>
      </c>
      <c r="E185" s="36">
        <f>'Matrice Fact.'!K23</f>
        <v>1</v>
      </c>
      <c r="F185" s="37">
        <v>301</v>
      </c>
      <c r="G185" s="38">
        <f>C185*E185</f>
        <v>0</v>
      </c>
      <c r="H185" s="144"/>
      <c r="I185" s="144"/>
    </row>
    <row r="186" spans="1:9" s="15" customFormat="1" ht="21.95" customHeight="1" x14ac:dyDescent="0.25">
      <c r="A186" s="144"/>
      <c r="B186" s="144"/>
      <c r="C186" s="144"/>
      <c r="D186" s="144"/>
      <c r="E186" s="144"/>
      <c r="F186" s="144"/>
      <c r="G186" s="144"/>
      <c r="H186" s="144"/>
      <c r="I186" s="144"/>
    </row>
    <row r="187" spans="1:9" s="15" customFormat="1" ht="21.95" customHeight="1" thickBot="1" x14ac:dyDescent="0.35">
      <c r="A187" s="131"/>
      <c r="B187" s="302" t="s">
        <v>29</v>
      </c>
      <c r="C187" s="1289">
        <f>SUM(G162:G164)+SUM(G168:G170)+SUM(G173:G175)+SUM(G178:G180)+SUM(G183:G185)</f>
        <v>0</v>
      </c>
      <c r="D187" s="1289"/>
      <c r="E187" s="303"/>
      <c r="F187" s="304"/>
      <c r="G187" s="102"/>
      <c r="H187" s="144"/>
      <c r="I187" s="144"/>
    </row>
    <row r="188" spans="1:9" s="15" customFormat="1" ht="21.95" customHeight="1" thickBot="1" x14ac:dyDescent="0.35">
      <c r="A188" s="131"/>
      <c r="B188" s="305" t="s">
        <v>484</v>
      </c>
      <c r="C188" s="1290">
        <f>SUM(C187)</f>
        <v>0</v>
      </c>
      <c r="D188" s="1290"/>
      <c r="E188" s="306"/>
      <c r="F188" s="307"/>
      <c r="G188" s="272"/>
      <c r="H188" s="144"/>
      <c r="I188" s="144"/>
    </row>
    <row r="189" spans="1:9" ht="81.75" customHeight="1" x14ac:dyDescent="0.2">
      <c r="A189" s="1295"/>
      <c r="B189" s="1295"/>
      <c r="C189" s="1295"/>
      <c r="D189" s="1295"/>
      <c r="E189" s="1295"/>
      <c r="F189" s="1295"/>
      <c r="G189" s="1295"/>
    </row>
    <row r="190" spans="1:9" ht="24.95" customHeight="1" x14ac:dyDescent="0.2">
      <c r="A190" s="1297" t="s">
        <v>92</v>
      </c>
      <c r="B190" s="1298"/>
      <c r="C190" s="1298"/>
      <c r="D190" s="1298"/>
      <c r="E190" s="1298"/>
      <c r="F190" s="1298"/>
      <c r="G190" s="1299"/>
    </row>
    <row r="191" spans="1:9" s="15" customFormat="1" ht="39.950000000000003" customHeight="1" x14ac:dyDescent="0.25">
      <c r="A191" s="1296" t="str">
        <f>IF(SUM(C217:D220)=0,"---- FACTURE A ZERO ----","")</f>
        <v>---- FACTURE A ZERO ----</v>
      </c>
      <c r="B191" s="1296"/>
      <c r="C191" s="1296"/>
      <c r="D191" s="1296"/>
      <c r="E191" s="1296"/>
      <c r="F191" s="1296"/>
      <c r="G191" s="1296"/>
      <c r="H191" s="144"/>
      <c r="I191" s="144"/>
    </row>
    <row r="192" spans="1:9" s="15" customFormat="1" ht="21.95" customHeight="1" x14ac:dyDescent="0.3">
      <c r="A192" s="263"/>
      <c r="B192" s="264" t="s">
        <v>250</v>
      </c>
      <c r="C192" s="288"/>
      <c r="D192" s="177"/>
      <c r="E192" s="205"/>
      <c r="F192" s="206"/>
      <c r="G192" s="98"/>
      <c r="H192" s="144"/>
      <c r="I192" s="144"/>
    </row>
    <row r="193" spans="1:9" s="15" customFormat="1" ht="21.95" customHeight="1" x14ac:dyDescent="0.3">
      <c r="A193" s="129"/>
      <c r="B193" s="26" t="s">
        <v>31</v>
      </c>
      <c r="C193" s="271">
        <f>MHCS!D78</f>
        <v>0</v>
      </c>
      <c r="D193" s="101" t="s">
        <v>0</v>
      </c>
      <c r="E193" s="29">
        <f>+'Matrice Fact.'!K24</f>
        <v>1</v>
      </c>
      <c r="F193" s="30">
        <v>821</v>
      </c>
      <c r="G193" s="31">
        <f>C193*E193</f>
        <v>0</v>
      </c>
      <c r="H193" s="144"/>
      <c r="I193" s="144"/>
    </row>
    <row r="194" spans="1:9" s="15" customFormat="1" ht="21.95" customHeight="1" x14ac:dyDescent="0.3">
      <c r="A194" s="130"/>
      <c r="B194" s="33" t="s">
        <v>32</v>
      </c>
      <c r="C194" s="269">
        <f>MHCS!D79</f>
        <v>0</v>
      </c>
      <c r="D194" s="112" t="s">
        <v>0</v>
      </c>
      <c r="E194" s="36">
        <f>'Matrice Fact.'!K26</f>
        <v>1</v>
      </c>
      <c r="F194" s="37">
        <v>822</v>
      </c>
      <c r="G194" s="38">
        <f>C194*E194</f>
        <v>0</v>
      </c>
      <c r="H194" s="144"/>
      <c r="I194" s="144"/>
    </row>
    <row r="195" spans="1:9" s="15" customFormat="1" ht="21.95" customHeight="1" x14ac:dyDescent="0.3">
      <c r="A195" s="130"/>
      <c r="B195" s="33" t="s">
        <v>33</v>
      </c>
      <c r="C195" s="269">
        <f>MHCS!D81</f>
        <v>0</v>
      </c>
      <c r="D195" s="112" t="s">
        <v>0</v>
      </c>
      <c r="E195" s="36">
        <f>'Matrice Fact.'!K27</f>
        <v>1</v>
      </c>
      <c r="F195" s="37">
        <v>824</v>
      </c>
      <c r="G195" s="38">
        <f>C195*E195</f>
        <v>0</v>
      </c>
      <c r="H195" s="144"/>
      <c r="I195" s="144"/>
    </row>
    <row r="196" spans="1:9" s="15" customFormat="1" ht="21.95" customHeight="1" x14ac:dyDescent="0.3">
      <c r="A196" s="130"/>
      <c r="B196" s="33" t="s">
        <v>34</v>
      </c>
      <c r="C196" s="269">
        <f>MHCS!D80</f>
        <v>0</v>
      </c>
      <c r="D196" s="112" t="s">
        <v>0</v>
      </c>
      <c r="E196" s="36">
        <f>'Matrice Fact.'!K25</f>
        <v>1</v>
      </c>
      <c r="F196" s="37">
        <v>824</v>
      </c>
      <c r="G196" s="38">
        <f>C196*E196</f>
        <v>0</v>
      </c>
      <c r="H196" s="144"/>
      <c r="I196" s="144"/>
    </row>
    <row r="197" spans="1:9" s="15" customFormat="1" ht="21.95" customHeight="1" x14ac:dyDescent="0.3">
      <c r="A197" s="130"/>
      <c r="B197" s="33" t="s">
        <v>35</v>
      </c>
      <c r="C197" s="289">
        <f>MHCS!D82</f>
        <v>0</v>
      </c>
      <c r="D197" s="112" t="s">
        <v>48</v>
      </c>
      <c r="E197" s="36">
        <f>'Matrice Fact.'!K28</f>
        <v>1</v>
      </c>
      <c r="F197" s="37">
        <v>606</v>
      </c>
      <c r="G197" s="38">
        <f>C197*E197</f>
        <v>0</v>
      </c>
      <c r="H197" s="144"/>
      <c r="I197" s="144"/>
    </row>
    <row r="198" spans="1:9" s="15" customFormat="1" ht="21.95" customHeight="1" x14ac:dyDescent="0.25">
      <c r="A198" s="285"/>
      <c r="B198" s="143"/>
      <c r="C198" s="144"/>
      <c r="D198" s="144"/>
      <c r="E198" s="144"/>
      <c r="F198" s="285"/>
      <c r="G198" s="144"/>
      <c r="H198" s="144"/>
      <c r="I198" s="144"/>
    </row>
    <row r="199" spans="1:9" s="15" customFormat="1" ht="21.95" customHeight="1" x14ac:dyDescent="0.3">
      <c r="A199" s="131"/>
      <c r="B199" s="26"/>
      <c r="C199" s="270"/>
      <c r="D199" s="101"/>
      <c r="E199" s="29"/>
      <c r="F199" s="30"/>
      <c r="G199" s="102"/>
      <c r="H199" s="144"/>
      <c r="I199" s="144"/>
    </row>
    <row r="200" spans="1:9" s="15" customFormat="1" ht="21.95" customHeight="1" x14ac:dyDescent="0.3">
      <c r="A200" s="131"/>
      <c r="B200" s="26"/>
      <c r="C200" s="270"/>
      <c r="D200" s="101"/>
      <c r="E200" s="29"/>
      <c r="F200" s="30"/>
      <c r="G200" s="102"/>
      <c r="H200" s="144"/>
      <c r="I200" s="144"/>
    </row>
    <row r="201" spans="1:9" s="15" customFormat="1" ht="21.95" customHeight="1" x14ac:dyDescent="0.3">
      <c r="A201" s="131"/>
      <c r="B201" s="26"/>
      <c r="C201" s="270"/>
      <c r="D201" s="101"/>
      <c r="E201" s="29"/>
      <c r="F201" s="30"/>
      <c r="G201" s="102"/>
      <c r="H201" s="144"/>
      <c r="I201" s="144"/>
    </row>
    <row r="202" spans="1:9" s="15" customFormat="1" ht="21.95" customHeight="1" x14ac:dyDescent="0.3">
      <c r="A202" s="131"/>
      <c r="B202" s="26"/>
      <c r="C202" s="270"/>
      <c r="D202" s="101"/>
      <c r="E202" s="29"/>
      <c r="F202" s="30"/>
      <c r="G202" s="102"/>
      <c r="H202" s="144"/>
      <c r="I202" s="144"/>
    </row>
    <row r="203" spans="1:9" s="15" customFormat="1" ht="21.95" customHeight="1" x14ac:dyDescent="0.3">
      <c r="A203" s="131"/>
      <c r="B203" s="26"/>
      <c r="C203" s="270"/>
      <c r="D203" s="101"/>
      <c r="E203" s="29"/>
      <c r="F203" s="30"/>
      <c r="G203" s="102"/>
      <c r="H203" s="144"/>
      <c r="I203" s="144"/>
    </row>
    <row r="204" spans="1:9" s="15" customFormat="1" ht="21.95" customHeight="1" x14ac:dyDescent="0.3">
      <c r="A204" s="131"/>
      <c r="B204" s="26"/>
      <c r="C204" s="270"/>
      <c r="D204" s="101"/>
      <c r="E204" s="29"/>
      <c r="F204" s="30"/>
      <c r="G204" s="102"/>
      <c r="H204" s="144"/>
      <c r="I204" s="144"/>
    </row>
    <row r="205" spans="1:9" s="15" customFormat="1" ht="21.95" customHeight="1" x14ac:dyDescent="0.3">
      <c r="A205" s="131"/>
      <c r="B205" s="26"/>
      <c r="C205" s="270"/>
      <c r="D205" s="101"/>
      <c r="E205" s="29"/>
      <c r="F205" s="30"/>
      <c r="G205" s="102"/>
      <c r="H205" s="144"/>
      <c r="I205" s="144"/>
    </row>
    <row r="206" spans="1:9" s="15" customFormat="1" ht="21.95" customHeight="1" x14ac:dyDescent="0.3">
      <c r="A206" s="131"/>
      <c r="B206" s="26"/>
      <c r="C206" s="270"/>
      <c r="D206" s="101"/>
      <c r="E206" s="29"/>
      <c r="F206" s="30"/>
      <c r="G206" s="102"/>
      <c r="H206" s="144"/>
      <c r="I206" s="144"/>
    </row>
    <row r="207" spans="1:9" s="15" customFormat="1" ht="21.95" customHeight="1" x14ac:dyDescent="0.3">
      <c r="A207" s="131"/>
      <c r="B207" s="26"/>
      <c r="C207" s="270"/>
      <c r="D207" s="101"/>
      <c r="E207" s="29"/>
      <c r="F207" s="30"/>
      <c r="G207" s="102"/>
      <c r="H207" s="144"/>
      <c r="I207" s="144"/>
    </row>
    <row r="208" spans="1:9" s="15" customFormat="1" ht="21.95" customHeight="1" x14ac:dyDescent="0.3">
      <c r="A208" s="131"/>
      <c r="B208" s="26"/>
      <c r="C208" s="270"/>
      <c r="D208" s="101"/>
      <c r="E208" s="29"/>
      <c r="F208" s="30"/>
      <c r="G208" s="102"/>
      <c r="H208" s="144"/>
      <c r="I208" s="144"/>
    </row>
    <row r="209" spans="1:9" s="15" customFormat="1" ht="21.95" customHeight="1" x14ac:dyDescent="0.3">
      <c r="A209" s="131"/>
      <c r="B209" s="26"/>
      <c r="C209" s="270"/>
      <c r="D209" s="101"/>
      <c r="E209" s="29"/>
      <c r="F209" s="30"/>
      <c r="G209" s="102"/>
      <c r="H209" s="144"/>
      <c r="I209" s="144"/>
    </row>
    <row r="210" spans="1:9" s="15" customFormat="1" ht="21.95" customHeight="1" x14ac:dyDescent="0.3">
      <c r="A210" s="131"/>
      <c r="B210" s="26"/>
      <c r="C210" s="270"/>
      <c r="D210" s="101"/>
      <c r="E210" s="29"/>
      <c r="F210" s="30"/>
      <c r="G210" s="102"/>
      <c r="H210" s="144"/>
      <c r="I210" s="144"/>
    </row>
    <row r="211" spans="1:9" s="15" customFormat="1" ht="21.95" customHeight="1" x14ac:dyDescent="0.3">
      <c r="A211" s="131"/>
      <c r="B211" s="26"/>
      <c r="C211" s="270"/>
      <c r="D211" s="101"/>
      <c r="E211" s="29"/>
      <c r="F211" s="30"/>
      <c r="G211" s="102"/>
      <c r="H211" s="144"/>
      <c r="I211" s="144"/>
    </row>
    <row r="212" spans="1:9" s="15" customFormat="1" ht="21.95" customHeight="1" x14ac:dyDescent="0.3">
      <c r="A212" s="131"/>
      <c r="B212" s="26"/>
      <c r="C212" s="270"/>
      <c r="D212" s="101"/>
      <c r="E212" s="29"/>
      <c r="F212" s="30"/>
      <c r="G212" s="102"/>
      <c r="H212" s="144"/>
      <c r="I212" s="144"/>
    </row>
    <row r="213" spans="1:9" s="15" customFormat="1" ht="21.95" customHeight="1" x14ac:dyDescent="0.3">
      <c r="A213" s="131"/>
      <c r="B213" s="26"/>
      <c r="C213" s="270"/>
      <c r="D213" s="101"/>
      <c r="E213" s="29"/>
      <c r="F213" s="30"/>
      <c r="G213" s="102"/>
      <c r="H213" s="144"/>
      <c r="I213" s="144"/>
    </row>
    <row r="214" spans="1:9" s="15" customFormat="1" ht="21.95" customHeight="1" x14ac:dyDescent="0.3">
      <c r="A214" s="131"/>
      <c r="B214" s="26"/>
      <c r="C214" s="270"/>
      <c r="D214" s="101"/>
      <c r="E214" s="29"/>
      <c r="F214" s="30"/>
      <c r="G214" s="102"/>
      <c r="H214" s="144"/>
      <c r="I214" s="144"/>
    </row>
    <row r="215" spans="1:9" s="15" customFormat="1" ht="21.95" customHeight="1" x14ac:dyDescent="0.3">
      <c r="A215" s="131"/>
      <c r="B215" s="26"/>
      <c r="C215" s="270"/>
      <c r="D215" s="101"/>
      <c r="E215" s="29"/>
      <c r="F215" s="30"/>
      <c r="G215" s="102"/>
      <c r="H215" s="144"/>
      <c r="I215" s="144"/>
    </row>
    <row r="216" spans="1:9" s="15" customFormat="1" ht="21.95" customHeight="1" x14ac:dyDescent="0.3">
      <c r="A216" s="131"/>
      <c r="B216" s="26"/>
      <c r="C216" s="270"/>
      <c r="D216" s="101"/>
      <c r="E216" s="29"/>
      <c r="F216" s="30"/>
      <c r="G216" s="102"/>
      <c r="H216" s="144"/>
      <c r="I216" s="144"/>
    </row>
    <row r="217" spans="1:9" s="15" customFormat="1" ht="21.95" customHeight="1" x14ac:dyDescent="0.3">
      <c r="A217" s="131"/>
      <c r="B217" s="132" t="s">
        <v>4</v>
      </c>
      <c r="C217" s="1294">
        <f>G193</f>
        <v>0</v>
      </c>
      <c r="D217" s="1294"/>
      <c r="E217" s="110"/>
      <c r="F217" s="111"/>
      <c r="G217" s="102"/>
      <c r="H217" s="144"/>
      <c r="I217" s="144"/>
    </row>
    <row r="218" spans="1:9" s="15" customFormat="1" ht="21.95" customHeight="1" x14ac:dyDescent="0.3">
      <c r="A218" s="131"/>
      <c r="B218" s="132" t="s">
        <v>5</v>
      </c>
      <c r="C218" s="1294">
        <f>G194</f>
        <v>0</v>
      </c>
      <c r="D218" s="1294"/>
      <c r="E218" s="110"/>
      <c r="F218" s="111"/>
      <c r="G218" s="102"/>
      <c r="H218" s="144"/>
      <c r="I218" s="144"/>
    </row>
    <row r="219" spans="1:9" s="15" customFormat="1" ht="21.95" customHeight="1" x14ac:dyDescent="0.3">
      <c r="A219" s="131"/>
      <c r="B219" s="132" t="s">
        <v>6</v>
      </c>
      <c r="C219" s="1294">
        <f>G195+G196</f>
        <v>0</v>
      </c>
      <c r="D219" s="1294"/>
      <c r="E219" s="110"/>
      <c r="F219" s="111"/>
      <c r="G219" s="102"/>
      <c r="H219" s="144"/>
      <c r="I219" s="144"/>
    </row>
    <row r="220" spans="1:9" s="15" customFormat="1" ht="21.95" customHeight="1" thickBot="1" x14ac:dyDescent="0.35">
      <c r="A220" s="131"/>
      <c r="B220" s="302" t="s">
        <v>3</v>
      </c>
      <c r="C220" s="1289">
        <f>G197</f>
        <v>0</v>
      </c>
      <c r="D220" s="1289"/>
      <c r="E220" s="303"/>
      <c r="F220" s="304"/>
      <c r="G220" s="102"/>
      <c r="H220" s="144"/>
      <c r="I220" s="144"/>
    </row>
    <row r="221" spans="1:9" s="15" customFormat="1" ht="21.95" customHeight="1" thickBot="1" x14ac:dyDescent="0.35">
      <c r="A221" s="131"/>
      <c r="B221" s="305" t="s">
        <v>484</v>
      </c>
      <c r="C221" s="1290">
        <f>SUM(C217:D220)</f>
        <v>0</v>
      </c>
      <c r="D221" s="1290"/>
      <c r="E221" s="306"/>
      <c r="F221" s="307"/>
      <c r="G221" s="272"/>
      <c r="H221" s="144"/>
      <c r="I221" s="144"/>
    </row>
    <row r="222" spans="1:9" ht="81.75" customHeight="1" x14ac:dyDescent="0.2">
      <c r="A222" s="1300"/>
      <c r="B222" s="1300"/>
      <c r="C222" s="1300"/>
      <c r="D222" s="1300"/>
      <c r="E222" s="1300"/>
      <c r="F222" s="1300"/>
      <c r="G222" s="1300"/>
    </row>
    <row r="223" spans="1:9" ht="24.95" customHeight="1" x14ac:dyDescent="0.2">
      <c r="A223" s="1297" t="s">
        <v>541</v>
      </c>
      <c r="B223" s="1298"/>
      <c r="C223" s="1298"/>
      <c r="D223" s="1298"/>
      <c r="E223" s="1298"/>
      <c r="F223" s="1298"/>
      <c r="G223" s="1299"/>
    </row>
    <row r="224" spans="1:9" s="15" customFormat="1" ht="39.950000000000003" customHeight="1" x14ac:dyDescent="0.25">
      <c r="A224" s="1296" t="e">
        <f>IF(SUM(C257)=0,"---- FACTURE A ZERO ----","")</f>
        <v>#REF!</v>
      </c>
      <c r="B224" s="1296"/>
      <c r="C224" s="1296"/>
      <c r="D224" s="1296"/>
      <c r="E224" s="1296"/>
      <c r="F224" s="1296"/>
      <c r="G224" s="1296"/>
      <c r="H224" s="144"/>
      <c r="I224" s="144"/>
    </row>
    <row r="225" spans="1:9" s="15" customFormat="1" ht="18.95" customHeight="1" x14ac:dyDescent="0.3">
      <c r="A225" s="145"/>
      <c r="B225" s="40" t="s">
        <v>30</v>
      </c>
      <c r="C225" s="1301" t="e">
        <f>SUM(G228:G247)</f>
        <v>#REF!</v>
      </c>
      <c r="D225" s="1301"/>
      <c r="E225" s="113"/>
      <c r="F225" s="43">
        <v>606</v>
      </c>
      <c r="G225" s="44"/>
      <c r="H225" s="144"/>
      <c r="I225" s="144"/>
    </row>
    <row r="226" spans="1:9" s="15" customFormat="1" ht="18.95" customHeight="1" x14ac:dyDescent="0.3">
      <c r="A226" s="135"/>
      <c r="B226" s="1288"/>
      <c r="C226" s="1288"/>
      <c r="D226" s="1288"/>
      <c r="E226" s="1288"/>
      <c r="F226" s="1288"/>
      <c r="G226" s="324"/>
      <c r="H226" s="144"/>
      <c r="I226" s="144"/>
    </row>
    <row r="227" spans="1:9" s="15" customFormat="1" ht="18.95" customHeight="1" x14ac:dyDescent="0.3">
      <c r="A227" s="135"/>
      <c r="B227" s="1302" t="s">
        <v>543</v>
      </c>
      <c r="C227" s="1302"/>
      <c r="D227" s="1302"/>
      <c r="E227" s="1302"/>
      <c r="F227" s="1302"/>
      <c r="G227" s="324"/>
      <c r="H227" s="144"/>
      <c r="I227" s="144"/>
    </row>
    <row r="228" spans="1:9" s="15" customFormat="1" ht="18.95" customHeight="1" x14ac:dyDescent="0.3">
      <c r="A228" s="135"/>
      <c r="B228" s="1173" t="e">
        <f>IF(#REF!="","",#REF!)</f>
        <v>#REF!</v>
      </c>
      <c r="C228" s="135"/>
      <c r="D228" s="135"/>
      <c r="E228" s="135"/>
      <c r="F228" s="135"/>
      <c r="G228" s="146" t="e">
        <f>IF(#REF!="","",#REF!*#REF!)</f>
        <v>#REF!</v>
      </c>
      <c r="H228" s="144"/>
      <c r="I228" s="144"/>
    </row>
    <row r="229" spans="1:9" s="15" customFormat="1" ht="18.95" customHeight="1" x14ac:dyDescent="0.3">
      <c r="A229" s="135"/>
      <c r="B229" s="1173" t="e">
        <f>IF(#REF!="","",#REF!)</f>
        <v>#REF!</v>
      </c>
      <c r="C229" s="135"/>
      <c r="D229" s="135"/>
      <c r="E229" s="135"/>
      <c r="F229" s="135"/>
      <c r="G229" s="146" t="e">
        <f>IF(#REF!="","",#REF!*#REF!)</f>
        <v>#REF!</v>
      </c>
      <c r="H229" s="144"/>
      <c r="I229" s="144"/>
    </row>
    <row r="230" spans="1:9" s="15" customFormat="1" ht="18.95" customHeight="1" x14ac:dyDescent="0.3">
      <c r="A230" s="135"/>
      <c r="B230" s="1173" t="e">
        <f>IF(#REF!="","",#REF!)</f>
        <v>#REF!</v>
      </c>
      <c r="C230" s="135"/>
      <c r="D230" s="135"/>
      <c r="E230" s="135"/>
      <c r="F230" s="135"/>
      <c r="G230" s="146" t="e">
        <f>IF(#REF!="","",#REF!*#REF!)</f>
        <v>#REF!</v>
      </c>
      <c r="H230" s="144"/>
      <c r="I230" s="144"/>
    </row>
    <row r="231" spans="1:9" s="15" customFormat="1" ht="18.95" customHeight="1" x14ac:dyDescent="0.3">
      <c r="A231" s="135"/>
      <c r="B231" s="1173" t="e">
        <f>IF(#REF!="","",#REF!)</f>
        <v>#REF!</v>
      </c>
      <c r="C231" s="135"/>
      <c r="D231" s="135"/>
      <c r="E231" s="135"/>
      <c r="F231" s="135"/>
      <c r="G231" s="146" t="e">
        <f>IF(#REF!="","",#REF!*#REF!)</f>
        <v>#REF!</v>
      </c>
      <c r="H231" s="144"/>
      <c r="I231" s="144"/>
    </row>
    <row r="232" spans="1:9" s="15" customFormat="1" ht="18.95" customHeight="1" x14ac:dyDescent="0.3">
      <c r="A232" s="135"/>
      <c r="B232" s="1173" t="e">
        <f>IF(#REF!="","",#REF!)</f>
        <v>#REF!</v>
      </c>
      <c r="C232" s="135"/>
      <c r="D232" s="135"/>
      <c r="E232" s="135"/>
      <c r="F232" s="135"/>
      <c r="G232" s="146" t="e">
        <f>IF(#REF!="","",#REF!*#REF!)</f>
        <v>#REF!</v>
      </c>
      <c r="H232" s="144"/>
      <c r="I232" s="144"/>
    </row>
    <row r="233" spans="1:9" s="15" customFormat="1" ht="18.95" customHeight="1" x14ac:dyDescent="0.3">
      <c r="A233" s="135"/>
      <c r="B233" s="1173" t="e">
        <f>IF(#REF!="","",#REF!)</f>
        <v>#REF!</v>
      </c>
      <c r="C233" s="135"/>
      <c r="D233" s="135"/>
      <c r="E233" s="135"/>
      <c r="F233" s="135"/>
      <c r="G233" s="146" t="e">
        <f>IF(#REF!="","",#REF!*#REF!)</f>
        <v>#REF!</v>
      </c>
      <c r="H233" s="144"/>
      <c r="I233" s="144"/>
    </row>
    <row r="234" spans="1:9" s="15" customFormat="1" ht="18.95" customHeight="1" x14ac:dyDescent="0.3">
      <c r="A234" s="135"/>
      <c r="B234" s="1173" t="e">
        <f>IF(#REF!="","",#REF!)</f>
        <v>#REF!</v>
      </c>
      <c r="C234" s="135"/>
      <c r="D234" s="135"/>
      <c r="E234" s="135"/>
      <c r="F234" s="135"/>
      <c r="G234" s="146" t="e">
        <f>IF(#REF!="","",#REF!*#REF!)</f>
        <v>#REF!</v>
      </c>
      <c r="H234" s="144"/>
      <c r="I234" s="144"/>
    </row>
    <row r="235" spans="1:9" s="15" customFormat="1" ht="18.95" customHeight="1" x14ac:dyDescent="0.3">
      <c r="A235" s="135"/>
      <c r="B235" s="1173" t="e">
        <f>IF(#REF!="","",#REF!)</f>
        <v>#REF!</v>
      </c>
      <c r="C235" s="135"/>
      <c r="D235" s="135"/>
      <c r="E235" s="135"/>
      <c r="F235" s="135"/>
      <c r="G235" s="146" t="e">
        <f>IF(#REF!="","",#REF!*#REF!)</f>
        <v>#REF!</v>
      </c>
      <c r="H235" s="144"/>
      <c r="I235" s="144"/>
    </row>
    <row r="236" spans="1:9" s="15" customFormat="1" ht="18.95" customHeight="1" x14ac:dyDescent="0.3">
      <c r="A236" s="135"/>
      <c r="B236" s="1173" t="e">
        <f>IF(#REF!="","",#REF!)</f>
        <v>#REF!</v>
      </c>
      <c r="C236" s="135"/>
      <c r="D236" s="135"/>
      <c r="E236" s="135"/>
      <c r="F236" s="135"/>
      <c r="G236" s="146" t="e">
        <f>IF(#REF!="","",#REF!*#REF!)</f>
        <v>#REF!</v>
      </c>
      <c r="H236" s="144"/>
      <c r="I236" s="144"/>
    </row>
    <row r="237" spans="1:9" s="15" customFormat="1" ht="18.95" customHeight="1" x14ac:dyDescent="0.3">
      <c r="A237" s="135"/>
      <c r="B237" s="1173" t="e">
        <f>IF(#REF!="","",#REF!)</f>
        <v>#REF!</v>
      </c>
      <c r="C237" s="135"/>
      <c r="D237" s="135"/>
      <c r="E237" s="135"/>
      <c r="F237" s="135"/>
      <c r="G237" s="146" t="e">
        <f>IF(#REF!="","",#REF!*#REF!)</f>
        <v>#REF!</v>
      </c>
      <c r="H237" s="144"/>
      <c r="I237" s="144"/>
    </row>
    <row r="238" spans="1:9" s="15" customFormat="1" ht="18.95" customHeight="1" x14ac:dyDescent="0.3">
      <c r="A238" s="135"/>
      <c r="B238" s="1173"/>
      <c r="C238" s="135"/>
      <c r="D238" s="135"/>
      <c r="E238" s="135"/>
      <c r="F238" s="135"/>
      <c r="G238" s="146"/>
      <c r="H238" s="144"/>
      <c r="I238" s="144"/>
    </row>
    <row r="239" spans="1:9" s="15" customFormat="1" ht="18.95" customHeight="1" x14ac:dyDescent="0.3">
      <c r="A239" s="135"/>
      <c r="B239" s="1173"/>
      <c r="C239" s="135"/>
      <c r="D239" s="135"/>
      <c r="E239" s="135"/>
      <c r="F239" s="135"/>
      <c r="G239" s="146"/>
      <c r="H239" s="144"/>
      <c r="I239" s="144"/>
    </row>
    <row r="240" spans="1:9" s="15" customFormat="1" ht="18.95" customHeight="1" x14ac:dyDescent="0.3">
      <c r="A240" s="135"/>
      <c r="B240" s="1173"/>
      <c r="C240" s="135"/>
      <c r="D240" s="135"/>
      <c r="E240" s="135"/>
      <c r="F240" s="135"/>
      <c r="G240" s="146"/>
      <c r="H240" s="144"/>
      <c r="I240" s="144"/>
    </row>
    <row r="241" spans="1:9" s="15" customFormat="1" ht="18.95" customHeight="1" x14ac:dyDescent="0.3">
      <c r="A241" s="135"/>
      <c r="B241" s="1173"/>
      <c r="C241" s="135"/>
      <c r="D241" s="135"/>
      <c r="E241" s="135"/>
      <c r="F241" s="135"/>
      <c r="G241" s="146"/>
      <c r="H241" s="144"/>
      <c r="I241" s="144"/>
    </row>
    <row r="242" spans="1:9" s="15" customFormat="1" ht="18.95" customHeight="1" x14ac:dyDescent="0.3">
      <c r="A242" s="135"/>
      <c r="B242" s="1173"/>
      <c r="C242" s="135"/>
      <c r="D242" s="135"/>
      <c r="E242" s="135"/>
      <c r="F242" s="135"/>
      <c r="G242" s="146"/>
      <c r="H242" s="144"/>
      <c r="I242" s="144"/>
    </row>
    <row r="243" spans="1:9" s="15" customFormat="1" ht="18.95" customHeight="1" x14ac:dyDescent="0.3">
      <c r="A243" s="135"/>
      <c r="B243" s="1173"/>
      <c r="C243" s="135"/>
      <c r="D243" s="135"/>
      <c r="E243" s="135"/>
      <c r="F243" s="135"/>
      <c r="G243" s="146"/>
      <c r="H243" s="144"/>
      <c r="I243" s="144"/>
    </row>
    <row r="244" spans="1:9" s="15" customFormat="1" ht="18.95" customHeight="1" x14ac:dyDescent="0.3">
      <c r="A244" s="135"/>
      <c r="B244" s="1173"/>
      <c r="C244" s="135"/>
      <c r="D244" s="135"/>
      <c r="E244" s="135"/>
      <c r="F244" s="135"/>
      <c r="G244" s="146"/>
      <c r="H244" s="144"/>
      <c r="I244" s="144"/>
    </row>
    <row r="245" spans="1:9" s="15" customFormat="1" ht="18.95" customHeight="1" x14ac:dyDescent="0.3">
      <c r="A245" s="135"/>
      <c r="B245" s="1173"/>
      <c r="C245" s="135"/>
      <c r="D245" s="135"/>
      <c r="E245" s="135"/>
      <c r="F245" s="135"/>
      <c r="G245" s="146"/>
      <c r="H245" s="144"/>
      <c r="I245" s="144"/>
    </row>
    <row r="246" spans="1:9" s="15" customFormat="1" ht="18.95" customHeight="1" x14ac:dyDescent="0.3">
      <c r="A246" s="135"/>
      <c r="B246" s="1173"/>
      <c r="C246" s="135"/>
      <c r="D246" s="135"/>
      <c r="E246" s="135"/>
      <c r="F246" s="135"/>
      <c r="G246" s="146"/>
      <c r="H246" s="144"/>
      <c r="I246" s="144"/>
    </row>
    <row r="247" spans="1:9" s="15" customFormat="1" ht="18.95" customHeight="1" x14ac:dyDescent="0.3">
      <c r="A247" s="135"/>
      <c r="B247" s="1173"/>
      <c r="C247" s="135"/>
      <c r="D247" s="135"/>
      <c r="E247" s="135"/>
      <c r="F247" s="135"/>
      <c r="G247" s="146"/>
      <c r="H247" s="144"/>
      <c r="I247" s="144"/>
    </row>
    <row r="248" spans="1:9" s="15" customFormat="1" ht="18.95" customHeight="1" x14ac:dyDescent="0.3">
      <c r="A248" s="135"/>
      <c r="B248" s="1288"/>
      <c r="C248" s="1288"/>
      <c r="D248" s="1288"/>
      <c r="E248" s="1288"/>
      <c r="F248" s="1288"/>
      <c r="G248" s="324"/>
      <c r="H248" s="144"/>
      <c r="I248" s="144"/>
    </row>
    <row r="249" spans="1:9" s="15" customFormat="1" ht="18.95" customHeight="1" x14ac:dyDescent="0.3">
      <c r="A249" s="135"/>
      <c r="B249" s="1288"/>
      <c r="C249" s="1288"/>
      <c r="D249" s="1288"/>
      <c r="E249" s="1288"/>
      <c r="F249" s="1288"/>
      <c r="G249" s="324"/>
      <c r="H249" s="144"/>
      <c r="I249" s="144"/>
    </row>
    <row r="250" spans="1:9" s="15" customFormat="1" ht="18.95" customHeight="1" x14ac:dyDescent="0.3">
      <c r="A250" s="135"/>
      <c r="B250" s="1288"/>
      <c r="C250" s="1288"/>
      <c r="D250" s="1288"/>
      <c r="E250" s="1288"/>
      <c r="F250" s="1288"/>
      <c r="G250" s="324"/>
      <c r="H250" s="144"/>
      <c r="I250" s="144"/>
    </row>
    <row r="251" spans="1:9" s="15" customFormat="1" ht="18.95" customHeight="1" x14ac:dyDescent="0.3">
      <c r="A251" s="135"/>
      <c r="B251" s="1288"/>
      <c r="C251" s="1288"/>
      <c r="D251" s="1288"/>
      <c r="E251" s="1288"/>
      <c r="F251" s="1288"/>
      <c r="G251" s="324"/>
      <c r="H251" s="144"/>
      <c r="I251" s="144"/>
    </row>
    <row r="252" spans="1:9" s="15" customFormat="1" ht="18.95" customHeight="1" x14ac:dyDescent="0.3">
      <c r="A252" s="135"/>
      <c r="B252" s="1288"/>
      <c r="C252" s="1288"/>
      <c r="D252" s="1288"/>
      <c r="E252" s="1288"/>
      <c r="F252" s="1288"/>
      <c r="G252" s="324"/>
      <c r="H252" s="144"/>
      <c r="I252" s="144"/>
    </row>
    <row r="253" spans="1:9" s="15" customFormat="1" ht="18.95" customHeight="1" x14ac:dyDescent="0.3">
      <c r="A253" s="135"/>
      <c r="B253" s="1288"/>
      <c r="C253" s="1288"/>
      <c r="D253" s="1288"/>
      <c r="E253" s="1288"/>
      <c r="F253" s="1288"/>
      <c r="G253" s="324"/>
      <c r="H253" s="144"/>
      <c r="I253" s="144"/>
    </row>
    <row r="254" spans="1:9" s="15" customFormat="1" ht="18.95" customHeight="1" x14ac:dyDescent="0.3">
      <c r="A254" s="135"/>
      <c r="B254" s="1288"/>
      <c r="C254" s="1288"/>
      <c r="D254" s="1288"/>
      <c r="E254" s="1288"/>
      <c r="F254" s="1288"/>
      <c r="G254" s="324"/>
      <c r="H254" s="144"/>
      <c r="I254" s="144"/>
    </row>
    <row r="255" spans="1:9" s="15" customFormat="1" ht="18.95" customHeight="1" x14ac:dyDescent="0.3">
      <c r="A255" s="135"/>
      <c r="B255" s="1288"/>
      <c r="C255" s="1288"/>
      <c r="D255" s="1288"/>
      <c r="E255" s="1288"/>
      <c r="F255" s="1288"/>
      <c r="G255" s="324"/>
      <c r="H255" s="144"/>
      <c r="I255" s="144"/>
    </row>
    <row r="256" spans="1:9" s="15" customFormat="1" ht="24.95" customHeight="1" x14ac:dyDescent="0.3">
      <c r="A256" s="131"/>
      <c r="B256" s="26"/>
      <c r="C256" s="270"/>
      <c r="D256" s="101"/>
      <c r="E256" s="29"/>
      <c r="F256" s="30"/>
      <c r="G256" s="102"/>
      <c r="H256" s="144"/>
      <c r="I256" s="144"/>
    </row>
    <row r="257" spans="1:9" s="15" customFormat="1" ht="21.95" customHeight="1" thickBot="1" x14ac:dyDescent="0.35">
      <c r="A257" s="131"/>
      <c r="B257" s="302" t="s">
        <v>3</v>
      </c>
      <c r="C257" s="1289" t="e">
        <f>C225</f>
        <v>#REF!</v>
      </c>
      <c r="D257" s="1289"/>
      <c r="E257" s="303"/>
      <c r="F257" s="304"/>
      <c r="G257" s="102"/>
      <c r="H257" s="144"/>
      <c r="I257" s="144"/>
    </row>
    <row r="258" spans="1:9" s="15" customFormat="1" ht="21.95" customHeight="1" thickBot="1" x14ac:dyDescent="0.35">
      <c r="A258" s="131"/>
      <c r="B258" s="305" t="s">
        <v>484</v>
      </c>
      <c r="C258" s="1290" t="e">
        <f>C257</f>
        <v>#REF!</v>
      </c>
      <c r="D258" s="1290"/>
      <c r="E258" s="306"/>
      <c r="F258" s="307"/>
      <c r="G258" s="272"/>
      <c r="H258" s="144"/>
      <c r="I258" s="144"/>
    </row>
  </sheetData>
  <sheetProtection password="CC43" sheet="1" objects="1" scenarios="1" selectLockedCells="1"/>
  <mergeCells count="54">
    <mergeCell ref="C187:D187"/>
    <mergeCell ref="C220:D220"/>
    <mergeCell ref="A190:G190"/>
    <mergeCell ref="C221:D221"/>
    <mergeCell ref="A191:G191"/>
    <mergeCell ref="C219:D219"/>
    <mergeCell ref="C218:D218"/>
    <mergeCell ref="C217:D217"/>
    <mergeCell ref="C188:D188"/>
    <mergeCell ref="A189:G189"/>
    <mergeCell ref="A1:F1"/>
    <mergeCell ref="C159:E159"/>
    <mergeCell ref="C126:E126"/>
    <mergeCell ref="A90:G90"/>
    <mergeCell ref="C93:E93"/>
    <mergeCell ref="C121:D121"/>
    <mergeCell ref="A91:G91"/>
    <mergeCell ref="A157:G157"/>
    <mergeCell ref="A2:G2"/>
    <mergeCell ref="A3:G3"/>
    <mergeCell ref="E5:G6"/>
    <mergeCell ref="A123:G123"/>
    <mergeCell ref="C118:D118"/>
    <mergeCell ref="C122:D122"/>
    <mergeCell ref="C154:D154"/>
    <mergeCell ref="A92:G92"/>
    <mergeCell ref="B248:F248"/>
    <mergeCell ref="A222:G222"/>
    <mergeCell ref="A223:G223"/>
    <mergeCell ref="A224:G224"/>
    <mergeCell ref="C225:D225"/>
    <mergeCell ref="B226:F226"/>
    <mergeCell ref="B227:F227"/>
    <mergeCell ref="O75:P75"/>
    <mergeCell ref="A74:P74"/>
    <mergeCell ref="C152:D152"/>
    <mergeCell ref="A156:G156"/>
    <mergeCell ref="A158:G158"/>
    <mergeCell ref="C153:D153"/>
    <mergeCell ref="C119:D119"/>
    <mergeCell ref="A125:G125"/>
    <mergeCell ref="A124:G124"/>
    <mergeCell ref="C155:D155"/>
    <mergeCell ref="C120:D120"/>
    <mergeCell ref="C117:D117"/>
    <mergeCell ref="B254:F254"/>
    <mergeCell ref="B255:F255"/>
    <mergeCell ref="C257:D257"/>
    <mergeCell ref="C258:D258"/>
    <mergeCell ref="B249:F249"/>
    <mergeCell ref="B250:F250"/>
    <mergeCell ref="B251:F251"/>
    <mergeCell ref="B252:F252"/>
    <mergeCell ref="B253:F253"/>
  </mergeCells>
  <phoneticPr fontId="1" type="noConversion"/>
  <conditionalFormatting sqref="D20:D21">
    <cfRule type="notContainsBlanks" dxfId="222" priority="253" stopIfTrue="1">
      <formula>LEN(TRIM(D20))&gt;0</formula>
    </cfRule>
  </conditionalFormatting>
  <conditionalFormatting sqref="D5:D6">
    <cfRule type="expression" dxfId="221" priority="110" stopIfTrue="1">
      <formula>D5=""</formula>
    </cfRule>
  </conditionalFormatting>
  <conditionalFormatting sqref="A226:A227">
    <cfRule type="expression" dxfId="220" priority="89">
      <formula>#REF!&lt;&gt;0</formula>
    </cfRule>
  </conditionalFormatting>
  <conditionalFormatting sqref="B226:F227 B248:F253">
    <cfRule type="expression" dxfId="219" priority="88">
      <formula>#REF!&lt;&gt;0</formula>
    </cfRule>
  </conditionalFormatting>
  <conditionalFormatting sqref="G226:G227 G248:G253">
    <cfRule type="expression" dxfId="218" priority="90">
      <formula>#REF!&lt;&gt;0</formula>
    </cfRule>
  </conditionalFormatting>
  <conditionalFormatting sqref="B254:F254">
    <cfRule type="expression" dxfId="217" priority="85">
      <formula>#REF!&lt;&gt;0</formula>
    </cfRule>
  </conditionalFormatting>
  <conditionalFormatting sqref="G254">
    <cfRule type="expression" dxfId="216" priority="87">
      <formula>#REF!&lt;&gt;0</formula>
    </cfRule>
  </conditionalFormatting>
  <conditionalFormatting sqref="B255:F255">
    <cfRule type="expression" dxfId="215" priority="82">
      <formula>#REF!&lt;&gt;0</formula>
    </cfRule>
  </conditionalFormatting>
  <conditionalFormatting sqref="G255">
    <cfRule type="expression" dxfId="214" priority="84">
      <formula>#REF!&lt;&gt;0</formula>
    </cfRule>
  </conditionalFormatting>
  <conditionalFormatting sqref="B229">
    <cfRule type="cellIs" dxfId="213" priority="64" operator="notEqual">
      <formula>""</formula>
    </cfRule>
  </conditionalFormatting>
  <conditionalFormatting sqref="D229">
    <cfRule type="expression" dxfId="212" priority="63">
      <formula>$B229&lt;&gt;""</formula>
    </cfRule>
  </conditionalFormatting>
  <conditionalFormatting sqref="C229">
    <cfRule type="expression" dxfId="211" priority="62">
      <formula>$B229&lt;&gt;""</formula>
    </cfRule>
  </conditionalFormatting>
  <conditionalFormatting sqref="E229">
    <cfRule type="expression" dxfId="210" priority="61">
      <formula>$B229&lt;&gt;""</formula>
    </cfRule>
  </conditionalFormatting>
  <conditionalFormatting sqref="F229">
    <cfRule type="expression" dxfId="209" priority="60">
      <formula>$B229&lt;&gt;""</formula>
    </cfRule>
  </conditionalFormatting>
  <conditionalFormatting sqref="G229">
    <cfRule type="expression" dxfId="208" priority="59">
      <formula>$B229&lt;&gt;""</formula>
    </cfRule>
  </conditionalFormatting>
  <conditionalFormatting sqref="D228">
    <cfRule type="expression" dxfId="207" priority="58">
      <formula>$B228&lt;&gt;""</formula>
    </cfRule>
  </conditionalFormatting>
  <conditionalFormatting sqref="C228">
    <cfRule type="expression" dxfId="206" priority="57">
      <formula>$B228&lt;&gt;""</formula>
    </cfRule>
  </conditionalFormatting>
  <conditionalFormatting sqref="E228">
    <cfRule type="expression" dxfId="205" priority="56">
      <formula>$B228&lt;&gt;""</formula>
    </cfRule>
  </conditionalFormatting>
  <conditionalFormatting sqref="F228">
    <cfRule type="expression" dxfId="204" priority="55">
      <formula>$B228&lt;&gt;""</formula>
    </cfRule>
  </conditionalFormatting>
  <conditionalFormatting sqref="G228">
    <cfRule type="expression" dxfId="203" priority="54">
      <formula>$B228&lt;&gt;""</formula>
    </cfRule>
  </conditionalFormatting>
  <conditionalFormatting sqref="B228">
    <cfRule type="cellIs" dxfId="202" priority="53" operator="notEqual">
      <formula>""</formula>
    </cfRule>
  </conditionalFormatting>
  <conditionalFormatting sqref="B230:B237">
    <cfRule type="cellIs" dxfId="201" priority="51" operator="notEqual">
      <formula>""</formula>
    </cfRule>
  </conditionalFormatting>
  <conditionalFormatting sqref="D230:D237">
    <cfRule type="expression" dxfId="200" priority="50">
      <formula>$B230&lt;&gt;""</formula>
    </cfRule>
  </conditionalFormatting>
  <conditionalFormatting sqref="C230:C237">
    <cfRule type="expression" dxfId="199" priority="49">
      <formula>$B230&lt;&gt;""</formula>
    </cfRule>
  </conditionalFormatting>
  <conditionalFormatting sqref="E230:E237">
    <cfRule type="expression" dxfId="198" priority="48">
      <formula>$B230&lt;&gt;""</formula>
    </cfRule>
  </conditionalFormatting>
  <conditionalFormatting sqref="F230:F237">
    <cfRule type="expression" dxfId="197" priority="47">
      <formula>$B230&lt;&gt;""</formula>
    </cfRule>
  </conditionalFormatting>
  <conditionalFormatting sqref="G230:G237">
    <cfRule type="expression" dxfId="196" priority="46">
      <formula>$B230&lt;&gt;""</formula>
    </cfRule>
  </conditionalFormatting>
  <conditionalFormatting sqref="D19">
    <cfRule type="notContainsBlanks" dxfId="195" priority="43">
      <formula>LEN(TRIM(D19))&gt;0</formula>
    </cfRule>
  </conditionalFormatting>
  <conditionalFormatting sqref="D23">
    <cfRule type="notContainsBlanks" dxfId="194" priority="41">
      <formula>LEN(TRIM(D23))&gt;0</formula>
    </cfRule>
  </conditionalFormatting>
  <conditionalFormatting sqref="D34">
    <cfRule type="notContainsBlanks" dxfId="193" priority="39">
      <formula>LEN(TRIM(D34))&gt;0</formula>
    </cfRule>
  </conditionalFormatting>
  <conditionalFormatting sqref="D37">
    <cfRule type="notContainsBlanks" dxfId="192" priority="37">
      <formula>LEN(TRIM(D37))&gt;0</formula>
    </cfRule>
  </conditionalFormatting>
  <conditionalFormatting sqref="D47">
    <cfRule type="notContainsBlanks" dxfId="191" priority="35">
      <formula>LEN(TRIM(D47))&gt;0</formula>
    </cfRule>
  </conditionalFormatting>
  <conditionalFormatting sqref="D68">
    <cfRule type="notContainsBlanks" dxfId="190" priority="33">
      <formula>LEN(TRIM(D68))&gt;0</formula>
    </cfRule>
  </conditionalFormatting>
  <conditionalFormatting sqref="D76">
    <cfRule type="notContainsBlanks" dxfId="189" priority="27">
      <formula>LEN(TRIM(D76))&gt;0</formula>
    </cfRule>
  </conditionalFormatting>
  <conditionalFormatting sqref="D24:D32">
    <cfRule type="notContainsBlanks" dxfId="188" priority="18" stopIfTrue="1">
      <formula>LEN(TRIM(D24))&gt;0</formula>
    </cfRule>
  </conditionalFormatting>
  <conditionalFormatting sqref="D35">
    <cfRule type="notContainsBlanks" dxfId="187" priority="17" stopIfTrue="1">
      <formula>LEN(TRIM(D35))&gt;0</formula>
    </cfRule>
  </conditionalFormatting>
  <conditionalFormatting sqref="D38:D45">
    <cfRule type="notContainsBlanks" dxfId="186" priority="16" stopIfTrue="1">
      <formula>LEN(TRIM(D38))&gt;0</formula>
    </cfRule>
  </conditionalFormatting>
  <conditionalFormatting sqref="D48:D66">
    <cfRule type="notContainsBlanks" dxfId="185" priority="15" stopIfTrue="1">
      <formula>LEN(TRIM(D48))&gt;0</formula>
    </cfRule>
  </conditionalFormatting>
  <conditionalFormatting sqref="D69:D72">
    <cfRule type="notContainsBlanks" dxfId="184" priority="14" stopIfTrue="1">
      <formula>LEN(TRIM(D69))&gt;0</formula>
    </cfRule>
  </conditionalFormatting>
  <conditionalFormatting sqref="D86:D89">
    <cfRule type="notContainsBlanks" dxfId="183" priority="12" stopIfTrue="1">
      <formula>LEN(TRIM(D86))&gt;0</formula>
    </cfRule>
  </conditionalFormatting>
  <conditionalFormatting sqref="D8:D17">
    <cfRule type="notContainsBlanks" dxfId="182" priority="7">
      <formula>LEN(TRIM(D8))&gt;0</formula>
    </cfRule>
  </conditionalFormatting>
  <conditionalFormatting sqref="D84">
    <cfRule type="notContainsBlanks" dxfId="181" priority="6">
      <formula>LEN(TRIM(D84))&gt;0</formula>
    </cfRule>
  </conditionalFormatting>
  <conditionalFormatting sqref="J76:J89">
    <cfRule type="notContainsBlanks" dxfId="180" priority="5">
      <formula>LEN(TRIM(J76))&gt;0</formula>
    </cfRule>
  </conditionalFormatting>
  <conditionalFormatting sqref="M76:M89">
    <cfRule type="notContainsBlanks" dxfId="179" priority="4">
      <formula>LEN(TRIM(M76))&gt;0</formula>
    </cfRule>
  </conditionalFormatting>
  <conditionalFormatting sqref="P76:P89">
    <cfRule type="notContainsBlanks" dxfId="178" priority="3">
      <formula>LEN(TRIM(P76))&gt;0</formula>
    </cfRule>
  </conditionalFormatting>
  <conditionalFormatting sqref="D78">
    <cfRule type="notContainsBlanks" dxfId="177" priority="2">
      <formula>LEN(TRIM(D78))&gt;0</formula>
    </cfRule>
  </conditionalFormatting>
  <conditionalFormatting sqref="D79:D82">
    <cfRule type="notContainsBlanks" dxfId="176" priority="1" stopIfTrue="1">
      <formula>LEN(TRIM(D79))&gt;0</formula>
    </cfRule>
  </conditionalFormatting>
  <printOptions horizontalCentered="1"/>
  <pageMargins left="0.59055118110236227" right="0.59055118110236227" top="0.39370078740157483" bottom="0.39370078740157483" header="0.51181102362204722" footer="0.51181102362204722"/>
  <pageSetup paperSize="9" scale="91" fitToHeight="0" orientation="portrait" r:id="rId1"/>
  <headerFooter alignWithMargins="0"/>
  <rowBreaks count="7" manualBreakCount="7">
    <brk id="35" max="6" man="1"/>
    <brk id="73" max="6" man="1"/>
    <brk id="89" max="16383" man="1"/>
    <brk id="122" max="16383" man="1"/>
    <brk id="155" max="16383" man="1"/>
    <brk id="188" max="16383" man="1"/>
    <brk id="221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9900"/>
    <pageSetUpPr fitToPage="1"/>
  </sheetPr>
  <dimension ref="A1:N948"/>
  <sheetViews>
    <sheetView showGridLines="0" topLeftCell="A28" zoomScaleNormal="100" zoomScaleSheetLayoutView="70" workbookViewId="0">
      <selection activeCell="F5" sqref="F5"/>
    </sheetView>
  </sheetViews>
  <sheetFormatPr baseColWidth="10" defaultRowHeight="16.5" x14ac:dyDescent="0.3"/>
  <cols>
    <col min="1" max="1" width="11.7109375" style="109" customWidth="1"/>
    <col min="2" max="2" width="16.7109375" style="26" customWidth="1"/>
    <col min="3" max="4" width="6.7109375" style="26" customWidth="1"/>
    <col min="5" max="5" width="11.7109375" style="117" customWidth="1"/>
    <col min="6" max="6" width="17.7109375" style="118" customWidth="1"/>
    <col min="7" max="7" width="8.7109375" style="119" customWidth="1"/>
    <col min="8" max="8" width="4.7109375" style="119" customWidth="1"/>
    <col min="9" max="9" width="15.7109375" style="26" customWidth="1"/>
    <col min="10" max="10" width="10.7109375" style="2" customWidth="1"/>
    <col min="11" max="13" width="11.7109375" style="2" customWidth="1"/>
    <col min="14" max="14" width="15.7109375" style="2" customWidth="1"/>
    <col min="15" max="16384" width="11.42578125" style="2"/>
  </cols>
  <sheetData>
    <row r="1" spans="1:9" s="19" customFormat="1" ht="81.75" customHeight="1" thickBot="1" x14ac:dyDescent="0.35">
      <c r="A1" s="1303"/>
      <c r="B1" s="1303"/>
      <c r="C1" s="1303"/>
      <c r="D1" s="1303"/>
      <c r="E1" s="1303"/>
      <c r="F1" s="1303"/>
      <c r="G1" s="1303"/>
      <c r="H1" s="1303"/>
      <c r="I1" s="120"/>
    </row>
    <row r="2" spans="1:9" s="19" customFormat="1" ht="18" customHeight="1" thickBot="1" x14ac:dyDescent="0.35">
      <c r="A2" s="1319" t="s">
        <v>450</v>
      </c>
      <c r="B2" s="1319"/>
      <c r="C2" s="1319"/>
      <c r="D2" s="1319"/>
      <c r="E2" s="1319"/>
      <c r="F2" s="1319"/>
      <c r="G2" s="1319"/>
      <c r="H2" s="1319"/>
      <c r="I2" s="1319"/>
    </row>
    <row r="3" spans="1:9" ht="18" customHeight="1" x14ac:dyDescent="0.2">
      <c r="A3" s="1321"/>
      <c r="B3" s="1321"/>
      <c r="C3" s="1321"/>
      <c r="D3" s="1321"/>
      <c r="E3" s="1321"/>
      <c r="F3" s="1321"/>
      <c r="G3" s="1321"/>
      <c r="H3" s="1321"/>
      <c r="I3" s="1321"/>
    </row>
    <row r="4" spans="1:9" s="1" customFormat="1" ht="18" customHeight="1" x14ac:dyDescent="0.3">
      <c r="A4" s="48" t="s">
        <v>83</v>
      </c>
      <c r="B4" s="49" t="s">
        <v>262</v>
      </c>
      <c r="C4" s="48"/>
      <c r="D4" s="50"/>
      <c r="E4" s="48"/>
      <c r="F4" s="51" t="s">
        <v>415</v>
      </c>
      <c r="G4" s="51"/>
      <c r="H4" s="48"/>
      <c r="I4" s="884" t="s">
        <v>517</v>
      </c>
    </row>
    <row r="5" spans="1:9" s="19" customFormat="1" ht="18" customHeight="1" x14ac:dyDescent="0.3">
      <c r="A5" s="52"/>
      <c r="B5" s="52"/>
      <c r="C5" s="52"/>
      <c r="D5" s="53"/>
      <c r="E5" s="54"/>
      <c r="F5" s="1205"/>
      <c r="G5" s="55" t="s">
        <v>306</v>
      </c>
      <c r="H5" s="56"/>
      <c r="I5" s="57"/>
    </row>
    <row r="6" spans="1:9" s="19" customFormat="1" ht="18" customHeight="1" x14ac:dyDescent="0.3">
      <c r="A6" s="52"/>
      <c r="B6" s="52"/>
      <c r="C6" s="52"/>
      <c r="D6" s="53"/>
      <c r="E6" s="54"/>
      <c r="F6" s="1205"/>
      <c r="G6" s="55" t="s">
        <v>307</v>
      </c>
      <c r="H6" s="56"/>
      <c r="I6" s="58"/>
    </row>
    <row r="7" spans="1:9" s="1" customFormat="1" ht="18" customHeight="1" x14ac:dyDescent="0.3">
      <c r="A7" s="48" t="s">
        <v>83</v>
      </c>
      <c r="B7" s="49" t="s">
        <v>263</v>
      </c>
      <c r="C7" s="48"/>
      <c r="D7" s="59"/>
      <c r="E7" s="60"/>
      <c r="F7" s="51" t="s">
        <v>415</v>
      </c>
      <c r="G7" s="51"/>
      <c r="H7" s="61"/>
      <c r="I7" s="884" t="s">
        <v>517</v>
      </c>
    </row>
    <row r="8" spans="1:9" s="1" customFormat="1" ht="18" customHeight="1" x14ac:dyDescent="0.2">
      <c r="A8" s="52"/>
      <c r="B8" s="52"/>
      <c r="C8" s="52"/>
      <c r="D8" s="55"/>
      <c r="E8" s="54"/>
      <c r="F8" s="1205"/>
      <c r="G8" s="55" t="s">
        <v>306</v>
      </c>
      <c r="H8" s="56"/>
      <c r="I8" s="62"/>
    </row>
    <row r="9" spans="1:9" s="1" customFormat="1" ht="18" customHeight="1" x14ac:dyDescent="0.2">
      <c r="A9" s="52"/>
      <c r="B9" s="52"/>
      <c r="C9" s="52"/>
      <c r="D9" s="55"/>
      <c r="E9" s="54"/>
      <c r="F9" s="1205"/>
      <c r="G9" s="55" t="s">
        <v>307</v>
      </c>
      <c r="H9" s="56"/>
      <c r="I9" s="151"/>
    </row>
    <row r="10" spans="1:9" s="1" customFormat="1" ht="18" customHeight="1" x14ac:dyDescent="0.2">
      <c r="A10" s="52"/>
      <c r="B10" s="52"/>
      <c r="C10" s="52"/>
      <c r="D10" s="55"/>
      <c r="E10" s="54"/>
      <c r="F10" s="1205"/>
      <c r="G10" s="228" t="s">
        <v>456</v>
      </c>
      <c r="H10" s="301"/>
      <c r="I10" s="149"/>
    </row>
    <row r="11" spans="1:9" s="1" customFormat="1" ht="18" customHeight="1" x14ac:dyDescent="0.3">
      <c r="A11" s="48" t="s">
        <v>83</v>
      </c>
      <c r="B11" s="49" t="s">
        <v>19</v>
      </c>
      <c r="C11" s="48"/>
      <c r="D11" s="59"/>
      <c r="E11" s="60"/>
      <c r="F11" s="51" t="s">
        <v>86</v>
      </c>
      <c r="G11" s="51"/>
      <c r="H11" s="61"/>
      <c r="I11" s="884" t="s">
        <v>517</v>
      </c>
    </row>
    <row r="12" spans="1:9" s="1" customFormat="1" ht="18" customHeight="1" x14ac:dyDescent="0.2">
      <c r="A12" s="52"/>
      <c r="B12" s="52"/>
      <c r="C12" s="52"/>
      <c r="D12" s="55"/>
      <c r="E12" s="54"/>
      <c r="F12" s="1205"/>
      <c r="G12" s="55" t="s">
        <v>20</v>
      </c>
      <c r="H12" s="56"/>
      <c r="I12" s="149"/>
    </row>
    <row r="13" spans="1:9" s="1" customFormat="1" ht="18" customHeight="1" x14ac:dyDescent="0.2">
      <c r="A13" s="48" t="s">
        <v>83</v>
      </c>
      <c r="B13" s="49" t="s">
        <v>528</v>
      </c>
      <c r="C13" s="48"/>
      <c r="D13" s="59"/>
      <c r="E13" s="60"/>
      <c r="F13" s="51" t="s">
        <v>529</v>
      </c>
      <c r="G13" s="51"/>
      <c r="H13" s="61"/>
      <c r="I13" s="51"/>
    </row>
    <row r="14" spans="1:9" s="1" customFormat="1" ht="18" customHeight="1" x14ac:dyDescent="0.3">
      <c r="A14" s="48"/>
      <c r="B14" s="49" t="s">
        <v>531</v>
      </c>
      <c r="C14" s="48"/>
      <c r="D14" s="59"/>
      <c r="E14" s="60"/>
      <c r="F14" s="51" t="s">
        <v>87</v>
      </c>
      <c r="G14" s="51"/>
      <c r="H14" s="61"/>
      <c r="I14" s="884" t="s">
        <v>517</v>
      </c>
    </row>
    <row r="15" spans="1:9" s="1" customFormat="1" ht="18" customHeight="1" x14ac:dyDescent="0.2">
      <c r="A15" s="52"/>
      <c r="B15" s="52"/>
      <c r="C15" s="52"/>
      <c r="D15" s="55"/>
      <c r="E15" s="54"/>
      <c r="F15" s="1205"/>
      <c r="G15" s="55" t="s">
        <v>306</v>
      </c>
      <c r="H15" s="56"/>
      <c r="I15" s="62"/>
    </row>
    <row r="16" spans="1:9" s="1" customFormat="1" ht="18" customHeight="1" x14ac:dyDescent="0.2">
      <c r="A16" s="52"/>
      <c r="B16" s="52"/>
      <c r="C16" s="52"/>
      <c r="D16" s="55"/>
      <c r="E16" s="54"/>
      <c r="F16" s="1205"/>
      <c r="G16" s="55" t="s">
        <v>307</v>
      </c>
      <c r="H16" s="56"/>
      <c r="I16" s="63"/>
    </row>
    <row r="17" spans="1:9" s="1" customFormat="1" ht="18" customHeight="1" x14ac:dyDescent="0.3">
      <c r="A17" s="48"/>
      <c r="B17" s="49" t="s">
        <v>532</v>
      </c>
      <c r="C17" s="48"/>
      <c r="D17" s="59"/>
      <c r="E17" s="60"/>
      <c r="F17" s="51" t="s">
        <v>530</v>
      </c>
      <c r="G17" s="51"/>
      <c r="H17" s="61"/>
      <c r="I17" s="884" t="s">
        <v>197</v>
      </c>
    </row>
    <row r="18" spans="1:9" s="1" customFormat="1" ht="18" customHeight="1" x14ac:dyDescent="0.2">
      <c r="A18" s="52"/>
      <c r="B18" s="52"/>
      <c r="C18" s="52"/>
      <c r="D18" s="55"/>
      <c r="E18" s="54"/>
      <c r="F18" s="1205"/>
      <c r="G18" s="55" t="s">
        <v>306</v>
      </c>
      <c r="H18" s="56"/>
      <c r="I18" s="62"/>
    </row>
    <row r="19" spans="1:9" s="1" customFormat="1" ht="18" customHeight="1" x14ac:dyDescent="0.2">
      <c r="A19" s="52"/>
      <c r="B19" s="52"/>
      <c r="C19" s="52"/>
      <c r="D19" s="55"/>
      <c r="E19" s="54"/>
      <c r="F19" s="1205"/>
      <c r="G19" s="55" t="s">
        <v>307</v>
      </c>
      <c r="H19" s="56"/>
      <c r="I19" s="63"/>
    </row>
    <row r="20" spans="1:9" s="1" customFormat="1" ht="18" customHeight="1" x14ac:dyDescent="0.3">
      <c r="A20" s="48"/>
      <c r="B20" s="49" t="s">
        <v>533</v>
      </c>
      <c r="C20" s="48"/>
      <c r="D20" s="50"/>
      <c r="E20" s="150"/>
      <c r="F20" s="51" t="s">
        <v>89</v>
      </c>
      <c r="G20" s="51"/>
      <c r="H20" s="61"/>
      <c r="I20" s="884" t="s">
        <v>198</v>
      </c>
    </row>
    <row r="21" spans="1:9" s="1" customFormat="1" ht="18" customHeight="1" x14ac:dyDescent="0.2">
      <c r="A21" s="52"/>
      <c r="B21" s="52"/>
      <c r="C21" s="52"/>
      <c r="D21" s="52"/>
      <c r="E21" s="54"/>
      <c r="F21" s="1205"/>
      <c r="G21" s="55" t="s">
        <v>285</v>
      </c>
      <c r="H21" s="56"/>
      <c r="I21" s="62"/>
    </row>
    <row r="22" spans="1:9" s="1" customFormat="1" ht="18" customHeight="1" x14ac:dyDescent="0.2">
      <c r="A22" s="52"/>
      <c r="B22" s="52"/>
      <c r="C22" s="52"/>
      <c r="D22" s="52"/>
      <c r="E22" s="54"/>
      <c r="F22" s="1205"/>
      <c r="G22" s="55" t="s">
        <v>286</v>
      </c>
      <c r="H22" s="56"/>
      <c r="I22" s="151"/>
    </row>
    <row r="23" spans="1:9" s="1" customFormat="1" ht="18" customHeight="1" x14ac:dyDescent="0.2">
      <c r="A23" s="52"/>
      <c r="B23" s="52"/>
      <c r="C23" s="52"/>
      <c r="D23" s="52"/>
      <c r="E23" s="54"/>
      <c r="F23" s="1205"/>
      <c r="G23" s="55" t="s">
        <v>289</v>
      </c>
      <c r="H23" s="56"/>
      <c r="I23" s="151"/>
    </row>
    <row r="24" spans="1:9" s="1" customFormat="1" ht="18" customHeight="1" x14ac:dyDescent="0.2">
      <c r="A24" s="52"/>
      <c r="B24" s="52"/>
      <c r="C24" s="52"/>
      <c r="D24" s="52"/>
      <c r="E24" s="54"/>
      <c r="F24" s="1205"/>
      <c r="G24" s="55" t="s">
        <v>290</v>
      </c>
      <c r="H24" s="56"/>
      <c r="I24" s="151"/>
    </row>
    <row r="25" spans="1:9" s="1" customFormat="1" ht="18" customHeight="1" x14ac:dyDescent="0.2">
      <c r="A25" s="52"/>
      <c r="B25" s="52"/>
      <c r="C25" s="52"/>
      <c r="D25" s="52"/>
      <c r="E25" s="54"/>
      <c r="F25" s="1205"/>
      <c r="G25" s="55" t="s">
        <v>291</v>
      </c>
      <c r="H25" s="56"/>
      <c r="I25" s="151"/>
    </row>
    <row r="26" spans="1:9" s="1" customFormat="1" ht="18" customHeight="1" x14ac:dyDescent="0.2">
      <c r="A26" s="52"/>
      <c r="B26" s="52"/>
      <c r="C26" s="52"/>
      <c r="D26" s="52"/>
      <c r="E26" s="54"/>
      <c r="F26" s="1205"/>
      <c r="G26" s="55" t="s">
        <v>292</v>
      </c>
      <c r="H26" s="56"/>
      <c r="I26" s="151"/>
    </row>
    <row r="27" spans="1:9" s="1" customFormat="1" ht="18" customHeight="1" x14ac:dyDescent="0.2">
      <c r="A27" s="52"/>
      <c r="B27" s="52"/>
      <c r="C27" s="52"/>
      <c r="D27" s="52"/>
      <c r="E27" s="54"/>
      <c r="F27" s="1205"/>
      <c r="G27" s="55" t="s">
        <v>293</v>
      </c>
      <c r="H27" s="56"/>
      <c r="I27" s="151"/>
    </row>
    <row r="28" spans="1:9" s="1" customFormat="1" ht="18" customHeight="1" x14ac:dyDescent="0.2">
      <c r="A28" s="52"/>
      <c r="B28" s="52"/>
      <c r="C28" s="52"/>
      <c r="D28" s="52"/>
      <c r="E28" s="54"/>
      <c r="F28" s="1205"/>
      <c r="G28" s="55" t="s">
        <v>287</v>
      </c>
      <c r="H28" s="56"/>
      <c r="I28" s="151"/>
    </row>
    <row r="29" spans="1:9" s="1" customFormat="1" ht="18" customHeight="1" x14ac:dyDescent="0.2">
      <c r="A29" s="52"/>
      <c r="B29" s="52"/>
      <c r="C29" s="52"/>
      <c r="D29" s="52"/>
      <c r="E29" s="54"/>
      <c r="F29" s="1205"/>
      <c r="G29" s="55" t="s">
        <v>288</v>
      </c>
      <c r="H29" s="56"/>
      <c r="I29" s="297">
        <f>SUM(F21:F29)</f>
        <v>0</v>
      </c>
    </row>
    <row r="30" spans="1:9" s="1" customFormat="1" ht="18" customHeight="1" x14ac:dyDescent="0.3">
      <c r="A30" s="291"/>
      <c r="B30" s="292" t="s">
        <v>534</v>
      </c>
      <c r="C30" s="291"/>
      <c r="D30" s="291"/>
      <c r="E30" s="293"/>
      <c r="F30" s="294" t="s">
        <v>428</v>
      </c>
      <c r="G30" s="295"/>
      <c r="H30" s="296"/>
      <c r="I30" s="884" t="s">
        <v>192</v>
      </c>
    </row>
    <row r="31" spans="1:9" s="1" customFormat="1" ht="18" customHeight="1" x14ac:dyDescent="0.2">
      <c r="A31" s="52"/>
      <c r="B31" s="52"/>
      <c r="C31" s="52"/>
      <c r="D31" s="52"/>
      <c r="E31" s="54"/>
      <c r="F31" s="1205"/>
      <c r="G31" s="55" t="s">
        <v>285</v>
      </c>
      <c r="H31" s="56"/>
      <c r="I31" s="151"/>
    </row>
    <row r="32" spans="1:9" s="1" customFormat="1" ht="18" customHeight="1" x14ac:dyDescent="0.2">
      <c r="A32" s="52"/>
      <c r="B32" s="52"/>
      <c r="C32" s="52"/>
      <c r="D32" s="52"/>
      <c r="E32" s="54"/>
      <c r="F32" s="1205"/>
      <c r="G32" s="55" t="s">
        <v>286</v>
      </c>
      <c r="H32" s="56"/>
      <c r="I32" s="151"/>
    </row>
    <row r="33" spans="1:9" s="1" customFormat="1" ht="18" customHeight="1" x14ac:dyDescent="0.2">
      <c r="A33" s="52"/>
      <c r="B33" s="52"/>
      <c r="C33" s="52"/>
      <c r="D33" s="52"/>
      <c r="E33" s="54"/>
      <c r="F33" s="1205"/>
      <c r="G33" s="55" t="s">
        <v>289</v>
      </c>
      <c r="H33" s="56"/>
      <c r="I33" s="151"/>
    </row>
    <row r="34" spans="1:9" s="1" customFormat="1" ht="18" customHeight="1" x14ac:dyDescent="0.2">
      <c r="A34" s="52"/>
      <c r="B34" s="52"/>
      <c r="C34" s="52"/>
      <c r="D34" s="52"/>
      <c r="E34" s="54"/>
      <c r="F34" s="1205"/>
      <c r="G34" s="55" t="s">
        <v>290</v>
      </c>
      <c r="H34" s="56"/>
      <c r="I34" s="151"/>
    </row>
    <row r="35" spans="1:9" s="1" customFormat="1" ht="18" customHeight="1" x14ac:dyDescent="0.2">
      <c r="A35" s="52"/>
      <c r="B35" s="52"/>
      <c r="C35" s="52"/>
      <c r="D35" s="52"/>
      <c r="E35" s="54"/>
      <c r="F35" s="1205"/>
      <c r="G35" s="55" t="s">
        <v>291</v>
      </c>
      <c r="H35" s="56"/>
      <c r="I35" s="151"/>
    </row>
    <row r="36" spans="1:9" s="1" customFormat="1" ht="18" customHeight="1" x14ac:dyDescent="0.2">
      <c r="A36" s="52"/>
      <c r="B36" s="52"/>
      <c r="C36" s="52"/>
      <c r="D36" s="52"/>
      <c r="E36" s="54"/>
      <c r="F36" s="1205"/>
      <c r="G36" s="55" t="s">
        <v>292</v>
      </c>
      <c r="H36" s="56"/>
      <c r="I36" s="151"/>
    </row>
    <row r="37" spans="1:9" s="1" customFormat="1" ht="18" customHeight="1" x14ac:dyDescent="0.2">
      <c r="A37" s="52"/>
      <c r="B37" s="52"/>
      <c r="C37" s="52"/>
      <c r="D37" s="52"/>
      <c r="E37" s="54"/>
      <c r="F37" s="1205"/>
      <c r="G37" s="55" t="s">
        <v>293</v>
      </c>
      <c r="H37" s="56"/>
      <c r="I37" s="151"/>
    </row>
    <row r="38" spans="1:9" s="1" customFormat="1" ht="18" customHeight="1" x14ac:dyDescent="0.2">
      <c r="A38" s="52"/>
      <c r="B38" s="52"/>
      <c r="C38" s="52"/>
      <c r="D38" s="52"/>
      <c r="E38" s="54"/>
      <c r="F38" s="1205"/>
      <c r="G38" s="55" t="s">
        <v>287</v>
      </c>
      <c r="H38" s="56"/>
      <c r="I38" s="151"/>
    </row>
    <row r="39" spans="1:9" s="1" customFormat="1" ht="18" customHeight="1" x14ac:dyDescent="0.2">
      <c r="A39" s="52"/>
      <c r="B39" s="52"/>
      <c r="C39" s="52"/>
      <c r="D39" s="52"/>
      <c r="E39" s="54"/>
      <c r="F39" s="1205"/>
      <c r="G39" s="55" t="s">
        <v>288</v>
      </c>
      <c r="H39" s="56"/>
      <c r="I39" s="297">
        <f>SUM(F31:F39)</f>
        <v>0</v>
      </c>
    </row>
    <row r="40" spans="1:9" s="1" customFormat="1" ht="18" customHeight="1" x14ac:dyDescent="0.3">
      <c r="A40" s="48"/>
      <c r="B40" s="49" t="s">
        <v>535</v>
      </c>
      <c r="C40" s="48"/>
      <c r="D40" s="59"/>
      <c r="E40" s="60"/>
      <c r="F40" s="51" t="s">
        <v>90</v>
      </c>
      <c r="G40" s="51"/>
      <c r="H40" s="61"/>
      <c r="I40" s="884" t="s">
        <v>520</v>
      </c>
    </row>
    <row r="41" spans="1:9" s="1" customFormat="1" ht="18" customHeight="1" x14ac:dyDescent="0.2">
      <c r="A41" s="52"/>
      <c r="B41" s="52"/>
      <c r="C41" s="52"/>
      <c r="D41" s="55"/>
      <c r="E41" s="54"/>
      <c r="F41" s="1205"/>
      <c r="G41" s="55" t="s">
        <v>25</v>
      </c>
      <c r="H41" s="56"/>
      <c r="I41" s="62"/>
    </row>
    <row r="42" spans="1:9" s="1" customFormat="1" ht="18" customHeight="1" x14ac:dyDescent="0.2">
      <c r="A42" s="52"/>
      <c r="B42" s="52"/>
      <c r="C42" s="52"/>
      <c r="D42" s="55"/>
      <c r="E42" s="54"/>
      <c r="F42" s="1205"/>
      <c r="G42" s="55" t="s">
        <v>72</v>
      </c>
      <c r="H42" s="56"/>
      <c r="I42" s="297">
        <f>F42-F46</f>
        <v>0</v>
      </c>
    </row>
    <row r="43" spans="1:9" s="1" customFormat="1" ht="18" customHeight="1" x14ac:dyDescent="0.2">
      <c r="A43" s="52"/>
      <c r="B43" s="52"/>
      <c r="C43" s="52"/>
      <c r="D43" s="55"/>
      <c r="E43" s="54"/>
      <c r="F43" s="1205"/>
      <c r="G43" s="55" t="s">
        <v>372</v>
      </c>
      <c r="H43" s="56"/>
      <c r="I43" s="151"/>
    </row>
    <row r="44" spans="1:9" s="1" customFormat="1" ht="18" customHeight="1" x14ac:dyDescent="0.2">
      <c r="A44" s="52"/>
      <c r="B44" s="52"/>
      <c r="C44" s="52"/>
      <c r="D44" s="55"/>
      <c r="E44" s="54"/>
      <c r="F44" s="1205"/>
      <c r="G44" s="55" t="s">
        <v>554</v>
      </c>
      <c r="H44" s="56"/>
      <c r="I44" s="151"/>
    </row>
    <row r="45" spans="1:9" s="1" customFormat="1" ht="18" customHeight="1" x14ac:dyDescent="0.2">
      <c r="A45" s="52"/>
      <c r="B45" s="52"/>
      <c r="C45" s="52"/>
      <c r="D45" s="55"/>
      <c r="E45" s="54"/>
      <c r="F45" s="1221"/>
      <c r="G45" s="55" t="s">
        <v>546</v>
      </c>
      <c r="H45" s="56"/>
      <c r="I45" s="151"/>
    </row>
    <row r="46" spans="1:9" s="1" customFormat="1" ht="18" customHeight="1" x14ac:dyDescent="0.2">
      <c r="A46" s="52"/>
      <c r="B46" s="52"/>
      <c r="C46" s="52"/>
      <c r="D46" s="55"/>
      <c r="E46" s="54"/>
      <c r="F46" s="882">
        <f>I39</f>
        <v>0</v>
      </c>
      <c r="G46" s="55" t="s">
        <v>516</v>
      </c>
      <c r="H46" s="56"/>
      <c r="I46" s="149"/>
    </row>
    <row r="47" spans="1:9" s="1" customFormat="1" ht="18" customHeight="1" x14ac:dyDescent="0.3">
      <c r="A47" s="48" t="s">
        <v>83</v>
      </c>
      <c r="B47" s="49" t="s">
        <v>485</v>
      </c>
      <c r="C47" s="48"/>
      <c r="D47" s="59"/>
      <c r="E47" s="60"/>
      <c r="F47" s="881" t="s">
        <v>483</v>
      </c>
      <c r="G47" s="51"/>
      <c r="H47" s="61"/>
      <c r="I47" s="884" t="s">
        <v>199</v>
      </c>
    </row>
    <row r="48" spans="1:9" s="1" customFormat="1" ht="18" customHeight="1" x14ac:dyDescent="0.2">
      <c r="A48" s="52"/>
      <c r="B48" s="52"/>
      <c r="C48" s="52"/>
      <c r="D48" s="55"/>
      <c r="E48" s="54"/>
      <c r="F48" s="1205"/>
      <c r="G48" s="55" t="s">
        <v>44</v>
      </c>
      <c r="H48" s="56"/>
      <c r="I48" s="149"/>
    </row>
    <row r="49" spans="1:14" s="1" customFormat="1" ht="18" customHeight="1" x14ac:dyDescent="0.3">
      <c r="A49" s="48" t="s">
        <v>207</v>
      </c>
      <c r="B49" s="49" t="s">
        <v>277</v>
      </c>
      <c r="C49" s="48"/>
      <c r="D49" s="59"/>
      <c r="E49" s="60"/>
      <c r="F49" s="152"/>
      <c r="G49" s="59"/>
      <c r="H49" s="61"/>
      <c r="I49" s="884" t="s">
        <v>517</v>
      </c>
    </row>
    <row r="50" spans="1:14" s="1" customFormat="1" ht="18" customHeight="1" x14ac:dyDescent="0.2">
      <c r="A50" s="52"/>
      <c r="B50" s="52" t="s">
        <v>315</v>
      </c>
      <c r="C50" s="52"/>
      <c r="D50" s="55"/>
      <c r="E50" s="54"/>
      <c r="F50" s="1205"/>
      <c r="G50" s="55" t="s">
        <v>247</v>
      </c>
      <c r="H50" s="56"/>
      <c r="I50" s="62"/>
    </row>
    <row r="51" spans="1:14" s="1" customFormat="1" ht="18" customHeight="1" x14ac:dyDescent="0.2">
      <c r="A51" s="55"/>
      <c r="B51" s="52" t="s">
        <v>131</v>
      </c>
      <c r="C51" s="52"/>
      <c r="D51" s="55"/>
      <c r="E51" s="54"/>
      <c r="F51" s="1205"/>
      <c r="G51" s="55" t="s">
        <v>248</v>
      </c>
      <c r="H51" s="56"/>
      <c r="I51" s="62"/>
    </row>
    <row r="52" spans="1:14" s="1" customFormat="1" ht="18" customHeight="1" x14ac:dyDescent="0.2">
      <c r="A52" s="55"/>
      <c r="B52" s="52" t="s">
        <v>459</v>
      </c>
      <c r="C52" s="52"/>
      <c r="D52" s="55"/>
      <c r="E52" s="54"/>
      <c r="F52" s="1205"/>
      <c r="G52" s="55" t="s">
        <v>11</v>
      </c>
      <c r="H52" s="56"/>
      <c r="I52" s="149"/>
    </row>
    <row r="53" spans="1:14" s="1" customFormat="1" ht="18" customHeight="1" x14ac:dyDescent="0.3">
      <c r="A53" s="48" t="s">
        <v>207</v>
      </c>
      <c r="B53" s="49" t="s">
        <v>223</v>
      </c>
      <c r="C53" s="48"/>
      <c r="D53" s="59"/>
      <c r="E53" s="60"/>
      <c r="F53" s="152"/>
      <c r="G53" s="51"/>
      <c r="H53" s="61"/>
      <c r="I53" s="884" t="s">
        <v>191</v>
      </c>
    </row>
    <row r="54" spans="1:14" s="1" customFormat="1" ht="18" customHeight="1" thickBot="1" x14ac:dyDescent="0.25">
      <c r="A54" s="52"/>
      <c r="B54" s="52" t="s">
        <v>73</v>
      </c>
      <c r="C54" s="52"/>
      <c r="D54" s="55"/>
      <c r="E54" s="54"/>
      <c r="F54" s="1205"/>
      <c r="G54" s="55" t="s">
        <v>151</v>
      </c>
      <c r="H54" s="56"/>
      <c r="I54" s="62"/>
    </row>
    <row r="55" spans="1:14" s="1" customFormat="1" ht="18" customHeight="1" thickBot="1" x14ac:dyDescent="0.25">
      <c r="A55" s="1157"/>
      <c r="B55" s="1157"/>
      <c r="C55" s="1157"/>
      <c r="D55" s="1157"/>
      <c r="E55" s="1157"/>
      <c r="F55" s="1157"/>
      <c r="G55" s="1157"/>
      <c r="H55" s="1157"/>
      <c r="I55" s="1157"/>
    </row>
    <row r="56" spans="1:14" s="1" customFormat="1" ht="18" customHeight="1" thickBot="1" x14ac:dyDescent="0.35">
      <c r="A56" s="1293" t="s">
        <v>275</v>
      </c>
      <c r="B56" s="1293"/>
      <c r="C56" s="1293"/>
      <c r="D56" s="1293"/>
      <c r="E56" s="1293"/>
      <c r="F56" s="1293"/>
      <c r="G56" s="1293"/>
      <c r="H56" s="1293"/>
      <c r="I56" s="1293"/>
      <c r="J56" s="1293"/>
      <c r="K56" s="1293"/>
      <c r="L56" s="1293"/>
      <c r="M56" s="1293"/>
      <c r="N56" s="1293"/>
    </row>
    <row r="57" spans="1:14" s="19" customFormat="1" ht="18" customHeight="1" x14ac:dyDescent="0.3">
      <c r="A57" s="1158" t="s">
        <v>80</v>
      </c>
      <c r="B57" s="1159" t="s">
        <v>283</v>
      </c>
      <c r="C57" s="1160"/>
      <c r="D57" s="1161"/>
      <c r="E57" s="1162"/>
      <c r="F57" s="1161"/>
      <c r="G57" s="1161"/>
      <c r="H57" s="1161"/>
      <c r="I57" s="886" t="s">
        <v>193</v>
      </c>
      <c r="K57" s="1158" t="s">
        <v>80</v>
      </c>
      <c r="L57" s="170" t="s">
        <v>497</v>
      </c>
      <c r="M57" s="1161"/>
      <c r="N57" s="886" t="s">
        <v>386</v>
      </c>
    </row>
    <row r="58" spans="1:14" s="19" customFormat="1" ht="18" customHeight="1" x14ac:dyDescent="0.2">
      <c r="A58" s="880"/>
      <c r="B58" s="880" t="s">
        <v>504</v>
      </c>
      <c r="C58" s="53"/>
      <c r="D58" s="53"/>
      <c r="E58" s="70"/>
      <c r="F58" s="1205"/>
      <c r="G58" s="53" t="s">
        <v>11</v>
      </c>
      <c r="H58" s="53"/>
      <c r="I58" s="72"/>
      <c r="K58" s="1155">
        <v>1</v>
      </c>
      <c r="L58" s="1206"/>
      <c r="M58" s="73"/>
      <c r="N58" s="73"/>
    </row>
    <row r="59" spans="1:14" s="19" customFormat="1" ht="18" customHeight="1" x14ac:dyDescent="0.2">
      <c r="A59" s="880"/>
      <c r="B59" s="880" t="s">
        <v>503</v>
      </c>
      <c r="C59" s="53"/>
      <c r="D59" s="53"/>
      <c r="E59" s="70"/>
      <c r="F59" s="1205"/>
      <c r="G59" s="53" t="s">
        <v>11</v>
      </c>
      <c r="H59" s="53"/>
      <c r="I59" s="73"/>
      <c r="K59" s="1155">
        <v>2</v>
      </c>
      <c r="L59" s="1224"/>
      <c r="M59" s="73"/>
      <c r="N59" s="73"/>
    </row>
    <row r="60" spans="1:14" s="19" customFormat="1" ht="18" customHeight="1" x14ac:dyDescent="0.2">
      <c r="A60" s="880"/>
      <c r="B60" s="880" t="s">
        <v>519</v>
      </c>
      <c r="C60" s="53"/>
      <c r="D60" s="53"/>
      <c r="E60" s="70"/>
      <c r="F60" s="1205"/>
      <c r="G60" s="53" t="s">
        <v>11</v>
      </c>
      <c r="H60" s="53"/>
      <c r="I60" s="73"/>
      <c r="K60" s="1155">
        <v>3</v>
      </c>
      <c r="L60" s="1224"/>
      <c r="M60" s="73"/>
      <c r="N60" s="73"/>
    </row>
    <row r="61" spans="1:14" s="20" customFormat="1" ht="18" customHeight="1" x14ac:dyDescent="0.2">
      <c r="A61" s="880"/>
      <c r="B61" s="880" t="s">
        <v>505</v>
      </c>
      <c r="C61" s="53"/>
      <c r="D61" s="53"/>
      <c r="E61" s="70"/>
      <c r="F61" s="1205"/>
      <c r="G61" s="53" t="s">
        <v>11</v>
      </c>
      <c r="H61" s="53"/>
      <c r="I61" s="73"/>
      <c r="K61" s="1155">
        <v>4</v>
      </c>
      <c r="L61" s="1224"/>
      <c r="M61" s="73"/>
      <c r="N61" s="73"/>
    </row>
    <row r="62" spans="1:14" s="20" customFormat="1" ht="18" customHeight="1" x14ac:dyDescent="0.2">
      <c r="A62" s="880"/>
      <c r="B62" s="880" t="s">
        <v>71</v>
      </c>
      <c r="C62" s="53"/>
      <c r="D62" s="53"/>
      <c r="E62" s="70"/>
      <c r="F62" s="1206"/>
      <c r="G62" s="53" t="s">
        <v>74</v>
      </c>
      <c r="H62" s="53"/>
      <c r="I62" s="156"/>
      <c r="K62" s="1155">
        <v>5</v>
      </c>
      <c r="L62" s="1224"/>
      <c r="M62" s="73"/>
      <c r="N62" s="73"/>
    </row>
    <row r="63" spans="1:14" s="20" customFormat="1" ht="18" customHeight="1" x14ac:dyDescent="0.3">
      <c r="A63" s="121" t="s">
        <v>409</v>
      </c>
      <c r="B63" s="153" t="s">
        <v>49</v>
      </c>
      <c r="C63" s="154"/>
      <c r="D63" s="155"/>
      <c r="E63" s="122"/>
      <c r="F63" s="155"/>
      <c r="G63" s="155"/>
      <c r="H63" s="155"/>
      <c r="I63" s="885" t="s">
        <v>194</v>
      </c>
      <c r="K63" s="1155">
        <v>6</v>
      </c>
      <c r="L63" s="1224"/>
      <c r="M63" s="73"/>
      <c r="N63" s="73"/>
    </row>
    <row r="64" spans="1:14" s="20" customFormat="1" ht="18" customHeight="1" x14ac:dyDescent="0.2">
      <c r="A64" s="880"/>
      <c r="B64" s="880" t="s">
        <v>200</v>
      </c>
      <c r="C64" s="53"/>
      <c r="D64" s="53"/>
      <c r="E64" s="70"/>
      <c r="F64" s="1206"/>
      <c r="G64" s="53" t="s">
        <v>317</v>
      </c>
      <c r="H64" s="53"/>
      <c r="I64" s="156"/>
      <c r="K64" s="1155">
        <v>7</v>
      </c>
      <c r="L64" s="1224"/>
      <c r="M64" s="73"/>
      <c r="N64" s="73"/>
    </row>
    <row r="65" spans="1:14" s="20" customFormat="1" ht="18" customHeight="1" x14ac:dyDescent="0.3">
      <c r="A65" s="121" t="s">
        <v>80</v>
      </c>
      <c r="B65" s="153" t="s">
        <v>279</v>
      </c>
      <c r="C65" s="154"/>
      <c r="D65" s="155"/>
      <c r="E65" s="122"/>
      <c r="F65" s="155"/>
      <c r="G65" s="155"/>
      <c r="H65" s="155"/>
      <c r="I65" s="885" t="s">
        <v>195</v>
      </c>
      <c r="K65" s="1155">
        <v>8</v>
      </c>
      <c r="L65" s="1224"/>
      <c r="M65" s="73"/>
      <c r="N65" s="73"/>
    </row>
    <row r="66" spans="1:14" s="20" customFormat="1" ht="18" customHeight="1" x14ac:dyDescent="0.2">
      <c r="A66" s="880"/>
      <c r="B66" s="880" t="s">
        <v>508</v>
      </c>
      <c r="C66" s="53"/>
      <c r="D66" s="53"/>
      <c r="E66" s="70"/>
      <c r="F66" s="1206"/>
      <c r="G66" s="53" t="s">
        <v>317</v>
      </c>
      <c r="H66" s="53"/>
      <c r="I66" s="156"/>
      <c r="K66" s="1155">
        <v>9</v>
      </c>
      <c r="L66" s="1224"/>
      <c r="M66" s="73"/>
      <c r="N66" s="73"/>
    </row>
    <row r="67" spans="1:14" s="20" customFormat="1" ht="18" customHeight="1" x14ac:dyDescent="0.3">
      <c r="A67" s="121" t="s">
        <v>80</v>
      </c>
      <c r="B67" s="153" t="s">
        <v>57</v>
      </c>
      <c r="C67" s="154"/>
      <c r="D67" s="155"/>
      <c r="E67" s="122"/>
      <c r="F67" s="155"/>
      <c r="G67" s="155"/>
      <c r="H67" s="155"/>
      <c r="I67" s="885" t="s">
        <v>188</v>
      </c>
      <c r="K67" s="1155">
        <v>10</v>
      </c>
      <c r="L67" s="1224"/>
      <c r="M67" s="73"/>
      <c r="N67" s="73"/>
    </row>
    <row r="68" spans="1:14" s="20" customFormat="1" ht="18" customHeight="1" x14ac:dyDescent="0.2">
      <c r="A68" s="880"/>
      <c r="B68" s="880" t="s">
        <v>509</v>
      </c>
      <c r="C68" s="53"/>
      <c r="D68" s="53"/>
      <c r="E68" s="70"/>
      <c r="F68" s="1206"/>
      <c r="G68" s="53" t="s">
        <v>317</v>
      </c>
      <c r="H68" s="53"/>
      <c r="I68" s="156"/>
      <c r="K68" s="1155">
        <v>11</v>
      </c>
      <c r="L68" s="1224"/>
      <c r="M68" s="73"/>
      <c r="N68" s="73"/>
    </row>
    <row r="69" spans="1:14" s="20" customFormat="1" ht="18" customHeight="1" x14ac:dyDescent="0.3">
      <c r="A69" s="121" t="s">
        <v>80</v>
      </c>
      <c r="B69" s="153" t="s">
        <v>51</v>
      </c>
      <c r="C69" s="154"/>
      <c r="D69" s="155"/>
      <c r="E69" s="122"/>
      <c r="F69" s="155"/>
      <c r="G69" s="155"/>
      <c r="H69" s="155"/>
      <c r="I69" s="885" t="s">
        <v>186</v>
      </c>
      <c r="K69" s="1155">
        <v>12</v>
      </c>
      <c r="L69" s="1224"/>
      <c r="M69" s="73"/>
      <c r="N69" s="73"/>
    </row>
    <row r="70" spans="1:14" s="20" customFormat="1" ht="18" customHeight="1" x14ac:dyDescent="0.2">
      <c r="A70" s="880"/>
      <c r="B70" s="880" t="s">
        <v>201</v>
      </c>
      <c r="C70" s="53"/>
      <c r="D70" s="53"/>
      <c r="E70" s="70"/>
      <c r="F70" s="1206"/>
      <c r="G70" s="53" t="s">
        <v>74</v>
      </c>
      <c r="H70" s="53"/>
      <c r="I70" s="156"/>
      <c r="K70" s="1155">
        <v>13</v>
      </c>
      <c r="L70" s="1224"/>
      <c r="M70" s="73"/>
      <c r="N70" s="73"/>
    </row>
    <row r="71" spans="1:14" s="20" customFormat="1" ht="18" customHeight="1" x14ac:dyDescent="0.3">
      <c r="A71" s="121" t="s">
        <v>80</v>
      </c>
      <c r="B71" s="153" t="s">
        <v>278</v>
      </c>
      <c r="C71" s="154"/>
      <c r="D71" s="155"/>
      <c r="E71" s="122"/>
      <c r="F71" s="155"/>
      <c r="G71" s="155"/>
      <c r="H71" s="155"/>
      <c r="I71" s="885" t="s">
        <v>187</v>
      </c>
      <c r="K71" s="1155">
        <v>14</v>
      </c>
      <c r="L71" s="1224"/>
      <c r="M71" s="73"/>
      <c r="N71" s="73"/>
    </row>
    <row r="72" spans="1:14" s="20" customFormat="1" ht="18" customHeight="1" x14ac:dyDescent="0.2">
      <c r="A72" s="880"/>
      <c r="B72" s="880" t="s">
        <v>506</v>
      </c>
      <c r="C72" s="53"/>
      <c r="D72" s="53"/>
      <c r="E72" s="70"/>
      <c r="F72" s="1205"/>
      <c r="G72" s="53" t="s">
        <v>91</v>
      </c>
      <c r="H72" s="53"/>
      <c r="I72" s="156"/>
      <c r="K72" s="1155">
        <v>15</v>
      </c>
      <c r="L72" s="1224"/>
      <c r="M72" s="73"/>
      <c r="N72" s="73"/>
    </row>
    <row r="73" spans="1:14" s="20" customFormat="1" ht="18" customHeight="1" x14ac:dyDescent="0.3">
      <c r="A73" s="121" t="s">
        <v>80</v>
      </c>
      <c r="B73" s="153" t="s">
        <v>180</v>
      </c>
      <c r="C73" s="154"/>
      <c r="D73" s="155"/>
      <c r="E73" s="122"/>
      <c r="F73" s="155"/>
      <c r="G73" s="155"/>
      <c r="H73" s="155"/>
      <c r="I73" s="885" t="s">
        <v>189</v>
      </c>
      <c r="K73" s="1155">
        <v>16</v>
      </c>
      <c r="L73" s="1224"/>
      <c r="M73" s="73"/>
      <c r="N73" s="73"/>
    </row>
    <row r="74" spans="1:14" s="20" customFormat="1" ht="18" customHeight="1" x14ac:dyDescent="0.2">
      <c r="A74" s="880"/>
      <c r="B74" s="880" t="s">
        <v>507</v>
      </c>
      <c r="C74" s="53"/>
      <c r="D74" s="53"/>
      <c r="E74" s="70"/>
      <c r="F74" s="1205"/>
      <c r="G74" s="53" t="s">
        <v>11</v>
      </c>
      <c r="H74" s="53"/>
      <c r="I74" s="156"/>
      <c r="K74" s="1155">
        <v>17</v>
      </c>
      <c r="L74" s="1224"/>
      <c r="M74" s="73"/>
      <c r="N74" s="73"/>
    </row>
    <row r="75" spans="1:14" s="20" customFormat="1" ht="18" customHeight="1" x14ac:dyDescent="0.3">
      <c r="A75" s="121" t="s">
        <v>80</v>
      </c>
      <c r="B75" s="153" t="s">
        <v>475</v>
      </c>
      <c r="C75" s="154"/>
      <c r="D75" s="155"/>
      <c r="E75" s="122"/>
      <c r="F75" s="155"/>
      <c r="G75" s="155"/>
      <c r="H75" s="155"/>
      <c r="I75" s="885" t="s">
        <v>190</v>
      </c>
      <c r="K75" s="1155">
        <v>18</v>
      </c>
      <c r="L75" s="1224"/>
      <c r="M75" s="73"/>
      <c r="N75" s="73"/>
    </row>
    <row r="76" spans="1:14" s="20" customFormat="1" ht="18" customHeight="1" x14ac:dyDescent="0.2">
      <c r="A76" s="880"/>
      <c r="B76" s="880"/>
      <c r="C76" s="53"/>
      <c r="D76" s="53"/>
      <c r="E76" s="70"/>
      <c r="F76" s="1205"/>
      <c r="G76" s="53" t="s">
        <v>17</v>
      </c>
      <c r="H76" s="53"/>
      <c r="I76" s="156"/>
      <c r="K76" s="1155">
        <v>19</v>
      </c>
      <c r="L76" s="1224"/>
      <c r="M76" s="73"/>
      <c r="N76" s="73"/>
    </row>
    <row r="77" spans="1:14" s="20" customFormat="1" ht="18" customHeight="1" x14ac:dyDescent="0.3">
      <c r="A77" s="121"/>
      <c r="B77" s="153" t="s">
        <v>53</v>
      </c>
      <c r="C77" s="154"/>
      <c r="D77" s="155"/>
      <c r="E77" s="122"/>
      <c r="F77" s="155"/>
      <c r="G77" s="155"/>
      <c r="H77" s="155"/>
      <c r="I77" s="885" t="s">
        <v>196</v>
      </c>
      <c r="K77" s="1155">
        <v>20</v>
      </c>
      <c r="L77" s="1224"/>
      <c r="M77" s="73"/>
      <c r="N77" s="73"/>
    </row>
    <row r="78" spans="1:14" s="20" customFormat="1" ht="18" customHeight="1" x14ac:dyDescent="0.2">
      <c r="A78" s="880" t="s">
        <v>202</v>
      </c>
      <c r="B78" s="1320"/>
      <c r="C78" s="1320"/>
      <c r="D78" s="53"/>
      <c r="E78" s="70"/>
      <c r="F78" s="1205"/>
      <c r="G78" s="53" t="s">
        <v>11</v>
      </c>
      <c r="H78" s="53"/>
      <c r="I78" s="72"/>
      <c r="K78" s="1155">
        <v>21</v>
      </c>
      <c r="L78" s="1224"/>
      <c r="M78" s="73"/>
      <c r="N78" s="73"/>
    </row>
    <row r="79" spans="1:14" s="20" customFormat="1" ht="18" customHeight="1" x14ac:dyDescent="0.2">
      <c r="A79" s="880" t="s">
        <v>202</v>
      </c>
      <c r="B79" s="1320"/>
      <c r="C79" s="1320"/>
      <c r="D79" s="53"/>
      <c r="E79" s="70"/>
      <c r="F79" s="1208"/>
      <c r="G79" s="53" t="s">
        <v>11</v>
      </c>
      <c r="H79" s="53"/>
      <c r="I79" s="73"/>
      <c r="K79" s="1155">
        <v>22</v>
      </c>
      <c r="L79" s="1224"/>
      <c r="M79" s="73"/>
      <c r="N79" s="73"/>
    </row>
    <row r="80" spans="1:14" s="20" customFormat="1" ht="18" customHeight="1" x14ac:dyDescent="0.2">
      <c r="A80" s="880" t="s">
        <v>202</v>
      </c>
      <c r="B80" s="1320"/>
      <c r="C80" s="1320"/>
      <c r="D80" s="53"/>
      <c r="E80" s="70"/>
      <c r="F80" s="1208"/>
      <c r="G80" s="53" t="s">
        <v>11</v>
      </c>
      <c r="H80" s="53"/>
      <c r="I80" s="73"/>
      <c r="K80" s="1155">
        <v>23</v>
      </c>
      <c r="L80" s="1224"/>
      <c r="M80" s="73"/>
      <c r="N80" s="73"/>
    </row>
    <row r="81" spans="1:14" s="20" customFormat="1" ht="18" customHeight="1" x14ac:dyDescent="0.2">
      <c r="A81" s="880" t="s">
        <v>202</v>
      </c>
      <c r="B81" s="1320"/>
      <c r="C81" s="1320"/>
      <c r="D81" s="53"/>
      <c r="E81" s="70"/>
      <c r="F81" s="1208"/>
      <c r="G81" s="53" t="s">
        <v>11</v>
      </c>
      <c r="H81" s="53"/>
      <c r="I81" s="73"/>
      <c r="K81" s="1155">
        <v>24</v>
      </c>
      <c r="L81" s="1224"/>
      <c r="M81" s="73"/>
      <c r="N81" s="73"/>
    </row>
    <row r="82" spans="1:14" s="20" customFormat="1" ht="18" customHeight="1" x14ac:dyDescent="0.2">
      <c r="A82" s="880" t="s">
        <v>202</v>
      </c>
      <c r="B82" s="1320"/>
      <c r="C82" s="1320"/>
      <c r="D82" s="53"/>
      <c r="E82" s="70"/>
      <c r="F82" s="1208"/>
      <c r="G82" s="53" t="s">
        <v>11</v>
      </c>
      <c r="H82" s="53"/>
      <c r="I82" s="73"/>
      <c r="K82" s="1155">
        <v>25</v>
      </c>
      <c r="L82" s="1224"/>
      <c r="M82" s="73"/>
      <c r="N82" s="73"/>
    </row>
    <row r="83" spans="1:14" s="20" customFormat="1" ht="18" customHeight="1" x14ac:dyDescent="0.2">
      <c r="A83" s="880" t="s">
        <v>202</v>
      </c>
      <c r="B83" s="1320"/>
      <c r="C83" s="1320"/>
      <c r="D83" s="53"/>
      <c r="E83" s="70"/>
      <c r="F83" s="1208"/>
      <c r="G83" s="53" t="s">
        <v>11</v>
      </c>
      <c r="H83" s="53"/>
      <c r="I83" s="73"/>
      <c r="K83" s="1155">
        <v>26</v>
      </c>
      <c r="L83" s="1224"/>
      <c r="M83" s="73"/>
      <c r="N83" s="73"/>
    </row>
    <row r="84" spans="1:14" s="19" customFormat="1" ht="18" customHeight="1" x14ac:dyDescent="0.3">
      <c r="A84" s="64"/>
      <c r="B84" s="65" t="s">
        <v>259</v>
      </c>
      <c r="C84" s="66"/>
      <c r="D84" s="67"/>
      <c r="E84" s="68"/>
      <c r="F84" s="67"/>
      <c r="G84" s="67"/>
      <c r="H84" s="67"/>
      <c r="I84" s="885" t="s">
        <v>206</v>
      </c>
    </row>
    <row r="85" spans="1:14" s="19" customFormat="1" ht="18" customHeight="1" x14ac:dyDescent="0.2">
      <c r="A85" s="157" t="s">
        <v>536</v>
      </c>
      <c r="B85" s="158"/>
      <c r="C85" s="158"/>
      <c r="D85" s="158"/>
      <c r="E85" s="159"/>
      <c r="F85" s="158"/>
      <c r="G85" s="158"/>
      <c r="H85" s="158"/>
      <c r="I85" s="128"/>
    </row>
    <row r="86" spans="1:14" s="19" customFormat="1" ht="18" customHeight="1" x14ac:dyDescent="0.2">
      <c r="A86" s="160" t="s">
        <v>203</v>
      </c>
      <c r="B86" s="1318"/>
      <c r="C86" s="1318"/>
      <c r="D86" s="161"/>
      <c r="E86" s="162"/>
      <c r="F86" s="1212"/>
      <c r="G86" s="163" t="s">
        <v>17</v>
      </c>
      <c r="H86" s="163"/>
      <c r="I86" s="164"/>
    </row>
    <row r="87" spans="1:14" s="19" customFormat="1" ht="18" customHeight="1" x14ac:dyDescent="0.3">
      <c r="A87" s="880" t="s">
        <v>76</v>
      </c>
      <c r="B87" s="165"/>
      <c r="C87" s="1211"/>
      <c r="D87" s="166"/>
      <c r="E87" s="1216" t="s">
        <v>77</v>
      </c>
      <c r="F87" s="1213"/>
      <c r="G87" s="168" t="s">
        <v>311</v>
      </c>
      <c r="H87" s="53"/>
      <c r="I87" s="167"/>
    </row>
    <row r="88" spans="1:14" s="19" customFormat="1" ht="18" customHeight="1" x14ac:dyDescent="0.2">
      <c r="A88" s="160" t="s">
        <v>204</v>
      </c>
      <c r="B88" s="1318"/>
      <c r="C88" s="1318"/>
      <c r="D88" s="161"/>
      <c r="E88" s="1217"/>
      <c r="F88" s="1212"/>
      <c r="G88" s="163" t="s">
        <v>17</v>
      </c>
      <c r="H88" s="163"/>
      <c r="I88" s="164"/>
    </row>
    <row r="89" spans="1:14" s="19" customFormat="1" ht="18" customHeight="1" x14ac:dyDescent="0.3">
      <c r="A89" s="880" t="s">
        <v>76</v>
      </c>
      <c r="B89" s="165"/>
      <c r="C89" s="1211"/>
      <c r="D89" s="53"/>
      <c r="E89" s="1216" t="s">
        <v>77</v>
      </c>
      <c r="F89" s="1213"/>
      <c r="G89" s="168" t="s">
        <v>311</v>
      </c>
      <c r="H89" s="53"/>
      <c r="I89" s="167"/>
    </row>
    <row r="90" spans="1:14" s="3" customFormat="1" ht="18" customHeight="1" x14ac:dyDescent="0.2">
      <c r="A90" s="160" t="s">
        <v>205</v>
      </c>
      <c r="B90" s="1318"/>
      <c r="C90" s="1318"/>
      <c r="D90" s="161"/>
      <c r="E90" s="1217"/>
      <c r="F90" s="1212"/>
      <c r="G90" s="163" t="s">
        <v>17</v>
      </c>
      <c r="H90" s="163"/>
      <c r="I90" s="164"/>
    </row>
    <row r="91" spans="1:14" s="19" customFormat="1" ht="18" customHeight="1" x14ac:dyDescent="0.3">
      <c r="A91" s="853" t="s">
        <v>76</v>
      </c>
      <c r="B91" s="854"/>
      <c r="C91" s="1214"/>
      <c r="D91" s="855"/>
      <c r="E91" s="1218" t="s">
        <v>77</v>
      </c>
      <c r="F91" s="1215"/>
      <c r="G91" s="856" t="s">
        <v>311</v>
      </c>
      <c r="H91" s="856"/>
      <c r="I91" s="857"/>
    </row>
    <row r="92" spans="1:14" s="19" customFormat="1" ht="18" customHeight="1" x14ac:dyDescent="0.3">
      <c r="A92" s="64"/>
      <c r="B92" s="65" t="s">
        <v>537</v>
      </c>
      <c r="C92" s="66"/>
      <c r="D92" s="67"/>
      <c r="E92" s="68"/>
      <c r="F92" s="67"/>
      <c r="G92" s="67"/>
      <c r="H92" s="67"/>
      <c r="I92" s="886" t="s">
        <v>429</v>
      </c>
    </row>
    <row r="93" spans="1:14" s="19" customFormat="1" ht="18" customHeight="1" x14ac:dyDescent="0.3">
      <c r="A93" s="860" t="s">
        <v>202</v>
      </c>
      <c r="B93" s="1314"/>
      <c r="C93" s="1314"/>
      <c r="D93" s="861"/>
      <c r="E93" s="860"/>
      <c r="F93" s="1205"/>
      <c r="G93" s="862" t="s">
        <v>17</v>
      </c>
      <c r="H93" s="862"/>
      <c r="I93" s="863"/>
    </row>
    <row r="94" spans="1:14" s="19" customFormat="1" ht="18" customHeight="1" x14ac:dyDescent="0.3">
      <c r="A94" s="860" t="s">
        <v>202</v>
      </c>
      <c r="B94" s="1314"/>
      <c r="C94" s="1314"/>
      <c r="D94" s="861"/>
      <c r="E94" s="860"/>
      <c r="F94" s="1209"/>
      <c r="G94" s="862" t="s">
        <v>17</v>
      </c>
      <c r="H94" s="862"/>
      <c r="I94" s="863"/>
    </row>
    <row r="95" spans="1:14" s="19" customFormat="1" ht="18" customHeight="1" x14ac:dyDescent="0.3">
      <c r="A95" s="860" t="s">
        <v>202</v>
      </c>
      <c r="B95" s="1314"/>
      <c r="C95" s="1314"/>
      <c r="D95" s="861"/>
      <c r="E95" s="860"/>
      <c r="F95" s="1209"/>
      <c r="G95" s="862" t="s">
        <v>17</v>
      </c>
      <c r="H95" s="862"/>
      <c r="I95" s="863"/>
    </row>
    <row r="96" spans="1:14" s="19" customFormat="1" ht="18" customHeight="1" x14ac:dyDescent="0.3">
      <c r="A96" s="864" t="s">
        <v>202</v>
      </c>
      <c r="B96" s="1313"/>
      <c r="C96" s="1313"/>
      <c r="D96" s="865"/>
      <c r="E96" s="864"/>
      <c r="F96" s="1210"/>
      <c r="G96" s="866" t="s">
        <v>17</v>
      </c>
      <c r="H96" s="866"/>
      <c r="I96" s="867"/>
    </row>
    <row r="97" spans="1:9" s="19" customFormat="1" ht="18" customHeight="1" x14ac:dyDescent="0.3">
      <c r="A97" s="860" t="s">
        <v>202</v>
      </c>
      <c r="B97" s="1314"/>
      <c r="C97" s="1314"/>
      <c r="D97" s="861"/>
      <c r="E97" s="860"/>
      <c r="F97" s="1209"/>
      <c r="G97" s="862" t="s">
        <v>17</v>
      </c>
      <c r="H97" s="862"/>
      <c r="I97" s="863"/>
    </row>
    <row r="98" spans="1:9" s="19" customFormat="1" ht="18" customHeight="1" x14ac:dyDescent="0.3">
      <c r="A98" s="868" t="s">
        <v>540</v>
      </c>
      <c r="B98" s="869" t="s">
        <v>461</v>
      </c>
      <c r="C98" s="870"/>
      <c r="D98" s="871"/>
      <c r="E98" s="872"/>
      <c r="F98" s="871"/>
      <c r="G98" s="871"/>
      <c r="H98" s="871"/>
      <c r="I98" s="887" t="s">
        <v>305</v>
      </c>
    </row>
    <row r="99" spans="1:9" s="19" customFormat="1" ht="18" customHeight="1" x14ac:dyDescent="0.2">
      <c r="A99" s="880"/>
      <c r="B99" s="53"/>
      <c r="C99" s="53"/>
      <c r="D99" s="175"/>
      <c r="E99" s="70"/>
      <c r="F99" s="1205"/>
      <c r="G99" s="53" t="s">
        <v>464</v>
      </c>
      <c r="H99" s="53"/>
      <c r="I99" s="127"/>
    </row>
    <row r="100" spans="1:9" s="19" customFormat="1" ht="18" customHeight="1" x14ac:dyDescent="0.2">
      <c r="A100" s="880"/>
      <c r="B100" s="53"/>
      <c r="C100" s="53"/>
      <c r="D100" s="175"/>
      <c r="E100" s="70"/>
      <c r="F100" s="1205"/>
      <c r="G100" s="53" t="s">
        <v>127</v>
      </c>
      <c r="H100" s="53"/>
      <c r="I100" s="127"/>
    </row>
    <row r="101" spans="1:9" s="19" customFormat="1" ht="18" customHeight="1" x14ac:dyDescent="0.3">
      <c r="A101" s="169"/>
      <c r="B101" s="170" t="s">
        <v>280</v>
      </c>
      <c r="C101" s="171"/>
      <c r="D101" s="172"/>
      <c r="E101" s="173"/>
      <c r="F101" s="172"/>
      <c r="G101" s="172"/>
      <c r="H101" s="172"/>
      <c r="I101" s="885" t="s">
        <v>310</v>
      </c>
    </row>
    <row r="102" spans="1:9" s="19" customFormat="1" ht="18" customHeight="1" x14ac:dyDescent="0.2">
      <c r="A102" s="174" t="s">
        <v>78</v>
      </c>
      <c r="B102" s="53"/>
      <c r="C102" s="53"/>
      <c r="D102" s="175"/>
      <c r="E102" s="176"/>
      <c r="F102" s="53"/>
      <c r="G102" s="53"/>
      <c r="H102" s="53"/>
      <c r="I102" s="126"/>
    </row>
    <row r="103" spans="1:9" s="19" customFormat="1" ht="18" customHeight="1" x14ac:dyDescent="0.2">
      <c r="A103" s="880" t="s">
        <v>202</v>
      </c>
      <c r="B103" s="1208"/>
      <c r="C103" s="175" t="s">
        <v>326</v>
      </c>
      <c r="D103" s="1204"/>
      <c r="E103" s="70"/>
      <c r="F103" s="1206"/>
      <c r="G103" s="53" t="s">
        <v>317</v>
      </c>
      <c r="H103" s="53"/>
      <c r="I103" s="127"/>
    </row>
    <row r="104" spans="1:9" s="19" customFormat="1" ht="18" customHeight="1" x14ac:dyDescent="0.2">
      <c r="A104" s="880" t="s">
        <v>202</v>
      </c>
      <c r="B104" s="1208"/>
      <c r="C104" s="175" t="s">
        <v>326</v>
      </c>
      <c r="D104" s="1204"/>
      <c r="E104" s="70"/>
      <c r="F104" s="1224"/>
      <c r="G104" s="53" t="s">
        <v>317</v>
      </c>
      <c r="H104" s="53"/>
      <c r="I104" s="127"/>
    </row>
    <row r="105" spans="1:9" s="19" customFormat="1" ht="18" customHeight="1" x14ac:dyDescent="0.2">
      <c r="A105" s="880" t="s">
        <v>202</v>
      </c>
      <c r="B105" s="1208"/>
      <c r="C105" s="175" t="s">
        <v>326</v>
      </c>
      <c r="D105" s="1204"/>
      <c r="E105" s="70"/>
      <c r="F105" s="1224"/>
      <c r="G105" s="53" t="s">
        <v>317</v>
      </c>
      <c r="H105" s="53"/>
      <c r="I105" s="127"/>
    </row>
    <row r="106" spans="1:9" s="19" customFormat="1" ht="18" customHeight="1" x14ac:dyDescent="0.2">
      <c r="A106" s="880" t="s">
        <v>202</v>
      </c>
      <c r="B106" s="1208"/>
      <c r="C106" s="175" t="s">
        <v>326</v>
      </c>
      <c r="D106" s="1204"/>
      <c r="E106" s="70"/>
      <c r="F106" s="1224"/>
      <c r="G106" s="53" t="s">
        <v>317</v>
      </c>
      <c r="H106" s="53"/>
      <c r="I106" s="127"/>
    </row>
    <row r="107" spans="1:9" s="19" customFormat="1" ht="18" customHeight="1" x14ac:dyDescent="0.2">
      <c r="A107" s="880" t="s">
        <v>202</v>
      </c>
      <c r="B107" s="1208"/>
      <c r="C107" s="175" t="s">
        <v>326</v>
      </c>
      <c r="D107" s="1204"/>
      <c r="E107" s="70"/>
      <c r="F107" s="1224"/>
      <c r="G107" s="53" t="s">
        <v>317</v>
      </c>
      <c r="H107" s="53"/>
      <c r="I107" s="127"/>
    </row>
    <row r="108" spans="1:9" s="19" customFormat="1" ht="18" customHeight="1" x14ac:dyDescent="0.2">
      <c r="A108" s="880" t="s">
        <v>202</v>
      </c>
      <c r="B108" s="1208"/>
      <c r="C108" s="175" t="s">
        <v>326</v>
      </c>
      <c r="D108" s="1204"/>
      <c r="E108" s="70"/>
      <c r="F108" s="1224"/>
      <c r="G108" s="53" t="s">
        <v>317</v>
      </c>
      <c r="H108" s="53"/>
      <c r="I108" s="127"/>
    </row>
    <row r="109" spans="1:9" s="19" customFormat="1" ht="18" customHeight="1" x14ac:dyDescent="0.2">
      <c r="A109" s="880" t="s">
        <v>202</v>
      </c>
      <c r="B109" s="1208"/>
      <c r="C109" s="175" t="s">
        <v>326</v>
      </c>
      <c r="D109" s="1204"/>
      <c r="E109" s="70"/>
      <c r="F109" s="1224"/>
      <c r="G109" s="53" t="s">
        <v>317</v>
      </c>
      <c r="H109" s="53"/>
      <c r="I109" s="127"/>
    </row>
    <row r="110" spans="1:9" s="19" customFormat="1" ht="18" customHeight="1" x14ac:dyDescent="0.2">
      <c r="A110" s="880" t="s">
        <v>202</v>
      </c>
      <c r="B110" s="1208"/>
      <c r="C110" s="175" t="s">
        <v>326</v>
      </c>
      <c r="D110" s="1204"/>
      <c r="E110" s="70"/>
      <c r="F110" s="1224"/>
      <c r="G110" s="53" t="s">
        <v>317</v>
      </c>
      <c r="H110" s="53"/>
      <c r="I110" s="127"/>
    </row>
    <row r="111" spans="1:9" s="19" customFormat="1" ht="18" customHeight="1" x14ac:dyDescent="0.2">
      <c r="A111" s="880" t="s">
        <v>202</v>
      </c>
      <c r="B111" s="1208"/>
      <c r="C111" s="175" t="s">
        <v>326</v>
      </c>
      <c r="D111" s="1204"/>
      <c r="E111" s="70"/>
      <c r="F111" s="1224"/>
      <c r="G111" s="53" t="s">
        <v>317</v>
      </c>
      <c r="H111" s="53"/>
      <c r="I111" s="127"/>
    </row>
    <row r="112" spans="1:9" s="19" customFormat="1" ht="18" customHeight="1" x14ac:dyDescent="0.2">
      <c r="A112" s="880" t="s">
        <v>202</v>
      </c>
      <c r="B112" s="1208"/>
      <c r="C112" s="175" t="s">
        <v>326</v>
      </c>
      <c r="D112" s="1204"/>
      <c r="E112" s="70"/>
      <c r="F112" s="1224"/>
      <c r="G112" s="53" t="s">
        <v>317</v>
      </c>
      <c r="H112" s="53"/>
      <c r="I112" s="127"/>
    </row>
    <row r="113" spans="1:9" s="19" customFormat="1" ht="18" customHeight="1" x14ac:dyDescent="0.2">
      <c r="A113" s="880" t="s">
        <v>202</v>
      </c>
      <c r="B113" s="1208"/>
      <c r="C113" s="175" t="s">
        <v>326</v>
      </c>
      <c r="D113" s="1204"/>
      <c r="E113" s="70"/>
      <c r="F113" s="1224"/>
      <c r="G113" s="53" t="s">
        <v>317</v>
      </c>
      <c r="H113" s="53"/>
      <c r="I113" s="127"/>
    </row>
    <row r="114" spans="1:9" s="19" customFormat="1" ht="18" customHeight="1" x14ac:dyDescent="0.2">
      <c r="A114" s="880" t="s">
        <v>202</v>
      </c>
      <c r="B114" s="1208"/>
      <c r="C114" s="175" t="s">
        <v>326</v>
      </c>
      <c r="D114" s="1204"/>
      <c r="E114" s="70"/>
      <c r="F114" s="1224"/>
      <c r="G114" s="53" t="s">
        <v>317</v>
      </c>
      <c r="H114" s="53"/>
      <c r="I114" s="127"/>
    </row>
    <row r="115" spans="1:9" s="19" customFormat="1" ht="18" customHeight="1" x14ac:dyDescent="0.2">
      <c r="A115" s="880" t="s">
        <v>202</v>
      </c>
      <c r="B115" s="1208"/>
      <c r="C115" s="175" t="s">
        <v>326</v>
      </c>
      <c r="D115" s="1204"/>
      <c r="E115" s="70"/>
      <c r="F115" s="1224"/>
      <c r="G115" s="53" t="s">
        <v>317</v>
      </c>
      <c r="H115" s="53"/>
      <c r="I115" s="127"/>
    </row>
    <row r="116" spans="1:9" s="19" customFormat="1" ht="18" customHeight="1" x14ac:dyDescent="0.2">
      <c r="A116" s="880" t="s">
        <v>202</v>
      </c>
      <c r="B116" s="1208"/>
      <c r="C116" s="175" t="s">
        <v>326</v>
      </c>
      <c r="D116" s="1204"/>
      <c r="E116" s="70"/>
      <c r="F116" s="1224"/>
      <c r="G116" s="53" t="s">
        <v>317</v>
      </c>
      <c r="H116" s="53"/>
      <c r="I116" s="127"/>
    </row>
    <row r="117" spans="1:9" s="19" customFormat="1" ht="18" customHeight="1" x14ac:dyDescent="0.2">
      <c r="A117" s="880" t="s">
        <v>202</v>
      </c>
      <c r="B117" s="1208"/>
      <c r="C117" s="175" t="s">
        <v>326</v>
      </c>
      <c r="D117" s="1204"/>
      <c r="E117" s="70"/>
      <c r="F117" s="1224"/>
      <c r="G117" s="53" t="s">
        <v>317</v>
      </c>
      <c r="H117" s="53"/>
      <c r="I117" s="127"/>
    </row>
    <row r="118" spans="1:9" s="19" customFormat="1" ht="18" customHeight="1" x14ac:dyDescent="0.2">
      <c r="A118" s="880" t="s">
        <v>202</v>
      </c>
      <c r="B118" s="1208"/>
      <c r="C118" s="175" t="s">
        <v>326</v>
      </c>
      <c r="D118" s="1204"/>
      <c r="E118" s="70"/>
      <c r="F118" s="1224"/>
      <c r="G118" s="53" t="s">
        <v>317</v>
      </c>
      <c r="H118" s="53"/>
      <c r="I118" s="127"/>
    </row>
    <row r="119" spans="1:9" s="19" customFormat="1" ht="18" customHeight="1" x14ac:dyDescent="0.2">
      <c r="A119" s="880" t="s">
        <v>202</v>
      </c>
      <c r="B119" s="1208"/>
      <c r="C119" s="175" t="s">
        <v>326</v>
      </c>
      <c r="D119" s="1204"/>
      <c r="E119" s="70"/>
      <c r="F119" s="1224"/>
      <c r="G119" s="53" t="s">
        <v>317</v>
      </c>
      <c r="H119" s="53"/>
      <c r="I119" s="127"/>
    </row>
    <row r="120" spans="1:9" s="19" customFormat="1" ht="18" customHeight="1" x14ac:dyDescent="0.3">
      <c r="A120" s="169" t="s">
        <v>80</v>
      </c>
      <c r="B120" s="170" t="s">
        <v>383</v>
      </c>
      <c r="C120" s="171"/>
      <c r="D120" s="172"/>
      <c r="E120" s="173"/>
      <c r="F120" s="172"/>
      <c r="G120" s="172"/>
      <c r="H120" s="172"/>
      <c r="I120" s="885" t="s">
        <v>264</v>
      </c>
    </row>
    <row r="121" spans="1:9" s="19" customFormat="1" ht="18" customHeight="1" x14ac:dyDescent="0.2">
      <c r="A121" s="52"/>
      <c r="B121" s="52" t="s">
        <v>388</v>
      </c>
      <c r="C121" s="52"/>
      <c r="D121" s="55"/>
      <c r="E121" s="54"/>
      <c r="F121" s="1205"/>
      <c r="G121" s="53" t="s">
        <v>389</v>
      </c>
      <c r="H121" s="53"/>
      <c r="I121" s="127"/>
    </row>
    <row r="122" spans="1:9" s="19" customFormat="1" ht="18" customHeight="1" x14ac:dyDescent="0.3">
      <c r="A122" s="169"/>
      <c r="B122" s="170" t="s">
        <v>82</v>
      </c>
      <c r="C122" s="171"/>
      <c r="D122" s="172"/>
      <c r="E122" s="173"/>
      <c r="F122" s="172"/>
      <c r="G122" s="172"/>
      <c r="H122" s="172"/>
      <c r="I122" s="885" t="s">
        <v>274</v>
      </c>
    </row>
    <row r="123" spans="1:9" s="19" customFormat="1" ht="18" customHeight="1" x14ac:dyDescent="0.2">
      <c r="A123" s="298"/>
      <c r="B123" s="298"/>
      <c r="C123" s="298"/>
      <c r="D123" s="228"/>
      <c r="E123" s="299"/>
      <c r="F123" s="1205"/>
      <c r="G123" s="300"/>
      <c r="H123" s="300"/>
      <c r="I123" s="126"/>
    </row>
    <row r="124" spans="1:9" ht="81.75" customHeight="1" x14ac:dyDescent="0.2">
      <c r="A124" s="1295"/>
      <c r="B124" s="1295"/>
      <c r="C124" s="1295"/>
      <c r="D124" s="1295"/>
      <c r="E124" s="1295"/>
      <c r="F124" s="1295"/>
      <c r="G124" s="1295"/>
      <c r="H124" s="1295"/>
      <c r="I124" s="1295"/>
    </row>
    <row r="125" spans="1:9" ht="24.95" customHeight="1" x14ac:dyDescent="0.2">
      <c r="A125" s="1297" t="s">
        <v>40</v>
      </c>
      <c r="B125" s="1298"/>
      <c r="C125" s="1298"/>
      <c r="D125" s="1298"/>
      <c r="E125" s="1298"/>
      <c r="F125" s="1298"/>
      <c r="G125" s="1298"/>
      <c r="H125" s="1298"/>
      <c r="I125" s="1299"/>
    </row>
    <row r="126" spans="1:9" s="15" customFormat="1" ht="39.950000000000003" customHeight="1" x14ac:dyDescent="0.2">
      <c r="A126" s="1296" t="str">
        <f>IF(SUM(E152:E155)=0,"---- FACTURE A ZERO ----","")</f>
        <v>---- FACTURE A ZERO ----</v>
      </c>
      <c r="B126" s="1296"/>
      <c r="C126" s="1296"/>
      <c r="D126" s="1296"/>
      <c r="E126" s="1296"/>
      <c r="F126" s="1296"/>
      <c r="G126" s="1296"/>
      <c r="H126" s="1296"/>
      <c r="I126" s="1296"/>
    </row>
    <row r="127" spans="1:9" s="15" customFormat="1" ht="21.95" customHeight="1" x14ac:dyDescent="0.3">
      <c r="A127" s="225"/>
      <c r="B127" s="26" t="s">
        <v>36</v>
      </c>
      <c r="C127" s="26"/>
      <c r="D127" s="26"/>
      <c r="E127" s="27">
        <f>MHD!F5</f>
        <v>0</v>
      </c>
      <c r="F127" s="101" t="s">
        <v>0</v>
      </c>
      <c r="G127" s="29">
        <f>'Matrice Fact.'!K134</f>
        <v>1</v>
      </c>
      <c r="H127" s="30">
        <v>821</v>
      </c>
      <c r="I127" s="31">
        <f t="shared" ref="I127:I137" si="0">E127*G127</f>
        <v>0</v>
      </c>
    </row>
    <row r="128" spans="1:9" s="15" customFormat="1" ht="21.95" customHeight="1" x14ac:dyDescent="0.3">
      <c r="A128" s="226"/>
      <c r="B128" s="33" t="s">
        <v>36</v>
      </c>
      <c r="C128" s="33"/>
      <c r="D128" s="33"/>
      <c r="E128" s="34">
        <f>MHD!F6</f>
        <v>0</v>
      </c>
      <c r="F128" s="112" t="s">
        <v>8</v>
      </c>
      <c r="G128" s="36">
        <f>'Matrice Fact.'!K135</f>
        <v>1</v>
      </c>
      <c r="H128" s="37">
        <v>821</v>
      </c>
      <c r="I128" s="38">
        <f t="shared" si="0"/>
        <v>0</v>
      </c>
    </row>
    <row r="129" spans="1:9" s="15" customFormat="1" ht="21.95" customHeight="1" x14ac:dyDescent="0.3">
      <c r="A129" s="224"/>
      <c r="B129" s="40" t="s">
        <v>37</v>
      </c>
      <c r="C129" s="40"/>
      <c r="D129" s="40"/>
      <c r="E129" s="41">
        <f>MHD!F8</f>
        <v>0</v>
      </c>
      <c r="F129" s="113" t="s">
        <v>0</v>
      </c>
      <c r="G129" s="24">
        <f>'Matrice Fact.'!K141</f>
        <v>1</v>
      </c>
      <c r="H129" s="43">
        <v>821</v>
      </c>
      <c r="I129" s="44">
        <f t="shared" si="0"/>
        <v>0</v>
      </c>
    </row>
    <row r="130" spans="1:9" s="15" customFormat="1" ht="21.95" customHeight="1" x14ac:dyDescent="0.3">
      <c r="A130" s="226"/>
      <c r="B130" s="33" t="s">
        <v>37</v>
      </c>
      <c r="C130" s="33"/>
      <c r="D130" s="33"/>
      <c r="E130" s="34">
        <f>MHD!F9</f>
        <v>0</v>
      </c>
      <c r="F130" s="112" t="s">
        <v>8</v>
      </c>
      <c r="G130" s="36">
        <f>'Matrice Fact.'!K142</f>
        <v>1</v>
      </c>
      <c r="H130" s="37">
        <v>821</v>
      </c>
      <c r="I130" s="38">
        <f t="shared" si="0"/>
        <v>0</v>
      </c>
    </row>
    <row r="131" spans="1:9" s="15" customFormat="1" ht="21.95" customHeight="1" x14ac:dyDescent="0.3">
      <c r="A131" s="226"/>
      <c r="B131" s="33" t="s">
        <v>37</v>
      </c>
      <c r="C131" s="33"/>
      <c r="D131" s="33"/>
      <c r="E131" s="34">
        <f>F10</f>
        <v>0</v>
      </c>
      <c r="F131" s="112" t="s">
        <v>468</v>
      </c>
      <c r="G131" s="36">
        <f>'Matrice Fact.'!K143</f>
        <v>1</v>
      </c>
      <c r="H131" s="37">
        <v>821</v>
      </c>
      <c r="I131" s="38">
        <f t="shared" si="0"/>
        <v>0</v>
      </c>
    </row>
    <row r="132" spans="1:9" s="15" customFormat="1" ht="21.95" customHeight="1" x14ac:dyDescent="0.3">
      <c r="A132" s="224"/>
      <c r="B132" s="40" t="s">
        <v>34</v>
      </c>
      <c r="C132" s="40"/>
      <c r="D132" s="40"/>
      <c r="E132" s="41">
        <f>MHD!F51</f>
        <v>0</v>
      </c>
      <c r="F132" s="113" t="s">
        <v>0</v>
      </c>
      <c r="G132" s="24">
        <f>'Matrice Fact.'!K137</f>
        <v>1</v>
      </c>
      <c r="H132" s="43">
        <v>824</v>
      </c>
      <c r="I132" s="44">
        <f t="shared" si="0"/>
        <v>0</v>
      </c>
    </row>
    <row r="133" spans="1:9" s="15" customFormat="1" ht="21.95" customHeight="1" x14ac:dyDescent="0.3">
      <c r="A133" s="224"/>
      <c r="B133" s="40" t="s">
        <v>460</v>
      </c>
      <c r="C133" s="40"/>
      <c r="D133" s="40"/>
      <c r="E133" s="41">
        <f>MHD!F52/30.5</f>
        <v>0</v>
      </c>
      <c r="F133" s="113" t="s">
        <v>0</v>
      </c>
      <c r="G133" s="24">
        <f>'Matrice Fact.'!K138</f>
        <v>1</v>
      </c>
      <c r="H133" s="43">
        <v>824</v>
      </c>
      <c r="I133" s="44">
        <f t="shared" si="0"/>
        <v>0</v>
      </c>
    </row>
    <row r="134" spans="1:9" s="15" customFormat="1" ht="21.95" customHeight="1" x14ac:dyDescent="0.3">
      <c r="A134" s="224"/>
      <c r="B134" s="40" t="s">
        <v>38</v>
      </c>
      <c r="C134" s="40"/>
      <c r="D134" s="40"/>
      <c r="E134" s="41">
        <f>MHD!F15</f>
        <v>0</v>
      </c>
      <c r="F134" s="113" t="s">
        <v>0</v>
      </c>
      <c r="G134" s="24">
        <f>'Matrice Fact.'!K139</f>
        <v>1</v>
      </c>
      <c r="H134" s="43">
        <v>822</v>
      </c>
      <c r="I134" s="44">
        <f t="shared" si="0"/>
        <v>0</v>
      </c>
    </row>
    <row r="135" spans="1:9" s="15" customFormat="1" ht="21.95" customHeight="1" x14ac:dyDescent="0.3">
      <c r="A135" s="226"/>
      <c r="B135" s="33" t="s">
        <v>38</v>
      </c>
      <c r="C135" s="33"/>
      <c r="D135" s="33"/>
      <c r="E135" s="34">
        <f>MHD!F16</f>
        <v>0</v>
      </c>
      <c r="F135" s="112" t="s">
        <v>8</v>
      </c>
      <c r="G135" s="36">
        <f>'Matrice Fact.'!K140</f>
        <v>1</v>
      </c>
      <c r="H135" s="37">
        <v>822</v>
      </c>
      <c r="I135" s="38">
        <f t="shared" si="0"/>
        <v>0</v>
      </c>
    </row>
    <row r="136" spans="1:9" s="15" customFormat="1" ht="21.95" customHeight="1" x14ac:dyDescent="0.3">
      <c r="A136" s="224"/>
      <c r="B136" s="40" t="s">
        <v>39</v>
      </c>
      <c r="C136" s="40"/>
      <c r="D136" s="40"/>
      <c r="E136" s="41">
        <f>MHD!F41</f>
        <v>0</v>
      </c>
      <c r="F136" s="113" t="s">
        <v>28</v>
      </c>
      <c r="G136" s="24">
        <f>'Matrice Fact.'!K162</f>
        <v>1</v>
      </c>
      <c r="H136" s="43">
        <v>301</v>
      </c>
      <c r="I136" s="44">
        <f t="shared" si="0"/>
        <v>0</v>
      </c>
    </row>
    <row r="137" spans="1:9" s="15" customFormat="1" ht="21.95" customHeight="1" x14ac:dyDescent="0.3">
      <c r="A137" s="226"/>
      <c r="B137" s="33" t="s">
        <v>39</v>
      </c>
      <c r="C137" s="33"/>
      <c r="D137" s="33"/>
      <c r="E137" s="34">
        <f>(F42+F43)-E138</f>
        <v>0</v>
      </c>
      <c r="F137" s="112" t="s">
        <v>376</v>
      </c>
      <c r="G137" s="36">
        <f>'Matrice Fact.'!K161</f>
        <v>1</v>
      </c>
      <c r="H137" s="37">
        <v>301</v>
      </c>
      <c r="I137" s="38">
        <f t="shared" si="0"/>
        <v>0</v>
      </c>
    </row>
    <row r="138" spans="1:9" s="15" customFormat="1" ht="21.95" customHeight="1" x14ac:dyDescent="0.3">
      <c r="A138" s="226"/>
      <c r="B138" s="33" t="s">
        <v>39</v>
      </c>
      <c r="C138" s="33"/>
      <c r="D138" s="33"/>
      <c r="E138" s="34">
        <f>F46</f>
        <v>0</v>
      </c>
      <c r="F138" s="112" t="s">
        <v>515</v>
      </c>
      <c r="G138" s="36">
        <f>'Matrice Fact.'!K163</f>
        <v>1</v>
      </c>
      <c r="H138" s="37">
        <v>301</v>
      </c>
      <c r="I138" s="38">
        <f t="shared" ref="I138" si="1">E138*G138</f>
        <v>0</v>
      </c>
    </row>
    <row r="139" spans="1:9" s="15" customFormat="1" ht="21.95" customHeight="1" x14ac:dyDescent="0.25">
      <c r="A139" s="144"/>
      <c r="B139" s="144"/>
      <c r="C139" s="144"/>
      <c r="D139" s="144"/>
      <c r="E139" s="144"/>
      <c r="F139" s="144"/>
      <c r="G139" s="144"/>
      <c r="H139" s="144"/>
      <c r="I139" s="144"/>
    </row>
    <row r="140" spans="1:9" s="15" customFormat="1" ht="21.95" customHeight="1" x14ac:dyDescent="0.3">
      <c r="A140" s="109"/>
      <c r="B140" s="26"/>
      <c r="C140" s="26"/>
      <c r="D140" s="26"/>
      <c r="E140" s="106"/>
      <c r="F140" s="101"/>
      <c r="G140" s="29"/>
      <c r="H140" s="30"/>
      <c r="I140" s="102"/>
    </row>
    <row r="141" spans="1:9" s="15" customFormat="1" ht="21.95" customHeight="1" x14ac:dyDescent="0.3">
      <c r="A141" s="109"/>
      <c r="B141" s="26"/>
      <c r="C141" s="26"/>
      <c r="D141" s="26"/>
      <c r="E141" s="106"/>
      <c r="F141" s="101"/>
      <c r="G141" s="29"/>
      <c r="H141" s="30"/>
      <c r="I141" s="102"/>
    </row>
    <row r="142" spans="1:9" s="15" customFormat="1" ht="21.95" customHeight="1" x14ac:dyDescent="0.3">
      <c r="A142" s="109"/>
      <c r="B142" s="26"/>
      <c r="C142" s="26"/>
      <c r="D142" s="26"/>
      <c r="E142" s="106"/>
      <c r="F142" s="101"/>
      <c r="G142" s="29"/>
      <c r="H142" s="30"/>
      <c r="I142" s="102"/>
    </row>
    <row r="143" spans="1:9" s="15" customFormat="1" ht="21.95" customHeight="1" x14ac:dyDescent="0.3">
      <c r="A143" s="109"/>
      <c r="B143" s="26"/>
      <c r="C143" s="26"/>
      <c r="D143" s="26"/>
      <c r="E143" s="106"/>
      <c r="F143" s="101"/>
      <c r="G143" s="29"/>
      <c r="H143" s="30"/>
      <c r="I143" s="102"/>
    </row>
    <row r="144" spans="1:9" s="15" customFormat="1" ht="21.95" customHeight="1" x14ac:dyDescent="0.3">
      <c r="A144" s="109"/>
      <c r="B144" s="26"/>
      <c r="C144" s="26"/>
      <c r="D144" s="26"/>
      <c r="E144" s="106"/>
      <c r="F144" s="101"/>
      <c r="G144" s="29"/>
      <c r="H144" s="30"/>
      <c r="I144" s="102"/>
    </row>
    <row r="145" spans="1:9" s="15" customFormat="1" ht="21.95" customHeight="1" x14ac:dyDescent="0.3">
      <c r="A145" s="109"/>
      <c r="B145" s="26"/>
      <c r="C145" s="26"/>
      <c r="D145" s="26"/>
      <c r="E145" s="106"/>
      <c r="F145" s="101"/>
      <c r="G145" s="29"/>
      <c r="H145" s="30"/>
      <c r="I145" s="102"/>
    </row>
    <row r="146" spans="1:9" s="15" customFormat="1" ht="21.95" customHeight="1" x14ac:dyDescent="0.3">
      <c r="A146" s="109"/>
      <c r="B146" s="26"/>
      <c r="C146" s="26"/>
      <c r="D146" s="26"/>
      <c r="E146" s="106"/>
      <c r="F146" s="101"/>
      <c r="G146" s="29"/>
      <c r="H146" s="30"/>
      <c r="I146" s="102"/>
    </row>
    <row r="147" spans="1:9" s="15" customFormat="1" ht="21.95" customHeight="1" x14ac:dyDescent="0.3">
      <c r="A147" s="109"/>
      <c r="B147" s="26"/>
      <c r="C147" s="26"/>
      <c r="D147" s="26"/>
      <c r="E147" s="106"/>
      <c r="F147" s="101"/>
      <c r="G147" s="29"/>
      <c r="H147" s="30"/>
      <c r="I147" s="102"/>
    </row>
    <row r="148" spans="1:9" s="15" customFormat="1" ht="21.95" customHeight="1" x14ac:dyDescent="0.3">
      <c r="A148" s="109"/>
      <c r="B148" s="26"/>
      <c r="C148" s="26"/>
      <c r="D148" s="26"/>
      <c r="E148" s="106"/>
      <c r="F148" s="101"/>
      <c r="G148" s="29"/>
      <c r="H148" s="30"/>
      <c r="I148" s="102"/>
    </row>
    <row r="149" spans="1:9" s="15" customFormat="1" ht="21.95" customHeight="1" x14ac:dyDescent="0.3">
      <c r="A149" s="109"/>
      <c r="B149" s="26"/>
      <c r="C149" s="26"/>
      <c r="D149" s="26"/>
      <c r="E149" s="106"/>
      <c r="F149" s="101"/>
      <c r="G149" s="29"/>
      <c r="H149" s="30"/>
      <c r="I149" s="102"/>
    </row>
    <row r="150" spans="1:9" s="15" customFormat="1" ht="21.95" customHeight="1" x14ac:dyDescent="0.3">
      <c r="A150" s="109"/>
      <c r="B150" s="26"/>
      <c r="C150" s="26"/>
      <c r="D150" s="26"/>
      <c r="E150" s="106"/>
      <c r="F150" s="101"/>
      <c r="G150" s="29"/>
      <c r="H150" s="30"/>
      <c r="I150" s="102"/>
    </row>
    <row r="151" spans="1:9" s="15" customFormat="1" ht="21.95" customHeight="1" x14ac:dyDescent="0.3">
      <c r="A151" s="109"/>
      <c r="B151" s="26"/>
      <c r="C151" s="26"/>
      <c r="D151" s="26"/>
      <c r="E151" s="106"/>
      <c r="F151" s="101"/>
      <c r="G151" s="29"/>
      <c r="H151" s="30"/>
      <c r="I151" s="102"/>
    </row>
    <row r="152" spans="1:9" s="15" customFormat="1" ht="21.95" customHeight="1" x14ac:dyDescent="0.3">
      <c r="A152" s="109"/>
      <c r="B152" s="45"/>
      <c r="C152" s="46"/>
      <c r="D152" s="46" t="s">
        <v>4</v>
      </c>
      <c r="E152" s="1294">
        <f>SUM(I127:I131)</f>
        <v>0</v>
      </c>
      <c r="F152" s="1294"/>
      <c r="G152" s="110"/>
      <c r="H152" s="111"/>
      <c r="I152" s="102"/>
    </row>
    <row r="153" spans="1:9" s="15" customFormat="1" ht="21.95" customHeight="1" x14ac:dyDescent="0.3">
      <c r="A153" s="109"/>
      <c r="B153" s="45"/>
      <c r="C153" s="46"/>
      <c r="D153" s="46" t="s">
        <v>5</v>
      </c>
      <c r="E153" s="1294">
        <f>SUM(I134:I135)</f>
        <v>0</v>
      </c>
      <c r="F153" s="1294"/>
      <c r="G153" s="110"/>
      <c r="H153" s="111"/>
      <c r="I153" s="102"/>
    </row>
    <row r="154" spans="1:9" s="15" customFormat="1" ht="21.95" customHeight="1" x14ac:dyDescent="0.3">
      <c r="A154" s="109"/>
      <c r="B154" s="45"/>
      <c r="C154" s="46"/>
      <c r="D154" s="46" t="s">
        <v>6</v>
      </c>
      <c r="E154" s="1294">
        <f>I132+I133</f>
        <v>0</v>
      </c>
      <c r="F154" s="1294"/>
      <c r="G154" s="110"/>
      <c r="H154" s="111"/>
      <c r="I154" s="102"/>
    </row>
    <row r="155" spans="1:9" s="15" customFormat="1" ht="21.95" customHeight="1" thickBot="1" x14ac:dyDescent="0.35">
      <c r="A155" s="109"/>
      <c r="B155" s="308"/>
      <c r="C155" s="309"/>
      <c r="D155" s="309" t="s">
        <v>29</v>
      </c>
      <c r="E155" s="1289">
        <f>I136+I137+I138</f>
        <v>0</v>
      </c>
      <c r="F155" s="1289"/>
      <c r="G155" s="303"/>
      <c r="H155" s="304"/>
      <c r="I155" s="102"/>
    </row>
    <row r="156" spans="1:9" s="15" customFormat="1" ht="21.95" customHeight="1" thickBot="1" x14ac:dyDescent="0.35">
      <c r="A156" s="109"/>
      <c r="B156" s="311"/>
      <c r="C156" s="312"/>
      <c r="D156" s="314" t="s">
        <v>484</v>
      </c>
      <c r="E156" s="312"/>
      <c r="F156" s="315">
        <f>SUM(E152:F155)</f>
        <v>0</v>
      </c>
      <c r="G156" s="312"/>
      <c r="H156" s="307"/>
      <c r="I156" s="102"/>
    </row>
    <row r="157" spans="1:9" ht="81.75" customHeight="1" x14ac:dyDescent="0.2">
      <c r="A157" s="1295"/>
      <c r="B157" s="1295"/>
      <c r="C157" s="1295"/>
      <c r="D157" s="1295"/>
      <c r="E157" s="1295"/>
      <c r="F157" s="1295"/>
      <c r="G157" s="1295"/>
      <c r="H157" s="1295"/>
      <c r="I157" s="1295"/>
    </row>
    <row r="158" spans="1:9" ht="24.95" customHeight="1" x14ac:dyDescent="0.2">
      <c r="A158" s="1297" t="s">
        <v>477</v>
      </c>
      <c r="B158" s="1298"/>
      <c r="C158" s="1298"/>
      <c r="D158" s="1298"/>
      <c r="E158" s="1298"/>
      <c r="F158" s="1298"/>
      <c r="G158" s="1298"/>
      <c r="H158" s="1298"/>
      <c r="I158" s="1299"/>
    </row>
    <row r="159" spans="1:9" ht="39.950000000000003" customHeight="1" x14ac:dyDescent="0.2">
      <c r="A159" s="1296" t="str">
        <f>IF(SUM(E188)=0,"---- FACTURE A ZERO ----","")</f>
        <v>---- FACTURE A ZERO ----</v>
      </c>
      <c r="B159" s="1296"/>
      <c r="C159" s="1296"/>
      <c r="D159" s="1296"/>
      <c r="E159" s="1296"/>
      <c r="F159" s="1296"/>
      <c r="G159" s="1296"/>
      <c r="H159" s="1296"/>
      <c r="I159" s="1296"/>
    </row>
    <row r="160" spans="1:9" s="15" customFormat="1" ht="21.95" customHeight="1" x14ac:dyDescent="0.3">
      <c r="A160" s="224"/>
      <c r="B160" s="40" t="s">
        <v>7</v>
      </c>
      <c r="C160" s="40"/>
      <c r="D160" s="40"/>
      <c r="E160" s="41">
        <f>F45</f>
        <v>0</v>
      </c>
      <c r="F160" s="113" t="s">
        <v>479</v>
      </c>
      <c r="G160" s="24">
        <f>'Matrice Fact.'!K174</f>
        <v>1</v>
      </c>
      <c r="H160" s="43">
        <v>606</v>
      </c>
      <c r="I160" s="44">
        <f>E160*G160</f>
        <v>0</v>
      </c>
    </row>
    <row r="161" spans="1:9" ht="21.95" customHeight="1" x14ac:dyDescent="0.3">
      <c r="A161" s="188"/>
      <c r="B161" s="194"/>
      <c r="C161" s="188"/>
      <c r="D161" s="188"/>
      <c r="E161" s="187"/>
      <c r="F161" s="136"/>
      <c r="G161" s="195"/>
      <c r="H161" s="138"/>
      <c r="I161" s="196"/>
    </row>
    <row r="162" spans="1:9" ht="21.95" customHeight="1" x14ac:dyDescent="0.3">
      <c r="A162" s="188"/>
      <c r="B162" s="194"/>
      <c r="C162" s="188"/>
      <c r="D162" s="188"/>
      <c r="E162" s="187"/>
      <c r="F162" s="136"/>
      <c r="G162" s="195"/>
      <c r="H162" s="138"/>
      <c r="I162" s="196"/>
    </row>
    <row r="163" spans="1:9" ht="21.95" customHeight="1" x14ac:dyDescent="0.3">
      <c r="A163" s="188"/>
      <c r="B163" s="194"/>
      <c r="C163" s="188"/>
      <c r="D163" s="188"/>
      <c r="E163" s="187"/>
      <c r="F163" s="136"/>
      <c r="G163" s="195"/>
      <c r="H163" s="138"/>
      <c r="I163" s="196"/>
    </row>
    <row r="164" spans="1:9" ht="21.95" customHeight="1" x14ac:dyDescent="0.3">
      <c r="A164" s="188"/>
      <c r="B164" s="194"/>
      <c r="C164" s="188"/>
      <c r="D164" s="188"/>
      <c r="E164" s="187"/>
      <c r="F164" s="136"/>
      <c r="G164" s="195"/>
      <c r="H164" s="138"/>
      <c r="I164" s="196"/>
    </row>
    <row r="165" spans="1:9" ht="21.95" customHeight="1" x14ac:dyDescent="0.3">
      <c r="A165" s="188"/>
      <c r="B165" s="194"/>
      <c r="C165" s="188"/>
      <c r="D165" s="188"/>
      <c r="E165" s="187"/>
      <c r="F165" s="136"/>
      <c r="G165" s="195"/>
      <c r="H165" s="138"/>
      <c r="I165" s="196"/>
    </row>
    <row r="166" spans="1:9" ht="21.95" customHeight="1" x14ac:dyDescent="0.3">
      <c r="A166" s="188"/>
      <c r="B166" s="194"/>
      <c r="C166" s="188"/>
      <c r="D166" s="188"/>
      <c r="E166" s="187"/>
      <c r="F166" s="136"/>
      <c r="G166" s="195"/>
      <c r="H166" s="138"/>
      <c r="I166" s="196"/>
    </row>
    <row r="167" spans="1:9" ht="21.95" customHeight="1" x14ac:dyDescent="0.3">
      <c r="A167" s="188"/>
      <c r="B167" s="194"/>
      <c r="C167" s="188"/>
      <c r="D167" s="188"/>
      <c r="E167" s="187"/>
      <c r="F167" s="136"/>
      <c r="G167" s="195"/>
      <c r="H167" s="138"/>
      <c r="I167" s="196"/>
    </row>
    <row r="168" spans="1:9" ht="21.95" customHeight="1" x14ac:dyDescent="0.3">
      <c r="A168" s="188"/>
      <c r="B168" s="194"/>
      <c r="C168" s="188"/>
      <c r="D168" s="188"/>
      <c r="E168" s="187"/>
      <c r="F168" s="136"/>
      <c r="G168" s="195"/>
      <c r="H168" s="138"/>
      <c r="I168" s="196"/>
    </row>
    <row r="169" spans="1:9" ht="21.95" customHeight="1" x14ac:dyDescent="0.3">
      <c r="A169" s="188"/>
      <c r="B169" s="194"/>
      <c r="C169" s="188"/>
      <c r="D169" s="188"/>
      <c r="E169" s="187"/>
      <c r="F169" s="136"/>
      <c r="G169" s="195"/>
      <c r="H169" s="138"/>
      <c r="I169" s="196"/>
    </row>
    <row r="170" spans="1:9" ht="21.95" customHeight="1" x14ac:dyDescent="0.3">
      <c r="B170" s="117"/>
      <c r="C170" s="117"/>
      <c r="D170" s="117"/>
      <c r="E170" s="106"/>
      <c r="F170" s="101"/>
      <c r="G170" s="29"/>
      <c r="H170" s="30"/>
      <c r="I170" s="31"/>
    </row>
    <row r="171" spans="1:9" ht="21.95" customHeight="1" x14ac:dyDescent="0.3">
      <c r="B171" s="117"/>
      <c r="C171" s="117"/>
      <c r="D171" s="117"/>
      <c r="E171" s="106"/>
      <c r="F171" s="101"/>
      <c r="G171" s="29"/>
      <c r="H171" s="30"/>
      <c r="I171" s="31"/>
    </row>
    <row r="172" spans="1:9" ht="21.95" customHeight="1" x14ac:dyDescent="0.3">
      <c r="B172" s="117"/>
      <c r="C172" s="117"/>
      <c r="D172" s="117"/>
      <c r="E172" s="106"/>
      <c r="F172" s="101"/>
      <c r="G172" s="29"/>
      <c r="H172" s="30"/>
      <c r="I172" s="31"/>
    </row>
    <row r="173" spans="1:9" ht="21.95" customHeight="1" x14ac:dyDescent="0.3">
      <c r="B173" s="117"/>
      <c r="C173" s="117"/>
      <c r="D173" s="117"/>
      <c r="E173" s="106"/>
      <c r="F173" s="101"/>
      <c r="G173" s="29"/>
      <c r="H173" s="30"/>
      <c r="I173" s="31"/>
    </row>
    <row r="174" spans="1:9" ht="21.95" customHeight="1" x14ac:dyDescent="0.3">
      <c r="B174" s="117"/>
      <c r="C174" s="117"/>
      <c r="D174" s="117"/>
      <c r="E174" s="106"/>
      <c r="F174" s="101"/>
      <c r="G174" s="29"/>
      <c r="H174" s="30"/>
      <c r="I174" s="31"/>
    </row>
    <row r="175" spans="1:9" ht="21.95" customHeight="1" x14ac:dyDescent="0.3">
      <c r="E175" s="106"/>
      <c r="F175" s="101"/>
      <c r="G175" s="29"/>
      <c r="H175" s="30"/>
      <c r="I175" s="102"/>
    </row>
    <row r="176" spans="1:9" ht="21.95" customHeight="1" x14ac:dyDescent="0.3">
      <c r="E176" s="106"/>
      <c r="F176" s="101"/>
      <c r="G176" s="29"/>
      <c r="H176" s="30"/>
      <c r="I176" s="102"/>
    </row>
    <row r="177" spans="1:9" ht="21.95" customHeight="1" x14ac:dyDescent="0.3">
      <c r="E177" s="106"/>
      <c r="F177" s="101"/>
      <c r="G177" s="29"/>
      <c r="H177" s="30"/>
      <c r="I177" s="102"/>
    </row>
    <row r="178" spans="1:9" ht="21.95" customHeight="1" x14ac:dyDescent="0.3">
      <c r="E178" s="106"/>
      <c r="F178" s="101"/>
      <c r="G178" s="29"/>
      <c r="H178" s="30"/>
      <c r="I178" s="102"/>
    </row>
    <row r="179" spans="1:9" ht="21.95" customHeight="1" x14ac:dyDescent="0.3">
      <c r="E179" s="106"/>
      <c r="F179" s="101"/>
      <c r="G179" s="29"/>
      <c r="H179" s="30"/>
      <c r="I179" s="102"/>
    </row>
    <row r="180" spans="1:9" ht="21.95" customHeight="1" x14ac:dyDescent="0.3">
      <c r="E180" s="106"/>
      <c r="F180" s="101"/>
      <c r="G180" s="29"/>
      <c r="H180" s="30"/>
      <c r="I180" s="102"/>
    </row>
    <row r="181" spans="1:9" ht="21.95" customHeight="1" x14ac:dyDescent="0.3">
      <c r="E181" s="106"/>
      <c r="F181" s="101"/>
      <c r="G181" s="29"/>
      <c r="H181" s="30"/>
      <c r="I181" s="102"/>
    </row>
    <row r="182" spans="1:9" ht="21.95" customHeight="1" x14ac:dyDescent="0.3">
      <c r="E182" s="106"/>
      <c r="F182" s="101"/>
      <c r="G182" s="29"/>
      <c r="H182" s="30"/>
      <c r="I182" s="102"/>
    </row>
    <row r="183" spans="1:9" ht="21.95" customHeight="1" x14ac:dyDescent="0.3">
      <c r="E183" s="106"/>
      <c r="F183" s="101"/>
      <c r="G183" s="29"/>
      <c r="H183" s="30"/>
      <c r="I183" s="102"/>
    </row>
    <row r="184" spans="1:9" ht="21.95" customHeight="1" x14ac:dyDescent="0.3">
      <c r="E184" s="106"/>
      <c r="F184" s="101"/>
      <c r="G184" s="29"/>
      <c r="H184" s="30"/>
      <c r="I184" s="102"/>
    </row>
    <row r="185" spans="1:9" ht="21.95" customHeight="1" x14ac:dyDescent="0.3">
      <c r="E185" s="106"/>
      <c r="F185" s="101"/>
      <c r="G185" s="29"/>
      <c r="H185" s="30"/>
      <c r="I185" s="102"/>
    </row>
    <row r="186" spans="1:9" ht="21.95" customHeight="1" x14ac:dyDescent="0.3">
      <c r="B186" s="107"/>
      <c r="C186" s="107"/>
      <c r="D186" s="107"/>
      <c r="E186" s="114"/>
      <c r="F186" s="115"/>
      <c r="G186" s="29"/>
      <c r="H186" s="30"/>
      <c r="I186" s="102"/>
    </row>
    <row r="187" spans="1:9" ht="21.95" customHeight="1" x14ac:dyDescent="0.3">
      <c r="B187" s="107"/>
      <c r="C187" s="107"/>
      <c r="D187" s="107"/>
      <c r="E187" s="114"/>
      <c r="F187" s="115"/>
      <c r="G187" s="29"/>
      <c r="H187" s="30"/>
      <c r="I187" s="102"/>
    </row>
    <row r="188" spans="1:9" ht="21.95" customHeight="1" thickBot="1" x14ac:dyDescent="0.35">
      <c r="B188" s="45"/>
      <c r="C188" s="46"/>
      <c r="D188" s="46" t="s">
        <v>3</v>
      </c>
      <c r="E188" s="1294">
        <f>I160</f>
        <v>0</v>
      </c>
      <c r="F188" s="1294"/>
      <c r="G188" s="110"/>
      <c r="H188" s="111"/>
      <c r="I188" s="102"/>
    </row>
    <row r="189" spans="1:9" ht="21.95" customHeight="1" thickBot="1" x14ac:dyDescent="0.35">
      <c r="B189" s="311"/>
      <c r="C189" s="312"/>
      <c r="D189" s="314" t="s">
        <v>484</v>
      </c>
      <c r="E189" s="312"/>
      <c r="F189" s="315">
        <f>SUM(E188)</f>
        <v>0</v>
      </c>
      <c r="G189" s="312"/>
      <c r="H189" s="307"/>
      <c r="I189" s="102"/>
    </row>
    <row r="190" spans="1:9" ht="81.75" customHeight="1" x14ac:dyDescent="0.2">
      <c r="A190" s="1295"/>
      <c r="B190" s="1295"/>
      <c r="C190" s="1295"/>
      <c r="D190" s="1295"/>
      <c r="E190" s="1295"/>
      <c r="F190" s="1295"/>
      <c r="G190" s="1295"/>
      <c r="H190" s="1295"/>
      <c r="I190" s="1295"/>
    </row>
    <row r="191" spans="1:9" ht="24.95" customHeight="1" x14ac:dyDescent="0.2">
      <c r="A191" s="1297" t="s">
        <v>41</v>
      </c>
      <c r="B191" s="1298"/>
      <c r="C191" s="1298"/>
      <c r="D191" s="1298"/>
      <c r="E191" s="1298"/>
      <c r="F191" s="1298"/>
      <c r="G191" s="1298"/>
      <c r="H191" s="1298"/>
      <c r="I191" s="1299"/>
    </row>
    <row r="192" spans="1:9" s="15" customFormat="1" ht="39.950000000000003" customHeight="1" x14ac:dyDescent="0.2">
      <c r="A192" s="1296" t="str">
        <f>IF(SUM(E221)=0,"---- FACTURE A ZERO ----","")</f>
        <v>---- FACTURE A ZERO ----</v>
      </c>
      <c r="B192" s="1296"/>
      <c r="C192" s="1296"/>
      <c r="D192" s="1296"/>
      <c r="E192" s="1296"/>
      <c r="F192" s="1296"/>
      <c r="G192" s="1296"/>
      <c r="H192" s="1296"/>
      <c r="I192" s="1296"/>
    </row>
    <row r="193" spans="1:9" s="15" customFormat="1" ht="21.95" customHeight="1" x14ac:dyDescent="0.3">
      <c r="A193" s="224"/>
      <c r="B193" s="40" t="s">
        <v>7</v>
      </c>
      <c r="C193" s="40"/>
      <c r="D193" s="40"/>
      <c r="E193" s="41">
        <f>MHD!F12</f>
        <v>0</v>
      </c>
      <c r="F193" s="113" t="s">
        <v>42</v>
      </c>
      <c r="G193" s="24">
        <f>'Matrice Fact.'!K144</f>
        <v>1</v>
      </c>
      <c r="H193" s="43">
        <v>606</v>
      </c>
      <c r="I193" s="44">
        <f>E193*G193</f>
        <v>0</v>
      </c>
    </row>
    <row r="194" spans="1:9" s="15" customFormat="1" ht="21.95" customHeight="1" x14ac:dyDescent="0.3">
      <c r="A194" s="109"/>
      <c r="B194" s="26"/>
      <c r="C194" s="26"/>
      <c r="D194" s="26"/>
      <c r="E194" s="106"/>
      <c r="F194" s="101"/>
      <c r="G194" s="29"/>
      <c r="H194" s="30"/>
      <c r="I194" s="102"/>
    </row>
    <row r="195" spans="1:9" s="15" customFormat="1" ht="21.95" customHeight="1" x14ac:dyDescent="0.3">
      <c r="A195" s="109"/>
      <c r="B195" s="26"/>
      <c r="C195" s="26"/>
      <c r="D195" s="26"/>
      <c r="E195" s="106"/>
      <c r="F195" s="101"/>
      <c r="G195" s="29"/>
      <c r="H195" s="30"/>
      <c r="I195" s="102"/>
    </row>
    <row r="196" spans="1:9" s="15" customFormat="1" ht="21.95" customHeight="1" x14ac:dyDescent="0.3">
      <c r="A196" s="109"/>
      <c r="B196" s="26"/>
      <c r="C196" s="26"/>
      <c r="D196" s="26"/>
      <c r="E196" s="106"/>
      <c r="F196" s="101"/>
      <c r="G196" s="29"/>
      <c r="H196" s="30"/>
      <c r="I196" s="102"/>
    </row>
    <row r="197" spans="1:9" s="15" customFormat="1" ht="21.95" customHeight="1" x14ac:dyDescent="0.3">
      <c r="A197" s="109"/>
      <c r="B197" s="26"/>
      <c r="C197" s="26"/>
      <c r="D197" s="26"/>
      <c r="E197" s="106"/>
      <c r="F197" s="101"/>
      <c r="G197" s="29"/>
      <c r="H197" s="30"/>
      <c r="I197" s="102"/>
    </row>
    <row r="198" spans="1:9" s="15" customFormat="1" ht="21.95" customHeight="1" x14ac:dyDescent="0.3">
      <c r="A198" s="109"/>
      <c r="B198" s="26"/>
      <c r="C198" s="26"/>
      <c r="D198" s="26"/>
      <c r="E198" s="106"/>
      <c r="F198" s="101"/>
      <c r="G198" s="29"/>
      <c r="H198" s="30"/>
      <c r="I198" s="102"/>
    </row>
    <row r="199" spans="1:9" s="15" customFormat="1" ht="21.95" customHeight="1" x14ac:dyDescent="0.3">
      <c r="A199" s="109"/>
      <c r="B199" s="26"/>
      <c r="C199" s="26"/>
      <c r="D199" s="26"/>
      <c r="E199" s="106"/>
      <c r="F199" s="101"/>
      <c r="G199" s="29"/>
      <c r="H199" s="30"/>
      <c r="I199" s="102"/>
    </row>
    <row r="200" spans="1:9" s="15" customFormat="1" ht="21.95" customHeight="1" x14ac:dyDescent="0.3">
      <c r="A200" s="109"/>
      <c r="B200" s="26"/>
      <c r="C200" s="26"/>
      <c r="D200" s="26"/>
      <c r="E200" s="106"/>
      <c r="F200" s="101"/>
      <c r="G200" s="29"/>
      <c r="H200" s="30"/>
      <c r="I200" s="102"/>
    </row>
    <row r="201" spans="1:9" s="15" customFormat="1" ht="21.95" customHeight="1" x14ac:dyDescent="0.3">
      <c r="A201" s="109"/>
      <c r="B201" s="26"/>
      <c r="C201" s="26"/>
      <c r="D201" s="26"/>
      <c r="E201" s="106"/>
      <c r="F201" s="101"/>
      <c r="G201" s="29"/>
      <c r="H201" s="30"/>
      <c r="I201" s="102"/>
    </row>
    <row r="202" spans="1:9" s="15" customFormat="1" ht="21.95" customHeight="1" x14ac:dyDescent="0.3">
      <c r="A202" s="109"/>
      <c r="B202" s="26"/>
      <c r="C202" s="26"/>
      <c r="D202" s="26"/>
      <c r="E202" s="106"/>
      <c r="F202" s="101"/>
      <c r="G202" s="29"/>
      <c r="H202" s="30"/>
      <c r="I202" s="102"/>
    </row>
    <row r="203" spans="1:9" s="15" customFormat="1" ht="21.95" customHeight="1" x14ac:dyDescent="0.3">
      <c r="A203" s="109"/>
      <c r="B203" s="26"/>
      <c r="C203" s="26"/>
      <c r="D203" s="26"/>
      <c r="E203" s="106"/>
      <c r="F203" s="101"/>
      <c r="G203" s="29"/>
      <c r="H203" s="30"/>
      <c r="I203" s="102"/>
    </row>
    <row r="204" spans="1:9" s="15" customFormat="1" ht="21.95" customHeight="1" x14ac:dyDescent="0.3">
      <c r="A204" s="109"/>
      <c r="B204" s="26"/>
      <c r="C204" s="26"/>
      <c r="D204" s="26"/>
      <c r="E204" s="106"/>
      <c r="F204" s="101"/>
      <c r="G204" s="29"/>
      <c r="H204" s="30"/>
      <c r="I204" s="102"/>
    </row>
    <row r="205" spans="1:9" s="15" customFormat="1" ht="21.95" customHeight="1" x14ac:dyDescent="0.3">
      <c r="A205" s="109"/>
      <c r="B205" s="26"/>
      <c r="C205" s="26"/>
      <c r="D205" s="26"/>
      <c r="E205" s="106"/>
      <c r="F205" s="101"/>
      <c r="G205" s="29"/>
      <c r="H205" s="30"/>
      <c r="I205" s="102"/>
    </row>
    <row r="206" spans="1:9" s="15" customFormat="1" ht="21.95" customHeight="1" x14ac:dyDescent="0.3">
      <c r="A206" s="109"/>
      <c r="B206" s="26"/>
      <c r="C206" s="26"/>
      <c r="D206" s="26"/>
      <c r="E206" s="106"/>
      <c r="F206" s="101"/>
      <c r="G206" s="29"/>
      <c r="H206" s="30"/>
      <c r="I206" s="102"/>
    </row>
    <row r="207" spans="1:9" s="15" customFormat="1" ht="21.95" customHeight="1" x14ac:dyDescent="0.3">
      <c r="A207" s="109"/>
      <c r="B207" s="26"/>
      <c r="C207" s="26"/>
      <c r="D207" s="26"/>
      <c r="E207" s="106"/>
      <c r="F207" s="101"/>
      <c r="G207" s="29"/>
      <c r="H207" s="30"/>
      <c r="I207" s="102"/>
    </row>
    <row r="208" spans="1:9" s="15" customFormat="1" ht="21.95" customHeight="1" x14ac:dyDescent="0.3">
      <c r="A208" s="109"/>
      <c r="B208" s="26"/>
      <c r="C208" s="26"/>
      <c r="D208" s="26"/>
      <c r="E208" s="106"/>
      <c r="F208" s="101"/>
      <c r="G208" s="29"/>
      <c r="H208" s="30"/>
      <c r="I208" s="102"/>
    </row>
    <row r="209" spans="1:9" s="15" customFormat="1" ht="21.95" customHeight="1" x14ac:dyDescent="0.3">
      <c r="A209" s="109"/>
      <c r="B209" s="26"/>
      <c r="C209" s="26"/>
      <c r="D209" s="26"/>
      <c r="E209" s="106"/>
      <c r="F209" s="101"/>
      <c r="G209" s="29"/>
      <c r="H209" s="30"/>
      <c r="I209" s="102"/>
    </row>
    <row r="210" spans="1:9" s="15" customFormat="1" ht="21.95" customHeight="1" x14ac:dyDescent="0.3">
      <c r="A210" s="109"/>
      <c r="B210" s="26"/>
      <c r="C210" s="26"/>
      <c r="D210" s="26"/>
      <c r="E210" s="106"/>
      <c r="F210" s="101"/>
      <c r="G210" s="29"/>
      <c r="H210" s="30"/>
      <c r="I210" s="102"/>
    </row>
    <row r="211" spans="1:9" s="15" customFormat="1" ht="21.95" customHeight="1" x14ac:dyDescent="0.3">
      <c r="A211" s="109"/>
      <c r="B211" s="26"/>
      <c r="C211" s="26"/>
      <c r="D211" s="26"/>
      <c r="E211" s="106"/>
      <c r="F211" s="101"/>
      <c r="G211" s="29"/>
      <c r="H211" s="30"/>
      <c r="I211" s="102"/>
    </row>
    <row r="212" spans="1:9" s="15" customFormat="1" ht="21.95" customHeight="1" x14ac:dyDescent="0.3">
      <c r="A212" s="109"/>
      <c r="B212" s="26"/>
      <c r="C212" s="26"/>
      <c r="D212" s="26"/>
      <c r="E212" s="106"/>
      <c r="F212" s="101"/>
      <c r="G212" s="29"/>
      <c r="H212" s="30"/>
      <c r="I212" s="102"/>
    </row>
    <row r="213" spans="1:9" s="15" customFormat="1" ht="21.95" customHeight="1" x14ac:dyDescent="0.3">
      <c r="A213" s="109"/>
      <c r="B213" s="26"/>
      <c r="C213" s="26"/>
      <c r="D213" s="26"/>
      <c r="E213" s="106"/>
      <c r="F213" s="101"/>
      <c r="G213" s="29"/>
      <c r="H213" s="30"/>
      <c r="I213" s="102"/>
    </row>
    <row r="214" spans="1:9" s="15" customFormat="1" ht="21.95" customHeight="1" x14ac:dyDescent="0.3">
      <c r="A214" s="109"/>
      <c r="B214" s="26"/>
      <c r="C214" s="26"/>
      <c r="D214" s="26"/>
      <c r="E214" s="106"/>
      <c r="F214" s="101"/>
      <c r="G214" s="29"/>
      <c r="H214" s="30"/>
      <c r="I214" s="102"/>
    </row>
    <row r="215" spans="1:9" s="15" customFormat="1" ht="21.95" customHeight="1" x14ac:dyDescent="0.3">
      <c r="A215" s="109"/>
      <c r="B215" s="26"/>
      <c r="C215" s="26"/>
      <c r="D215" s="26"/>
      <c r="E215" s="106"/>
      <c r="F215" s="101"/>
      <c r="G215" s="29"/>
      <c r="H215" s="30"/>
      <c r="I215" s="102"/>
    </row>
    <row r="216" spans="1:9" s="15" customFormat="1" ht="21.95" customHeight="1" x14ac:dyDescent="0.3">
      <c r="A216" s="109"/>
      <c r="B216" s="26"/>
      <c r="C216" s="26"/>
      <c r="D216" s="26"/>
      <c r="E216" s="106"/>
      <c r="F216" s="101"/>
      <c r="G216" s="29"/>
      <c r="H216" s="30"/>
      <c r="I216" s="102"/>
    </row>
    <row r="217" spans="1:9" s="15" customFormat="1" ht="21.95" customHeight="1" x14ac:dyDescent="0.3">
      <c r="A217" s="109"/>
      <c r="B217" s="26"/>
      <c r="C217" s="26"/>
      <c r="D217" s="26"/>
      <c r="E217" s="106"/>
      <c r="F217" s="101"/>
      <c r="G217" s="29"/>
      <c r="H217" s="30"/>
      <c r="I217" s="102"/>
    </row>
    <row r="218" spans="1:9" s="15" customFormat="1" ht="21.95" customHeight="1" x14ac:dyDescent="0.3">
      <c r="A218" s="109"/>
      <c r="B218" s="26"/>
      <c r="C218" s="26"/>
      <c r="D218" s="26"/>
      <c r="E218" s="106"/>
      <c r="F218" s="101"/>
      <c r="G218" s="29"/>
      <c r="H218" s="30"/>
      <c r="I218" s="102"/>
    </row>
    <row r="219" spans="1:9" s="15" customFormat="1" ht="21.95" customHeight="1" x14ac:dyDescent="0.3">
      <c r="A219" s="109"/>
      <c r="B219" s="107"/>
      <c r="C219" s="107"/>
      <c r="D219" s="107"/>
      <c r="E219" s="108"/>
      <c r="F219" s="101"/>
      <c r="G219" s="29"/>
      <c r="H219" s="30"/>
      <c r="I219" s="102"/>
    </row>
    <row r="220" spans="1:9" s="15" customFormat="1" ht="21.95" customHeight="1" x14ac:dyDescent="0.3">
      <c r="A220" s="109"/>
      <c r="B220" s="107"/>
      <c r="C220" s="107"/>
      <c r="D220" s="107"/>
      <c r="E220" s="108"/>
      <c r="F220" s="101"/>
      <c r="G220" s="29"/>
      <c r="H220" s="30"/>
      <c r="I220" s="102"/>
    </row>
    <row r="221" spans="1:9" s="15" customFormat="1" ht="21.95" customHeight="1" thickBot="1" x14ac:dyDescent="0.35">
      <c r="A221" s="109"/>
      <c r="B221" s="45"/>
      <c r="C221" s="46"/>
      <c r="D221" s="46" t="s">
        <v>3</v>
      </c>
      <c r="E221" s="1294">
        <f>I193</f>
        <v>0</v>
      </c>
      <c r="F221" s="1294"/>
      <c r="G221" s="110"/>
      <c r="H221" s="111"/>
      <c r="I221" s="102"/>
    </row>
    <row r="222" spans="1:9" s="15" customFormat="1" ht="21.95" customHeight="1" thickBot="1" x14ac:dyDescent="0.35">
      <c r="A222" s="109"/>
      <c r="B222" s="311"/>
      <c r="C222" s="312"/>
      <c r="D222" s="314" t="s">
        <v>484</v>
      </c>
      <c r="E222" s="312"/>
      <c r="F222" s="315">
        <f>SUM(E221)</f>
        <v>0</v>
      </c>
      <c r="G222" s="312"/>
      <c r="H222" s="307"/>
      <c r="I222" s="102"/>
    </row>
    <row r="223" spans="1:9" ht="81.75" customHeight="1" x14ac:dyDescent="0.2">
      <c r="A223" s="1295"/>
      <c r="B223" s="1295"/>
      <c r="C223" s="1295"/>
      <c r="D223" s="1295"/>
      <c r="E223" s="1295"/>
      <c r="F223" s="1295"/>
      <c r="G223" s="1295"/>
      <c r="H223" s="1295"/>
      <c r="I223" s="1295"/>
    </row>
    <row r="224" spans="1:9" ht="24.95" customHeight="1" x14ac:dyDescent="0.2">
      <c r="A224" s="1297" t="s">
        <v>43</v>
      </c>
      <c r="B224" s="1298"/>
      <c r="C224" s="1298"/>
      <c r="D224" s="1298"/>
      <c r="E224" s="1298"/>
      <c r="F224" s="1298"/>
      <c r="G224" s="1298"/>
      <c r="H224" s="1298"/>
      <c r="I224" s="1299"/>
    </row>
    <row r="225" spans="1:9" s="15" customFormat="1" ht="39.950000000000003" customHeight="1" x14ac:dyDescent="0.2">
      <c r="A225" s="1296" t="str">
        <f>IF(SUM(E254)=0,"---- FACTURE A ZERO ----","")</f>
        <v>---- FACTURE A ZERO ----</v>
      </c>
      <c r="B225" s="1296"/>
      <c r="C225" s="1296"/>
      <c r="D225" s="1296"/>
      <c r="E225" s="1296"/>
      <c r="F225" s="1296"/>
      <c r="G225" s="1296"/>
      <c r="H225" s="1296"/>
      <c r="I225" s="1296"/>
    </row>
    <row r="226" spans="1:9" s="15" customFormat="1" ht="21.95" customHeight="1" x14ac:dyDescent="0.3">
      <c r="A226" s="224"/>
      <c r="B226" s="40" t="s">
        <v>7</v>
      </c>
      <c r="C226" s="40"/>
      <c r="D226" s="40"/>
      <c r="E226" s="41">
        <f>MHD!F54</f>
        <v>0</v>
      </c>
      <c r="F226" s="113" t="s">
        <v>84</v>
      </c>
      <c r="G226" s="24">
        <f>'Matrice Fact.'!K145</f>
        <v>1</v>
      </c>
      <c r="H226" s="43">
        <v>606</v>
      </c>
      <c r="I226" s="44">
        <f>E226*G226</f>
        <v>0</v>
      </c>
    </row>
    <row r="227" spans="1:9" s="15" customFormat="1" ht="21.95" customHeight="1" x14ac:dyDescent="0.3">
      <c r="A227" s="109"/>
      <c r="B227" s="26"/>
      <c r="C227" s="26"/>
      <c r="D227" s="26"/>
      <c r="E227" s="106"/>
      <c r="F227" s="101"/>
      <c r="G227" s="29"/>
      <c r="H227" s="30"/>
      <c r="I227" s="102"/>
    </row>
    <row r="228" spans="1:9" s="15" customFormat="1" ht="21.95" customHeight="1" x14ac:dyDescent="0.3">
      <c r="A228" s="109"/>
      <c r="B228" s="26"/>
      <c r="C228" s="26"/>
      <c r="D228" s="26"/>
      <c r="E228" s="106"/>
      <c r="F228" s="101"/>
      <c r="G228" s="29"/>
      <c r="H228" s="30"/>
      <c r="I228" s="102"/>
    </row>
    <row r="229" spans="1:9" s="15" customFormat="1" ht="21.95" customHeight="1" x14ac:dyDescent="0.3">
      <c r="A229" s="109"/>
      <c r="B229" s="26"/>
      <c r="C229" s="26"/>
      <c r="D229" s="26"/>
      <c r="E229" s="106"/>
      <c r="F229" s="101"/>
      <c r="G229" s="29"/>
      <c r="H229" s="30"/>
      <c r="I229" s="102"/>
    </row>
    <row r="230" spans="1:9" s="15" customFormat="1" ht="21.95" customHeight="1" x14ac:dyDescent="0.3">
      <c r="A230" s="109"/>
      <c r="B230" s="26"/>
      <c r="C230" s="26"/>
      <c r="D230" s="26"/>
      <c r="E230" s="106"/>
      <c r="F230" s="101"/>
      <c r="G230" s="29"/>
      <c r="H230" s="30"/>
      <c r="I230" s="102"/>
    </row>
    <row r="231" spans="1:9" s="15" customFormat="1" ht="21.95" customHeight="1" x14ac:dyDescent="0.3">
      <c r="A231" s="109"/>
      <c r="B231" s="26"/>
      <c r="C231" s="26"/>
      <c r="D231" s="26"/>
      <c r="E231" s="106"/>
      <c r="F231" s="101"/>
      <c r="G231" s="29"/>
      <c r="H231" s="30"/>
      <c r="I231" s="102"/>
    </row>
    <row r="232" spans="1:9" s="15" customFormat="1" ht="21.95" customHeight="1" x14ac:dyDescent="0.3">
      <c r="A232" s="109"/>
      <c r="B232" s="26"/>
      <c r="C232" s="26"/>
      <c r="D232" s="26"/>
      <c r="E232" s="106"/>
      <c r="F232" s="101"/>
      <c r="G232" s="29"/>
      <c r="H232" s="30"/>
      <c r="I232" s="102"/>
    </row>
    <row r="233" spans="1:9" s="15" customFormat="1" ht="21.95" customHeight="1" x14ac:dyDescent="0.3">
      <c r="A233" s="109"/>
      <c r="B233" s="26"/>
      <c r="C233" s="26"/>
      <c r="D233" s="26"/>
      <c r="E233" s="106"/>
      <c r="F233" s="101"/>
      <c r="G233" s="29"/>
      <c r="H233" s="30"/>
      <c r="I233" s="102"/>
    </row>
    <row r="234" spans="1:9" s="15" customFormat="1" ht="21.95" customHeight="1" x14ac:dyDescent="0.3">
      <c r="A234" s="109"/>
      <c r="B234" s="26"/>
      <c r="C234" s="26"/>
      <c r="D234" s="26"/>
      <c r="E234" s="106"/>
      <c r="F234" s="101"/>
      <c r="G234" s="29"/>
      <c r="H234" s="30"/>
      <c r="I234" s="102"/>
    </row>
    <row r="235" spans="1:9" s="15" customFormat="1" ht="21.95" customHeight="1" x14ac:dyDescent="0.3">
      <c r="A235" s="109"/>
      <c r="B235" s="26"/>
      <c r="C235" s="26"/>
      <c r="D235" s="26"/>
      <c r="E235" s="106"/>
      <c r="F235" s="101"/>
      <c r="G235" s="29"/>
      <c r="H235" s="30"/>
      <c r="I235" s="102"/>
    </row>
    <row r="236" spans="1:9" s="15" customFormat="1" ht="21.95" customHeight="1" x14ac:dyDescent="0.3">
      <c r="A236" s="109"/>
      <c r="B236" s="26"/>
      <c r="C236" s="26"/>
      <c r="D236" s="26"/>
      <c r="E236" s="106"/>
      <c r="F236" s="101"/>
      <c r="G236" s="29"/>
      <c r="H236" s="30"/>
      <c r="I236" s="102"/>
    </row>
    <row r="237" spans="1:9" s="15" customFormat="1" ht="21.95" customHeight="1" x14ac:dyDescent="0.3">
      <c r="A237" s="109"/>
      <c r="B237" s="26"/>
      <c r="C237" s="26"/>
      <c r="D237" s="26"/>
      <c r="E237" s="106"/>
      <c r="F237" s="101"/>
      <c r="G237" s="29"/>
      <c r="H237" s="30"/>
      <c r="I237" s="102"/>
    </row>
    <row r="238" spans="1:9" s="15" customFormat="1" ht="21.95" customHeight="1" x14ac:dyDescent="0.3">
      <c r="A238" s="109"/>
      <c r="B238" s="26"/>
      <c r="C238" s="26"/>
      <c r="D238" s="26"/>
      <c r="E238" s="106"/>
      <c r="F238" s="101"/>
      <c r="G238" s="29"/>
      <c r="H238" s="30"/>
      <c r="I238" s="102"/>
    </row>
    <row r="239" spans="1:9" s="15" customFormat="1" ht="21.95" customHeight="1" x14ac:dyDescent="0.3">
      <c r="A239" s="109"/>
      <c r="B239" s="26"/>
      <c r="C239" s="26"/>
      <c r="D239" s="26"/>
      <c r="E239" s="106"/>
      <c r="F239" s="101"/>
      <c r="G239" s="29"/>
      <c r="H239" s="30"/>
      <c r="I239" s="102"/>
    </row>
    <row r="240" spans="1:9" s="15" customFormat="1" ht="21.95" customHeight="1" x14ac:dyDescent="0.3">
      <c r="A240" s="109"/>
      <c r="B240" s="26"/>
      <c r="C240" s="26"/>
      <c r="D240" s="26"/>
      <c r="E240" s="106"/>
      <c r="F240" s="101"/>
      <c r="G240" s="29"/>
      <c r="H240" s="30"/>
      <c r="I240" s="102"/>
    </row>
    <row r="241" spans="1:9" s="15" customFormat="1" ht="21.95" customHeight="1" x14ac:dyDescent="0.3">
      <c r="A241" s="109"/>
      <c r="B241" s="26"/>
      <c r="C241" s="26"/>
      <c r="D241" s="26"/>
      <c r="E241" s="106"/>
      <c r="F241" s="101"/>
      <c r="G241" s="29"/>
      <c r="H241" s="30"/>
      <c r="I241" s="102"/>
    </row>
    <row r="242" spans="1:9" s="15" customFormat="1" ht="21.95" customHeight="1" x14ac:dyDescent="0.3">
      <c r="A242" s="109"/>
      <c r="B242" s="26"/>
      <c r="C242" s="26"/>
      <c r="D242" s="26"/>
      <c r="E242" s="106"/>
      <c r="F242" s="101"/>
      <c r="G242" s="29"/>
      <c r="H242" s="30"/>
      <c r="I242" s="102"/>
    </row>
    <row r="243" spans="1:9" s="15" customFormat="1" ht="21.95" customHeight="1" x14ac:dyDescent="0.3">
      <c r="A243" s="109"/>
      <c r="B243" s="26"/>
      <c r="C243" s="26"/>
      <c r="D243" s="26"/>
      <c r="E243" s="106"/>
      <c r="F243" s="101"/>
      <c r="G243" s="29"/>
      <c r="H243" s="30"/>
      <c r="I243" s="102"/>
    </row>
    <row r="244" spans="1:9" s="15" customFormat="1" ht="21.95" customHeight="1" x14ac:dyDescent="0.3">
      <c r="A244" s="109"/>
      <c r="B244" s="26"/>
      <c r="C244" s="26"/>
      <c r="D244" s="26"/>
      <c r="E244" s="106"/>
      <c r="F244" s="101"/>
      <c r="G244" s="29"/>
      <c r="H244" s="30"/>
      <c r="I244" s="102"/>
    </row>
    <row r="245" spans="1:9" s="15" customFormat="1" ht="21.95" customHeight="1" x14ac:dyDescent="0.3">
      <c r="A245" s="109"/>
      <c r="B245" s="26"/>
      <c r="C245" s="26"/>
      <c r="D245" s="26"/>
      <c r="E245" s="106"/>
      <c r="F245" s="101"/>
      <c r="G245" s="29"/>
      <c r="H245" s="30"/>
      <c r="I245" s="102"/>
    </row>
    <row r="246" spans="1:9" s="15" customFormat="1" ht="21.95" customHeight="1" x14ac:dyDescent="0.3">
      <c r="A246" s="109"/>
      <c r="B246" s="26"/>
      <c r="C246" s="26"/>
      <c r="D246" s="26"/>
      <c r="E246" s="106"/>
      <c r="F246" s="101"/>
      <c r="G246" s="29"/>
      <c r="H246" s="30"/>
      <c r="I246" s="102"/>
    </row>
    <row r="247" spans="1:9" s="15" customFormat="1" ht="21.95" customHeight="1" x14ac:dyDescent="0.3">
      <c r="A247" s="109"/>
      <c r="B247" s="26"/>
      <c r="C247" s="26"/>
      <c r="D247" s="26"/>
      <c r="E247" s="106"/>
      <c r="F247" s="101"/>
      <c r="G247" s="29"/>
      <c r="H247" s="30"/>
      <c r="I247" s="102"/>
    </row>
    <row r="248" spans="1:9" s="15" customFormat="1" ht="21.95" customHeight="1" x14ac:dyDescent="0.3">
      <c r="A248" s="109"/>
      <c r="B248" s="26"/>
      <c r="C248" s="26"/>
      <c r="D248" s="26"/>
      <c r="E248" s="106"/>
      <c r="F248" s="101"/>
      <c r="G248" s="29"/>
      <c r="H248" s="30"/>
      <c r="I248" s="102"/>
    </row>
    <row r="249" spans="1:9" s="15" customFormat="1" ht="21.95" customHeight="1" x14ac:dyDescent="0.3">
      <c r="A249" s="109"/>
      <c r="B249" s="26"/>
      <c r="C249" s="26"/>
      <c r="D249" s="26"/>
      <c r="E249" s="106"/>
      <c r="F249" s="101"/>
      <c r="G249" s="29"/>
      <c r="H249" s="30"/>
      <c r="I249" s="102"/>
    </row>
    <row r="250" spans="1:9" s="15" customFormat="1" ht="21.95" customHeight="1" x14ac:dyDescent="0.3">
      <c r="A250" s="109"/>
      <c r="B250" s="26"/>
      <c r="C250" s="26"/>
      <c r="D250" s="26"/>
      <c r="E250" s="106"/>
      <c r="F250" s="101"/>
      <c r="G250" s="29"/>
      <c r="H250" s="30"/>
      <c r="I250" s="102"/>
    </row>
    <row r="251" spans="1:9" s="15" customFormat="1" ht="21.95" customHeight="1" x14ac:dyDescent="0.3">
      <c r="A251" s="109"/>
      <c r="B251" s="26"/>
      <c r="C251" s="26"/>
      <c r="D251" s="26"/>
      <c r="E251" s="106"/>
      <c r="F251" s="101"/>
      <c r="G251" s="29"/>
      <c r="H251" s="30"/>
      <c r="I251" s="102"/>
    </row>
    <row r="252" spans="1:9" s="15" customFormat="1" ht="21.95" customHeight="1" x14ac:dyDescent="0.3">
      <c r="A252" s="109"/>
      <c r="B252" s="107"/>
      <c r="C252" s="107"/>
      <c r="D252" s="107"/>
      <c r="E252" s="108"/>
      <c r="F252" s="101"/>
      <c r="G252" s="29"/>
      <c r="H252" s="30"/>
      <c r="I252" s="102"/>
    </row>
    <row r="253" spans="1:9" s="15" customFormat="1" ht="21.95" customHeight="1" x14ac:dyDescent="0.3">
      <c r="A253" s="109"/>
      <c r="B253" s="107"/>
      <c r="C253" s="107"/>
      <c r="D253" s="107"/>
      <c r="E253" s="108"/>
      <c r="F253" s="101"/>
      <c r="G253" s="29"/>
      <c r="H253" s="30"/>
      <c r="I253" s="102"/>
    </row>
    <row r="254" spans="1:9" s="15" customFormat="1" ht="21.95" customHeight="1" thickBot="1" x14ac:dyDescent="0.35">
      <c r="A254" s="109"/>
      <c r="B254" s="45"/>
      <c r="C254" s="46"/>
      <c r="D254" s="46" t="s">
        <v>3</v>
      </c>
      <c r="E254" s="1294">
        <f>I226</f>
        <v>0</v>
      </c>
      <c r="F254" s="1294"/>
      <c r="G254" s="110"/>
      <c r="H254" s="111"/>
      <c r="I254" s="102"/>
    </row>
    <row r="255" spans="1:9" s="15" customFormat="1" ht="21.95" customHeight="1" thickBot="1" x14ac:dyDescent="0.35">
      <c r="A255" s="109"/>
      <c r="B255" s="311"/>
      <c r="C255" s="312"/>
      <c r="D255" s="314" t="s">
        <v>484</v>
      </c>
      <c r="E255" s="312"/>
      <c r="F255" s="315">
        <f>SUM(E254)</f>
        <v>0</v>
      </c>
      <c r="G255" s="312"/>
      <c r="H255" s="307"/>
      <c r="I255" s="102"/>
    </row>
    <row r="256" spans="1:9" ht="81.75" customHeight="1" x14ac:dyDescent="0.2">
      <c r="A256" s="1295"/>
      <c r="B256" s="1295"/>
      <c r="C256" s="1295"/>
      <c r="D256" s="1295"/>
      <c r="E256" s="1295"/>
      <c r="F256" s="1295"/>
      <c r="G256" s="1295"/>
      <c r="H256" s="1295"/>
      <c r="I256" s="1295"/>
    </row>
    <row r="257" spans="1:9" ht="24.95" customHeight="1" x14ac:dyDescent="0.2">
      <c r="A257" s="1297" t="s">
        <v>44</v>
      </c>
      <c r="B257" s="1298"/>
      <c r="C257" s="1298"/>
      <c r="D257" s="1298"/>
      <c r="E257" s="1298"/>
      <c r="F257" s="1298"/>
      <c r="G257" s="1298"/>
      <c r="H257" s="1298"/>
      <c r="I257" s="1299"/>
    </row>
    <row r="258" spans="1:9" s="15" customFormat="1" ht="39.950000000000003" customHeight="1" x14ac:dyDescent="0.2">
      <c r="A258" s="1296" t="str">
        <f>IF(SUM(E287)=0,"---- FACTURE A ZERO ----","")</f>
        <v>---- FACTURE A ZERO ----</v>
      </c>
      <c r="B258" s="1296"/>
      <c r="C258" s="1296"/>
      <c r="D258" s="1296"/>
      <c r="E258" s="1296"/>
      <c r="F258" s="1296"/>
      <c r="G258" s="1296"/>
      <c r="H258" s="1296"/>
      <c r="I258" s="1296"/>
    </row>
    <row r="259" spans="1:9" s="15" customFormat="1" ht="21.95" customHeight="1" x14ac:dyDescent="0.3">
      <c r="A259" s="224"/>
      <c r="B259" s="40" t="s">
        <v>7</v>
      </c>
      <c r="C259" s="40"/>
      <c r="D259" s="40"/>
      <c r="E259" s="41">
        <f>MHD!F18+F19</f>
        <v>0</v>
      </c>
      <c r="F259" s="113" t="s">
        <v>85</v>
      </c>
      <c r="G259" s="24">
        <f>'Matrice Fact.'!K164</f>
        <v>1</v>
      </c>
      <c r="H259" s="43">
        <v>606</v>
      </c>
      <c r="I259" s="44">
        <f>E259*G259</f>
        <v>0</v>
      </c>
    </row>
    <row r="260" spans="1:9" s="15" customFormat="1" ht="21.95" customHeight="1" x14ac:dyDescent="0.3">
      <c r="A260" s="109"/>
      <c r="B260" s="26"/>
      <c r="C260" s="26"/>
      <c r="D260" s="26"/>
      <c r="E260" s="106"/>
      <c r="F260" s="101"/>
      <c r="G260" s="29"/>
      <c r="H260" s="30"/>
      <c r="I260" s="102"/>
    </row>
    <row r="261" spans="1:9" s="15" customFormat="1" ht="21.95" customHeight="1" x14ac:dyDescent="0.3">
      <c r="A261" s="109"/>
      <c r="B261" s="26"/>
      <c r="C261" s="26"/>
      <c r="D261" s="26"/>
      <c r="E261" s="106"/>
      <c r="F261" s="101"/>
      <c r="G261" s="29"/>
      <c r="H261" s="30"/>
      <c r="I261" s="102"/>
    </row>
    <row r="262" spans="1:9" s="15" customFormat="1" ht="21.95" customHeight="1" x14ac:dyDescent="0.3">
      <c r="A262" s="109"/>
      <c r="B262" s="26"/>
      <c r="C262" s="26"/>
      <c r="D262" s="26"/>
      <c r="E262" s="106"/>
      <c r="F262" s="101"/>
      <c r="G262" s="29"/>
      <c r="H262" s="30"/>
      <c r="I262" s="102"/>
    </row>
    <row r="263" spans="1:9" s="15" customFormat="1" ht="21.95" customHeight="1" x14ac:dyDescent="0.3">
      <c r="A263" s="109"/>
      <c r="B263" s="26"/>
      <c r="C263" s="26"/>
      <c r="D263" s="26"/>
      <c r="E263" s="106"/>
      <c r="F263" s="101"/>
      <c r="G263" s="29"/>
      <c r="H263" s="30"/>
      <c r="I263" s="102"/>
    </row>
    <row r="264" spans="1:9" s="15" customFormat="1" ht="21.95" customHeight="1" x14ac:dyDescent="0.3">
      <c r="A264" s="109"/>
      <c r="B264" s="26"/>
      <c r="C264" s="26"/>
      <c r="D264" s="26"/>
      <c r="E264" s="106"/>
      <c r="F264" s="101"/>
      <c r="G264" s="29"/>
      <c r="H264" s="30"/>
      <c r="I264" s="102"/>
    </row>
    <row r="265" spans="1:9" s="15" customFormat="1" ht="21.95" customHeight="1" x14ac:dyDescent="0.3">
      <c r="A265" s="109"/>
      <c r="B265" s="26"/>
      <c r="C265" s="26"/>
      <c r="D265" s="26"/>
      <c r="E265" s="106"/>
      <c r="F265" s="101"/>
      <c r="G265" s="29"/>
      <c r="H265" s="30"/>
      <c r="I265" s="102"/>
    </row>
    <row r="266" spans="1:9" s="15" customFormat="1" ht="21.95" customHeight="1" x14ac:dyDescent="0.3">
      <c r="A266" s="109"/>
      <c r="B266" s="26"/>
      <c r="C266" s="26"/>
      <c r="D266" s="26"/>
      <c r="E266" s="106"/>
      <c r="F266" s="101"/>
      <c r="G266" s="29"/>
      <c r="H266" s="30"/>
      <c r="I266" s="102"/>
    </row>
    <row r="267" spans="1:9" s="15" customFormat="1" ht="21.95" customHeight="1" x14ac:dyDescent="0.3">
      <c r="A267" s="109"/>
      <c r="B267" s="26"/>
      <c r="C267" s="26"/>
      <c r="D267" s="26"/>
      <c r="E267" s="106"/>
      <c r="F267" s="101"/>
      <c r="G267" s="29"/>
      <c r="H267" s="30"/>
      <c r="I267" s="102"/>
    </row>
    <row r="268" spans="1:9" s="15" customFormat="1" ht="21.95" customHeight="1" x14ac:dyDescent="0.3">
      <c r="A268" s="109"/>
      <c r="B268" s="26"/>
      <c r="C268" s="26"/>
      <c r="D268" s="26"/>
      <c r="E268" s="106"/>
      <c r="F268" s="101"/>
      <c r="G268" s="29"/>
      <c r="H268" s="30"/>
      <c r="I268" s="102"/>
    </row>
    <row r="269" spans="1:9" s="15" customFormat="1" ht="21.95" customHeight="1" x14ac:dyDescent="0.3">
      <c r="A269" s="109"/>
      <c r="B269" s="26"/>
      <c r="C269" s="26"/>
      <c r="D269" s="26"/>
      <c r="E269" s="106"/>
      <c r="F269" s="101"/>
      <c r="G269" s="29"/>
      <c r="H269" s="30"/>
      <c r="I269" s="102"/>
    </row>
    <row r="270" spans="1:9" s="15" customFormat="1" ht="21.95" customHeight="1" x14ac:dyDescent="0.3">
      <c r="A270" s="109"/>
      <c r="B270" s="26"/>
      <c r="C270" s="26"/>
      <c r="D270" s="26"/>
      <c r="E270" s="106"/>
      <c r="F270" s="101"/>
      <c r="G270" s="29"/>
      <c r="H270" s="30"/>
      <c r="I270" s="102"/>
    </row>
    <row r="271" spans="1:9" s="15" customFormat="1" ht="21.95" customHeight="1" x14ac:dyDescent="0.3">
      <c r="A271" s="109"/>
      <c r="B271" s="26"/>
      <c r="C271" s="26"/>
      <c r="D271" s="26"/>
      <c r="E271" s="106"/>
      <c r="F271" s="101"/>
      <c r="G271" s="29"/>
      <c r="H271" s="30"/>
      <c r="I271" s="102"/>
    </row>
    <row r="272" spans="1:9" s="15" customFormat="1" ht="21.95" customHeight="1" x14ac:dyDescent="0.3">
      <c r="A272" s="109"/>
      <c r="B272" s="26"/>
      <c r="C272" s="26"/>
      <c r="D272" s="26"/>
      <c r="E272" s="106"/>
      <c r="F272" s="101"/>
      <c r="G272" s="29"/>
      <c r="H272" s="30"/>
      <c r="I272" s="102"/>
    </row>
    <row r="273" spans="1:9" s="15" customFormat="1" ht="21.95" customHeight="1" x14ac:dyDescent="0.3">
      <c r="A273" s="109"/>
      <c r="B273" s="26"/>
      <c r="C273" s="26"/>
      <c r="D273" s="26"/>
      <c r="E273" s="106"/>
      <c r="F273" s="101"/>
      <c r="G273" s="29"/>
      <c r="H273" s="30"/>
      <c r="I273" s="102"/>
    </row>
    <row r="274" spans="1:9" s="15" customFormat="1" ht="21.95" customHeight="1" x14ac:dyDescent="0.3">
      <c r="A274" s="109"/>
      <c r="B274" s="26"/>
      <c r="C274" s="26"/>
      <c r="D274" s="26"/>
      <c r="E274" s="106"/>
      <c r="F274" s="101"/>
      <c r="G274" s="29"/>
      <c r="H274" s="30"/>
      <c r="I274" s="102"/>
    </row>
    <row r="275" spans="1:9" s="15" customFormat="1" ht="21.95" customHeight="1" x14ac:dyDescent="0.3">
      <c r="A275" s="109"/>
      <c r="B275" s="26"/>
      <c r="C275" s="26"/>
      <c r="D275" s="26"/>
      <c r="E275" s="106"/>
      <c r="F275" s="101"/>
      <c r="G275" s="29"/>
      <c r="H275" s="30"/>
      <c r="I275" s="102"/>
    </row>
    <row r="276" spans="1:9" s="15" customFormat="1" ht="21.95" customHeight="1" x14ac:dyDescent="0.3">
      <c r="A276" s="109"/>
      <c r="B276" s="26"/>
      <c r="C276" s="26"/>
      <c r="D276" s="26"/>
      <c r="E276" s="106"/>
      <c r="F276" s="101"/>
      <c r="G276" s="29"/>
      <c r="H276" s="30"/>
      <c r="I276" s="102"/>
    </row>
    <row r="277" spans="1:9" s="15" customFormat="1" ht="21.95" customHeight="1" x14ac:dyDescent="0.3">
      <c r="A277" s="109"/>
      <c r="B277" s="26"/>
      <c r="C277" s="26"/>
      <c r="D277" s="26"/>
      <c r="E277" s="106"/>
      <c r="F277" s="101"/>
      <c r="G277" s="29"/>
      <c r="H277" s="30"/>
      <c r="I277" s="102"/>
    </row>
    <row r="278" spans="1:9" s="15" customFormat="1" ht="21.95" customHeight="1" x14ac:dyDescent="0.3">
      <c r="A278" s="109"/>
      <c r="B278" s="26"/>
      <c r="C278" s="26"/>
      <c r="D278" s="26"/>
      <c r="E278" s="106"/>
      <c r="F278" s="101"/>
      <c r="G278" s="29"/>
      <c r="H278" s="30"/>
      <c r="I278" s="102"/>
    </row>
    <row r="279" spans="1:9" s="15" customFormat="1" ht="21.95" customHeight="1" x14ac:dyDescent="0.3">
      <c r="A279" s="109"/>
      <c r="B279" s="26"/>
      <c r="C279" s="26"/>
      <c r="D279" s="26"/>
      <c r="E279" s="106"/>
      <c r="F279" s="101"/>
      <c r="G279" s="29"/>
      <c r="H279" s="30"/>
      <c r="I279" s="102"/>
    </row>
    <row r="280" spans="1:9" s="15" customFormat="1" ht="21.95" customHeight="1" x14ac:dyDescent="0.3">
      <c r="A280" s="109"/>
      <c r="B280" s="26"/>
      <c r="C280" s="26"/>
      <c r="D280" s="26"/>
      <c r="E280" s="106"/>
      <c r="F280" s="101"/>
      <c r="G280" s="29"/>
      <c r="H280" s="30"/>
      <c r="I280" s="102"/>
    </row>
    <row r="281" spans="1:9" s="15" customFormat="1" ht="21.95" customHeight="1" x14ac:dyDescent="0.3">
      <c r="A281" s="109"/>
      <c r="B281" s="26"/>
      <c r="C281" s="26"/>
      <c r="D281" s="26"/>
      <c r="E281" s="106"/>
      <c r="F281" s="101"/>
      <c r="G281" s="29"/>
      <c r="H281" s="30"/>
      <c r="I281" s="102"/>
    </row>
    <row r="282" spans="1:9" s="15" customFormat="1" ht="21.95" customHeight="1" x14ac:dyDescent="0.3">
      <c r="A282" s="109"/>
      <c r="B282" s="26"/>
      <c r="C282" s="26"/>
      <c r="D282" s="26"/>
      <c r="E282" s="106"/>
      <c r="F282" s="101"/>
      <c r="G282" s="29"/>
      <c r="H282" s="30"/>
      <c r="I282" s="102"/>
    </row>
    <row r="283" spans="1:9" s="15" customFormat="1" ht="21.95" customHeight="1" x14ac:dyDescent="0.3">
      <c r="A283" s="109"/>
      <c r="B283" s="26"/>
      <c r="C283" s="26"/>
      <c r="D283" s="26"/>
      <c r="E283" s="106"/>
      <c r="F283" s="101"/>
      <c r="G283" s="29"/>
      <c r="H283" s="30"/>
      <c r="I283" s="102"/>
    </row>
    <row r="284" spans="1:9" s="15" customFormat="1" ht="21.95" customHeight="1" x14ac:dyDescent="0.3">
      <c r="A284" s="109"/>
      <c r="B284" s="26"/>
      <c r="C284" s="26"/>
      <c r="D284" s="26"/>
      <c r="E284" s="106"/>
      <c r="F284" s="101"/>
      <c r="G284" s="29"/>
      <c r="H284" s="30"/>
      <c r="I284" s="102"/>
    </row>
    <row r="285" spans="1:9" s="15" customFormat="1" ht="21.95" customHeight="1" x14ac:dyDescent="0.3">
      <c r="A285" s="109"/>
      <c r="B285" s="107"/>
      <c r="C285" s="107"/>
      <c r="D285" s="107"/>
      <c r="E285" s="108"/>
      <c r="F285" s="101"/>
      <c r="G285" s="29"/>
      <c r="H285" s="30"/>
      <c r="I285" s="102"/>
    </row>
    <row r="286" spans="1:9" s="15" customFormat="1" ht="21.95" customHeight="1" x14ac:dyDescent="0.3">
      <c r="A286" s="109"/>
      <c r="B286" s="107"/>
      <c r="C286" s="107"/>
      <c r="D286" s="107"/>
      <c r="E286" s="108"/>
      <c r="F286" s="101"/>
      <c r="G286" s="29"/>
      <c r="H286" s="30"/>
      <c r="I286" s="102"/>
    </row>
    <row r="287" spans="1:9" s="15" customFormat="1" ht="21.95" customHeight="1" thickBot="1" x14ac:dyDescent="0.35">
      <c r="A287" s="109"/>
      <c r="B287" s="45"/>
      <c r="C287" s="46"/>
      <c r="D287" s="46" t="s">
        <v>3</v>
      </c>
      <c r="E287" s="1294">
        <f>I259</f>
        <v>0</v>
      </c>
      <c r="F287" s="1294"/>
      <c r="G287" s="110"/>
      <c r="H287" s="111"/>
      <c r="I287" s="102"/>
    </row>
    <row r="288" spans="1:9" s="15" customFormat="1" ht="21.95" customHeight="1" thickBot="1" x14ac:dyDescent="0.35">
      <c r="A288" s="109"/>
      <c r="B288" s="311"/>
      <c r="C288" s="312"/>
      <c r="D288" s="314" t="s">
        <v>484</v>
      </c>
      <c r="E288" s="312"/>
      <c r="F288" s="315">
        <f>SUM(E287)</f>
        <v>0</v>
      </c>
      <c r="G288" s="312"/>
      <c r="H288" s="307"/>
      <c r="I288" s="102"/>
    </row>
    <row r="289" spans="1:9" ht="81.75" customHeight="1" x14ac:dyDescent="0.2">
      <c r="A289" s="1295"/>
      <c r="B289" s="1295"/>
      <c r="C289" s="1295"/>
      <c r="D289" s="1295"/>
      <c r="E289" s="1295"/>
      <c r="F289" s="1295"/>
      <c r="G289" s="1295"/>
      <c r="H289" s="1295"/>
      <c r="I289" s="1295"/>
    </row>
    <row r="290" spans="1:9" ht="24.95" customHeight="1" x14ac:dyDescent="0.2">
      <c r="A290" s="1297" t="s">
        <v>45</v>
      </c>
      <c r="B290" s="1298"/>
      <c r="C290" s="1298"/>
      <c r="D290" s="1298"/>
      <c r="E290" s="1298"/>
      <c r="F290" s="1298"/>
      <c r="G290" s="1298"/>
      <c r="H290" s="1298"/>
      <c r="I290" s="1299"/>
    </row>
    <row r="291" spans="1:9" s="15" customFormat="1" ht="39.950000000000003" customHeight="1" x14ac:dyDescent="0.2">
      <c r="A291" s="1296" t="str">
        <f>IF(SUM(E320)=0,"---- FACTURE A ZERO ----","")</f>
        <v>---- FACTURE A ZERO ----</v>
      </c>
      <c r="B291" s="1296"/>
      <c r="C291" s="1296"/>
      <c r="D291" s="1296"/>
      <c r="E291" s="1296"/>
      <c r="F291" s="1296"/>
      <c r="G291" s="1296"/>
      <c r="H291" s="1296"/>
      <c r="I291" s="1296"/>
    </row>
    <row r="292" spans="1:9" s="15" customFormat="1" ht="21.95" customHeight="1" x14ac:dyDescent="0.3">
      <c r="A292" s="225"/>
      <c r="B292" s="26" t="s">
        <v>7</v>
      </c>
      <c r="C292" s="26"/>
      <c r="D292" s="26"/>
      <c r="E292" s="27">
        <f>E134</f>
        <v>0</v>
      </c>
      <c r="F292" s="101" t="s">
        <v>0</v>
      </c>
      <c r="G292" s="29">
        <f>'Matrice Fact.'!K152</f>
        <v>1</v>
      </c>
      <c r="H292" s="30">
        <v>606</v>
      </c>
      <c r="I292" s="31">
        <f>E292*G292</f>
        <v>0</v>
      </c>
    </row>
    <row r="293" spans="1:9" s="15" customFormat="1" ht="21.95" customHeight="1" x14ac:dyDescent="0.3">
      <c r="A293" s="226"/>
      <c r="B293" s="33" t="s">
        <v>7</v>
      </c>
      <c r="C293" s="33"/>
      <c r="D293" s="33"/>
      <c r="E293" s="34">
        <f>E135</f>
        <v>0</v>
      </c>
      <c r="F293" s="112" t="s">
        <v>8</v>
      </c>
      <c r="G293" s="36">
        <f>'Matrice Fact.'!K153</f>
        <v>1</v>
      </c>
      <c r="H293" s="37">
        <v>606</v>
      </c>
      <c r="I293" s="38">
        <f>E293*G293</f>
        <v>0</v>
      </c>
    </row>
    <row r="294" spans="1:9" s="15" customFormat="1" ht="21.95" customHeight="1" x14ac:dyDescent="0.3">
      <c r="A294" s="226"/>
      <c r="B294" s="33" t="s">
        <v>481</v>
      </c>
      <c r="C294" s="33"/>
      <c r="D294" s="33"/>
      <c r="E294" s="34"/>
      <c r="F294" s="112"/>
      <c r="G294" s="36"/>
      <c r="H294" s="37"/>
      <c r="I294" s="38">
        <f>IF(E293=0,0,I293-100)</f>
        <v>0</v>
      </c>
    </row>
    <row r="295" spans="1:9" s="15" customFormat="1" ht="21.95" customHeight="1" x14ac:dyDescent="0.3">
      <c r="A295" s="224"/>
      <c r="B295" s="40" t="s">
        <v>7</v>
      </c>
      <c r="C295" s="40"/>
      <c r="D295" s="40"/>
      <c r="E295" s="41">
        <f>F48</f>
        <v>0</v>
      </c>
      <c r="F295" s="113" t="s">
        <v>438</v>
      </c>
      <c r="G295" s="24">
        <f>'Matrice Fact.'!K154</f>
        <v>1</v>
      </c>
      <c r="H295" s="43">
        <v>606</v>
      </c>
      <c r="I295" s="44">
        <f>E295*G295</f>
        <v>0</v>
      </c>
    </row>
    <row r="296" spans="1:9" s="15" customFormat="1" ht="21.95" customHeight="1" x14ac:dyDescent="0.3">
      <c r="A296" s="109"/>
      <c r="B296" s="26"/>
      <c r="C296" s="26"/>
      <c r="D296" s="26"/>
      <c r="E296" s="106"/>
      <c r="F296" s="101"/>
      <c r="G296" s="29"/>
      <c r="H296" s="30"/>
      <c r="I296" s="102"/>
    </row>
    <row r="297" spans="1:9" s="15" customFormat="1" ht="21.95" customHeight="1" x14ac:dyDescent="0.3">
      <c r="A297" s="109"/>
      <c r="B297" s="26"/>
      <c r="C297" s="26"/>
      <c r="D297" s="26"/>
      <c r="E297" s="106"/>
      <c r="F297" s="101"/>
      <c r="G297" s="29"/>
      <c r="H297" s="30"/>
      <c r="I297" s="102"/>
    </row>
    <row r="298" spans="1:9" s="15" customFormat="1" ht="21.95" customHeight="1" x14ac:dyDescent="0.3">
      <c r="A298" s="109"/>
      <c r="B298" s="1317"/>
      <c r="C298" s="1317"/>
      <c r="D298" s="1317"/>
      <c r="E298" s="1317"/>
      <c r="F298" s="1317"/>
      <c r="G298" s="1317"/>
      <c r="H298" s="1317"/>
      <c r="I298" s="102"/>
    </row>
    <row r="299" spans="1:9" s="15" customFormat="1" ht="21.95" customHeight="1" x14ac:dyDescent="0.3">
      <c r="A299" s="109"/>
      <c r="B299" s="1316"/>
      <c r="C299" s="1316"/>
      <c r="D299" s="1316"/>
      <c r="E299" s="1316"/>
      <c r="F299" s="1316"/>
      <c r="G299" s="1316"/>
      <c r="H299" s="1316"/>
      <c r="I299" s="102"/>
    </row>
    <row r="300" spans="1:9" s="15" customFormat="1" ht="21.95" customHeight="1" x14ac:dyDescent="0.3">
      <c r="A300" s="109"/>
      <c r="B300" s="1316"/>
      <c r="C300" s="1316"/>
      <c r="D300" s="1316"/>
      <c r="E300" s="1316"/>
      <c r="F300" s="1316"/>
      <c r="G300" s="1316"/>
      <c r="H300" s="1316"/>
      <c r="I300" s="102"/>
    </row>
    <row r="301" spans="1:9" s="15" customFormat="1" ht="21.95" customHeight="1" x14ac:dyDescent="0.3">
      <c r="A301" s="109"/>
      <c r="B301" s="26"/>
      <c r="C301" s="26"/>
      <c r="D301" s="26"/>
      <c r="E301" s="106"/>
      <c r="F301" s="101"/>
      <c r="G301" s="29"/>
      <c r="H301" s="30"/>
      <c r="I301" s="102"/>
    </row>
    <row r="302" spans="1:9" s="15" customFormat="1" ht="21.95" customHeight="1" x14ac:dyDescent="0.3">
      <c r="A302" s="109"/>
      <c r="B302" s="26"/>
      <c r="C302" s="26"/>
      <c r="D302" s="26"/>
      <c r="E302" s="106"/>
      <c r="F302" s="101"/>
      <c r="G302" s="29"/>
      <c r="H302" s="30"/>
      <c r="I302" s="102"/>
    </row>
    <row r="303" spans="1:9" s="15" customFormat="1" ht="21.95" customHeight="1" x14ac:dyDescent="0.3">
      <c r="A303" s="109"/>
      <c r="B303" s="26"/>
      <c r="C303" s="26"/>
      <c r="D303" s="26"/>
      <c r="E303" s="106"/>
      <c r="F303" s="101"/>
      <c r="G303" s="29"/>
      <c r="H303" s="30"/>
      <c r="I303" s="102"/>
    </row>
    <row r="304" spans="1:9" s="15" customFormat="1" ht="21.95" customHeight="1" x14ac:dyDescent="0.3">
      <c r="A304" s="109"/>
      <c r="B304" s="26"/>
      <c r="C304" s="26"/>
      <c r="D304" s="26"/>
      <c r="E304" s="106"/>
      <c r="F304" s="101"/>
      <c r="G304" s="29"/>
      <c r="H304" s="30"/>
      <c r="I304" s="102"/>
    </row>
    <row r="305" spans="1:9" s="15" customFormat="1" ht="21.95" customHeight="1" x14ac:dyDescent="0.3">
      <c r="A305" s="109"/>
      <c r="B305" s="26"/>
      <c r="C305" s="26"/>
      <c r="D305" s="26"/>
      <c r="E305" s="106"/>
      <c r="F305" s="101"/>
      <c r="G305" s="29"/>
      <c r="H305" s="30"/>
      <c r="I305" s="102"/>
    </row>
    <row r="306" spans="1:9" s="15" customFormat="1" ht="21.95" customHeight="1" x14ac:dyDescent="0.3">
      <c r="A306" s="109"/>
      <c r="B306" s="26"/>
      <c r="C306" s="26"/>
      <c r="D306" s="26"/>
      <c r="E306" s="106"/>
      <c r="F306" s="101"/>
      <c r="G306" s="29"/>
      <c r="H306" s="30"/>
      <c r="I306" s="102"/>
    </row>
    <row r="307" spans="1:9" s="15" customFormat="1" ht="21.95" customHeight="1" x14ac:dyDescent="0.3">
      <c r="A307" s="109"/>
      <c r="B307" s="26"/>
      <c r="C307" s="26"/>
      <c r="D307" s="26"/>
      <c r="E307" s="106"/>
      <c r="F307" s="101"/>
      <c r="G307" s="29"/>
      <c r="H307" s="30"/>
      <c r="I307" s="102"/>
    </row>
    <row r="308" spans="1:9" s="15" customFormat="1" ht="21.95" customHeight="1" x14ac:dyDescent="0.3">
      <c r="A308" s="109"/>
      <c r="B308" s="26"/>
      <c r="C308" s="26"/>
      <c r="D308" s="26"/>
      <c r="E308" s="106"/>
      <c r="F308" s="101"/>
      <c r="G308" s="29"/>
      <c r="H308" s="30"/>
      <c r="I308" s="102"/>
    </row>
    <row r="309" spans="1:9" s="15" customFormat="1" ht="21.95" customHeight="1" x14ac:dyDescent="0.3">
      <c r="A309" s="109"/>
      <c r="B309" s="26"/>
      <c r="C309" s="26"/>
      <c r="D309" s="26"/>
      <c r="E309" s="106"/>
      <c r="F309" s="101"/>
      <c r="G309" s="29"/>
      <c r="H309" s="30"/>
      <c r="I309" s="102"/>
    </row>
    <row r="310" spans="1:9" s="15" customFormat="1" ht="21.95" customHeight="1" x14ac:dyDescent="0.3">
      <c r="A310" s="109"/>
      <c r="B310" s="26"/>
      <c r="C310" s="26"/>
      <c r="D310" s="26"/>
      <c r="E310" s="106"/>
      <c r="F310" s="101"/>
      <c r="G310" s="29"/>
      <c r="H310" s="30"/>
      <c r="I310" s="102"/>
    </row>
    <row r="311" spans="1:9" s="15" customFormat="1" ht="21.95" customHeight="1" x14ac:dyDescent="0.3">
      <c r="A311" s="109"/>
      <c r="B311" s="26"/>
      <c r="C311" s="26"/>
      <c r="D311" s="26"/>
      <c r="E311" s="106"/>
      <c r="F311" s="101"/>
      <c r="G311" s="29"/>
      <c r="H311" s="30"/>
      <c r="I311" s="102"/>
    </row>
    <row r="312" spans="1:9" s="15" customFormat="1" ht="21.95" customHeight="1" x14ac:dyDescent="0.3">
      <c r="A312" s="109"/>
      <c r="B312" s="26"/>
      <c r="C312" s="26"/>
      <c r="D312" s="26"/>
      <c r="E312" s="106"/>
      <c r="F312" s="101"/>
      <c r="G312" s="29"/>
      <c r="H312" s="30"/>
      <c r="I312" s="102"/>
    </row>
    <row r="313" spans="1:9" s="15" customFormat="1" ht="21.95" customHeight="1" x14ac:dyDescent="0.3">
      <c r="A313" s="109"/>
      <c r="B313" s="26"/>
      <c r="C313" s="26"/>
      <c r="D313" s="26"/>
      <c r="E313" s="106"/>
      <c r="F313" s="101"/>
      <c r="G313" s="29"/>
      <c r="H313" s="30"/>
      <c r="I313" s="102"/>
    </row>
    <row r="314" spans="1:9" s="15" customFormat="1" ht="21.95" customHeight="1" x14ac:dyDescent="0.3">
      <c r="A314" s="109"/>
      <c r="B314" s="26"/>
      <c r="C314" s="26"/>
      <c r="D314" s="26"/>
      <c r="E314" s="106"/>
      <c r="F314" s="101"/>
      <c r="G314" s="29"/>
      <c r="H314" s="30"/>
      <c r="I314" s="102"/>
    </row>
    <row r="315" spans="1:9" s="15" customFormat="1" ht="21.95" customHeight="1" x14ac:dyDescent="0.3">
      <c r="A315" s="109"/>
      <c r="B315" s="26"/>
      <c r="C315" s="26"/>
      <c r="D315" s="26"/>
      <c r="E315" s="106"/>
      <c r="F315" s="101"/>
      <c r="G315" s="29"/>
      <c r="H315" s="30"/>
      <c r="I315" s="102"/>
    </row>
    <row r="316" spans="1:9" s="15" customFormat="1" ht="21.95" customHeight="1" x14ac:dyDescent="0.3">
      <c r="A316" s="109"/>
      <c r="B316" s="26"/>
      <c r="C316" s="26"/>
      <c r="D316" s="26"/>
      <c r="E316" s="106"/>
      <c r="F316" s="101"/>
      <c r="G316" s="29"/>
      <c r="H316" s="30"/>
      <c r="I316" s="102"/>
    </row>
    <row r="317" spans="1:9" s="15" customFormat="1" ht="21.95" customHeight="1" x14ac:dyDescent="0.3">
      <c r="A317" s="109"/>
      <c r="B317" s="26"/>
      <c r="C317" s="26"/>
      <c r="D317" s="26"/>
      <c r="E317" s="106"/>
      <c r="F317" s="101"/>
      <c r="G317" s="29"/>
      <c r="H317" s="30"/>
      <c r="I317" s="102"/>
    </row>
    <row r="318" spans="1:9" s="15" customFormat="1" ht="21.95" customHeight="1" x14ac:dyDescent="0.3">
      <c r="A318" s="109"/>
      <c r="B318" s="107"/>
      <c r="C318" s="107"/>
      <c r="D318" s="107"/>
      <c r="E318" s="108"/>
      <c r="F318" s="101"/>
      <c r="G318" s="29"/>
      <c r="H318" s="30"/>
      <c r="I318" s="102"/>
    </row>
    <row r="319" spans="1:9" s="15" customFormat="1" ht="21.95" customHeight="1" x14ac:dyDescent="0.3">
      <c r="A319" s="109"/>
      <c r="B319" s="107"/>
      <c r="C319" s="107"/>
      <c r="D319" s="107"/>
      <c r="E319" s="108"/>
      <c r="F319" s="101"/>
      <c r="G319" s="29"/>
      <c r="H319" s="30"/>
      <c r="I319" s="102"/>
    </row>
    <row r="320" spans="1:9" s="15" customFormat="1" ht="21.95" customHeight="1" thickBot="1" x14ac:dyDescent="0.35">
      <c r="A320" s="109"/>
      <c r="B320" s="45"/>
      <c r="C320" s="46"/>
      <c r="D320" s="46" t="s">
        <v>3</v>
      </c>
      <c r="E320" s="1294">
        <f>I292+I294+I295</f>
        <v>0</v>
      </c>
      <c r="F320" s="1294"/>
      <c r="G320" s="110"/>
      <c r="H320" s="111"/>
      <c r="I320" s="102"/>
    </row>
    <row r="321" spans="1:9" s="15" customFormat="1" ht="21.95" customHeight="1" thickBot="1" x14ac:dyDescent="0.35">
      <c r="A321" s="109"/>
      <c r="B321" s="311"/>
      <c r="C321" s="312"/>
      <c r="D321" s="314" t="s">
        <v>484</v>
      </c>
      <c r="E321" s="312"/>
      <c r="F321" s="315">
        <f>SUM(E320)</f>
        <v>0</v>
      </c>
      <c r="G321" s="312"/>
      <c r="H321" s="307"/>
      <c r="I321" s="102"/>
    </row>
    <row r="322" spans="1:9" ht="81.75" customHeight="1" x14ac:dyDescent="0.2">
      <c r="A322" s="1295"/>
      <c r="B322" s="1295"/>
      <c r="C322" s="1295"/>
      <c r="D322" s="1295"/>
      <c r="E322" s="1295"/>
      <c r="F322" s="1295"/>
      <c r="G322" s="1295"/>
      <c r="H322" s="1295"/>
      <c r="I322" s="1295"/>
    </row>
    <row r="323" spans="1:9" ht="24.95" customHeight="1" x14ac:dyDescent="0.2">
      <c r="A323" s="1297" t="s">
        <v>246</v>
      </c>
      <c r="B323" s="1298"/>
      <c r="C323" s="1298"/>
      <c r="D323" s="1298"/>
      <c r="E323" s="1298"/>
      <c r="F323" s="1298"/>
      <c r="G323" s="1298"/>
      <c r="H323" s="1298"/>
      <c r="I323" s="1299"/>
    </row>
    <row r="324" spans="1:9" s="15" customFormat="1" ht="39.950000000000003" customHeight="1" x14ac:dyDescent="0.2">
      <c r="A324" s="1296" t="str">
        <f>IF(SUM(E353)=0,"---- FACTURE A ZERO ----","")</f>
        <v>---- FACTURE A ZERO ----</v>
      </c>
      <c r="B324" s="1296"/>
      <c r="C324" s="1296"/>
      <c r="D324" s="1296"/>
      <c r="E324" s="1296"/>
      <c r="F324" s="1296"/>
      <c r="G324" s="1296"/>
      <c r="H324" s="1296"/>
      <c r="I324" s="1296"/>
    </row>
    <row r="325" spans="1:9" s="15" customFormat="1" ht="21.95" customHeight="1" x14ac:dyDescent="0.3">
      <c r="A325" s="224"/>
      <c r="B325" s="40" t="s">
        <v>30</v>
      </c>
      <c r="C325" s="40"/>
      <c r="D325" s="40"/>
      <c r="E325" s="1315">
        <f>SUM(F329:F337)</f>
        <v>0</v>
      </c>
      <c r="F325" s="1315"/>
      <c r="G325" s="24"/>
      <c r="H325" s="43">
        <v>606</v>
      </c>
      <c r="I325" s="44"/>
    </row>
    <row r="326" spans="1:9" s="15" customFormat="1" ht="21.95" customHeight="1" x14ac:dyDescent="0.3">
      <c r="A326" s="109"/>
      <c r="B326" s="26"/>
      <c r="C326" s="26"/>
      <c r="D326" s="26"/>
      <c r="E326" s="106"/>
      <c r="F326" s="101"/>
      <c r="G326" s="29"/>
      <c r="H326" s="30"/>
      <c r="I326" s="102"/>
    </row>
    <row r="327" spans="1:9" s="15" customFormat="1" ht="21.95" customHeight="1" x14ac:dyDescent="0.3">
      <c r="A327" s="109"/>
      <c r="B327" s="26"/>
      <c r="C327" s="26"/>
      <c r="D327" s="26"/>
      <c r="E327" s="106"/>
      <c r="F327" s="101"/>
      <c r="G327" s="29"/>
      <c r="H327" s="30"/>
      <c r="I327" s="102"/>
    </row>
    <row r="328" spans="1:9" s="15" customFormat="1" ht="21.95" customHeight="1" x14ac:dyDescent="0.3">
      <c r="A328" s="109"/>
      <c r="B328" s="92" t="s">
        <v>304</v>
      </c>
      <c r="C328" s="93"/>
      <c r="D328" s="93"/>
      <c r="E328" s="94"/>
      <c r="F328" s="177"/>
      <c r="G328" s="29"/>
      <c r="H328" s="30"/>
      <c r="I328" s="102"/>
    </row>
    <row r="329" spans="1:9" s="15" customFormat="1" ht="21.95" customHeight="1" x14ac:dyDescent="0.25">
      <c r="A329" s="109"/>
      <c r="B329" s="178" t="s">
        <v>294</v>
      </c>
      <c r="C329" s="179">
        <f t="shared" ref="C329:C337" si="2">F21</f>
        <v>0</v>
      </c>
      <c r="D329" s="43" t="s">
        <v>303</v>
      </c>
      <c r="E329" s="180">
        <v>1.1839999999999999</v>
      </c>
      <c r="F329" s="181">
        <f t="shared" ref="F329:F337" si="3">C329*E329</f>
        <v>0</v>
      </c>
      <c r="G329" s="29"/>
      <c r="H329" s="30"/>
      <c r="I329" s="144"/>
    </row>
    <row r="330" spans="1:9" s="15" customFormat="1" ht="21.95" customHeight="1" x14ac:dyDescent="0.25">
      <c r="A330" s="109"/>
      <c r="B330" s="69" t="s">
        <v>295</v>
      </c>
      <c r="C330" s="182">
        <f t="shared" si="2"/>
        <v>0</v>
      </c>
      <c r="D330" s="37" t="s">
        <v>303</v>
      </c>
      <c r="E330" s="183">
        <v>1.3859999999999999</v>
      </c>
      <c r="F330" s="184">
        <f t="shared" si="3"/>
        <v>0</v>
      </c>
      <c r="G330" s="29"/>
      <c r="H330" s="30"/>
      <c r="I330" s="144"/>
    </row>
    <row r="331" spans="1:9" s="15" customFormat="1" ht="21.95" customHeight="1" x14ac:dyDescent="0.25">
      <c r="A331" s="109"/>
      <c r="B331" s="69" t="s">
        <v>296</v>
      </c>
      <c r="C331" s="182">
        <f t="shared" si="2"/>
        <v>0</v>
      </c>
      <c r="D331" s="37" t="s">
        <v>303</v>
      </c>
      <c r="E331" s="183">
        <v>1.8220000000000001</v>
      </c>
      <c r="F331" s="184">
        <f t="shared" si="3"/>
        <v>0</v>
      </c>
      <c r="G331" s="29"/>
      <c r="H331" s="30"/>
      <c r="I331" s="144"/>
    </row>
    <row r="332" spans="1:9" s="15" customFormat="1" ht="21.95" customHeight="1" x14ac:dyDescent="0.25">
      <c r="A332" s="109"/>
      <c r="B332" s="69" t="s">
        <v>297</v>
      </c>
      <c r="C332" s="182">
        <f t="shared" si="2"/>
        <v>0</v>
      </c>
      <c r="D332" s="37" t="s">
        <v>303</v>
      </c>
      <c r="E332" s="183">
        <v>2.1760000000000002</v>
      </c>
      <c r="F332" s="184">
        <f t="shared" si="3"/>
        <v>0</v>
      </c>
      <c r="G332" s="29"/>
      <c r="H332" s="30"/>
      <c r="I332" s="144"/>
    </row>
    <row r="333" spans="1:9" s="15" customFormat="1" ht="21.95" customHeight="1" x14ac:dyDescent="0.25">
      <c r="A333" s="109"/>
      <c r="B333" s="69" t="s">
        <v>298</v>
      </c>
      <c r="C333" s="182">
        <f t="shared" si="2"/>
        <v>0</v>
      </c>
      <c r="D333" s="37" t="s">
        <v>303</v>
      </c>
      <c r="E333" s="183">
        <v>2.1760000000000002</v>
      </c>
      <c r="F333" s="184">
        <f t="shared" si="3"/>
        <v>0</v>
      </c>
      <c r="G333" s="29"/>
      <c r="H333" s="30"/>
      <c r="I333" s="144"/>
    </row>
    <row r="334" spans="1:9" s="15" customFormat="1" ht="21.95" customHeight="1" x14ac:dyDescent="0.25">
      <c r="A334" s="109"/>
      <c r="B334" s="69" t="s">
        <v>299</v>
      </c>
      <c r="C334" s="182">
        <f t="shared" si="2"/>
        <v>0</v>
      </c>
      <c r="D334" s="37" t="s">
        <v>303</v>
      </c>
      <c r="E334" s="183">
        <v>2.1760000000000002</v>
      </c>
      <c r="F334" s="184">
        <f t="shared" si="3"/>
        <v>0</v>
      </c>
      <c r="G334" s="29"/>
      <c r="H334" s="30"/>
      <c r="I334" s="144"/>
    </row>
    <row r="335" spans="1:9" s="15" customFormat="1" ht="21.95" customHeight="1" x14ac:dyDescent="0.25">
      <c r="A335" s="109"/>
      <c r="B335" s="69" t="s">
        <v>300</v>
      </c>
      <c r="C335" s="182">
        <f t="shared" si="2"/>
        <v>0</v>
      </c>
      <c r="D335" s="37" t="s">
        <v>303</v>
      </c>
      <c r="E335" s="183">
        <v>2.3170000000000002</v>
      </c>
      <c r="F335" s="184">
        <f t="shared" si="3"/>
        <v>0</v>
      </c>
      <c r="G335" s="29"/>
      <c r="H335" s="30"/>
      <c r="I335" s="144"/>
    </row>
    <row r="336" spans="1:9" s="15" customFormat="1" ht="21.95" customHeight="1" x14ac:dyDescent="0.25">
      <c r="A336" s="109"/>
      <c r="B336" s="69" t="s">
        <v>301</v>
      </c>
      <c r="C336" s="182">
        <f t="shared" si="2"/>
        <v>0</v>
      </c>
      <c r="D336" s="37" t="s">
        <v>303</v>
      </c>
      <c r="E336" s="183">
        <v>2.3170000000000002</v>
      </c>
      <c r="F336" s="184">
        <f t="shared" si="3"/>
        <v>0</v>
      </c>
      <c r="G336" s="29"/>
      <c r="H336" s="30"/>
      <c r="I336" s="144"/>
    </row>
    <row r="337" spans="1:9" s="15" customFormat="1" ht="21.95" customHeight="1" x14ac:dyDescent="0.25">
      <c r="A337" s="109"/>
      <c r="B337" s="69" t="s">
        <v>302</v>
      </c>
      <c r="C337" s="182">
        <f t="shared" si="2"/>
        <v>0</v>
      </c>
      <c r="D337" s="37" t="s">
        <v>303</v>
      </c>
      <c r="E337" s="183">
        <v>2.3170000000000002</v>
      </c>
      <c r="F337" s="184">
        <f t="shared" si="3"/>
        <v>0</v>
      </c>
      <c r="G337" s="29"/>
      <c r="H337" s="30"/>
      <c r="I337" s="144"/>
    </row>
    <row r="338" spans="1:9" s="15" customFormat="1" ht="21.95" customHeight="1" x14ac:dyDescent="0.3">
      <c r="A338" s="109"/>
      <c r="B338" s="26"/>
      <c r="C338" s="26"/>
      <c r="D338" s="26"/>
      <c r="E338" s="106"/>
      <c r="F338" s="101"/>
      <c r="G338" s="29"/>
      <c r="H338" s="30"/>
      <c r="I338" s="102"/>
    </row>
    <row r="339" spans="1:9" s="15" customFormat="1" ht="21.95" customHeight="1" x14ac:dyDescent="0.3">
      <c r="A339" s="109"/>
      <c r="B339" s="26"/>
      <c r="C339" s="26"/>
      <c r="D339" s="26"/>
      <c r="E339" s="106"/>
      <c r="F339" s="101"/>
      <c r="G339" s="29"/>
      <c r="H339" s="30"/>
      <c r="I339" s="102"/>
    </row>
    <row r="340" spans="1:9" s="15" customFormat="1" ht="21.95" customHeight="1" x14ac:dyDescent="0.3">
      <c r="A340" s="109"/>
      <c r="B340" s="26"/>
      <c r="C340" s="26"/>
      <c r="D340" s="26"/>
      <c r="E340" s="106"/>
      <c r="F340" s="101"/>
      <c r="G340" s="29"/>
      <c r="H340" s="30"/>
      <c r="I340" s="102"/>
    </row>
    <row r="341" spans="1:9" s="15" customFormat="1" ht="21.95" customHeight="1" x14ac:dyDescent="0.3">
      <c r="A341" s="109"/>
      <c r="B341" s="26"/>
      <c r="C341" s="26"/>
      <c r="D341" s="26"/>
      <c r="E341" s="106"/>
      <c r="F341" s="101"/>
      <c r="G341" s="29"/>
      <c r="H341" s="30"/>
      <c r="I341" s="102"/>
    </row>
    <row r="342" spans="1:9" s="15" customFormat="1" ht="21.95" customHeight="1" x14ac:dyDescent="0.3">
      <c r="A342" s="109"/>
      <c r="B342" s="26"/>
      <c r="C342" s="26"/>
      <c r="D342" s="26"/>
      <c r="E342" s="106"/>
      <c r="F342" s="101"/>
      <c r="G342" s="29"/>
      <c r="H342" s="30"/>
      <c r="I342" s="102"/>
    </row>
    <row r="343" spans="1:9" s="15" customFormat="1" ht="21.95" customHeight="1" x14ac:dyDescent="0.3">
      <c r="A343" s="109"/>
      <c r="B343" s="26"/>
      <c r="C343" s="26"/>
      <c r="D343" s="26"/>
      <c r="E343" s="106"/>
      <c r="F343" s="101"/>
      <c r="G343" s="29"/>
      <c r="H343" s="30"/>
      <c r="I343" s="102"/>
    </row>
    <row r="344" spans="1:9" s="15" customFormat="1" ht="21.95" customHeight="1" x14ac:dyDescent="0.3">
      <c r="A344" s="109"/>
      <c r="B344" s="26"/>
      <c r="C344" s="26"/>
      <c r="D344" s="26"/>
      <c r="E344" s="106"/>
      <c r="F344" s="101"/>
      <c r="G344" s="29"/>
      <c r="H344" s="30"/>
      <c r="I344" s="102"/>
    </row>
    <row r="345" spans="1:9" s="15" customFormat="1" ht="21.95" customHeight="1" x14ac:dyDescent="0.3">
      <c r="A345" s="109"/>
      <c r="B345" s="26"/>
      <c r="C345" s="26"/>
      <c r="D345" s="26"/>
      <c r="E345" s="106"/>
      <c r="F345" s="101"/>
      <c r="G345" s="29"/>
      <c r="H345" s="30"/>
      <c r="I345" s="102"/>
    </row>
    <row r="346" spans="1:9" s="15" customFormat="1" ht="21.95" customHeight="1" x14ac:dyDescent="0.3">
      <c r="A346" s="109"/>
      <c r="B346" s="26"/>
      <c r="C346" s="26"/>
      <c r="D346" s="26"/>
      <c r="E346" s="106"/>
      <c r="F346" s="101"/>
      <c r="G346" s="29"/>
      <c r="H346" s="30"/>
      <c r="I346" s="102"/>
    </row>
    <row r="347" spans="1:9" s="15" customFormat="1" ht="21.95" customHeight="1" x14ac:dyDescent="0.3">
      <c r="A347" s="109"/>
      <c r="B347" s="26"/>
      <c r="C347" s="26"/>
      <c r="D347" s="26"/>
      <c r="E347" s="106"/>
      <c r="F347" s="101"/>
      <c r="G347" s="29"/>
      <c r="H347" s="30"/>
      <c r="I347" s="102"/>
    </row>
    <row r="348" spans="1:9" s="15" customFormat="1" ht="21.95" customHeight="1" x14ac:dyDescent="0.3">
      <c r="A348" s="109"/>
      <c r="B348" s="26"/>
      <c r="C348" s="26"/>
      <c r="D348" s="26"/>
      <c r="E348" s="106"/>
      <c r="F348" s="101"/>
      <c r="G348" s="29"/>
      <c r="H348" s="30"/>
      <c r="I348" s="102"/>
    </row>
    <row r="349" spans="1:9" s="15" customFormat="1" ht="21.95" customHeight="1" x14ac:dyDescent="0.3">
      <c r="A349" s="109"/>
      <c r="B349" s="26"/>
      <c r="C349" s="26"/>
      <c r="D349" s="26"/>
      <c r="E349" s="106"/>
      <c r="F349" s="101"/>
      <c r="G349" s="29"/>
      <c r="H349" s="30"/>
      <c r="I349" s="102"/>
    </row>
    <row r="350" spans="1:9" s="15" customFormat="1" ht="21.95" customHeight="1" x14ac:dyDescent="0.3">
      <c r="A350" s="109"/>
      <c r="B350" s="26"/>
      <c r="C350" s="26"/>
      <c r="D350" s="26"/>
      <c r="E350" s="106"/>
      <c r="F350" s="101"/>
      <c r="G350" s="29"/>
      <c r="H350" s="30"/>
      <c r="I350" s="102"/>
    </row>
    <row r="351" spans="1:9" s="15" customFormat="1" ht="21.95" customHeight="1" x14ac:dyDescent="0.3">
      <c r="A351" s="109"/>
      <c r="B351" s="107"/>
      <c r="C351" s="107"/>
      <c r="D351" s="107"/>
      <c r="E351" s="108"/>
      <c r="F351" s="101"/>
      <c r="G351" s="29"/>
      <c r="H351" s="30"/>
      <c r="I351" s="102"/>
    </row>
    <row r="352" spans="1:9" s="15" customFormat="1" ht="21.95" customHeight="1" x14ac:dyDescent="0.3">
      <c r="A352" s="109"/>
      <c r="B352" s="107"/>
      <c r="C352" s="107"/>
      <c r="D352" s="107"/>
      <c r="E352" s="108"/>
      <c r="F352" s="101"/>
      <c r="G352" s="29"/>
      <c r="H352" s="30"/>
      <c r="I352" s="102"/>
    </row>
    <row r="353" spans="1:9" s="15" customFormat="1" ht="21.95" customHeight="1" thickBot="1" x14ac:dyDescent="0.35">
      <c r="A353" s="109"/>
      <c r="B353" s="45"/>
      <c r="C353" s="46"/>
      <c r="D353" s="46" t="s">
        <v>3</v>
      </c>
      <c r="E353" s="1294">
        <f>E325</f>
        <v>0</v>
      </c>
      <c r="F353" s="1294"/>
      <c r="G353" s="110"/>
      <c r="H353" s="111"/>
      <c r="I353" s="102"/>
    </row>
    <row r="354" spans="1:9" s="15" customFormat="1" ht="21.95" customHeight="1" thickBot="1" x14ac:dyDescent="0.35">
      <c r="A354" s="109"/>
      <c r="B354" s="311"/>
      <c r="C354" s="312"/>
      <c r="D354" s="314" t="s">
        <v>484</v>
      </c>
      <c r="E354" s="312"/>
      <c r="F354" s="315">
        <f>SUM(E353)</f>
        <v>0</v>
      </c>
      <c r="G354" s="312"/>
      <c r="H354" s="307"/>
      <c r="I354" s="102"/>
    </row>
    <row r="355" spans="1:9" s="15" customFormat="1" ht="81.75" customHeight="1" x14ac:dyDescent="0.3">
      <c r="A355" s="109"/>
      <c r="B355" s="143"/>
      <c r="C355" s="142"/>
      <c r="D355" s="142"/>
      <c r="E355" s="139"/>
      <c r="F355" s="139"/>
      <c r="G355" s="137"/>
      <c r="H355" s="138"/>
      <c r="I355" s="102"/>
    </row>
    <row r="356" spans="1:9" s="15" customFormat="1" ht="24.95" customHeight="1" x14ac:dyDescent="0.2">
      <c r="A356" s="1297" t="s">
        <v>426</v>
      </c>
      <c r="B356" s="1298"/>
      <c r="C356" s="1298"/>
      <c r="D356" s="1298"/>
      <c r="E356" s="1298"/>
      <c r="F356" s="1298"/>
      <c r="G356" s="1298"/>
      <c r="H356" s="1298"/>
      <c r="I356" s="1299"/>
    </row>
    <row r="357" spans="1:9" s="15" customFormat="1" ht="39.950000000000003" customHeight="1" x14ac:dyDescent="0.2">
      <c r="A357" s="1296" t="str">
        <f>IF(SUM(E386)=0,"---- FACTURE A ZERO ----","")</f>
        <v>---- FACTURE A ZERO ----</v>
      </c>
      <c r="B357" s="1296"/>
      <c r="C357" s="1296"/>
      <c r="D357" s="1296"/>
      <c r="E357" s="1296"/>
      <c r="F357" s="1296"/>
      <c r="G357" s="1296"/>
      <c r="H357" s="1296"/>
      <c r="I357" s="1296"/>
    </row>
    <row r="358" spans="1:9" s="15" customFormat="1" ht="21.95" customHeight="1" x14ac:dyDescent="0.3">
      <c r="A358" s="224"/>
      <c r="B358" s="40" t="s">
        <v>30</v>
      </c>
      <c r="C358" s="40"/>
      <c r="D358" s="40"/>
      <c r="E358" s="1315">
        <f>SUM(F362:F370)</f>
        <v>0</v>
      </c>
      <c r="F358" s="1315"/>
      <c r="G358" s="24"/>
      <c r="H358" s="43">
        <v>606</v>
      </c>
      <c r="I358" s="44"/>
    </row>
    <row r="359" spans="1:9" s="15" customFormat="1" ht="21.95" customHeight="1" x14ac:dyDescent="0.3">
      <c r="A359" s="109"/>
      <c r="B359" s="143"/>
      <c r="C359" s="142"/>
      <c r="D359" s="142"/>
      <c r="E359" s="139"/>
      <c r="F359" s="139"/>
      <c r="G359" s="137"/>
      <c r="H359" s="138"/>
      <c r="I359" s="102"/>
    </row>
    <row r="360" spans="1:9" s="15" customFormat="1" ht="21.95" customHeight="1" x14ac:dyDescent="0.3">
      <c r="A360" s="109"/>
      <c r="B360" s="143"/>
      <c r="C360" s="142"/>
      <c r="D360" s="142"/>
      <c r="E360" s="139"/>
      <c r="F360" s="139"/>
      <c r="G360" s="137"/>
      <c r="H360" s="138"/>
      <c r="I360" s="102"/>
    </row>
    <row r="361" spans="1:9" s="15" customFormat="1" ht="21.95" customHeight="1" x14ac:dyDescent="0.3">
      <c r="A361" s="109"/>
      <c r="B361" s="92" t="s">
        <v>430</v>
      </c>
      <c r="C361" s="93"/>
      <c r="D361" s="93"/>
      <c r="E361" s="94"/>
      <c r="F361" s="177"/>
      <c r="G361" s="137"/>
      <c r="H361" s="138"/>
      <c r="I361" s="102"/>
    </row>
    <row r="362" spans="1:9" s="15" customFormat="1" ht="21.95" customHeight="1" x14ac:dyDescent="0.3">
      <c r="A362" s="109"/>
      <c r="B362" s="178" t="s">
        <v>294</v>
      </c>
      <c r="C362" s="179">
        <f t="shared" ref="C362:C370" si="4">F31</f>
        <v>0</v>
      </c>
      <c r="D362" s="43" t="s">
        <v>303</v>
      </c>
      <c r="E362" s="180">
        <v>1.5109999999999999</v>
      </c>
      <c r="F362" s="181">
        <f t="shared" ref="F362:F370" si="5">C362*E362</f>
        <v>0</v>
      </c>
      <c r="G362" s="137"/>
      <c r="H362" s="138"/>
      <c r="I362" s="102"/>
    </row>
    <row r="363" spans="1:9" s="15" customFormat="1" ht="21.95" customHeight="1" x14ac:dyDescent="0.3">
      <c r="A363" s="109"/>
      <c r="B363" s="69" t="s">
        <v>295</v>
      </c>
      <c r="C363" s="179">
        <f t="shared" si="4"/>
        <v>0</v>
      </c>
      <c r="D363" s="37" t="s">
        <v>303</v>
      </c>
      <c r="E363" s="183">
        <v>1.712</v>
      </c>
      <c r="F363" s="184">
        <f t="shared" si="5"/>
        <v>0</v>
      </c>
      <c r="G363" s="137"/>
      <c r="H363" s="138"/>
      <c r="I363" s="102"/>
    </row>
    <row r="364" spans="1:9" s="15" customFormat="1" ht="21.95" customHeight="1" x14ac:dyDescent="0.3">
      <c r="A364" s="109"/>
      <c r="B364" s="69" t="s">
        <v>296</v>
      </c>
      <c r="C364" s="179">
        <f t="shared" si="4"/>
        <v>0</v>
      </c>
      <c r="D364" s="37" t="s">
        <v>303</v>
      </c>
      <c r="E364" s="183">
        <v>1.712</v>
      </c>
      <c r="F364" s="184">
        <f t="shared" si="5"/>
        <v>0</v>
      </c>
      <c r="G364" s="137"/>
      <c r="H364" s="138"/>
      <c r="I364" s="102"/>
    </row>
    <row r="365" spans="1:9" s="15" customFormat="1" ht="21.95" customHeight="1" x14ac:dyDescent="0.3">
      <c r="A365" s="109"/>
      <c r="B365" s="69" t="s">
        <v>297</v>
      </c>
      <c r="C365" s="179">
        <f t="shared" si="4"/>
        <v>0</v>
      </c>
      <c r="D365" s="37" t="s">
        <v>303</v>
      </c>
      <c r="E365" s="183">
        <v>2.5179999999999998</v>
      </c>
      <c r="F365" s="184">
        <f t="shared" si="5"/>
        <v>0</v>
      </c>
      <c r="G365" s="137"/>
      <c r="H365" s="138"/>
      <c r="I365" s="102"/>
    </row>
    <row r="366" spans="1:9" s="15" customFormat="1" ht="21.95" customHeight="1" x14ac:dyDescent="0.3">
      <c r="A366" s="109"/>
      <c r="B366" s="69" t="s">
        <v>298</v>
      </c>
      <c r="C366" s="179">
        <f t="shared" si="4"/>
        <v>0</v>
      </c>
      <c r="D366" s="37" t="s">
        <v>303</v>
      </c>
      <c r="E366" s="183">
        <v>2.72</v>
      </c>
      <c r="F366" s="184">
        <f t="shared" si="5"/>
        <v>0</v>
      </c>
      <c r="G366" s="137"/>
      <c r="H366" s="138"/>
      <c r="I366" s="102"/>
    </row>
    <row r="367" spans="1:9" s="15" customFormat="1" ht="21.95" customHeight="1" x14ac:dyDescent="0.3">
      <c r="A367" s="109"/>
      <c r="B367" s="69" t="s">
        <v>299</v>
      </c>
      <c r="C367" s="179">
        <f t="shared" si="4"/>
        <v>0</v>
      </c>
      <c r="D367" s="37" t="s">
        <v>303</v>
      </c>
      <c r="E367" s="183">
        <v>3.5259999999999998</v>
      </c>
      <c r="F367" s="184">
        <f t="shared" si="5"/>
        <v>0</v>
      </c>
      <c r="G367" s="137"/>
      <c r="H367" s="138"/>
      <c r="I367" s="102"/>
    </row>
    <row r="368" spans="1:9" s="15" customFormat="1" ht="21.95" customHeight="1" x14ac:dyDescent="0.3">
      <c r="A368" s="109"/>
      <c r="B368" s="69" t="s">
        <v>300</v>
      </c>
      <c r="C368" s="179">
        <f t="shared" si="4"/>
        <v>0</v>
      </c>
      <c r="D368" s="37" t="s">
        <v>303</v>
      </c>
      <c r="E368" s="183">
        <v>3.7269999999999999</v>
      </c>
      <c r="F368" s="184">
        <f t="shared" si="5"/>
        <v>0</v>
      </c>
      <c r="G368" s="137"/>
      <c r="H368" s="138"/>
      <c r="I368" s="102"/>
    </row>
    <row r="369" spans="1:9" s="15" customFormat="1" ht="21.95" customHeight="1" x14ac:dyDescent="0.3">
      <c r="A369" s="109"/>
      <c r="B369" s="69" t="s">
        <v>301</v>
      </c>
      <c r="C369" s="179">
        <f t="shared" si="4"/>
        <v>0</v>
      </c>
      <c r="D369" s="37" t="s">
        <v>303</v>
      </c>
      <c r="E369" s="183">
        <v>2.72</v>
      </c>
      <c r="F369" s="184">
        <f t="shared" si="5"/>
        <v>0</v>
      </c>
      <c r="G369" s="137"/>
      <c r="H369" s="138"/>
      <c r="I369" s="102"/>
    </row>
    <row r="370" spans="1:9" s="15" customFormat="1" ht="21.95" customHeight="1" x14ac:dyDescent="0.3">
      <c r="A370" s="109"/>
      <c r="B370" s="69" t="s">
        <v>302</v>
      </c>
      <c r="C370" s="179">
        <f t="shared" si="4"/>
        <v>0</v>
      </c>
      <c r="D370" s="37" t="s">
        <v>303</v>
      </c>
      <c r="E370" s="183">
        <v>2.72</v>
      </c>
      <c r="F370" s="184">
        <f t="shared" si="5"/>
        <v>0</v>
      </c>
      <c r="G370" s="137"/>
      <c r="H370" s="138"/>
      <c r="I370" s="102"/>
    </row>
    <row r="371" spans="1:9" s="15" customFormat="1" ht="21.95" customHeight="1" x14ac:dyDescent="0.3">
      <c r="A371" s="109"/>
      <c r="B371" s="143"/>
      <c r="C371" s="142"/>
      <c r="D371" s="142"/>
      <c r="E371" s="139"/>
      <c r="F371" s="139"/>
      <c r="G371" s="137"/>
      <c r="H371" s="138"/>
      <c r="I371" s="102"/>
    </row>
    <row r="372" spans="1:9" s="15" customFormat="1" ht="21.95" customHeight="1" x14ac:dyDescent="0.3">
      <c r="A372" s="109"/>
      <c r="B372" s="143"/>
      <c r="C372" s="142"/>
      <c r="D372" s="142"/>
      <c r="E372" s="139"/>
      <c r="F372" s="139"/>
      <c r="G372" s="137"/>
      <c r="H372" s="138"/>
      <c r="I372" s="102"/>
    </row>
    <row r="373" spans="1:9" s="15" customFormat="1" ht="21.95" customHeight="1" x14ac:dyDescent="0.3">
      <c r="A373" s="109"/>
      <c r="B373" s="143"/>
      <c r="C373" s="142"/>
      <c r="D373" s="142"/>
      <c r="E373" s="139"/>
      <c r="F373" s="139"/>
      <c r="G373" s="137"/>
      <c r="H373" s="138"/>
      <c r="I373" s="102"/>
    </row>
    <row r="374" spans="1:9" s="15" customFormat="1" ht="21.95" customHeight="1" x14ac:dyDescent="0.3">
      <c r="A374" s="109"/>
      <c r="B374" s="143"/>
      <c r="C374" s="142"/>
      <c r="D374" s="142"/>
      <c r="E374" s="139"/>
      <c r="F374" s="139"/>
      <c r="G374" s="137"/>
      <c r="H374" s="138"/>
      <c r="I374" s="102"/>
    </row>
    <row r="375" spans="1:9" s="15" customFormat="1" ht="21.95" customHeight="1" x14ac:dyDescent="0.3">
      <c r="A375" s="109"/>
      <c r="B375" s="143"/>
      <c r="C375" s="142"/>
      <c r="D375" s="142"/>
      <c r="E375" s="139"/>
      <c r="F375" s="139"/>
      <c r="G375" s="137"/>
      <c r="H375" s="138"/>
      <c r="I375" s="102"/>
    </row>
    <row r="376" spans="1:9" s="15" customFormat="1" ht="21.95" customHeight="1" x14ac:dyDescent="0.3">
      <c r="A376" s="109"/>
      <c r="B376" s="143"/>
      <c r="C376" s="142"/>
      <c r="D376" s="142"/>
      <c r="E376" s="139"/>
      <c r="F376" s="139"/>
      <c r="G376" s="137"/>
      <c r="H376" s="138"/>
      <c r="I376" s="102"/>
    </row>
    <row r="377" spans="1:9" s="15" customFormat="1" ht="21.95" customHeight="1" x14ac:dyDescent="0.3">
      <c r="A377" s="109"/>
      <c r="B377" s="143"/>
      <c r="C377" s="142"/>
      <c r="D377" s="142"/>
      <c r="E377" s="139"/>
      <c r="F377" s="139"/>
      <c r="G377" s="137"/>
      <c r="H377" s="138"/>
      <c r="I377" s="102"/>
    </row>
    <row r="378" spans="1:9" s="15" customFormat="1" ht="21.95" customHeight="1" x14ac:dyDescent="0.3">
      <c r="A378" s="109"/>
      <c r="B378" s="143"/>
      <c r="C378" s="142"/>
      <c r="D378" s="142"/>
      <c r="E378" s="139"/>
      <c r="F378" s="139"/>
      <c r="G378" s="137"/>
      <c r="H378" s="138"/>
      <c r="I378" s="102"/>
    </row>
    <row r="379" spans="1:9" s="15" customFormat="1" ht="21.95" customHeight="1" x14ac:dyDescent="0.3">
      <c r="A379" s="109"/>
      <c r="B379" s="143"/>
      <c r="C379" s="142"/>
      <c r="D379" s="142"/>
      <c r="E379" s="139"/>
      <c r="F379" s="139"/>
      <c r="G379" s="137"/>
      <c r="H379" s="138"/>
      <c r="I379" s="102"/>
    </row>
    <row r="380" spans="1:9" s="15" customFormat="1" ht="21.95" customHeight="1" x14ac:dyDescent="0.3">
      <c r="A380" s="109"/>
      <c r="B380" s="143"/>
      <c r="C380" s="142"/>
      <c r="D380" s="142"/>
      <c r="E380" s="139"/>
      <c r="F380" s="139"/>
      <c r="G380" s="137"/>
      <c r="H380" s="138"/>
      <c r="I380" s="102"/>
    </row>
    <row r="381" spans="1:9" s="15" customFormat="1" ht="21.95" customHeight="1" x14ac:dyDescent="0.3">
      <c r="A381" s="109"/>
      <c r="B381" s="143"/>
      <c r="C381" s="142"/>
      <c r="D381" s="142"/>
      <c r="E381" s="139"/>
      <c r="F381" s="139"/>
      <c r="G381" s="137"/>
      <c r="H381" s="138"/>
      <c r="I381" s="102"/>
    </row>
    <row r="382" spans="1:9" s="15" customFormat="1" ht="21.95" customHeight="1" x14ac:dyDescent="0.3">
      <c r="A382" s="109"/>
      <c r="B382" s="143"/>
      <c r="C382" s="142"/>
      <c r="D382" s="142"/>
      <c r="E382" s="139"/>
      <c r="F382" s="139"/>
      <c r="G382" s="137"/>
      <c r="H382" s="138"/>
      <c r="I382" s="102"/>
    </row>
    <row r="383" spans="1:9" s="15" customFormat="1" ht="21.95" customHeight="1" x14ac:dyDescent="0.3">
      <c r="A383" s="109"/>
      <c r="B383" s="143"/>
      <c r="C383" s="142"/>
      <c r="D383" s="142"/>
      <c r="E383" s="139"/>
      <c r="F383" s="139"/>
      <c r="G383" s="137"/>
      <c r="H383" s="138"/>
      <c r="I383" s="102"/>
    </row>
    <row r="384" spans="1:9" s="15" customFormat="1" ht="21.95" customHeight="1" x14ac:dyDescent="0.3">
      <c r="A384" s="109"/>
      <c r="B384" s="143"/>
      <c r="C384" s="142"/>
      <c r="D384" s="142"/>
      <c r="E384" s="139"/>
      <c r="F384" s="139"/>
      <c r="G384" s="137"/>
      <c r="H384" s="138"/>
      <c r="I384" s="102"/>
    </row>
    <row r="385" spans="1:9" s="15" customFormat="1" ht="21.95" customHeight="1" x14ac:dyDescent="0.3">
      <c r="A385" s="109"/>
      <c r="B385" s="143"/>
      <c r="C385" s="142"/>
      <c r="D385" s="142"/>
      <c r="E385" s="139"/>
      <c r="F385" s="139"/>
      <c r="G385" s="137"/>
      <c r="H385" s="138"/>
      <c r="I385" s="102"/>
    </row>
    <row r="386" spans="1:9" s="15" customFormat="1" ht="21.95" customHeight="1" thickBot="1" x14ac:dyDescent="0.35">
      <c r="A386" s="109"/>
      <c r="B386" s="45"/>
      <c r="C386" s="46"/>
      <c r="D386" s="46" t="s">
        <v>3</v>
      </c>
      <c r="E386" s="1294">
        <f>E358</f>
        <v>0</v>
      </c>
      <c r="F386" s="1294"/>
      <c r="G386" s="110"/>
      <c r="H386" s="111"/>
      <c r="I386" s="102"/>
    </row>
    <row r="387" spans="1:9" s="15" customFormat="1" ht="21.95" customHeight="1" thickBot="1" x14ac:dyDescent="0.35">
      <c r="A387" s="109"/>
      <c r="B387" s="311"/>
      <c r="C387" s="312"/>
      <c r="D387" s="314" t="s">
        <v>484</v>
      </c>
      <c r="E387" s="312"/>
      <c r="F387" s="315">
        <f>SUM(E386)</f>
        <v>0</v>
      </c>
      <c r="G387" s="312"/>
      <c r="H387" s="307"/>
      <c r="I387" s="102"/>
    </row>
    <row r="388" spans="1:9" ht="81.75" customHeight="1" x14ac:dyDescent="0.2">
      <c r="A388" s="1295"/>
      <c r="B388" s="1295"/>
      <c r="C388" s="1295"/>
      <c r="D388" s="1295"/>
      <c r="E388" s="1295"/>
      <c r="F388" s="1295"/>
      <c r="G388" s="1295"/>
      <c r="H388" s="1295"/>
      <c r="I388" s="1295"/>
    </row>
    <row r="389" spans="1:9" ht="24.95" customHeight="1" x14ac:dyDescent="0.2">
      <c r="A389" s="1297" t="s">
        <v>514</v>
      </c>
      <c r="B389" s="1298"/>
      <c r="C389" s="1298"/>
      <c r="D389" s="1298"/>
      <c r="E389" s="1298"/>
      <c r="F389" s="1298"/>
      <c r="G389" s="1298"/>
      <c r="H389" s="1298"/>
      <c r="I389" s="1299"/>
    </row>
    <row r="390" spans="1:9" s="15" customFormat="1" ht="39.950000000000003" customHeight="1" x14ac:dyDescent="0.2">
      <c r="A390" s="1296" t="str">
        <f>IF(SUM(E416:F419)=0,"---- FACTURE A ZERO ----","")</f>
        <v>---- FACTURE A ZERO ----</v>
      </c>
      <c r="B390" s="1296"/>
      <c r="C390" s="1296"/>
      <c r="D390" s="1296"/>
      <c r="E390" s="1296"/>
      <c r="F390" s="1296"/>
      <c r="G390" s="1296"/>
      <c r="H390" s="1296"/>
      <c r="I390" s="1296"/>
    </row>
    <row r="391" spans="1:9" s="15" customFormat="1" ht="21.95" customHeight="1" x14ac:dyDescent="0.3">
      <c r="A391" s="225"/>
      <c r="B391" s="26" t="s">
        <v>46</v>
      </c>
      <c r="C391" s="26"/>
      <c r="D391" s="26"/>
      <c r="E391" s="27">
        <f>MHD!F58</f>
        <v>0</v>
      </c>
      <c r="F391" s="101" t="s">
        <v>0</v>
      </c>
      <c r="G391" s="29">
        <f>'Matrice Fact.'!K156</f>
        <v>1</v>
      </c>
      <c r="H391" s="30">
        <v>821</v>
      </c>
      <c r="I391" s="31">
        <f>E391*G391</f>
        <v>0</v>
      </c>
    </row>
    <row r="392" spans="1:9" s="15" customFormat="1" ht="21.95" customHeight="1" x14ac:dyDescent="0.3">
      <c r="A392" s="226"/>
      <c r="B392" s="33" t="s">
        <v>63</v>
      </c>
      <c r="C392" s="33"/>
      <c r="D392" s="33"/>
      <c r="E392" s="34">
        <f>MHD!F59</f>
        <v>0</v>
      </c>
      <c r="F392" s="112" t="s">
        <v>0</v>
      </c>
      <c r="G392" s="36">
        <f>'Matrice Fact.'!K157</f>
        <v>1</v>
      </c>
      <c r="H392" s="37">
        <v>822</v>
      </c>
      <c r="I392" s="38">
        <f>E392*G392</f>
        <v>0</v>
      </c>
    </row>
    <row r="393" spans="1:9" s="15" customFormat="1" ht="21.95" customHeight="1" x14ac:dyDescent="0.3">
      <c r="A393" s="226"/>
      <c r="B393" s="33" t="s">
        <v>64</v>
      </c>
      <c r="C393" s="33"/>
      <c r="D393" s="33"/>
      <c r="E393" s="34">
        <f>MHD!F60</f>
        <v>0</v>
      </c>
      <c r="F393" s="112" t="s">
        <v>0</v>
      </c>
      <c r="G393" s="36">
        <f>'Matrice Fact.'!K158</f>
        <v>1</v>
      </c>
      <c r="H393" s="37">
        <v>824</v>
      </c>
      <c r="I393" s="38">
        <f>E393*G393</f>
        <v>0</v>
      </c>
    </row>
    <row r="394" spans="1:9" s="15" customFormat="1" ht="21.95" customHeight="1" x14ac:dyDescent="0.3">
      <c r="B394" s="33" t="s">
        <v>38</v>
      </c>
      <c r="E394" s="34">
        <f>MHD!F61</f>
        <v>0</v>
      </c>
      <c r="F394" s="112" t="s">
        <v>0</v>
      </c>
      <c r="G394" s="36">
        <f>'Matrice Fact.'!K159</f>
        <v>1</v>
      </c>
      <c r="H394" s="37">
        <v>824</v>
      </c>
      <c r="I394" s="38">
        <f>E394*G394</f>
        <v>0</v>
      </c>
    </row>
    <row r="395" spans="1:9" s="15" customFormat="1" ht="21.95" customHeight="1" x14ac:dyDescent="0.3">
      <c r="A395" s="226"/>
      <c r="B395" s="33" t="s">
        <v>47</v>
      </c>
      <c r="C395" s="33"/>
      <c r="D395" s="33"/>
      <c r="E395" s="34">
        <f>MHD!F62</f>
        <v>0</v>
      </c>
      <c r="F395" s="112" t="s">
        <v>48</v>
      </c>
      <c r="G395" s="36">
        <f>'Matrice Fact.'!K160</f>
        <v>1</v>
      </c>
      <c r="H395" s="37">
        <v>606</v>
      </c>
      <c r="I395" s="38">
        <f>E395*G395</f>
        <v>0</v>
      </c>
    </row>
    <row r="396" spans="1:9" s="15" customFormat="1" ht="21.95" customHeight="1" x14ac:dyDescent="0.3">
      <c r="A396" s="109"/>
      <c r="B396" s="26"/>
      <c r="C396" s="26"/>
      <c r="D396" s="26"/>
      <c r="E396" s="106"/>
      <c r="F396" s="101"/>
      <c r="G396" s="29"/>
      <c r="H396" s="30"/>
      <c r="I396" s="102"/>
    </row>
    <row r="397" spans="1:9" s="15" customFormat="1" ht="21.95" customHeight="1" x14ac:dyDescent="0.3">
      <c r="A397" s="109"/>
      <c r="B397" s="26"/>
      <c r="C397" s="26"/>
      <c r="D397" s="26"/>
      <c r="E397" s="106"/>
      <c r="F397" s="101"/>
      <c r="G397" s="29"/>
      <c r="H397" s="30"/>
      <c r="I397" s="102"/>
    </row>
    <row r="398" spans="1:9" s="15" customFormat="1" ht="21.95" customHeight="1" x14ac:dyDescent="0.3">
      <c r="A398" s="109"/>
      <c r="B398" s="26"/>
      <c r="C398" s="26"/>
      <c r="D398" s="26"/>
      <c r="E398" s="106"/>
      <c r="F398" s="101"/>
      <c r="G398" s="29"/>
      <c r="H398" s="30"/>
      <c r="I398" s="102"/>
    </row>
    <row r="399" spans="1:9" s="15" customFormat="1" ht="21.95" customHeight="1" x14ac:dyDescent="0.3">
      <c r="A399" s="109"/>
      <c r="B399" s="26"/>
      <c r="C399" s="26"/>
      <c r="D399" s="26"/>
      <c r="E399" s="106"/>
      <c r="F399" s="101"/>
      <c r="G399" s="29"/>
      <c r="H399" s="30"/>
      <c r="I399" s="102"/>
    </row>
    <row r="400" spans="1:9" s="15" customFormat="1" ht="21.95" customHeight="1" x14ac:dyDescent="0.3">
      <c r="A400" s="109"/>
      <c r="B400" s="26"/>
      <c r="C400" s="26"/>
      <c r="D400" s="26"/>
      <c r="E400" s="106"/>
      <c r="F400" s="101"/>
      <c r="G400" s="29"/>
      <c r="H400" s="30"/>
      <c r="I400" s="102"/>
    </row>
    <row r="401" spans="1:9" s="15" customFormat="1" ht="21.95" customHeight="1" x14ac:dyDescent="0.3">
      <c r="A401" s="109"/>
      <c r="B401" s="26"/>
      <c r="C401" s="26"/>
      <c r="D401" s="26"/>
      <c r="E401" s="106"/>
      <c r="F401" s="101"/>
      <c r="G401" s="29"/>
      <c r="H401" s="30"/>
      <c r="I401" s="102"/>
    </row>
    <row r="402" spans="1:9" s="15" customFormat="1" ht="21.95" customHeight="1" x14ac:dyDescent="0.3">
      <c r="A402" s="109"/>
      <c r="B402" s="26"/>
      <c r="C402" s="26"/>
      <c r="D402" s="26"/>
      <c r="E402" s="106"/>
      <c r="F402" s="101"/>
      <c r="G402" s="29"/>
      <c r="H402" s="30"/>
      <c r="I402" s="102"/>
    </row>
    <row r="403" spans="1:9" s="15" customFormat="1" ht="21.95" customHeight="1" x14ac:dyDescent="0.3">
      <c r="A403" s="109"/>
      <c r="B403" s="26"/>
      <c r="C403" s="26"/>
      <c r="D403" s="26"/>
      <c r="E403" s="106"/>
      <c r="F403" s="101"/>
      <c r="G403" s="29"/>
      <c r="H403" s="30"/>
      <c r="I403" s="102"/>
    </row>
    <row r="404" spans="1:9" s="15" customFormat="1" ht="21.95" customHeight="1" x14ac:dyDescent="0.3">
      <c r="A404" s="109"/>
      <c r="B404" s="26"/>
      <c r="C404" s="26"/>
      <c r="D404" s="26"/>
      <c r="E404" s="106"/>
      <c r="F404" s="101"/>
      <c r="G404" s="29"/>
      <c r="H404" s="30"/>
      <c r="I404" s="102"/>
    </row>
    <row r="405" spans="1:9" s="15" customFormat="1" ht="21.95" customHeight="1" x14ac:dyDescent="0.3">
      <c r="A405" s="109"/>
      <c r="B405" s="26"/>
      <c r="C405" s="26"/>
      <c r="D405" s="26"/>
      <c r="E405" s="106"/>
      <c r="F405" s="101"/>
      <c r="G405" s="29"/>
      <c r="H405" s="30"/>
      <c r="I405" s="102"/>
    </row>
    <row r="406" spans="1:9" s="15" customFormat="1" ht="21.95" customHeight="1" x14ac:dyDescent="0.3">
      <c r="A406" s="109"/>
      <c r="B406" s="26"/>
      <c r="C406" s="26"/>
      <c r="D406" s="26"/>
      <c r="E406" s="106"/>
      <c r="F406" s="101"/>
      <c r="G406" s="29"/>
      <c r="H406" s="30"/>
      <c r="I406" s="102"/>
    </row>
    <row r="407" spans="1:9" s="15" customFormat="1" ht="21.95" customHeight="1" x14ac:dyDescent="0.3">
      <c r="A407" s="109"/>
      <c r="B407" s="26"/>
      <c r="C407" s="26"/>
      <c r="D407" s="26"/>
      <c r="E407" s="106"/>
      <c r="F407" s="101"/>
      <c r="G407" s="29"/>
      <c r="H407" s="30"/>
      <c r="I407" s="102"/>
    </row>
    <row r="408" spans="1:9" s="15" customFormat="1" ht="21.95" customHeight="1" x14ac:dyDescent="0.3">
      <c r="A408" s="109"/>
      <c r="B408" s="26"/>
      <c r="C408" s="26"/>
      <c r="D408" s="26"/>
      <c r="E408" s="106"/>
      <c r="F408" s="101"/>
      <c r="G408" s="29"/>
      <c r="H408" s="30"/>
      <c r="I408" s="102"/>
    </row>
    <row r="409" spans="1:9" s="15" customFormat="1" ht="21.95" customHeight="1" x14ac:dyDescent="0.3">
      <c r="A409" s="109"/>
      <c r="B409" s="26"/>
      <c r="C409" s="26"/>
      <c r="D409" s="26"/>
      <c r="E409" s="106"/>
      <c r="F409" s="101"/>
      <c r="G409" s="29"/>
      <c r="H409" s="30"/>
      <c r="I409" s="102"/>
    </row>
    <row r="410" spans="1:9" s="15" customFormat="1" ht="21.95" customHeight="1" x14ac:dyDescent="0.3">
      <c r="A410" s="109"/>
      <c r="B410" s="26"/>
      <c r="C410" s="26"/>
      <c r="D410" s="26"/>
      <c r="E410" s="106"/>
      <c r="F410" s="101"/>
      <c r="G410" s="29"/>
      <c r="H410" s="30"/>
      <c r="I410" s="102"/>
    </row>
    <row r="411" spans="1:9" s="15" customFormat="1" ht="21.95" customHeight="1" x14ac:dyDescent="0.3">
      <c r="A411" s="109"/>
      <c r="B411" s="26"/>
      <c r="C411" s="26"/>
      <c r="D411" s="26"/>
      <c r="E411" s="106"/>
      <c r="F411" s="101"/>
      <c r="G411" s="29"/>
      <c r="H411" s="30"/>
      <c r="I411" s="102"/>
    </row>
    <row r="412" spans="1:9" s="15" customFormat="1" ht="21.95" customHeight="1" x14ac:dyDescent="0.3">
      <c r="A412" s="109"/>
      <c r="B412" s="26"/>
      <c r="C412" s="26"/>
      <c r="D412" s="26"/>
      <c r="E412" s="106"/>
      <c r="F412" s="101"/>
      <c r="G412" s="29"/>
      <c r="H412" s="30"/>
      <c r="I412" s="102"/>
    </row>
    <row r="413" spans="1:9" s="15" customFormat="1" ht="21.95" customHeight="1" x14ac:dyDescent="0.3">
      <c r="A413" s="109"/>
      <c r="B413" s="26"/>
      <c r="C413" s="26"/>
      <c r="D413" s="26"/>
      <c r="E413" s="106"/>
      <c r="F413" s="101"/>
      <c r="G413" s="29"/>
      <c r="H413" s="30"/>
      <c r="I413" s="102"/>
    </row>
    <row r="414" spans="1:9" s="15" customFormat="1" ht="21.95" customHeight="1" x14ac:dyDescent="0.3">
      <c r="A414" s="109"/>
      <c r="B414" s="26"/>
      <c r="C414" s="26"/>
      <c r="D414" s="26"/>
      <c r="E414" s="106"/>
      <c r="F414" s="101"/>
      <c r="G414" s="29"/>
      <c r="H414" s="30"/>
      <c r="I414" s="102"/>
    </row>
    <row r="415" spans="1:9" s="15" customFormat="1" ht="21.95" customHeight="1" x14ac:dyDescent="0.3">
      <c r="A415" s="109"/>
      <c r="B415" s="26"/>
      <c r="C415" s="26"/>
      <c r="D415" s="26"/>
      <c r="E415" s="106"/>
      <c r="F415" s="101"/>
      <c r="G415" s="29"/>
      <c r="H415" s="30"/>
      <c r="I415" s="102"/>
    </row>
    <row r="416" spans="1:9" s="15" customFormat="1" ht="21.95" customHeight="1" x14ac:dyDescent="0.3">
      <c r="A416" s="109"/>
      <c r="B416" s="45"/>
      <c r="C416" s="46"/>
      <c r="D416" s="46" t="s">
        <v>4</v>
      </c>
      <c r="E416" s="1294">
        <f>I391</f>
        <v>0</v>
      </c>
      <c r="F416" s="1294"/>
      <c r="G416" s="110"/>
      <c r="H416" s="111"/>
      <c r="I416" s="102"/>
    </row>
    <row r="417" spans="1:9" s="15" customFormat="1" ht="21.95" customHeight="1" x14ac:dyDescent="0.3">
      <c r="A417" s="109"/>
      <c r="B417" s="45"/>
      <c r="C417" s="46"/>
      <c r="D417" s="46" t="s">
        <v>5</v>
      </c>
      <c r="E417" s="1294">
        <f>I392</f>
        <v>0</v>
      </c>
      <c r="F417" s="1294"/>
      <c r="G417" s="110"/>
      <c r="H417" s="111"/>
      <c r="I417" s="102"/>
    </row>
    <row r="418" spans="1:9" s="15" customFormat="1" ht="21.95" customHeight="1" x14ac:dyDescent="0.3">
      <c r="A418" s="109"/>
      <c r="B418" s="45"/>
      <c r="C418" s="46"/>
      <c r="D418" s="46" t="s">
        <v>6</v>
      </c>
      <c r="E418" s="1294">
        <f>I393</f>
        <v>0</v>
      </c>
      <c r="F418" s="1294"/>
      <c r="G418" s="110"/>
      <c r="H418" s="111"/>
      <c r="I418" s="102"/>
    </row>
    <row r="419" spans="1:9" s="15" customFormat="1" ht="21.95" customHeight="1" thickBot="1" x14ac:dyDescent="0.35">
      <c r="A419" s="109"/>
      <c r="B419" s="45"/>
      <c r="C419" s="46"/>
      <c r="D419" s="46" t="s">
        <v>3</v>
      </c>
      <c r="E419" s="1294">
        <f>I395</f>
        <v>0</v>
      </c>
      <c r="F419" s="1294"/>
      <c r="G419" s="110"/>
      <c r="H419" s="111"/>
      <c r="I419" s="102"/>
    </row>
    <row r="420" spans="1:9" s="15" customFormat="1" ht="21.95" customHeight="1" thickBot="1" x14ac:dyDescent="0.35">
      <c r="A420" s="109"/>
      <c r="B420" s="311"/>
      <c r="C420" s="312"/>
      <c r="D420" s="314" t="s">
        <v>484</v>
      </c>
      <c r="E420" s="312"/>
      <c r="F420" s="315">
        <f>SUM(E416:F419)</f>
        <v>0</v>
      </c>
      <c r="G420" s="312"/>
      <c r="H420" s="307"/>
      <c r="I420" s="102"/>
    </row>
    <row r="421" spans="1:9" ht="81.75" customHeight="1" x14ac:dyDescent="0.2">
      <c r="A421" s="1295"/>
      <c r="B421" s="1295"/>
      <c r="C421" s="1295"/>
      <c r="D421" s="1295"/>
      <c r="E421" s="1295"/>
      <c r="F421" s="1295"/>
      <c r="G421" s="1295"/>
      <c r="H421" s="1295"/>
      <c r="I421" s="1295"/>
    </row>
    <row r="422" spans="1:9" ht="24.95" customHeight="1" x14ac:dyDescent="0.2">
      <c r="A422" s="1297" t="s">
        <v>49</v>
      </c>
      <c r="B422" s="1298"/>
      <c r="C422" s="1298"/>
      <c r="D422" s="1298"/>
      <c r="E422" s="1298"/>
      <c r="F422" s="1298"/>
      <c r="G422" s="1298"/>
      <c r="H422" s="1298"/>
      <c r="I422" s="1299"/>
    </row>
    <row r="423" spans="1:9" s="15" customFormat="1" ht="39.950000000000003" customHeight="1" x14ac:dyDescent="0.2">
      <c r="A423" s="1296" t="str">
        <f>IF(SUM(E452)=0,"---- FACTURE A ZERO ----","")</f>
        <v>---- FACTURE A ZERO ----</v>
      </c>
      <c r="B423" s="1296"/>
      <c r="C423" s="1296"/>
      <c r="D423" s="1296"/>
      <c r="E423" s="1296"/>
      <c r="F423" s="1296"/>
      <c r="G423" s="1296"/>
      <c r="H423" s="1296"/>
      <c r="I423" s="1296"/>
    </row>
    <row r="424" spans="1:9" s="15" customFormat="1" ht="21.95" customHeight="1" x14ac:dyDescent="0.3">
      <c r="A424" s="224"/>
      <c r="B424" s="40" t="s">
        <v>50</v>
      </c>
      <c r="C424" s="40"/>
      <c r="D424" s="40"/>
      <c r="E424" s="1315">
        <f>MHD!F64</f>
        <v>0</v>
      </c>
      <c r="F424" s="1315"/>
      <c r="G424" s="116"/>
      <c r="H424" s="43">
        <v>606</v>
      </c>
      <c r="I424" s="44"/>
    </row>
    <row r="425" spans="1:9" s="15" customFormat="1" ht="21.95" customHeight="1" x14ac:dyDescent="0.3">
      <c r="A425" s="109"/>
      <c r="B425" s="26"/>
      <c r="C425" s="26"/>
      <c r="D425" s="26"/>
      <c r="E425" s="106"/>
      <c r="F425" s="101"/>
      <c r="G425" s="29"/>
      <c r="H425" s="30"/>
      <c r="I425" s="31"/>
    </row>
    <row r="426" spans="1:9" s="15" customFormat="1" ht="21.95" customHeight="1" x14ac:dyDescent="0.3">
      <c r="A426" s="109"/>
      <c r="B426" s="26"/>
      <c r="C426" s="26"/>
      <c r="D426" s="26"/>
      <c r="E426" s="106"/>
      <c r="F426" s="101"/>
      <c r="G426" s="29"/>
      <c r="H426" s="30"/>
      <c r="I426" s="31"/>
    </row>
    <row r="427" spans="1:9" s="15" customFormat="1" ht="21.95" customHeight="1" x14ac:dyDescent="0.3">
      <c r="A427" s="109"/>
      <c r="B427" s="26"/>
      <c r="C427" s="26"/>
      <c r="D427" s="26"/>
      <c r="E427" s="106"/>
      <c r="F427" s="101"/>
      <c r="G427" s="29"/>
      <c r="H427" s="30"/>
      <c r="I427" s="31"/>
    </row>
    <row r="428" spans="1:9" s="15" customFormat="1" ht="21.95" customHeight="1" x14ac:dyDescent="0.3">
      <c r="A428" s="109"/>
      <c r="B428" s="26"/>
      <c r="C428" s="26"/>
      <c r="D428" s="26"/>
      <c r="E428" s="106"/>
      <c r="F428" s="101"/>
      <c r="G428" s="29"/>
      <c r="H428" s="30"/>
      <c r="I428" s="102"/>
    </row>
    <row r="429" spans="1:9" s="15" customFormat="1" ht="21.95" customHeight="1" x14ac:dyDescent="0.3">
      <c r="A429" s="109"/>
      <c r="B429" s="26"/>
      <c r="C429" s="26"/>
      <c r="D429" s="26"/>
      <c r="E429" s="106"/>
      <c r="F429" s="101"/>
      <c r="G429" s="29"/>
      <c r="H429" s="30"/>
      <c r="I429" s="102"/>
    </row>
    <row r="430" spans="1:9" s="15" customFormat="1" ht="21.95" customHeight="1" x14ac:dyDescent="0.3">
      <c r="A430" s="109"/>
      <c r="B430" s="26"/>
      <c r="C430" s="26"/>
      <c r="D430" s="26"/>
      <c r="E430" s="106"/>
      <c r="F430" s="101"/>
      <c r="G430" s="29"/>
      <c r="H430" s="30"/>
      <c r="I430" s="102"/>
    </row>
    <row r="431" spans="1:9" s="15" customFormat="1" ht="21.95" customHeight="1" x14ac:dyDescent="0.3">
      <c r="A431" s="109"/>
      <c r="B431" s="26"/>
      <c r="C431" s="26"/>
      <c r="D431" s="26"/>
      <c r="E431" s="106"/>
      <c r="F431" s="101"/>
      <c r="G431" s="29"/>
      <c r="H431" s="30"/>
      <c r="I431" s="102"/>
    </row>
    <row r="432" spans="1:9" s="15" customFormat="1" ht="21.95" customHeight="1" x14ac:dyDescent="0.3">
      <c r="A432" s="109"/>
      <c r="B432" s="26"/>
      <c r="C432" s="26"/>
      <c r="D432" s="26"/>
      <c r="E432" s="106"/>
      <c r="F432" s="101"/>
      <c r="G432" s="29"/>
      <c r="H432" s="30"/>
      <c r="I432" s="102"/>
    </row>
    <row r="433" spans="1:9" s="15" customFormat="1" ht="21.95" customHeight="1" x14ac:dyDescent="0.3">
      <c r="A433" s="109"/>
      <c r="B433" s="26"/>
      <c r="C433" s="26"/>
      <c r="D433" s="26"/>
      <c r="E433" s="106"/>
      <c r="F433" s="101"/>
      <c r="G433" s="29"/>
      <c r="H433" s="30"/>
      <c r="I433" s="102"/>
    </row>
    <row r="434" spans="1:9" s="15" customFormat="1" ht="21.95" customHeight="1" x14ac:dyDescent="0.3">
      <c r="A434" s="109"/>
      <c r="B434" s="26"/>
      <c r="C434" s="26"/>
      <c r="D434" s="26"/>
      <c r="E434" s="106"/>
      <c r="F434" s="101"/>
      <c r="G434" s="29"/>
      <c r="H434" s="30"/>
      <c r="I434" s="102"/>
    </row>
    <row r="435" spans="1:9" s="15" customFormat="1" ht="21.95" customHeight="1" x14ac:dyDescent="0.3">
      <c r="A435" s="109"/>
      <c r="B435" s="26"/>
      <c r="C435" s="26"/>
      <c r="D435" s="26"/>
      <c r="E435" s="106"/>
      <c r="F435" s="101"/>
      <c r="G435" s="29"/>
      <c r="H435" s="30"/>
      <c r="I435" s="102"/>
    </row>
    <row r="436" spans="1:9" s="15" customFormat="1" ht="21.95" customHeight="1" x14ac:dyDescent="0.3">
      <c r="A436" s="109"/>
      <c r="B436" s="26"/>
      <c r="C436" s="26"/>
      <c r="D436" s="26"/>
      <c r="E436" s="106"/>
      <c r="F436" s="101"/>
      <c r="G436" s="29"/>
      <c r="H436" s="30"/>
      <c r="I436" s="102"/>
    </row>
    <row r="437" spans="1:9" s="15" customFormat="1" ht="21.95" customHeight="1" x14ac:dyDescent="0.3">
      <c r="A437" s="109"/>
      <c r="B437" s="26"/>
      <c r="C437" s="26"/>
      <c r="D437" s="26"/>
      <c r="E437" s="106"/>
      <c r="F437" s="101"/>
      <c r="G437" s="29"/>
      <c r="H437" s="30"/>
      <c r="I437" s="102"/>
    </row>
    <row r="438" spans="1:9" s="15" customFormat="1" ht="21.95" customHeight="1" x14ac:dyDescent="0.3">
      <c r="A438" s="109"/>
      <c r="B438" s="26"/>
      <c r="C438" s="26"/>
      <c r="D438" s="26"/>
      <c r="E438" s="106"/>
      <c r="F438" s="101"/>
      <c r="G438" s="29"/>
      <c r="H438" s="30"/>
      <c r="I438" s="102"/>
    </row>
    <row r="439" spans="1:9" s="15" customFormat="1" ht="21.95" customHeight="1" x14ac:dyDescent="0.3">
      <c r="A439" s="109"/>
      <c r="B439" s="26"/>
      <c r="C439" s="26"/>
      <c r="D439" s="26"/>
      <c r="E439" s="106"/>
      <c r="F439" s="101"/>
      <c r="G439" s="29"/>
      <c r="H439" s="30"/>
      <c r="I439" s="102"/>
    </row>
    <row r="440" spans="1:9" s="15" customFormat="1" ht="21.95" customHeight="1" x14ac:dyDescent="0.3">
      <c r="A440" s="109"/>
      <c r="B440" s="26"/>
      <c r="C440" s="26"/>
      <c r="D440" s="26"/>
      <c r="E440" s="106"/>
      <c r="F440" s="101"/>
      <c r="G440" s="29"/>
      <c r="H440" s="30"/>
      <c r="I440" s="102"/>
    </row>
    <row r="441" spans="1:9" s="15" customFormat="1" ht="21.95" customHeight="1" x14ac:dyDescent="0.3">
      <c r="A441" s="109"/>
      <c r="B441" s="26"/>
      <c r="C441" s="26"/>
      <c r="D441" s="26"/>
      <c r="E441" s="106"/>
      <c r="F441" s="101"/>
      <c r="G441" s="29"/>
      <c r="H441" s="30"/>
      <c r="I441" s="102"/>
    </row>
    <row r="442" spans="1:9" s="15" customFormat="1" ht="21.95" customHeight="1" x14ac:dyDescent="0.3">
      <c r="A442" s="109"/>
      <c r="B442" s="26"/>
      <c r="C442" s="26"/>
      <c r="D442" s="26"/>
      <c r="E442" s="106"/>
      <c r="F442" s="101"/>
      <c r="G442" s="29"/>
      <c r="H442" s="30"/>
      <c r="I442" s="102"/>
    </row>
    <row r="443" spans="1:9" s="15" customFormat="1" ht="21.95" customHeight="1" x14ac:dyDescent="0.3">
      <c r="A443" s="109"/>
      <c r="B443" s="26"/>
      <c r="C443" s="26"/>
      <c r="D443" s="26"/>
      <c r="E443" s="106"/>
      <c r="F443" s="101"/>
      <c r="G443" s="29"/>
      <c r="H443" s="30"/>
      <c r="I443" s="102"/>
    </row>
    <row r="444" spans="1:9" s="15" customFormat="1" ht="21.95" customHeight="1" x14ac:dyDescent="0.3">
      <c r="A444" s="109"/>
      <c r="B444" s="26"/>
      <c r="C444" s="26"/>
      <c r="D444" s="26"/>
      <c r="E444" s="106"/>
      <c r="F444" s="101"/>
      <c r="G444" s="29"/>
      <c r="H444" s="30"/>
      <c r="I444" s="102"/>
    </row>
    <row r="445" spans="1:9" s="15" customFormat="1" ht="21.95" customHeight="1" x14ac:dyDescent="0.3">
      <c r="A445" s="109"/>
      <c r="B445" s="26"/>
      <c r="C445" s="26"/>
      <c r="D445" s="26"/>
      <c r="E445" s="106"/>
      <c r="F445" s="101"/>
      <c r="G445" s="29"/>
      <c r="H445" s="30"/>
      <c r="I445" s="102"/>
    </row>
    <row r="446" spans="1:9" s="15" customFormat="1" ht="21.95" customHeight="1" x14ac:dyDescent="0.3">
      <c r="A446" s="109"/>
      <c r="B446" s="26"/>
      <c r="C446" s="26"/>
      <c r="D446" s="26"/>
      <c r="E446" s="106"/>
      <c r="F446" s="101"/>
      <c r="G446" s="29"/>
      <c r="H446" s="30"/>
      <c r="I446" s="102"/>
    </row>
    <row r="447" spans="1:9" s="15" customFormat="1" ht="21.95" customHeight="1" x14ac:dyDescent="0.3">
      <c r="A447" s="109"/>
      <c r="B447" s="26"/>
      <c r="C447" s="26"/>
      <c r="D447" s="26"/>
      <c r="E447" s="106"/>
      <c r="F447" s="101"/>
      <c r="G447" s="29"/>
      <c r="H447" s="30"/>
      <c r="I447" s="102"/>
    </row>
    <row r="448" spans="1:9" s="15" customFormat="1" ht="21.95" customHeight="1" x14ac:dyDescent="0.3">
      <c r="A448" s="109"/>
      <c r="B448" s="26"/>
      <c r="C448" s="26"/>
      <c r="D448" s="26"/>
      <c r="E448" s="106"/>
      <c r="F448" s="101"/>
      <c r="G448" s="29"/>
      <c r="H448" s="30"/>
      <c r="I448" s="102"/>
    </row>
    <row r="449" spans="1:9" s="15" customFormat="1" ht="21.95" customHeight="1" x14ac:dyDescent="0.3">
      <c r="A449" s="109"/>
      <c r="B449" s="26"/>
      <c r="C449" s="26"/>
      <c r="D449" s="26"/>
      <c r="E449" s="106"/>
      <c r="F449" s="101"/>
      <c r="G449" s="29"/>
      <c r="H449" s="30"/>
      <c r="I449" s="102"/>
    </row>
    <row r="450" spans="1:9" s="15" customFormat="1" ht="21.95" customHeight="1" x14ac:dyDescent="0.3">
      <c r="A450" s="109"/>
      <c r="B450" s="107"/>
      <c r="C450" s="107"/>
      <c r="D450" s="107"/>
      <c r="E450" s="114"/>
      <c r="F450" s="115"/>
      <c r="G450" s="29"/>
      <c r="H450" s="30"/>
      <c r="I450" s="102"/>
    </row>
    <row r="451" spans="1:9" s="15" customFormat="1" ht="21.95" customHeight="1" x14ac:dyDescent="0.3">
      <c r="A451" s="109"/>
      <c r="B451" s="107"/>
      <c r="C451" s="107"/>
      <c r="D451" s="107"/>
      <c r="E451" s="114"/>
      <c r="F451" s="115"/>
      <c r="G451" s="29"/>
      <c r="H451" s="30"/>
      <c r="I451" s="102"/>
    </row>
    <row r="452" spans="1:9" s="15" customFormat="1" ht="21.95" customHeight="1" thickBot="1" x14ac:dyDescent="0.35">
      <c r="A452" s="109"/>
      <c r="B452" s="45"/>
      <c r="C452" s="46"/>
      <c r="D452" s="46" t="s">
        <v>3</v>
      </c>
      <c r="E452" s="1294">
        <f>E424</f>
        <v>0</v>
      </c>
      <c r="F452" s="1294"/>
      <c r="G452" s="110"/>
      <c r="H452" s="111"/>
      <c r="I452" s="102"/>
    </row>
    <row r="453" spans="1:9" s="15" customFormat="1" ht="21.95" customHeight="1" thickBot="1" x14ac:dyDescent="0.35">
      <c r="A453" s="109"/>
      <c r="B453" s="311"/>
      <c r="C453" s="312"/>
      <c r="D453" s="314" t="s">
        <v>484</v>
      </c>
      <c r="E453" s="312"/>
      <c r="F453" s="315">
        <f>SUM(E452)</f>
        <v>0</v>
      </c>
      <c r="G453" s="312"/>
      <c r="H453" s="307"/>
      <c r="I453" s="102"/>
    </row>
    <row r="454" spans="1:9" ht="81.75" customHeight="1" x14ac:dyDescent="0.2">
      <c r="A454" s="1295"/>
      <c r="B454" s="1295"/>
      <c r="C454" s="1295"/>
      <c r="D454" s="1295"/>
      <c r="E454" s="1295"/>
      <c r="F454" s="1295"/>
      <c r="G454" s="1295"/>
      <c r="H454" s="1295"/>
      <c r="I454" s="1295"/>
    </row>
    <row r="455" spans="1:9" ht="24.95" customHeight="1" x14ac:dyDescent="0.2">
      <c r="A455" s="1297" t="s">
        <v>56</v>
      </c>
      <c r="B455" s="1298"/>
      <c r="C455" s="1298"/>
      <c r="D455" s="1298"/>
      <c r="E455" s="1298"/>
      <c r="F455" s="1298"/>
      <c r="G455" s="1298"/>
      <c r="H455" s="1298"/>
      <c r="I455" s="1299"/>
    </row>
    <row r="456" spans="1:9" s="15" customFormat="1" ht="39.950000000000003" customHeight="1" x14ac:dyDescent="0.2">
      <c r="A456" s="1296" t="str">
        <f>IF(SUM(E485)=0,"---- FACTURE A ZERO ----","")</f>
        <v>---- FACTURE A ZERO ----</v>
      </c>
      <c r="B456" s="1296"/>
      <c r="C456" s="1296"/>
      <c r="D456" s="1296"/>
      <c r="E456" s="1296"/>
      <c r="F456" s="1296"/>
      <c r="G456" s="1296"/>
      <c r="H456" s="1296"/>
      <c r="I456" s="1296"/>
    </row>
    <row r="457" spans="1:9" s="15" customFormat="1" ht="21.95" customHeight="1" x14ac:dyDescent="0.3">
      <c r="A457" s="224"/>
      <c r="B457" s="40" t="s">
        <v>50</v>
      </c>
      <c r="C457" s="40"/>
      <c r="D457" s="40"/>
      <c r="E457" s="1315">
        <f>MHD!F66</f>
        <v>0</v>
      </c>
      <c r="F457" s="1315"/>
      <c r="G457" s="116"/>
      <c r="H457" s="43">
        <v>606</v>
      </c>
      <c r="I457" s="44"/>
    </row>
    <row r="458" spans="1:9" s="15" customFormat="1" ht="21.95" customHeight="1" x14ac:dyDescent="0.3">
      <c r="A458" s="109"/>
      <c r="B458" s="26"/>
      <c r="C458" s="26"/>
      <c r="D458" s="26"/>
      <c r="E458" s="106"/>
      <c r="F458" s="101"/>
      <c r="G458" s="29"/>
      <c r="H458" s="30"/>
      <c r="I458" s="31"/>
    </row>
    <row r="459" spans="1:9" s="15" customFormat="1" ht="21.95" customHeight="1" x14ac:dyDescent="0.3">
      <c r="A459" s="109"/>
      <c r="B459" s="26"/>
      <c r="C459" s="26"/>
      <c r="D459" s="26"/>
      <c r="E459" s="106"/>
      <c r="F459" s="101"/>
      <c r="G459" s="29"/>
      <c r="H459" s="30"/>
      <c r="I459" s="31"/>
    </row>
    <row r="460" spans="1:9" s="15" customFormat="1" ht="21.95" customHeight="1" x14ac:dyDescent="0.3">
      <c r="A460" s="109"/>
      <c r="B460" s="26"/>
      <c r="C460" s="26"/>
      <c r="D460" s="26"/>
      <c r="E460" s="106"/>
      <c r="F460" s="101"/>
      <c r="G460" s="29"/>
      <c r="H460" s="30"/>
      <c r="I460" s="31"/>
    </row>
    <row r="461" spans="1:9" s="15" customFormat="1" ht="21.95" customHeight="1" x14ac:dyDescent="0.3">
      <c r="A461" s="109"/>
      <c r="B461" s="26"/>
      <c r="C461" s="26"/>
      <c r="D461" s="26"/>
      <c r="E461" s="106"/>
      <c r="F461" s="101"/>
      <c r="G461" s="29"/>
      <c r="H461" s="30"/>
      <c r="I461" s="102"/>
    </row>
    <row r="462" spans="1:9" s="15" customFormat="1" ht="21.95" customHeight="1" x14ac:dyDescent="0.3">
      <c r="A462" s="109"/>
      <c r="B462" s="26"/>
      <c r="C462" s="26"/>
      <c r="D462" s="26"/>
      <c r="E462" s="106"/>
      <c r="F462" s="101"/>
      <c r="G462" s="29"/>
      <c r="H462" s="30"/>
      <c r="I462" s="102"/>
    </row>
    <row r="463" spans="1:9" s="15" customFormat="1" ht="21.95" customHeight="1" x14ac:dyDescent="0.3">
      <c r="A463" s="109"/>
      <c r="B463" s="26"/>
      <c r="C463" s="26"/>
      <c r="D463" s="26"/>
      <c r="E463" s="106"/>
      <c r="F463" s="101"/>
      <c r="G463" s="29"/>
      <c r="H463" s="30"/>
      <c r="I463" s="102"/>
    </row>
    <row r="464" spans="1:9" s="15" customFormat="1" ht="21.95" customHeight="1" x14ac:dyDescent="0.3">
      <c r="A464" s="109"/>
      <c r="B464" s="26"/>
      <c r="C464" s="26"/>
      <c r="D464" s="26"/>
      <c r="E464" s="106"/>
      <c r="F464" s="101"/>
      <c r="G464" s="29"/>
      <c r="H464" s="30"/>
      <c r="I464" s="102"/>
    </row>
    <row r="465" spans="1:9" s="15" customFormat="1" ht="21.95" customHeight="1" x14ac:dyDescent="0.3">
      <c r="A465" s="109"/>
      <c r="B465" s="26"/>
      <c r="C465" s="26"/>
      <c r="D465" s="26"/>
      <c r="E465" s="106"/>
      <c r="F465" s="101"/>
      <c r="G465" s="29"/>
      <c r="H465" s="30"/>
      <c r="I465" s="102"/>
    </row>
    <row r="466" spans="1:9" s="15" customFormat="1" ht="21.95" customHeight="1" x14ac:dyDescent="0.3">
      <c r="A466" s="109"/>
      <c r="B466" s="26"/>
      <c r="C466" s="26"/>
      <c r="D466" s="26"/>
      <c r="E466" s="106"/>
      <c r="F466" s="101"/>
      <c r="G466" s="29"/>
      <c r="H466" s="30"/>
      <c r="I466" s="102"/>
    </row>
    <row r="467" spans="1:9" s="15" customFormat="1" ht="21.95" customHeight="1" x14ac:dyDescent="0.3">
      <c r="A467" s="109"/>
      <c r="B467" s="26"/>
      <c r="C467" s="26"/>
      <c r="D467" s="26"/>
      <c r="E467" s="106"/>
      <c r="F467" s="101"/>
      <c r="G467" s="29"/>
      <c r="H467" s="30"/>
      <c r="I467" s="102"/>
    </row>
    <row r="468" spans="1:9" s="15" customFormat="1" ht="21.95" customHeight="1" x14ac:dyDescent="0.3">
      <c r="A468" s="109"/>
      <c r="B468" s="26"/>
      <c r="C468" s="26"/>
      <c r="D468" s="26"/>
      <c r="E468" s="106"/>
      <c r="F468" s="101"/>
      <c r="G468" s="29"/>
      <c r="H468" s="30"/>
      <c r="I468" s="102"/>
    </row>
    <row r="469" spans="1:9" s="15" customFormat="1" ht="21.95" customHeight="1" x14ac:dyDescent="0.3">
      <c r="A469" s="109"/>
      <c r="B469" s="26"/>
      <c r="C469" s="26"/>
      <c r="D469" s="26"/>
      <c r="E469" s="106"/>
      <c r="F469" s="101"/>
      <c r="G469" s="29"/>
      <c r="H469" s="30"/>
      <c r="I469" s="102"/>
    </row>
    <row r="470" spans="1:9" s="15" customFormat="1" ht="21.95" customHeight="1" x14ac:dyDescent="0.3">
      <c r="A470" s="109"/>
      <c r="B470" s="26"/>
      <c r="C470" s="26"/>
      <c r="D470" s="26"/>
      <c r="E470" s="106"/>
      <c r="F470" s="101"/>
      <c r="G470" s="29"/>
      <c r="H470" s="30"/>
      <c r="I470" s="102"/>
    </row>
    <row r="471" spans="1:9" s="15" customFormat="1" ht="21.95" customHeight="1" x14ac:dyDescent="0.3">
      <c r="A471" s="109"/>
      <c r="B471" s="26"/>
      <c r="C471" s="26"/>
      <c r="D471" s="26"/>
      <c r="E471" s="106"/>
      <c r="F471" s="101"/>
      <c r="G471" s="29"/>
      <c r="H471" s="30"/>
      <c r="I471" s="102"/>
    </row>
    <row r="472" spans="1:9" s="15" customFormat="1" ht="21.95" customHeight="1" x14ac:dyDescent="0.3">
      <c r="A472" s="109"/>
      <c r="B472" s="26"/>
      <c r="C472" s="26"/>
      <c r="D472" s="26"/>
      <c r="E472" s="106"/>
      <c r="F472" s="101"/>
      <c r="G472" s="29"/>
      <c r="H472" s="30"/>
      <c r="I472" s="102"/>
    </row>
    <row r="473" spans="1:9" s="15" customFormat="1" ht="21.95" customHeight="1" x14ac:dyDescent="0.3">
      <c r="A473" s="109"/>
      <c r="B473" s="26"/>
      <c r="C473" s="26"/>
      <c r="D473" s="26"/>
      <c r="E473" s="106"/>
      <c r="F473" s="101"/>
      <c r="G473" s="29"/>
      <c r="H473" s="30"/>
      <c r="I473" s="102"/>
    </row>
    <row r="474" spans="1:9" s="15" customFormat="1" ht="21.95" customHeight="1" x14ac:dyDescent="0.3">
      <c r="A474" s="109"/>
      <c r="B474" s="26"/>
      <c r="C474" s="26"/>
      <c r="D474" s="26"/>
      <c r="E474" s="106"/>
      <c r="F474" s="101"/>
      <c r="G474" s="29"/>
      <c r="H474" s="30"/>
      <c r="I474" s="102"/>
    </row>
    <row r="475" spans="1:9" s="15" customFormat="1" ht="21.95" customHeight="1" x14ac:dyDescent="0.3">
      <c r="A475" s="109"/>
      <c r="B475" s="26"/>
      <c r="C475" s="26"/>
      <c r="D475" s="26"/>
      <c r="E475" s="106"/>
      <c r="F475" s="101"/>
      <c r="G475" s="29"/>
      <c r="H475" s="30"/>
      <c r="I475" s="102"/>
    </row>
    <row r="476" spans="1:9" s="15" customFormat="1" ht="21.95" customHeight="1" x14ac:dyDescent="0.3">
      <c r="A476" s="109"/>
      <c r="B476" s="26"/>
      <c r="C476" s="26"/>
      <c r="D476" s="26"/>
      <c r="E476" s="106"/>
      <c r="F476" s="101"/>
      <c r="G476" s="29"/>
      <c r="H476" s="30"/>
      <c r="I476" s="102"/>
    </row>
    <row r="477" spans="1:9" s="15" customFormat="1" ht="21.95" customHeight="1" x14ac:dyDescent="0.3">
      <c r="A477" s="109"/>
      <c r="B477" s="26"/>
      <c r="C477" s="26"/>
      <c r="D477" s="26"/>
      <c r="E477" s="106"/>
      <c r="F477" s="101"/>
      <c r="G477" s="29"/>
      <c r="H477" s="30"/>
      <c r="I477" s="102"/>
    </row>
    <row r="478" spans="1:9" s="15" customFormat="1" ht="21.95" customHeight="1" x14ac:dyDescent="0.3">
      <c r="A478" s="109"/>
      <c r="B478" s="26"/>
      <c r="C478" s="26"/>
      <c r="D478" s="26"/>
      <c r="E478" s="106"/>
      <c r="F478" s="101"/>
      <c r="G478" s="29"/>
      <c r="H478" s="30"/>
      <c r="I478" s="102"/>
    </row>
    <row r="479" spans="1:9" s="15" customFormat="1" ht="21.95" customHeight="1" x14ac:dyDescent="0.3">
      <c r="A479" s="109"/>
      <c r="B479" s="26"/>
      <c r="C479" s="26"/>
      <c r="D479" s="26"/>
      <c r="E479" s="106"/>
      <c r="F479" s="101"/>
      <c r="G479" s="29"/>
      <c r="H479" s="30"/>
      <c r="I479" s="102"/>
    </row>
    <row r="480" spans="1:9" s="15" customFormat="1" ht="21.95" customHeight="1" x14ac:dyDescent="0.3">
      <c r="A480" s="109"/>
      <c r="B480" s="26"/>
      <c r="C480" s="26"/>
      <c r="D480" s="26"/>
      <c r="E480" s="106"/>
      <c r="F480" s="101"/>
      <c r="G480" s="29"/>
      <c r="H480" s="30"/>
      <c r="I480" s="102"/>
    </row>
    <row r="481" spans="1:9" s="15" customFormat="1" ht="21.95" customHeight="1" x14ac:dyDescent="0.3">
      <c r="A481" s="109"/>
      <c r="B481" s="26"/>
      <c r="C481" s="26"/>
      <c r="D481" s="26"/>
      <c r="E481" s="106"/>
      <c r="F481" s="101"/>
      <c r="G481" s="29"/>
      <c r="H481" s="30"/>
      <c r="I481" s="102"/>
    </row>
    <row r="482" spans="1:9" s="15" customFormat="1" ht="21.95" customHeight="1" x14ac:dyDescent="0.3">
      <c r="A482" s="109"/>
      <c r="B482" s="26"/>
      <c r="C482" s="26"/>
      <c r="D482" s="26"/>
      <c r="E482" s="106"/>
      <c r="F482" s="101"/>
      <c r="G482" s="29"/>
      <c r="H482" s="30"/>
      <c r="I482" s="102"/>
    </row>
    <row r="483" spans="1:9" s="15" customFormat="1" ht="21.95" customHeight="1" x14ac:dyDescent="0.3">
      <c r="A483" s="109"/>
      <c r="B483" s="107"/>
      <c r="C483" s="107"/>
      <c r="D483" s="107"/>
      <c r="E483" s="114"/>
      <c r="F483" s="115"/>
      <c r="G483" s="29"/>
      <c r="H483" s="30"/>
      <c r="I483" s="102"/>
    </row>
    <row r="484" spans="1:9" s="15" customFormat="1" ht="21.95" customHeight="1" x14ac:dyDescent="0.3">
      <c r="A484" s="109"/>
      <c r="B484" s="107"/>
      <c r="C484" s="107"/>
      <c r="D484" s="107"/>
      <c r="E484" s="114"/>
      <c r="F484" s="115"/>
      <c r="G484" s="29"/>
      <c r="H484" s="30"/>
      <c r="I484" s="102"/>
    </row>
    <row r="485" spans="1:9" s="15" customFormat="1" ht="21.95" customHeight="1" thickBot="1" x14ac:dyDescent="0.35">
      <c r="A485" s="109"/>
      <c r="B485" s="45"/>
      <c r="C485" s="46"/>
      <c r="D485" s="46" t="s">
        <v>3</v>
      </c>
      <c r="E485" s="1294">
        <f>E457</f>
        <v>0</v>
      </c>
      <c r="F485" s="1294"/>
      <c r="G485" s="110"/>
      <c r="H485" s="111"/>
      <c r="I485" s="102"/>
    </row>
    <row r="486" spans="1:9" s="15" customFormat="1" ht="21.95" customHeight="1" thickBot="1" x14ac:dyDescent="0.35">
      <c r="A486" s="109"/>
      <c r="B486" s="311"/>
      <c r="C486" s="312"/>
      <c r="D486" s="314" t="s">
        <v>484</v>
      </c>
      <c r="E486" s="312"/>
      <c r="F486" s="315">
        <f>SUM(E485)</f>
        <v>0</v>
      </c>
      <c r="G486" s="312"/>
      <c r="H486" s="307"/>
      <c r="I486" s="102"/>
    </row>
    <row r="487" spans="1:9" ht="81.75" customHeight="1" x14ac:dyDescent="0.2">
      <c r="A487" s="1295"/>
      <c r="B487" s="1295"/>
      <c r="C487" s="1295"/>
      <c r="D487" s="1295"/>
      <c r="E487" s="1295"/>
      <c r="F487" s="1295"/>
      <c r="G487" s="1295"/>
      <c r="H487" s="1295"/>
      <c r="I487" s="1295"/>
    </row>
    <row r="488" spans="1:9" ht="24.95" customHeight="1" x14ac:dyDescent="0.2">
      <c r="A488" s="1297" t="s">
        <v>57</v>
      </c>
      <c r="B488" s="1298"/>
      <c r="C488" s="1298"/>
      <c r="D488" s="1298"/>
      <c r="E488" s="1298"/>
      <c r="F488" s="1298"/>
      <c r="G488" s="1298"/>
      <c r="H488" s="1298"/>
      <c r="I488" s="1299"/>
    </row>
    <row r="489" spans="1:9" s="15" customFormat="1" ht="39.950000000000003" customHeight="1" x14ac:dyDescent="0.2">
      <c r="A489" s="1296" t="str">
        <f>IF(SUM(E518)=0,"---- FACTURE A ZERO ----","")</f>
        <v>---- FACTURE A ZERO ----</v>
      </c>
      <c r="B489" s="1296"/>
      <c r="C489" s="1296"/>
      <c r="D489" s="1296"/>
      <c r="E489" s="1296"/>
      <c r="F489" s="1296"/>
      <c r="G489" s="1296"/>
      <c r="H489" s="1296"/>
      <c r="I489" s="1296"/>
    </row>
    <row r="490" spans="1:9" s="15" customFormat="1" ht="21.95" customHeight="1" x14ac:dyDescent="0.3">
      <c r="A490" s="224"/>
      <c r="B490" s="40" t="s">
        <v>50</v>
      </c>
      <c r="C490" s="40"/>
      <c r="D490" s="40"/>
      <c r="E490" s="1315">
        <f>MHD!F68</f>
        <v>0</v>
      </c>
      <c r="F490" s="1315"/>
      <c r="G490" s="116"/>
      <c r="H490" s="43">
        <v>606</v>
      </c>
      <c r="I490" s="44"/>
    </row>
    <row r="491" spans="1:9" s="15" customFormat="1" ht="21.95" customHeight="1" x14ac:dyDescent="0.3">
      <c r="A491" s="109"/>
      <c r="B491" s="26"/>
      <c r="C491" s="26"/>
      <c r="D491" s="26"/>
      <c r="E491" s="106"/>
      <c r="F491" s="101"/>
      <c r="G491" s="29"/>
      <c r="H491" s="30"/>
      <c r="I491" s="31"/>
    </row>
    <row r="492" spans="1:9" s="15" customFormat="1" ht="21.95" customHeight="1" x14ac:dyDescent="0.3">
      <c r="A492" s="109"/>
      <c r="B492" s="26"/>
      <c r="C492" s="26"/>
      <c r="D492" s="26"/>
      <c r="E492" s="106"/>
      <c r="F492" s="101"/>
      <c r="G492" s="29"/>
      <c r="H492" s="30"/>
      <c r="I492" s="31"/>
    </row>
    <row r="493" spans="1:9" s="15" customFormat="1" ht="21.95" customHeight="1" x14ac:dyDescent="0.3">
      <c r="A493" s="109"/>
      <c r="B493" s="26"/>
      <c r="C493" s="26"/>
      <c r="D493" s="26"/>
      <c r="E493" s="106"/>
      <c r="F493" s="101"/>
      <c r="G493" s="29"/>
      <c r="H493" s="30"/>
      <c r="I493" s="31"/>
    </row>
    <row r="494" spans="1:9" s="15" customFormat="1" ht="21.95" customHeight="1" x14ac:dyDescent="0.3">
      <c r="A494" s="109"/>
      <c r="B494" s="26"/>
      <c r="C494" s="26"/>
      <c r="D494" s="26"/>
      <c r="E494" s="106"/>
      <c r="F494" s="101"/>
      <c r="G494" s="29"/>
      <c r="H494" s="30"/>
      <c r="I494" s="102"/>
    </row>
    <row r="495" spans="1:9" s="15" customFormat="1" ht="21.95" customHeight="1" x14ac:dyDescent="0.3">
      <c r="A495" s="109"/>
      <c r="B495" s="26"/>
      <c r="C495" s="26"/>
      <c r="D495" s="26"/>
      <c r="E495" s="106"/>
      <c r="F495" s="101"/>
      <c r="G495" s="29"/>
      <c r="H495" s="30"/>
      <c r="I495" s="102"/>
    </row>
    <row r="496" spans="1:9" s="15" customFormat="1" ht="21.95" customHeight="1" x14ac:dyDescent="0.3">
      <c r="A496" s="109"/>
      <c r="B496" s="26"/>
      <c r="C496" s="26"/>
      <c r="D496" s="26"/>
      <c r="E496" s="106"/>
      <c r="F496" s="101"/>
      <c r="G496" s="29"/>
      <c r="H496" s="30"/>
      <c r="I496" s="102"/>
    </row>
    <row r="497" spans="1:9" s="15" customFormat="1" ht="21.95" customHeight="1" x14ac:dyDescent="0.3">
      <c r="A497" s="109"/>
      <c r="B497" s="26"/>
      <c r="C497" s="26"/>
      <c r="D497" s="26"/>
      <c r="E497" s="106"/>
      <c r="F497" s="101"/>
      <c r="G497" s="29"/>
      <c r="H497" s="30"/>
      <c r="I497" s="102"/>
    </row>
    <row r="498" spans="1:9" s="15" customFormat="1" ht="21.95" customHeight="1" x14ac:dyDescent="0.3">
      <c r="A498" s="109"/>
      <c r="B498" s="26"/>
      <c r="C498" s="26"/>
      <c r="D498" s="26"/>
      <c r="E498" s="106"/>
      <c r="F498" s="101"/>
      <c r="G498" s="29"/>
      <c r="H498" s="30"/>
      <c r="I498" s="102"/>
    </row>
    <row r="499" spans="1:9" s="15" customFormat="1" ht="21.95" customHeight="1" x14ac:dyDescent="0.3">
      <c r="A499" s="109"/>
      <c r="B499" s="26"/>
      <c r="C499" s="26"/>
      <c r="D499" s="26"/>
      <c r="E499" s="106"/>
      <c r="F499" s="101"/>
      <c r="G499" s="29"/>
      <c r="H499" s="30"/>
      <c r="I499" s="102"/>
    </row>
    <row r="500" spans="1:9" s="15" customFormat="1" ht="21.95" customHeight="1" x14ac:dyDescent="0.3">
      <c r="A500" s="109"/>
      <c r="B500" s="26"/>
      <c r="C500" s="26"/>
      <c r="D500" s="26"/>
      <c r="E500" s="106"/>
      <c r="F500" s="101"/>
      <c r="G500" s="29"/>
      <c r="H500" s="30"/>
      <c r="I500" s="102"/>
    </row>
    <row r="501" spans="1:9" s="15" customFormat="1" ht="21.95" customHeight="1" x14ac:dyDescent="0.3">
      <c r="A501" s="109"/>
      <c r="B501" s="26"/>
      <c r="C501" s="26"/>
      <c r="D501" s="26"/>
      <c r="E501" s="106"/>
      <c r="F501" s="101"/>
      <c r="G501" s="29"/>
      <c r="H501" s="30"/>
      <c r="I501" s="102"/>
    </row>
    <row r="502" spans="1:9" s="15" customFormat="1" ht="21.95" customHeight="1" x14ac:dyDescent="0.3">
      <c r="A502" s="109"/>
      <c r="B502" s="26"/>
      <c r="C502" s="26"/>
      <c r="D502" s="26"/>
      <c r="E502" s="106"/>
      <c r="F502" s="101"/>
      <c r="G502" s="29"/>
      <c r="H502" s="30"/>
      <c r="I502" s="102"/>
    </row>
    <row r="503" spans="1:9" s="15" customFormat="1" ht="21.95" customHeight="1" x14ac:dyDescent="0.3">
      <c r="A503" s="109"/>
      <c r="B503" s="26"/>
      <c r="C503" s="26"/>
      <c r="D503" s="26"/>
      <c r="E503" s="106"/>
      <c r="F503" s="101"/>
      <c r="G503" s="29"/>
      <c r="H503" s="30"/>
      <c r="I503" s="102"/>
    </row>
    <row r="504" spans="1:9" s="15" customFormat="1" ht="21.95" customHeight="1" x14ac:dyDescent="0.3">
      <c r="A504" s="109"/>
      <c r="B504" s="26"/>
      <c r="C504" s="26"/>
      <c r="D504" s="26"/>
      <c r="E504" s="106"/>
      <c r="F504" s="101"/>
      <c r="G504" s="29"/>
      <c r="H504" s="30"/>
      <c r="I504" s="102"/>
    </row>
    <row r="505" spans="1:9" s="15" customFormat="1" ht="21.95" customHeight="1" x14ac:dyDescent="0.3">
      <c r="A505" s="109"/>
      <c r="B505" s="26"/>
      <c r="C505" s="26"/>
      <c r="D505" s="26"/>
      <c r="E505" s="106"/>
      <c r="F505" s="101"/>
      <c r="G505" s="29"/>
      <c r="H505" s="30"/>
      <c r="I505" s="102"/>
    </row>
    <row r="506" spans="1:9" s="15" customFormat="1" ht="21.95" customHeight="1" x14ac:dyDescent="0.3">
      <c r="A506" s="109"/>
      <c r="B506" s="26"/>
      <c r="C506" s="26"/>
      <c r="D506" s="26"/>
      <c r="E506" s="106"/>
      <c r="F506" s="101"/>
      <c r="G506" s="29"/>
      <c r="H506" s="30"/>
      <c r="I506" s="102"/>
    </row>
    <row r="507" spans="1:9" s="15" customFormat="1" ht="21.95" customHeight="1" x14ac:dyDescent="0.3">
      <c r="A507" s="109"/>
      <c r="B507" s="26"/>
      <c r="C507" s="26"/>
      <c r="D507" s="26"/>
      <c r="E507" s="106"/>
      <c r="F507" s="101"/>
      <c r="G507" s="29"/>
      <c r="H507" s="30"/>
      <c r="I507" s="102"/>
    </row>
    <row r="508" spans="1:9" s="15" customFormat="1" ht="21.95" customHeight="1" x14ac:dyDescent="0.3">
      <c r="A508" s="109"/>
      <c r="B508" s="26"/>
      <c r="C508" s="26"/>
      <c r="D508" s="26"/>
      <c r="E508" s="106"/>
      <c r="F508" s="101"/>
      <c r="G508" s="29"/>
      <c r="H508" s="30"/>
      <c r="I508" s="102"/>
    </row>
    <row r="509" spans="1:9" s="15" customFormat="1" ht="21.95" customHeight="1" x14ac:dyDescent="0.3">
      <c r="A509" s="109"/>
      <c r="B509" s="26"/>
      <c r="C509" s="26"/>
      <c r="D509" s="26"/>
      <c r="E509" s="106"/>
      <c r="F509" s="101"/>
      <c r="G509" s="29"/>
      <c r="H509" s="30"/>
      <c r="I509" s="102"/>
    </row>
    <row r="510" spans="1:9" s="15" customFormat="1" ht="21.95" customHeight="1" x14ac:dyDescent="0.3">
      <c r="A510" s="109"/>
      <c r="B510" s="26"/>
      <c r="C510" s="26"/>
      <c r="D510" s="26"/>
      <c r="E510" s="106"/>
      <c r="F510" s="101"/>
      <c r="G510" s="29"/>
      <c r="H510" s="30"/>
      <c r="I510" s="102"/>
    </row>
    <row r="511" spans="1:9" s="15" customFormat="1" ht="21.95" customHeight="1" x14ac:dyDescent="0.3">
      <c r="A511" s="109"/>
      <c r="B511" s="26"/>
      <c r="C511" s="26"/>
      <c r="D511" s="26"/>
      <c r="E511" s="106"/>
      <c r="F511" s="101"/>
      <c r="G511" s="29"/>
      <c r="H511" s="30"/>
      <c r="I511" s="102"/>
    </row>
    <row r="512" spans="1:9" s="15" customFormat="1" ht="21.95" customHeight="1" x14ac:dyDescent="0.3">
      <c r="A512" s="109"/>
      <c r="B512" s="26"/>
      <c r="C512" s="26"/>
      <c r="D512" s="26"/>
      <c r="E512" s="106"/>
      <c r="F512" s="101"/>
      <c r="G512" s="29"/>
      <c r="H512" s="30"/>
      <c r="I512" s="102"/>
    </row>
    <row r="513" spans="1:9" s="15" customFormat="1" ht="21.95" customHeight="1" x14ac:dyDescent="0.3">
      <c r="A513" s="109"/>
      <c r="B513" s="26"/>
      <c r="C513" s="26"/>
      <c r="D513" s="26"/>
      <c r="E513" s="106"/>
      <c r="F513" s="101"/>
      <c r="G513" s="29"/>
      <c r="H513" s="30"/>
      <c r="I513" s="102"/>
    </row>
    <row r="514" spans="1:9" s="15" customFormat="1" ht="21.95" customHeight="1" x14ac:dyDescent="0.3">
      <c r="A514" s="109"/>
      <c r="B514" s="26"/>
      <c r="C514" s="26"/>
      <c r="D514" s="26"/>
      <c r="E514" s="106"/>
      <c r="F514" s="101"/>
      <c r="G514" s="29"/>
      <c r="H514" s="30"/>
      <c r="I514" s="102"/>
    </row>
    <row r="515" spans="1:9" s="15" customFormat="1" ht="21.95" customHeight="1" x14ac:dyDescent="0.3">
      <c r="A515" s="109"/>
      <c r="B515" s="26"/>
      <c r="C515" s="26"/>
      <c r="D515" s="26"/>
      <c r="E515" s="106"/>
      <c r="F515" s="101"/>
      <c r="G515" s="29"/>
      <c r="H515" s="30"/>
      <c r="I515" s="102"/>
    </row>
    <row r="516" spans="1:9" s="15" customFormat="1" ht="21.95" customHeight="1" x14ac:dyDescent="0.3">
      <c r="A516" s="109"/>
      <c r="B516" s="107"/>
      <c r="C516" s="107"/>
      <c r="D516" s="107"/>
      <c r="E516" s="114"/>
      <c r="F516" s="115"/>
      <c r="G516" s="29"/>
      <c r="H516" s="30"/>
      <c r="I516" s="102"/>
    </row>
    <row r="517" spans="1:9" s="15" customFormat="1" ht="21.95" customHeight="1" x14ac:dyDescent="0.3">
      <c r="A517" s="109"/>
      <c r="B517" s="107"/>
      <c r="C517" s="107"/>
      <c r="D517" s="107"/>
      <c r="E517" s="114"/>
      <c r="F517" s="115"/>
      <c r="G517" s="29"/>
      <c r="H517" s="30"/>
      <c r="I517" s="102"/>
    </row>
    <row r="518" spans="1:9" s="15" customFormat="1" ht="21.95" customHeight="1" thickBot="1" x14ac:dyDescent="0.35">
      <c r="A518" s="109"/>
      <c r="B518" s="45"/>
      <c r="C518" s="46"/>
      <c r="D518" s="46" t="s">
        <v>3</v>
      </c>
      <c r="E518" s="1294">
        <f>E490</f>
        <v>0</v>
      </c>
      <c r="F518" s="1294"/>
      <c r="G518" s="110"/>
      <c r="H518" s="111"/>
      <c r="I518" s="102"/>
    </row>
    <row r="519" spans="1:9" s="15" customFormat="1" ht="21.95" customHeight="1" thickBot="1" x14ac:dyDescent="0.35">
      <c r="A519" s="109"/>
      <c r="B519" s="311"/>
      <c r="C519" s="312"/>
      <c r="D519" s="314" t="s">
        <v>484</v>
      </c>
      <c r="E519" s="312"/>
      <c r="F519" s="315">
        <f>SUM(E518)</f>
        <v>0</v>
      </c>
      <c r="G519" s="312"/>
      <c r="H519" s="307"/>
      <c r="I519" s="102"/>
    </row>
    <row r="520" spans="1:9" ht="81.75" customHeight="1" x14ac:dyDescent="0.2">
      <c r="A520" s="1295"/>
      <c r="B520" s="1295"/>
      <c r="C520" s="1295"/>
      <c r="D520" s="1295"/>
      <c r="E520" s="1295"/>
      <c r="F520" s="1295"/>
      <c r="G520" s="1295"/>
      <c r="H520" s="1295"/>
      <c r="I520" s="1295"/>
    </row>
    <row r="521" spans="1:9" ht="24.95" customHeight="1" x14ac:dyDescent="0.2">
      <c r="A521" s="1297" t="s">
        <v>51</v>
      </c>
      <c r="B521" s="1298"/>
      <c r="C521" s="1298"/>
      <c r="D521" s="1298"/>
      <c r="E521" s="1298"/>
      <c r="F521" s="1298"/>
      <c r="G521" s="1298"/>
      <c r="H521" s="1298"/>
      <c r="I521" s="1299"/>
    </row>
    <row r="522" spans="1:9" s="15" customFormat="1" ht="39.950000000000003" customHeight="1" x14ac:dyDescent="0.2">
      <c r="A522" s="1296" t="str">
        <f>IF(SUM(E551)=0,"---- FACTURE A ZERO ----","")</f>
        <v>---- FACTURE A ZERO ----</v>
      </c>
      <c r="B522" s="1296"/>
      <c r="C522" s="1296"/>
      <c r="D522" s="1296"/>
      <c r="E522" s="1296"/>
      <c r="F522" s="1296"/>
      <c r="G522" s="1296"/>
      <c r="H522" s="1296"/>
      <c r="I522" s="1296"/>
    </row>
    <row r="523" spans="1:9" s="15" customFormat="1" ht="21.95" customHeight="1" x14ac:dyDescent="0.3">
      <c r="A523" s="224"/>
      <c r="B523" s="40" t="s">
        <v>52</v>
      </c>
      <c r="C523" s="40"/>
      <c r="D523" s="40"/>
      <c r="E523" s="185">
        <f>MHD!F70</f>
        <v>0</v>
      </c>
      <c r="F523" s="113" t="s">
        <v>48</v>
      </c>
      <c r="G523" s="24">
        <f>'Matrice Fact.'!K167</f>
        <v>1</v>
      </c>
      <c r="H523" s="43">
        <v>606</v>
      </c>
      <c r="I523" s="44">
        <f>E523*G523</f>
        <v>0</v>
      </c>
    </row>
    <row r="524" spans="1:9" s="15" customFormat="1" ht="21.95" customHeight="1" x14ac:dyDescent="0.3">
      <c r="A524" s="109"/>
      <c r="B524" s="26"/>
      <c r="C524" s="26"/>
      <c r="D524" s="26"/>
      <c r="E524" s="106"/>
      <c r="F524" s="101"/>
      <c r="G524" s="29"/>
      <c r="H524" s="30"/>
      <c r="I524" s="31"/>
    </row>
    <row r="525" spans="1:9" s="15" customFormat="1" ht="21.95" customHeight="1" x14ac:dyDescent="0.3">
      <c r="A525" s="109"/>
      <c r="B525" s="26"/>
      <c r="C525" s="26"/>
      <c r="D525" s="26"/>
      <c r="E525" s="106"/>
      <c r="F525" s="101"/>
      <c r="G525" s="29"/>
      <c r="H525" s="30"/>
      <c r="I525" s="31"/>
    </row>
    <row r="526" spans="1:9" s="15" customFormat="1" ht="21.95" customHeight="1" x14ac:dyDescent="0.3">
      <c r="A526" s="109"/>
      <c r="B526" s="26"/>
      <c r="C526" s="26"/>
      <c r="D526" s="26"/>
      <c r="E526" s="106"/>
      <c r="F526" s="101"/>
      <c r="G526" s="29"/>
      <c r="H526" s="30"/>
      <c r="I526" s="31"/>
    </row>
    <row r="527" spans="1:9" s="15" customFormat="1" ht="21.95" customHeight="1" x14ac:dyDescent="0.3">
      <c r="A527" s="109"/>
      <c r="B527" s="26"/>
      <c r="C527" s="26"/>
      <c r="D527" s="26"/>
      <c r="E527" s="106"/>
      <c r="F527" s="101"/>
      <c r="G527" s="29"/>
      <c r="H527" s="30"/>
      <c r="I527" s="102"/>
    </row>
    <row r="528" spans="1:9" s="15" customFormat="1" ht="21.95" customHeight="1" x14ac:dyDescent="0.3">
      <c r="A528" s="109"/>
      <c r="B528" s="26"/>
      <c r="C528" s="26"/>
      <c r="D528" s="26"/>
      <c r="E528" s="106"/>
      <c r="F528" s="101"/>
      <c r="G528" s="29"/>
      <c r="H528" s="30"/>
      <c r="I528" s="102"/>
    </row>
    <row r="529" spans="1:9" s="15" customFormat="1" ht="21.95" customHeight="1" x14ac:dyDescent="0.3">
      <c r="A529" s="109"/>
      <c r="B529" s="26"/>
      <c r="C529" s="26"/>
      <c r="D529" s="26"/>
      <c r="E529" s="106"/>
      <c r="F529" s="101"/>
      <c r="G529" s="29"/>
      <c r="H529" s="30"/>
      <c r="I529" s="102"/>
    </row>
    <row r="530" spans="1:9" s="15" customFormat="1" ht="21.95" customHeight="1" x14ac:dyDescent="0.3">
      <c r="A530" s="109"/>
      <c r="B530" s="26"/>
      <c r="C530" s="26"/>
      <c r="D530" s="26"/>
      <c r="E530" s="106"/>
      <c r="F530" s="101"/>
      <c r="G530" s="29"/>
      <c r="H530" s="30"/>
      <c r="I530" s="102"/>
    </row>
    <row r="531" spans="1:9" s="15" customFormat="1" ht="21.95" customHeight="1" x14ac:dyDescent="0.3">
      <c r="A531" s="109"/>
      <c r="B531" s="26"/>
      <c r="C531" s="26"/>
      <c r="D531" s="26"/>
      <c r="E531" s="106"/>
      <c r="F531" s="101"/>
      <c r="G531" s="29"/>
      <c r="H531" s="30"/>
      <c r="I531" s="102"/>
    </row>
    <row r="532" spans="1:9" s="15" customFormat="1" ht="21.95" customHeight="1" x14ac:dyDescent="0.3">
      <c r="A532" s="109"/>
      <c r="B532" s="26"/>
      <c r="C532" s="26"/>
      <c r="D532" s="26"/>
      <c r="E532" s="106"/>
      <c r="F532" s="101"/>
      <c r="G532" s="29"/>
      <c r="H532" s="30"/>
      <c r="I532" s="102"/>
    </row>
    <row r="533" spans="1:9" s="15" customFormat="1" ht="21.95" customHeight="1" x14ac:dyDescent="0.3">
      <c r="A533" s="109"/>
      <c r="B533" s="26"/>
      <c r="C533" s="26"/>
      <c r="D533" s="26"/>
      <c r="E533" s="106"/>
      <c r="F533" s="101"/>
      <c r="G533" s="29"/>
      <c r="H533" s="30"/>
      <c r="I533" s="102"/>
    </row>
    <row r="534" spans="1:9" s="15" customFormat="1" ht="21.95" customHeight="1" x14ac:dyDescent="0.3">
      <c r="A534" s="109"/>
      <c r="B534" s="26"/>
      <c r="C534" s="26"/>
      <c r="D534" s="26"/>
      <c r="E534" s="106"/>
      <c r="F534" s="101"/>
      <c r="G534" s="29"/>
      <c r="H534" s="30"/>
      <c r="I534" s="102"/>
    </row>
    <row r="535" spans="1:9" s="15" customFormat="1" ht="21.95" customHeight="1" x14ac:dyDescent="0.3">
      <c r="A535" s="109"/>
      <c r="B535" s="26"/>
      <c r="C535" s="26"/>
      <c r="D535" s="26"/>
      <c r="E535" s="106"/>
      <c r="F535" s="101"/>
      <c r="G535" s="29"/>
      <c r="H535" s="30"/>
      <c r="I535" s="102"/>
    </row>
    <row r="536" spans="1:9" s="15" customFormat="1" ht="21.95" customHeight="1" x14ac:dyDescent="0.3">
      <c r="A536" s="109"/>
      <c r="B536" s="26"/>
      <c r="C536" s="26"/>
      <c r="D536" s="26"/>
      <c r="E536" s="106"/>
      <c r="F536" s="101"/>
      <c r="G536" s="29"/>
      <c r="H536" s="30"/>
      <c r="I536" s="102"/>
    </row>
    <row r="537" spans="1:9" s="15" customFormat="1" ht="21.95" customHeight="1" x14ac:dyDescent="0.3">
      <c r="A537" s="109"/>
      <c r="B537" s="26"/>
      <c r="C537" s="26"/>
      <c r="D537" s="26"/>
      <c r="E537" s="106"/>
      <c r="F537" s="101"/>
      <c r="G537" s="29"/>
      <c r="H537" s="30"/>
      <c r="I537" s="102"/>
    </row>
    <row r="538" spans="1:9" s="15" customFormat="1" ht="21.95" customHeight="1" x14ac:dyDescent="0.3">
      <c r="A538" s="109"/>
      <c r="B538" s="26"/>
      <c r="C538" s="26"/>
      <c r="D538" s="26"/>
      <c r="E538" s="106"/>
      <c r="F538" s="101"/>
      <c r="G538" s="29"/>
      <c r="H538" s="30"/>
      <c r="I538" s="102"/>
    </row>
    <row r="539" spans="1:9" s="15" customFormat="1" ht="21.95" customHeight="1" x14ac:dyDescent="0.3">
      <c r="A539" s="109"/>
      <c r="B539" s="26"/>
      <c r="C539" s="26"/>
      <c r="D539" s="26"/>
      <c r="E539" s="106"/>
      <c r="F539" s="101"/>
      <c r="G539" s="29"/>
      <c r="H539" s="30"/>
      <c r="I539" s="102"/>
    </row>
    <row r="540" spans="1:9" s="15" customFormat="1" ht="21.95" customHeight="1" x14ac:dyDescent="0.3">
      <c r="A540" s="109"/>
      <c r="B540" s="26"/>
      <c r="C540" s="26"/>
      <c r="D540" s="26"/>
      <c r="E540" s="106"/>
      <c r="F540" s="101"/>
      <c r="G540" s="29"/>
      <c r="H540" s="30"/>
      <c r="I540" s="102"/>
    </row>
    <row r="541" spans="1:9" s="15" customFormat="1" ht="21.95" customHeight="1" x14ac:dyDescent="0.3">
      <c r="A541" s="109"/>
      <c r="B541" s="26"/>
      <c r="C541" s="26"/>
      <c r="D541" s="26"/>
      <c r="E541" s="106"/>
      <c r="F541" s="101"/>
      <c r="G541" s="29"/>
      <c r="H541" s="30"/>
      <c r="I541" s="102"/>
    </row>
    <row r="542" spans="1:9" s="15" customFormat="1" ht="21.95" customHeight="1" x14ac:dyDescent="0.3">
      <c r="A542" s="109"/>
      <c r="B542" s="26"/>
      <c r="C542" s="26"/>
      <c r="D542" s="26"/>
      <c r="E542" s="106"/>
      <c r="F542" s="101"/>
      <c r="G542" s="29"/>
      <c r="H542" s="30"/>
      <c r="I542" s="102"/>
    </row>
    <row r="543" spans="1:9" s="15" customFormat="1" ht="21.95" customHeight="1" x14ac:dyDescent="0.3">
      <c r="A543" s="109"/>
      <c r="B543" s="26"/>
      <c r="C543" s="26"/>
      <c r="D543" s="26"/>
      <c r="E543" s="106"/>
      <c r="F543" s="101"/>
      <c r="G543" s="29"/>
      <c r="H543" s="30"/>
      <c r="I543" s="102"/>
    </row>
    <row r="544" spans="1:9" s="15" customFormat="1" ht="21.95" customHeight="1" x14ac:dyDescent="0.3">
      <c r="A544" s="109"/>
      <c r="B544" s="26"/>
      <c r="C544" s="26"/>
      <c r="D544" s="26"/>
      <c r="E544" s="106"/>
      <c r="F544" s="101"/>
      <c r="G544" s="29"/>
      <c r="H544" s="30"/>
      <c r="I544" s="102"/>
    </row>
    <row r="545" spans="1:9" s="15" customFormat="1" ht="21.95" customHeight="1" x14ac:dyDescent="0.3">
      <c r="A545" s="109"/>
      <c r="B545" s="26"/>
      <c r="C545" s="26"/>
      <c r="D545" s="26"/>
      <c r="E545" s="106"/>
      <c r="F545" s="101"/>
      <c r="G545" s="29"/>
      <c r="H545" s="30"/>
      <c r="I545" s="102"/>
    </row>
    <row r="546" spans="1:9" s="15" customFormat="1" ht="21.95" customHeight="1" x14ac:dyDescent="0.3">
      <c r="A546" s="109"/>
      <c r="B546" s="26"/>
      <c r="C546" s="26"/>
      <c r="D546" s="26"/>
      <c r="E546" s="106"/>
      <c r="F546" s="101"/>
      <c r="G546" s="29"/>
      <c r="H546" s="30"/>
      <c r="I546" s="102"/>
    </row>
    <row r="547" spans="1:9" s="15" customFormat="1" ht="21.95" customHeight="1" x14ac:dyDescent="0.3">
      <c r="A547" s="109"/>
      <c r="B547" s="26"/>
      <c r="C547" s="26"/>
      <c r="D547" s="26"/>
      <c r="E547" s="106"/>
      <c r="F547" s="101"/>
      <c r="G547" s="29"/>
      <c r="H547" s="30"/>
      <c r="I547" s="102"/>
    </row>
    <row r="548" spans="1:9" s="15" customFormat="1" ht="21.95" customHeight="1" x14ac:dyDescent="0.3">
      <c r="A548" s="109"/>
      <c r="B548" s="26"/>
      <c r="C548" s="26"/>
      <c r="D548" s="26"/>
      <c r="E548" s="106"/>
      <c r="F548" s="101"/>
      <c r="G548" s="29"/>
      <c r="H548" s="30"/>
      <c r="I548" s="102"/>
    </row>
    <row r="549" spans="1:9" s="15" customFormat="1" ht="21.95" customHeight="1" x14ac:dyDescent="0.3">
      <c r="A549" s="109"/>
      <c r="B549" s="107"/>
      <c r="C549" s="107"/>
      <c r="D549" s="107"/>
      <c r="E549" s="114"/>
      <c r="F549" s="115"/>
      <c r="G549" s="29"/>
      <c r="H549" s="30"/>
      <c r="I549" s="102"/>
    </row>
    <row r="550" spans="1:9" s="15" customFormat="1" ht="21.95" customHeight="1" x14ac:dyDescent="0.3">
      <c r="A550" s="109"/>
      <c r="B550" s="107"/>
      <c r="C550" s="107"/>
      <c r="D550" s="107"/>
      <c r="E550" s="114"/>
      <c r="F550" s="115"/>
      <c r="G550" s="29"/>
      <c r="H550" s="30"/>
      <c r="I550" s="102"/>
    </row>
    <row r="551" spans="1:9" s="15" customFormat="1" ht="21.95" customHeight="1" thickBot="1" x14ac:dyDescent="0.35">
      <c r="A551" s="109"/>
      <c r="B551" s="45"/>
      <c r="C551" s="46"/>
      <c r="D551" s="46" t="s">
        <v>3</v>
      </c>
      <c r="E551" s="1294">
        <f>I523</f>
        <v>0</v>
      </c>
      <c r="F551" s="1294"/>
      <c r="G551" s="110"/>
      <c r="H551" s="111"/>
      <c r="I551" s="102"/>
    </row>
    <row r="552" spans="1:9" s="15" customFormat="1" ht="21.95" customHeight="1" thickBot="1" x14ac:dyDescent="0.35">
      <c r="A552" s="109"/>
      <c r="B552" s="311"/>
      <c r="C552" s="312"/>
      <c r="D552" s="314" t="s">
        <v>484</v>
      </c>
      <c r="E552" s="312"/>
      <c r="F552" s="315">
        <f>SUM(E551)</f>
        <v>0</v>
      </c>
      <c r="G552" s="312"/>
      <c r="H552" s="307"/>
      <c r="I552" s="102"/>
    </row>
    <row r="553" spans="1:9" ht="81.75" customHeight="1" x14ac:dyDescent="0.2">
      <c r="A553" s="1295"/>
      <c r="B553" s="1295"/>
      <c r="C553" s="1295"/>
      <c r="D553" s="1295"/>
      <c r="E553" s="1295"/>
      <c r="F553" s="1295"/>
      <c r="G553" s="1295"/>
      <c r="H553" s="1295"/>
      <c r="I553" s="1295"/>
    </row>
    <row r="554" spans="1:9" ht="24.95" customHeight="1" x14ac:dyDescent="0.2">
      <c r="A554" s="1297" t="s">
        <v>55</v>
      </c>
      <c r="B554" s="1298"/>
      <c r="C554" s="1298"/>
      <c r="D554" s="1298"/>
      <c r="E554" s="1298"/>
      <c r="F554" s="1298"/>
      <c r="G554" s="1298"/>
      <c r="H554" s="1298"/>
      <c r="I554" s="1299"/>
    </row>
    <row r="555" spans="1:9" s="15" customFormat="1" ht="39.950000000000003" customHeight="1" x14ac:dyDescent="0.2">
      <c r="A555" s="1296" t="str">
        <f>IF(SUM(E584)=0,"---- FACTURE A ZERO ----","")</f>
        <v>---- FACTURE A ZERO ----</v>
      </c>
      <c r="B555" s="1296"/>
      <c r="C555" s="1296"/>
      <c r="D555" s="1296"/>
      <c r="E555" s="1296"/>
      <c r="F555" s="1296"/>
      <c r="G555" s="1296"/>
      <c r="H555" s="1296"/>
      <c r="I555" s="1296"/>
    </row>
    <row r="556" spans="1:9" s="15" customFormat="1" ht="21.95" customHeight="1" x14ac:dyDescent="0.3">
      <c r="A556" s="224"/>
      <c r="B556" s="40" t="s">
        <v>7</v>
      </c>
      <c r="C556" s="40"/>
      <c r="D556" s="40"/>
      <c r="E556" s="41">
        <f>MHD!F72</f>
        <v>0</v>
      </c>
      <c r="F556" s="113" t="s">
        <v>219</v>
      </c>
      <c r="G556" s="24">
        <f>'Matrice Fact.'!K171</f>
        <v>1</v>
      </c>
      <c r="H556" s="43">
        <v>606</v>
      </c>
      <c r="I556" s="44">
        <f>E556*G556</f>
        <v>0</v>
      </c>
    </row>
    <row r="557" spans="1:9" s="15" customFormat="1" ht="21.95" customHeight="1" x14ac:dyDescent="0.3">
      <c r="A557" s="109"/>
      <c r="B557" s="26"/>
      <c r="C557" s="26"/>
      <c r="D557" s="26"/>
      <c r="E557" s="106"/>
      <c r="F557" s="101"/>
      <c r="G557" s="29"/>
      <c r="H557" s="30"/>
      <c r="I557" s="31"/>
    </row>
    <row r="558" spans="1:9" s="15" customFormat="1" ht="21.95" customHeight="1" x14ac:dyDescent="0.3">
      <c r="A558" s="109"/>
      <c r="B558" s="26"/>
      <c r="C558" s="26"/>
      <c r="D558" s="26"/>
      <c r="E558" s="106"/>
      <c r="F558" s="101"/>
      <c r="G558" s="29"/>
      <c r="H558" s="30"/>
      <c r="I558" s="31"/>
    </row>
    <row r="559" spans="1:9" s="15" customFormat="1" ht="21.95" customHeight="1" x14ac:dyDescent="0.3">
      <c r="A559" s="109"/>
      <c r="B559" s="26"/>
      <c r="C559" s="26"/>
      <c r="D559" s="26"/>
      <c r="E559" s="106"/>
      <c r="F559" s="101"/>
      <c r="G559" s="29"/>
      <c r="H559" s="30"/>
      <c r="I559" s="31"/>
    </row>
    <row r="560" spans="1:9" s="15" customFormat="1" ht="21.95" customHeight="1" x14ac:dyDescent="0.3">
      <c r="A560" s="109"/>
      <c r="B560" s="26"/>
      <c r="C560" s="26"/>
      <c r="D560" s="26"/>
      <c r="E560" s="106"/>
      <c r="F560" s="101"/>
      <c r="G560" s="29"/>
      <c r="H560" s="30"/>
      <c r="I560" s="102"/>
    </row>
    <row r="561" spans="1:9" s="15" customFormat="1" ht="21.95" customHeight="1" x14ac:dyDescent="0.3">
      <c r="A561" s="109"/>
      <c r="B561" s="26"/>
      <c r="C561" s="26"/>
      <c r="D561" s="26"/>
      <c r="E561" s="106"/>
      <c r="F561" s="101"/>
      <c r="G561" s="29"/>
      <c r="H561" s="30"/>
      <c r="I561" s="102"/>
    </row>
    <row r="562" spans="1:9" s="15" customFormat="1" ht="21.95" customHeight="1" x14ac:dyDescent="0.3">
      <c r="A562" s="109"/>
      <c r="B562" s="26"/>
      <c r="C562" s="26"/>
      <c r="D562" s="26"/>
      <c r="E562" s="106"/>
      <c r="F562" s="101"/>
      <c r="G562" s="29"/>
      <c r="H562" s="30"/>
      <c r="I562" s="102"/>
    </row>
    <row r="563" spans="1:9" s="15" customFormat="1" ht="21.95" customHeight="1" x14ac:dyDescent="0.3">
      <c r="A563" s="109"/>
      <c r="B563" s="26"/>
      <c r="C563" s="26"/>
      <c r="D563" s="26"/>
      <c r="E563" s="106"/>
      <c r="F563" s="101"/>
      <c r="G563" s="29"/>
      <c r="H563" s="30"/>
      <c r="I563" s="102"/>
    </row>
    <row r="564" spans="1:9" s="15" customFormat="1" ht="21.95" customHeight="1" x14ac:dyDescent="0.3">
      <c r="A564" s="109"/>
      <c r="B564" s="26"/>
      <c r="C564" s="26"/>
      <c r="D564" s="26"/>
      <c r="E564" s="106"/>
      <c r="F564" s="101"/>
      <c r="G564" s="29"/>
      <c r="H564" s="30"/>
      <c r="I564" s="102"/>
    </row>
    <row r="565" spans="1:9" s="15" customFormat="1" ht="21.95" customHeight="1" x14ac:dyDescent="0.3">
      <c r="A565" s="109"/>
      <c r="B565" s="26"/>
      <c r="C565" s="26"/>
      <c r="D565" s="26"/>
      <c r="E565" s="106"/>
      <c r="F565" s="101"/>
      <c r="G565" s="29"/>
      <c r="H565" s="30"/>
      <c r="I565" s="102"/>
    </row>
    <row r="566" spans="1:9" s="15" customFormat="1" ht="21.95" customHeight="1" x14ac:dyDescent="0.3">
      <c r="A566" s="109"/>
      <c r="B566" s="26"/>
      <c r="C566" s="26"/>
      <c r="D566" s="26"/>
      <c r="E566" s="106"/>
      <c r="F566" s="101"/>
      <c r="G566" s="29"/>
      <c r="H566" s="30"/>
      <c r="I566" s="102"/>
    </row>
    <row r="567" spans="1:9" s="15" customFormat="1" ht="21.95" customHeight="1" x14ac:dyDescent="0.3">
      <c r="A567" s="109"/>
      <c r="B567" s="26"/>
      <c r="C567" s="26"/>
      <c r="D567" s="26"/>
      <c r="E567" s="106"/>
      <c r="F567" s="101"/>
      <c r="G567" s="29"/>
      <c r="H567" s="30"/>
      <c r="I567" s="102"/>
    </row>
    <row r="568" spans="1:9" s="15" customFormat="1" ht="21.95" customHeight="1" x14ac:dyDescent="0.3">
      <c r="A568" s="109"/>
      <c r="B568" s="26"/>
      <c r="C568" s="26"/>
      <c r="D568" s="26"/>
      <c r="E568" s="106"/>
      <c r="F568" s="101"/>
      <c r="G568" s="29"/>
      <c r="H568" s="30"/>
      <c r="I568" s="102"/>
    </row>
    <row r="569" spans="1:9" s="15" customFormat="1" ht="21.95" customHeight="1" x14ac:dyDescent="0.3">
      <c r="A569" s="109"/>
      <c r="B569" s="26"/>
      <c r="C569" s="26"/>
      <c r="D569" s="26"/>
      <c r="E569" s="106"/>
      <c r="F569" s="101"/>
      <c r="G569" s="29"/>
      <c r="H569" s="30"/>
      <c r="I569" s="102"/>
    </row>
    <row r="570" spans="1:9" s="15" customFormat="1" ht="21.95" customHeight="1" x14ac:dyDescent="0.3">
      <c r="A570" s="109"/>
      <c r="B570" s="26"/>
      <c r="C570" s="26"/>
      <c r="D570" s="26"/>
      <c r="E570" s="106"/>
      <c r="F570" s="101"/>
      <c r="G570" s="29"/>
      <c r="H570" s="30"/>
      <c r="I570" s="102"/>
    </row>
    <row r="571" spans="1:9" s="15" customFormat="1" ht="21.95" customHeight="1" x14ac:dyDescent="0.3">
      <c r="A571" s="109"/>
      <c r="B571" s="26"/>
      <c r="C571" s="26"/>
      <c r="D571" s="26"/>
      <c r="E571" s="106"/>
      <c r="F571" s="101"/>
      <c r="G571" s="29"/>
      <c r="H571" s="30"/>
      <c r="I571" s="102"/>
    </row>
    <row r="572" spans="1:9" s="15" customFormat="1" ht="21.95" customHeight="1" x14ac:dyDescent="0.3">
      <c r="A572" s="109"/>
      <c r="B572" s="26"/>
      <c r="C572" s="26"/>
      <c r="D572" s="26"/>
      <c r="E572" s="106"/>
      <c r="F572" s="101"/>
      <c r="G572" s="29"/>
      <c r="H572" s="30"/>
      <c r="I572" s="102"/>
    </row>
    <row r="573" spans="1:9" s="15" customFormat="1" ht="21.95" customHeight="1" x14ac:dyDescent="0.3">
      <c r="A573" s="109"/>
      <c r="B573" s="26"/>
      <c r="C573" s="26"/>
      <c r="D573" s="26"/>
      <c r="E573" s="106"/>
      <c r="F573" s="101"/>
      <c r="G573" s="29"/>
      <c r="H573" s="30"/>
      <c r="I573" s="102"/>
    </row>
    <row r="574" spans="1:9" s="15" customFormat="1" ht="21.95" customHeight="1" x14ac:dyDescent="0.3">
      <c r="A574" s="109"/>
      <c r="B574" s="26"/>
      <c r="C574" s="26"/>
      <c r="D574" s="26"/>
      <c r="E574" s="106"/>
      <c r="F574" s="101"/>
      <c r="G574" s="29"/>
      <c r="H574" s="30"/>
      <c r="I574" s="102"/>
    </row>
    <row r="575" spans="1:9" s="15" customFormat="1" ht="21.95" customHeight="1" x14ac:dyDescent="0.3">
      <c r="A575" s="109"/>
      <c r="B575" s="26"/>
      <c r="C575" s="26"/>
      <c r="D575" s="26"/>
      <c r="E575" s="106"/>
      <c r="F575" s="101"/>
      <c r="G575" s="29"/>
      <c r="H575" s="30"/>
      <c r="I575" s="102"/>
    </row>
    <row r="576" spans="1:9" s="15" customFormat="1" ht="21.95" customHeight="1" x14ac:dyDescent="0.3">
      <c r="A576" s="109"/>
      <c r="B576" s="26"/>
      <c r="C576" s="26"/>
      <c r="D576" s="26"/>
      <c r="E576" s="106"/>
      <c r="F576" s="101"/>
      <c r="G576" s="29"/>
      <c r="H576" s="30"/>
      <c r="I576" s="102"/>
    </row>
    <row r="577" spans="1:9" s="15" customFormat="1" ht="21.95" customHeight="1" x14ac:dyDescent="0.3">
      <c r="A577" s="109"/>
      <c r="B577" s="26"/>
      <c r="C577" s="26"/>
      <c r="D577" s="26"/>
      <c r="E577" s="106"/>
      <c r="F577" s="101"/>
      <c r="G577" s="29"/>
      <c r="H577" s="30"/>
      <c r="I577" s="102"/>
    </row>
    <row r="578" spans="1:9" s="15" customFormat="1" ht="21.95" customHeight="1" x14ac:dyDescent="0.3">
      <c r="A578" s="109"/>
      <c r="B578" s="26"/>
      <c r="C578" s="26"/>
      <c r="D578" s="26"/>
      <c r="E578" s="106"/>
      <c r="F578" s="101"/>
      <c r="G578" s="29"/>
      <c r="H578" s="30"/>
      <c r="I578" s="102"/>
    </row>
    <row r="579" spans="1:9" s="15" customFormat="1" ht="21.95" customHeight="1" x14ac:dyDescent="0.3">
      <c r="A579" s="109"/>
      <c r="B579" s="26"/>
      <c r="C579" s="26"/>
      <c r="D579" s="26"/>
      <c r="E579" s="106"/>
      <c r="F579" s="101"/>
      <c r="G579" s="29"/>
      <c r="H579" s="30"/>
      <c r="I579" s="102"/>
    </row>
    <row r="580" spans="1:9" s="15" customFormat="1" ht="21.95" customHeight="1" x14ac:dyDescent="0.3">
      <c r="A580" s="109"/>
      <c r="B580" s="26"/>
      <c r="C580" s="26"/>
      <c r="D580" s="26"/>
      <c r="E580" s="106"/>
      <c r="F580" s="101"/>
      <c r="G580" s="29"/>
      <c r="H580" s="30"/>
      <c r="I580" s="102"/>
    </row>
    <row r="581" spans="1:9" s="15" customFormat="1" ht="21.95" customHeight="1" x14ac:dyDescent="0.3">
      <c r="A581" s="109"/>
      <c r="B581" s="26"/>
      <c r="C581" s="26"/>
      <c r="D581" s="26"/>
      <c r="E581" s="106"/>
      <c r="F581" s="101"/>
      <c r="G581" s="29"/>
      <c r="H581" s="30"/>
      <c r="I581" s="102"/>
    </row>
    <row r="582" spans="1:9" s="15" customFormat="1" ht="21.95" customHeight="1" x14ac:dyDescent="0.3">
      <c r="A582" s="109"/>
      <c r="B582" s="107"/>
      <c r="C582" s="107"/>
      <c r="D582" s="107"/>
      <c r="E582" s="114"/>
      <c r="F582" s="115"/>
      <c r="G582" s="29"/>
      <c r="H582" s="30"/>
      <c r="I582" s="102"/>
    </row>
    <row r="583" spans="1:9" s="15" customFormat="1" ht="21.95" customHeight="1" x14ac:dyDescent="0.3">
      <c r="A583" s="109"/>
      <c r="B583" s="107"/>
      <c r="C583" s="107"/>
      <c r="D583" s="107"/>
      <c r="E583" s="114"/>
      <c r="F583" s="115"/>
      <c r="G583" s="29"/>
      <c r="H583" s="30"/>
      <c r="I583" s="102"/>
    </row>
    <row r="584" spans="1:9" s="15" customFormat="1" ht="21.95" customHeight="1" thickBot="1" x14ac:dyDescent="0.35">
      <c r="A584" s="109"/>
      <c r="B584" s="45"/>
      <c r="C584" s="46"/>
      <c r="D584" s="46" t="s">
        <v>3</v>
      </c>
      <c r="E584" s="1294">
        <f>I556</f>
        <v>0</v>
      </c>
      <c r="F584" s="1294"/>
      <c r="G584" s="110"/>
      <c r="H584" s="111"/>
      <c r="I584" s="102"/>
    </row>
    <row r="585" spans="1:9" s="15" customFormat="1" ht="21.95" customHeight="1" thickBot="1" x14ac:dyDescent="0.35">
      <c r="A585" s="109"/>
      <c r="B585" s="311"/>
      <c r="C585" s="312"/>
      <c r="D585" s="314" t="s">
        <v>484</v>
      </c>
      <c r="E585" s="312"/>
      <c r="F585" s="315">
        <f>SUM(E584)</f>
        <v>0</v>
      </c>
      <c r="G585" s="312"/>
      <c r="H585" s="307"/>
      <c r="I585" s="102"/>
    </row>
    <row r="586" spans="1:9" ht="81.75" customHeight="1" x14ac:dyDescent="0.2">
      <c r="A586" s="1295"/>
      <c r="B586" s="1295"/>
      <c r="C586" s="1295"/>
      <c r="D586" s="1295"/>
      <c r="E586" s="1295"/>
      <c r="F586" s="1295"/>
      <c r="G586" s="1295"/>
      <c r="H586" s="1295"/>
      <c r="I586" s="1295"/>
    </row>
    <row r="587" spans="1:9" ht="24.95" customHeight="1" x14ac:dyDescent="0.2">
      <c r="A587" s="1297" t="s">
        <v>180</v>
      </c>
      <c r="B587" s="1298"/>
      <c r="C587" s="1298"/>
      <c r="D587" s="1298"/>
      <c r="E587" s="1298"/>
      <c r="F587" s="1298"/>
      <c r="G587" s="1298"/>
      <c r="H587" s="1298"/>
      <c r="I587" s="1299"/>
    </row>
    <row r="588" spans="1:9" s="15" customFormat="1" ht="39.950000000000003" customHeight="1" x14ac:dyDescent="0.2">
      <c r="A588" s="1296" t="str">
        <f>IF(SUM(E617)=0,"---- FACTURE A ZERO ----","")</f>
        <v>---- FACTURE A ZERO ----</v>
      </c>
      <c r="B588" s="1296"/>
      <c r="C588" s="1296"/>
      <c r="D588" s="1296"/>
      <c r="E588" s="1296"/>
      <c r="F588" s="1296"/>
      <c r="G588" s="1296"/>
      <c r="H588" s="1296"/>
      <c r="I588" s="1296"/>
    </row>
    <row r="589" spans="1:9" s="15" customFormat="1" ht="21.95" customHeight="1" x14ac:dyDescent="0.3">
      <c r="A589" s="224"/>
      <c r="B589" s="40" t="s">
        <v>7</v>
      </c>
      <c r="C589" s="40"/>
      <c r="D589" s="40"/>
      <c r="E589" s="41">
        <f>MHD!F74</f>
        <v>0</v>
      </c>
      <c r="F589" s="113" t="s">
        <v>0</v>
      </c>
      <c r="G589" s="24">
        <f>'Matrice Fact.'!K173</f>
        <v>1</v>
      </c>
      <c r="H589" s="43">
        <v>606</v>
      </c>
      <c r="I589" s="44">
        <f>E589*G589</f>
        <v>0</v>
      </c>
    </row>
    <row r="590" spans="1:9" s="15" customFormat="1" ht="21.95" customHeight="1" x14ac:dyDescent="0.3">
      <c r="A590" s="109"/>
      <c r="B590" s="26"/>
      <c r="C590" s="26"/>
      <c r="D590" s="26"/>
      <c r="E590" s="106"/>
      <c r="F590" s="101"/>
      <c r="G590" s="29"/>
      <c r="H590" s="30"/>
      <c r="I590" s="31"/>
    </row>
    <row r="591" spans="1:9" s="15" customFormat="1" ht="21.95" customHeight="1" x14ac:dyDescent="0.3">
      <c r="A591" s="109"/>
      <c r="B591" s="26"/>
      <c r="C591" s="26"/>
      <c r="D591" s="26"/>
      <c r="E591" s="106"/>
      <c r="F591" s="101"/>
      <c r="G591" s="29"/>
      <c r="H591" s="30"/>
      <c r="I591" s="31"/>
    </row>
    <row r="592" spans="1:9" s="15" customFormat="1" ht="21.95" customHeight="1" x14ac:dyDescent="0.3">
      <c r="A592" s="109"/>
      <c r="B592" s="26"/>
      <c r="C592" s="26"/>
      <c r="D592" s="26"/>
      <c r="E592" s="106"/>
      <c r="F592" s="101"/>
      <c r="G592" s="29"/>
      <c r="H592" s="30"/>
      <c r="I592" s="31"/>
    </row>
    <row r="593" spans="1:9" s="15" customFormat="1" ht="21.95" customHeight="1" x14ac:dyDescent="0.3">
      <c r="A593" s="109"/>
      <c r="B593" s="26"/>
      <c r="C593" s="26"/>
      <c r="D593" s="26"/>
      <c r="E593" s="106"/>
      <c r="F593" s="101"/>
      <c r="G593" s="29"/>
      <c r="H593" s="30"/>
      <c r="I593" s="102"/>
    </row>
    <row r="594" spans="1:9" s="15" customFormat="1" ht="21.95" customHeight="1" x14ac:dyDescent="0.3">
      <c r="A594" s="109"/>
      <c r="B594" s="26"/>
      <c r="C594" s="26"/>
      <c r="D594" s="26"/>
      <c r="E594" s="106"/>
      <c r="F594" s="101"/>
      <c r="G594" s="29"/>
      <c r="H594" s="30"/>
      <c r="I594" s="102"/>
    </row>
    <row r="595" spans="1:9" s="15" customFormat="1" ht="21.95" customHeight="1" x14ac:dyDescent="0.3">
      <c r="A595" s="109"/>
      <c r="B595" s="26"/>
      <c r="C595" s="26"/>
      <c r="D595" s="26"/>
      <c r="E595" s="106"/>
      <c r="F595" s="101"/>
      <c r="G595" s="29"/>
      <c r="H595" s="30"/>
      <c r="I595" s="102"/>
    </row>
    <row r="596" spans="1:9" s="15" customFormat="1" ht="21.95" customHeight="1" x14ac:dyDescent="0.3">
      <c r="A596" s="109"/>
      <c r="B596" s="26"/>
      <c r="C596" s="26"/>
      <c r="D596" s="26"/>
      <c r="E596" s="106"/>
      <c r="F596" s="101"/>
      <c r="G596" s="29"/>
      <c r="H596" s="30"/>
      <c r="I596" s="102"/>
    </row>
    <row r="597" spans="1:9" s="15" customFormat="1" ht="21.95" customHeight="1" x14ac:dyDescent="0.3">
      <c r="A597" s="109"/>
      <c r="B597" s="26"/>
      <c r="C597" s="26"/>
      <c r="D597" s="26"/>
      <c r="E597" s="106"/>
      <c r="F597" s="101"/>
      <c r="G597" s="29"/>
      <c r="H597" s="30"/>
      <c r="I597" s="102"/>
    </row>
    <row r="598" spans="1:9" s="15" customFormat="1" ht="21.95" customHeight="1" x14ac:dyDescent="0.3">
      <c r="A598" s="109"/>
      <c r="B598" s="26"/>
      <c r="C598" s="26"/>
      <c r="D598" s="26"/>
      <c r="E598" s="106"/>
      <c r="F598" s="101"/>
      <c r="G598" s="29"/>
      <c r="H598" s="30"/>
      <c r="I598" s="102"/>
    </row>
    <row r="599" spans="1:9" s="15" customFormat="1" ht="21.95" customHeight="1" x14ac:dyDescent="0.3">
      <c r="A599" s="109"/>
      <c r="B599" s="26"/>
      <c r="C599" s="26"/>
      <c r="D599" s="26"/>
      <c r="E599" s="106"/>
      <c r="F599" s="101"/>
      <c r="G599" s="29"/>
      <c r="H599" s="30"/>
      <c r="I599" s="102"/>
    </row>
    <row r="600" spans="1:9" s="15" customFormat="1" ht="21.95" customHeight="1" x14ac:dyDescent="0.3">
      <c r="A600" s="109"/>
      <c r="B600" s="26"/>
      <c r="C600" s="26"/>
      <c r="D600" s="26"/>
      <c r="E600" s="106"/>
      <c r="F600" s="101"/>
      <c r="G600" s="29"/>
      <c r="H600" s="30"/>
      <c r="I600" s="102"/>
    </row>
    <row r="601" spans="1:9" s="15" customFormat="1" ht="21.95" customHeight="1" x14ac:dyDescent="0.3">
      <c r="A601" s="109"/>
      <c r="B601" s="26"/>
      <c r="C601" s="26"/>
      <c r="D601" s="26"/>
      <c r="E601" s="106"/>
      <c r="F601" s="101"/>
      <c r="G601" s="29"/>
      <c r="H601" s="30"/>
      <c r="I601" s="102"/>
    </row>
    <row r="602" spans="1:9" s="15" customFormat="1" ht="21.95" customHeight="1" x14ac:dyDescent="0.3">
      <c r="A602" s="109"/>
      <c r="B602" s="26"/>
      <c r="C602" s="26"/>
      <c r="D602" s="26"/>
      <c r="E602" s="106"/>
      <c r="F602" s="101"/>
      <c r="G602" s="29"/>
      <c r="H602" s="30"/>
      <c r="I602" s="102"/>
    </row>
    <row r="603" spans="1:9" s="15" customFormat="1" ht="21.95" customHeight="1" x14ac:dyDescent="0.3">
      <c r="A603" s="109"/>
      <c r="B603" s="26"/>
      <c r="C603" s="26"/>
      <c r="D603" s="26"/>
      <c r="E603" s="106"/>
      <c r="F603" s="101"/>
      <c r="G603" s="29"/>
      <c r="H603" s="30"/>
      <c r="I603" s="102"/>
    </row>
    <row r="604" spans="1:9" s="15" customFormat="1" ht="21.95" customHeight="1" x14ac:dyDescent="0.3">
      <c r="A604" s="109"/>
      <c r="B604" s="26"/>
      <c r="C604" s="26"/>
      <c r="D604" s="26"/>
      <c r="E604" s="106"/>
      <c r="F604" s="101"/>
      <c r="G604" s="29"/>
      <c r="H604" s="30"/>
      <c r="I604" s="102"/>
    </row>
    <row r="605" spans="1:9" s="15" customFormat="1" ht="21.95" customHeight="1" x14ac:dyDescent="0.3">
      <c r="A605" s="109"/>
      <c r="B605" s="26"/>
      <c r="C605" s="26"/>
      <c r="D605" s="26"/>
      <c r="E605" s="106"/>
      <c r="F605" s="101"/>
      <c r="G605" s="29"/>
      <c r="H605" s="30"/>
      <c r="I605" s="102"/>
    </row>
    <row r="606" spans="1:9" s="15" customFormat="1" ht="21.95" customHeight="1" x14ac:dyDescent="0.3">
      <c r="A606" s="109"/>
      <c r="B606" s="26"/>
      <c r="C606" s="26"/>
      <c r="D606" s="26"/>
      <c r="E606" s="106"/>
      <c r="F606" s="101"/>
      <c r="G606" s="29"/>
      <c r="H606" s="30"/>
      <c r="I606" s="102"/>
    </row>
    <row r="607" spans="1:9" s="15" customFormat="1" ht="21.95" customHeight="1" x14ac:dyDescent="0.3">
      <c r="A607" s="109"/>
      <c r="B607" s="26"/>
      <c r="C607" s="26"/>
      <c r="D607" s="26"/>
      <c r="E607" s="106"/>
      <c r="F607" s="101"/>
      <c r="G607" s="29"/>
      <c r="H607" s="30"/>
      <c r="I607" s="102"/>
    </row>
    <row r="608" spans="1:9" s="15" customFormat="1" ht="21.95" customHeight="1" x14ac:dyDescent="0.3">
      <c r="A608" s="109"/>
      <c r="B608" s="26"/>
      <c r="C608" s="26"/>
      <c r="D608" s="26"/>
      <c r="E608" s="106"/>
      <c r="F608" s="101"/>
      <c r="G608" s="29"/>
      <c r="H608" s="30"/>
      <c r="I608" s="102"/>
    </row>
    <row r="609" spans="1:9" s="15" customFormat="1" ht="21.95" customHeight="1" x14ac:dyDescent="0.3">
      <c r="A609" s="109"/>
      <c r="B609" s="26"/>
      <c r="C609" s="26"/>
      <c r="D609" s="26"/>
      <c r="E609" s="106"/>
      <c r="F609" s="101"/>
      <c r="G609" s="29"/>
      <c r="H609" s="30"/>
      <c r="I609" s="102"/>
    </row>
    <row r="610" spans="1:9" s="15" customFormat="1" ht="21.95" customHeight="1" x14ac:dyDescent="0.3">
      <c r="A610" s="109"/>
      <c r="B610" s="26"/>
      <c r="C610" s="26"/>
      <c r="D610" s="26"/>
      <c r="E610" s="106"/>
      <c r="F610" s="101"/>
      <c r="G610" s="29"/>
      <c r="H610" s="30"/>
      <c r="I610" s="102"/>
    </row>
    <row r="611" spans="1:9" s="15" customFormat="1" ht="21.95" customHeight="1" x14ac:dyDescent="0.3">
      <c r="A611" s="109"/>
      <c r="B611" s="26"/>
      <c r="C611" s="26"/>
      <c r="D611" s="26"/>
      <c r="E611" s="106"/>
      <c r="F611" s="101"/>
      <c r="G611" s="29"/>
      <c r="H611" s="30"/>
      <c r="I611" s="102"/>
    </row>
    <row r="612" spans="1:9" s="15" customFormat="1" ht="21.95" customHeight="1" x14ac:dyDescent="0.3">
      <c r="A612" s="109"/>
      <c r="B612" s="26"/>
      <c r="C612" s="26"/>
      <c r="D612" s="26"/>
      <c r="E612" s="106"/>
      <c r="F612" s="101"/>
      <c r="G612" s="29"/>
      <c r="H612" s="30"/>
      <c r="I612" s="102"/>
    </row>
    <row r="613" spans="1:9" s="15" customFormat="1" ht="21.95" customHeight="1" x14ac:dyDescent="0.3">
      <c r="A613" s="109"/>
      <c r="B613" s="26"/>
      <c r="C613" s="26"/>
      <c r="D613" s="26"/>
      <c r="E613" s="106"/>
      <c r="F613" s="101"/>
      <c r="G613" s="29"/>
      <c r="H613" s="30"/>
      <c r="I613" s="102"/>
    </row>
    <row r="614" spans="1:9" s="15" customFormat="1" ht="21.95" customHeight="1" x14ac:dyDescent="0.3">
      <c r="A614" s="109"/>
      <c r="B614" s="26"/>
      <c r="C614" s="26"/>
      <c r="D614" s="26"/>
      <c r="E614" s="106"/>
      <c r="F614" s="101"/>
      <c r="G614" s="29"/>
      <c r="H614" s="30"/>
      <c r="I614" s="102"/>
    </row>
    <row r="615" spans="1:9" s="15" customFormat="1" ht="21.95" customHeight="1" x14ac:dyDescent="0.3">
      <c r="A615" s="109"/>
      <c r="B615" s="107"/>
      <c r="C615" s="107"/>
      <c r="D615" s="107"/>
      <c r="E615" s="114"/>
      <c r="F615" s="115"/>
      <c r="G615" s="29"/>
      <c r="H615" s="30"/>
      <c r="I615" s="102"/>
    </row>
    <row r="616" spans="1:9" s="15" customFormat="1" ht="21.95" customHeight="1" x14ac:dyDescent="0.3">
      <c r="A616" s="109"/>
      <c r="B616" s="107"/>
      <c r="C616" s="107"/>
      <c r="D616" s="107"/>
      <c r="E616" s="114"/>
      <c r="F616" s="115"/>
      <c r="G616" s="29"/>
      <c r="H616" s="30"/>
      <c r="I616" s="102"/>
    </row>
    <row r="617" spans="1:9" s="15" customFormat="1" ht="21.95" customHeight="1" thickBot="1" x14ac:dyDescent="0.35">
      <c r="A617" s="109"/>
      <c r="B617" s="45"/>
      <c r="C617" s="46"/>
      <c r="D617" s="46" t="s">
        <v>3</v>
      </c>
      <c r="E617" s="1294">
        <f>I589</f>
        <v>0</v>
      </c>
      <c r="F617" s="1294"/>
      <c r="G617" s="110"/>
      <c r="H617" s="111"/>
      <c r="I617" s="102"/>
    </row>
    <row r="618" spans="1:9" s="15" customFormat="1" ht="21.95" customHeight="1" thickBot="1" x14ac:dyDescent="0.35">
      <c r="A618" s="109"/>
      <c r="B618" s="311"/>
      <c r="C618" s="312"/>
      <c r="D618" s="314" t="s">
        <v>484</v>
      </c>
      <c r="E618" s="312"/>
      <c r="F618" s="315">
        <f>SUM(E617)</f>
        <v>0</v>
      </c>
      <c r="G618" s="312"/>
      <c r="H618" s="307"/>
      <c r="I618" s="102"/>
    </row>
    <row r="619" spans="1:9" ht="81.75" customHeight="1" x14ac:dyDescent="0.2">
      <c r="A619" s="1295"/>
      <c r="B619" s="1295"/>
      <c r="C619" s="1295"/>
      <c r="D619" s="1295"/>
      <c r="E619" s="1295"/>
      <c r="F619" s="1295"/>
      <c r="G619" s="1295"/>
      <c r="H619" s="1295"/>
      <c r="I619" s="1295"/>
    </row>
    <row r="620" spans="1:9" ht="24.95" customHeight="1" x14ac:dyDescent="0.2">
      <c r="A620" s="1297" t="s">
        <v>475</v>
      </c>
      <c r="B620" s="1298"/>
      <c r="C620" s="1298"/>
      <c r="D620" s="1298"/>
      <c r="E620" s="1298"/>
      <c r="F620" s="1298"/>
      <c r="G620" s="1298"/>
      <c r="H620" s="1298"/>
      <c r="I620" s="1299"/>
    </row>
    <row r="621" spans="1:9" ht="39.950000000000003" customHeight="1" x14ac:dyDescent="0.2">
      <c r="A621" s="1296" t="str">
        <f>IF(SUM(E650)=0,"---- FACTURE A ZERO ----","")</f>
        <v>---- FACTURE A ZERO ----</v>
      </c>
      <c r="B621" s="1296"/>
      <c r="C621" s="1296"/>
      <c r="D621" s="1296"/>
      <c r="E621" s="1296"/>
      <c r="F621" s="1296"/>
      <c r="G621" s="1296"/>
      <c r="H621" s="1296"/>
      <c r="I621" s="1296"/>
    </row>
    <row r="622" spans="1:9" s="15" customFormat="1" ht="21.95" customHeight="1" x14ac:dyDescent="0.3">
      <c r="A622" s="224"/>
      <c r="B622" s="40" t="s">
        <v>7</v>
      </c>
      <c r="C622" s="40"/>
      <c r="D622" s="40"/>
      <c r="E622" s="41">
        <f>F76</f>
        <v>0</v>
      </c>
      <c r="F622" s="113" t="s">
        <v>8</v>
      </c>
      <c r="G622" s="24">
        <f>'Matrice Fact.'!K155</f>
        <v>1</v>
      </c>
      <c r="H622" s="43">
        <v>606</v>
      </c>
      <c r="I622" s="44">
        <f>E622*G622</f>
        <v>0</v>
      </c>
    </row>
    <row r="623" spans="1:9" ht="21.95" customHeight="1" x14ac:dyDescent="0.3">
      <c r="A623" s="188"/>
      <c r="B623" s="194"/>
      <c r="C623" s="188"/>
      <c r="D623" s="188"/>
      <c r="E623" s="187"/>
      <c r="F623" s="136"/>
      <c r="G623" s="195"/>
      <c r="H623" s="138"/>
      <c r="I623" s="196"/>
    </row>
    <row r="624" spans="1:9" ht="21.95" customHeight="1" x14ac:dyDescent="0.3">
      <c r="A624" s="188"/>
      <c r="B624" s="194"/>
      <c r="C624" s="188"/>
      <c r="D624" s="188"/>
      <c r="E624" s="187"/>
      <c r="F624" s="136"/>
      <c r="G624" s="195"/>
      <c r="H624" s="138"/>
      <c r="I624" s="196"/>
    </row>
    <row r="625" spans="1:9" ht="21.95" customHeight="1" x14ac:dyDescent="0.3">
      <c r="A625" s="188"/>
      <c r="B625" s="194"/>
      <c r="C625" s="188"/>
      <c r="D625" s="188"/>
      <c r="E625" s="187"/>
      <c r="F625" s="136"/>
      <c r="G625" s="195"/>
      <c r="H625" s="138"/>
      <c r="I625" s="196"/>
    </row>
    <row r="626" spans="1:9" ht="21.95" customHeight="1" x14ac:dyDescent="0.3">
      <c r="A626" s="188"/>
      <c r="B626" s="194"/>
      <c r="C626" s="188"/>
      <c r="D626" s="188"/>
      <c r="E626" s="187"/>
      <c r="F626" s="136"/>
      <c r="G626" s="195"/>
      <c r="H626" s="138"/>
      <c r="I626" s="196"/>
    </row>
    <row r="627" spans="1:9" ht="21.95" customHeight="1" x14ac:dyDescent="0.3">
      <c r="A627" s="188"/>
      <c r="B627" s="194"/>
      <c r="C627" s="188"/>
      <c r="D627" s="188"/>
      <c r="E627" s="187"/>
      <c r="F627" s="136"/>
      <c r="G627" s="195"/>
      <c r="H627" s="138"/>
      <c r="I627" s="196"/>
    </row>
    <row r="628" spans="1:9" ht="21.95" customHeight="1" x14ac:dyDescent="0.3">
      <c r="A628" s="188"/>
      <c r="B628" s="194"/>
      <c r="C628" s="188"/>
      <c r="D628" s="188"/>
      <c r="E628" s="187"/>
      <c r="F628" s="136"/>
      <c r="G628" s="195"/>
      <c r="H628" s="138"/>
      <c r="I628" s="196"/>
    </row>
    <row r="629" spans="1:9" ht="21.95" customHeight="1" x14ac:dyDescent="0.3">
      <c r="A629" s="188"/>
      <c r="B629" s="194"/>
      <c r="C629" s="188"/>
      <c r="D629" s="188"/>
      <c r="E629" s="187"/>
      <c r="F629" s="136"/>
      <c r="G629" s="195"/>
      <c r="H629" s="138"/>
      <c r="I629" s="196"/>
    </row>
    <row r="630" spans="1:9" ht="21.95" customHeight="1" x14ac:dyDescent="0.3">
      <c r="A630" s="188"/>
      <c r="B630" s="194"/>
      <c r="C630" s="188"/>
      <c r="D630" s="188"/>
      <c r="E630" s="187"/>
      <c r="F630" s="136"/>
      <c r="G630" s="195"/>
      <c r="H630" s="138"/>
      <c r="I630" s="196"/>
    </row>
    <row r="631" spans="1:9" ht="21.95" customHeight="1" x14ac:dyDescent="0.3">
      <c r="A631" s="188"/>
      <c r="B631" s="194"/>
      <c r="C631" s="188"/>
      <c r="D631" s="188"/>
      <c r="E631" s="187"/>
      <c r="F631" s="136"/>
      <c r="G631" s="195"/>
      <c r="H631" s="138"/>
      <c r="I631" s="196"/>
    </row>
    <row r="632" spans="1:9" ht="21.95" customHeight="1" x14ac:dyDescent="0.3">
      <c r="B632" s="117"/>
      <c r="C632" s="117"/>
      <c r="D632" s="117"/>
      <c r="E632" s="106"/>
      <c r="F632" s="101"/>
      <c r="G632" s="29"/>
      <c r="H632" s="30"/>
      <c r="I632" s="31"/>
    </row>
    <row r="633" spans="1:9" ht="21.95" customHeight="1" x14ac:dyDescent="0.3">
      <c r="B633" s="117"/>
      <c r="C633" s="117"/>
      <c r="D633" s="117"/>
      <c r="E633" s="106"/>
      <c r="F633" s="101"/>
      <c r="G633" s="29"/>
      <c r="H633" s="30"/>
      <c r="I633" s="31"/>
    </row>
    <row r="634" spans="1:9" ht="21.95" customHeight="1" x14ac:dyDescent="0.3">
      <c r="B634" s="117"/>
      <c r="C634" s="117"/>
      <c r="D634" s="117"/>
      <c r="E634" s="106"/>
      <c r="F634" s="101"/>
      <c r="G634" s="29"/>
      <c r="H634" s="30"/>
      <c r="I634" s="31"/>
    </row>
    <row r="635" spans="1:9" ht="21.95" customHeight="1" x14ac:dyDescent="0.3">
      <c r="B635" s="117"/>
      <c r="C635" s="117"/>
      <c r="D635" s="117"/>
      <c r="E635" s="106"/>
      <c r="F635" s="101"/>
      <c r="G635" s="29"/>
      <c r="H635" s="30"/>
      <c r="I635" s="31"/>
    </row>
    <row r="636" spans="1:9" ht="21.95" customHeight="1" x14ac:dyDescent="0.3">
      <c r="B636" s="117"/>
      <c r="C636" s="117"/>
      <c r="D636" s="117"/>
      <c r="E636" s="106"/>
      <c r="F636" s="101"/>
      <c r="G636" s="29"/>
      <c r="H636" s="30"/>
      <c r="I636" s="31"/>
    </row>
    <row r="637" spans="1:9" ht="21.95" customHeight="1" x14ac:dyDescent="0.3">
      <c r="E637" s="106"/>
      <c r="F637" s="101"/>
      <c r="G637" s="29"/>
      <c r="H637" s="30"/>
      <c r="I637" s="102"/>
    </row>
    <row r="638" spans="1:9" ht="21.95" customHeight="1" x14ac:dyDescent="0.3">
      <c r="E638" s="106"/>
      <c r="F638" s="101"/>
      <c r="G638" s="29"/>
      <c r="H638" s="30"/>
      <c r="I638" s="102"/>
    </row>
    <row r="639" spans="1:9" ht="21.95" customHeight="1" x14ac:dyDescent="0.3">
      <c r="E639" s="106"/>
      <c r="F639" s="101"/>
      <c r="G639" s="29"/>
      <c r="H639" s="30"/>
      <c r="I639" s="102"/>
    </row>
    <row r="640" spans="1:9" ht="21.95" customHeight="1" x14ac:dyDescent="0.3">
      <c r="E640" s="106"/>
      <c r="F640" s="101"/>
      <c r="G640" s="29"/>
      <c r="H640" s="30"/>
      <c r="I640" s="102"/>
    </row>
    <row r="641" spans="1:9" ht="21.95" customHeight="1" x14ac:dyDescent="0.3">
      <c r="E641" s="106"/>
      <c r="F641" s="101"/>
      <c r="G641" s="29"/>
      <c r="H641" s="30"/>
      <c r="I641" s="102"/>
    </row>
    <row r="642" spans="1:9" ht="21.95" customHeight="1" x14ac:dyDescent="0.3">
      <c r="E642" s="106"/>
      <c r="F642" s="101"/>
      <c r="G642" s="29"/>
      <c r="H642" s="30"/>
      <c r="I642" s="102"/>
    </row>
    <row r="643" spans="1:9" ht="21.95" customHeight="1" x14ac:dyDescent="0.3">
      <c r="E643" s="106"/>
      <c r="F643" s="101"/>
      <c r="G643" s="29"/>
      <c r="H643" s="30"/>
      <c r="I643" s="102"/>
    </row>
    <row r="644" spans="1:9" ht="21.95" customHeight="1" x14ac:dyDescent="0.3">
      <c r="E644" s="106"/>
      <c r="F644" s="101"/>
      <c r="G644" s="29"/>
      <c r="H644" s="30"/>
      <c r="I644" s="102"/>
    </row>
    <row r="645" spans="1:9" ht="21.95" customHeight="1" x14ac:dyDescent="0.3">
      <c r="E645" s="106"/>
      <c r="F645" s="101"/>
      <c r="G645" s="29"/>
      <c r="H645" s="30"/>
      <c r="I645" s="102"/>
    </row>
    <row r="646" spans="1:9" ht="21.95" customHeight="1" x14ac:dyDescent="0.3">
      <c r="E646" s="106"/>
      <c r="F646" s="101"/>
      <c r="G646" s="29"/>
      <c r="H646" s="30"/>
      <c r="I646" s="102"/>
    </row>
    <row r="647" spans="1:9" ht="21.95" customHeight="1" x14ac:dyDescent="0.3">
      <c r="E647" s="106"/>
      <c r="F647" s="101"/>
      <c r="G647" s="29"/>
      <c r="H647" s="30"/>
      <c r="I647" s="102"/>
    </row>
    <row r="648" spans="1:9" ht="21.95" customHeight="1" x14ac:dyDescent="0.3">
      <c r="B648" s="107"/>
      <c r="C648" s="107"/>
      <c r="D648" s="107"/>
      <c r="E648" s="114"/>
      <c r="F648" s="115"/>
      <c r="G648" s="29"/>
      <c r="H648" s="30"/>
      <c r="I648" s="102"/>
    </row>
    <row r="649" spans="1:9" ht="21.95" customHeight="1" x14ac:dyDescent="0.3">
      <c r="B649" s="107"/>
      <c r="C649" s="107"/>
      <c r="D649" s="107"/>
      <c r="E649" s="114"/>
      <c r="F649" s="115"/>
      <c r="G649" s="29"/>
      <c r="H649" s="30"/>
      <c r="I649" s="102"/>
    </row>
    <row r="650" spans="1:9" ht="21.95" customHeight="1" thickBot="1" x14ac:dyDescent="0.35">
      <c r="B650" s="45"/>
      <c r="C650" s="46"/>
      <c r="D650" s="46" t="s">
        <v>3</v>
      </c>
      <c r="E650" s="1294">
        <f>I622</f>
        <v>0</v>
      </c>
      <c r="F650" s="1294"/>
      <c r="G650" s="110"/>
      <c r="H650" s="111"/>
      <c r="I650" s="102"/>
    </row>
    <row r="651" spans="1:9" ht="21.95" customHeight="1" thickBot="1" x14ac:dyDescent="0.35">
      <c r="B651" s="311"/>
      <c r="C651" s="312"/>
      <c r="D651" s="314" t="s">
        <v>484</v>
      </c>
      <c r="E651" s="312"/>
      <c r="F651" s="315">
        <f>SUM(E650)</f>
        <v>0</v>
      </c>
      <c r="G651" s="312"/>
      <c r="H651" s="307"/>
      <c r="I651" s="102"/>
    </row>
    <row r="652" spans="1:9" ht="81.75" customHeight="1" x14ac:dyDescent="0.2">
      <c r="A652" s="1295"/>
      <c r="B652" s="1295"/>
      <c r="C652" s="1295"/>
      <c r="D652" s="1295"/>
      <c r="E652" s="1295"/>
      <c r="F652" s="1295"/>
      <c r="G652" s="1295"/>
      <c r="H652" s="1295"/>
      <c r="I652" s="1295"/>
    </row>
    <row r="653" spans="1:9" ht="24.95" customHeight="1" x14ac:dyDescent="0.2">
      <c r="A653" s="1297" t="s">
        <v>53</v>
      </c>
      <c r="B653" s="1298"/>
      <c r="C653" s="1298"/>
      <c r="D653" s="1298"/>
      <c r="E653" s="1298"/>
      <c r="F653" s="1298"/>
      <c r="G653" s="1298"/>
      <c r="H653" s="1298"/>
      <c r="I653" s="1299"/>
    </row>
    <row r="654" spans="1:9" ht="39.950000000000003" customHeight="1" x14ac:dyDescent="0.2">
      <c r="A654" s="1296" t="str">
        <f>IF(SUM(E683)=0,"---- FACTURE A ZERO ----","")</f>
        <v>---- FACTURE A ZERO ----</v>
      </c>
      <c r="B654" s="1296"/>
      <c r="C654" s="1296"/>
      <c r="D654" s="1296"/>
      <c r="E654" s="1296"/>
      <c r="F654" s="1296"/>
      <c r="G654" s="1296"/>
      <c r="H654" s="1296"/>
      <c r="I654" s="1296"/>
    </row>
    <row r="655" spans="1:9" ht="21.95" customHeight="1" x14ac:dyDescent="0.3">
      <c r="A655" s="227" t="s">
        <v>444</v>
      </c>
      <c r="B655" s="186" t="str">
        <f>IF(MHD!B78="","",MHD!B78)</f>
        <v/>
      </c>
      <c r="D655" s="186"/>
      <c r="E655" s="187" t="str">
        <f>IF(MHD!F78="","",MHD!F78)</f>
        <v/>
      </c>
      <c r="F655" s="101" t="s">
        <v>0</v>
      </c>
      <c r="G655" s="29">
        <f>'Matrice Fact.'!K169</f>
        <v>1</v>
      </c>
      <c r="H655" s="30">
        <v>606</v>
      </c>
      <c r="I655" s="146" t="str">
        <f t="shared" ref="I655:I660" si="6">IF(E655="","",E655*G655)</f>
        <v/>
      </c>
    </row>
    <row r="656" spans="1:9" ht="21.95" customHeight="1" x14ac:dyDescent="0.3">
      <c r="A656" s="188" t="str">
        <f>IF(B79="","","CDE :")</f>
        <v/>
      </c>
      <c r="B656" s="189" t="str">
        <f>IF(MHD!B79="","",MHD!B79)</f>
        <v/>
      </c>
      <c r="C656" s="190"/>
      <c r="D656" s="190"/>
      <c r="E656" s="191" t="str">
        <f>IF(MHD!F79="","",MHD!F79)</f>
        <v/>
      </c>
      <c r="F656" s="133" t="str">
        <f>IF(A656="","","PST x")</f>
        <v/>
      </c>
      <c r="G656" s="192" t="str">
        <f t="shared" ref="G656:G660" si="7">IF(A656="","",$G$655)</f>
        <v/>
      </c>
      <c r="H656" s="134" t="str">
        <f t="shared" ref="H656:H660" si="8">IF(A656="","","606")</f>
        <v/>
      </c>
      <c r="I656" s="193" t="str">
        <f t="shared" si="6"/>
        <v/>
      </c>
    </row>
    <row r="657" spans="1:9" ht="21.95" customHeight="1" x14ac:dyDescent="0.3">
      <c r="A657" s="188" t="str">
        <f>IF(B80="","","CDE :")</f>
        <v/>
      </c>
      <c r="B657" s="194" t="str">
        <f>IF(MHD!B80="","",MHD!B80)</f>
        <v/>
      </c>
      <c r="C657" s="188"/>
      <c r="D657" s="188"/>
      <c r="E657" s="187" t="str">
        <f>IF(MHD!F80="","",MHD!F80)</f>
        <v/>
      </c>
      <c r="F657" s="136" t="str">
        <f>IF(A657="","","PST x")</f>
        <v/>
      </c>
      <c r="G657" s="195" t="str">
        <f t="shared" si="7"/>
        <v/>
      </c>
      <c r="H657" s="138" t="str">
        <f t="shared" si="8"/>
        <v/>
      </c>
      <c r="I657" s="196" t="str">
        <f t="shared" si="6"/>
        <v/>
      </c>
    </row>
    <row r="658" spans="1:9" ht="21.95" customHeight="1" x14ac:dyDescent="0.3">
      <c r="A658" s="188" t="str">
        <f>IF(B81="","","CDE :")</f>
        <v/>
      </c>
      <c r="B658" s="194" t="str">
        <f>IF(MHD!B81="","",MHD!B81)</f>
        <v/>
      </c>
      <c r="C658" s="188"/>
      <c r="D658" s="188"/>
      <c r="E658" s="187" t="str">
        <f>IF(MHD!F81="","",MHD!F81)</f>
        <v/>
      </c>
      <c r="F658" s="136" t="str">
        <f t="shared" ref="F658:F660" si="9">IF(A658="","","PST x")</f>
        <v/>
      </c>
      <c r="G658" s="195" t="str">
        <f t="shared" si="7"/>
        <v/>
      </c>
      <c r="H658" s="138" t="str">
        <f t="shared" si="8"/>
        <v/>
      </c>
      <c r="I658" s="196" t="str">
        <f t="shared" si="6"/>
        <v/>
      </c>
    </row>
    <row r="659" spans="1:9" ht="21.95" customHeight="1" x14ac:dyDescent="0.3">
      <c r="A659" s="188" t="str">
        <f>IF(B82="","","CDE :")</f>
        <v/>
      </c>
      <c r="B659" s="194" t="str">
        <f>IF(MHD!B82="","",MHD!B82)</f>
        <v/>
      </c>
      <c r="C659" s="188"/>
      <c r="D659" s="188"/>
      <c r="E659" s="187" t="str">
        <f>IF(MHD!F82="","",MHD!F82)</f>
        <v/>
      </c>
      <c r="F659" s="136" t="str">
        <f t="shared" si="9"/>
        <v/>
      </c>
      <c r="G659" s="195" t="str">
        <f t="shared" si="7"/>
        <v/>
      </c>
      <c r="H659" s="138" t="str">
        <f t="shared" si="8"/>
        <v/>
      </c>
      <c r="I659" s="196" t="str">
        <f t="shared" si="6"/>
        <v/>
      </c>
    </row>
    <row r="660" spans="1:9" ht="21.95" customHeight="1" x14ac:dyDescent="0.3">
      <c r="A660" s="188" t="str">
        <f>IF(B83="","","CDE :")</f>
        <v/>
      </c>
      <c r="B660" s="194" t="str">
        <f>IF(MHD!B83="","",MHD!B83)</f>
        <v/>
      </c>
      <c r="C660" s="188"/>
      <c r="D660" s="188"/>
      <c r="E660" s="187" t="str">
        <f>IF(MHD!F83="","",MHD!F83)</f>
        <v/>
      </c>
      <c r="F660" s="136" t="str">
        <f t="shared" si="9"/>
        <v/>
      </c>
      <c r="G660" s="195" t="str">
        <f t="shared" si="7"/>
        <v/>
      </c>
      <c r="H660" s="138" t="str">
        <f t="shared" si="8"/>
        <v/>
      </c>
      <c r="I660" s="196" t="str">
        <f t="shared" si="6"/>
        <v/>
      </c>
    </row>
    <row r="661" spans="1:9" ht="21.95" customHeight="1" x14ac:dyDescent="0.3">
      <c r="A661" s="188"/>
      <c r="B661" s="194"/>
      <c r="C661" s="188"/>
      <c r="D661" s="188"/>
      <c r="E661" s="187"/>
      <c r="F661" s="136"/>
      <c r="G661" s="195"/>
      <c r="H661" s="138"/>
      <c r="I661" s="196"/>
    </row>
    <row r="662" spans="1:9" ht="21.95" customHeight="1" x14ac:dyDescent="0.3">
      <c r="A662" s="188"/>
      <c r="B662" s="194"/>
      <c r="C662" s="188"/>
      <c r="D662" s="188"/>
      <c r="E662" s="187"/>
      <c r="F662" s="136"/>
      <c r="G662" s="195"/>
      <c r="H662" s="138"/>
      <c r="I662" s="196"/>
    </row>
    <row r="663" spans="1:9" ht="21.95" customHeight="1" x14ac:dyDescent="0.3">
      <c r="A663" s="188"/>
      <c r="B663" s="194"/>
      <c r="C663" s="188"/>
      <c r="D663" s="188"/>
      <c r="E663" s="187"/>
      <c r="F663" s="136"/>
      <c r="G663" s="195"/>
      <c r="H663" s="138"/>
      <c r="I663" s="196"/>
    </row>
    <row r="664" spans="1:9" ht="21.95" customHeight="1" x14ac:dyDescent="0.3">
      <c r="A664" s="188"/>
      <c r="B664" s="194"/>
      <c r="C664" s="188"/>
      <c r="D664" s="188"/>
      <c r="E664" s="187"/>
      <c r="F664" s="136"/>
      <c r="G664" s="195"/>
      <c r="H664" s="138"/>
      <c r="I664" s="196"/>
    </row>
    <row r="665" spans="1:9" ht="21.95" customHeight="1" x14ac:dyDescent="0.3">
      <c r="B665" s="117"/>
      <c r="C665" s="117"/>
      <c r="D665" s="117"/>
      <c r="E665" s="106"/>
      <c r="F665" s="101"/>
      <c r="G665" s="29"/>
      <c r="H665" s="30"/>
      <c r="I665" s="31"/>
    </row>
    <row r="666" spans="1:9" ht="21.95" customHeight="1" x14ac:dyDescent="0.3">
      <c r="B666" s="117"/>
      <c r="C666" s="117"/>
      <c r="D666" s="117"/>
      <c r="E666" s="106"/>
      <c r="F666" s="101"/>
      <c r="G666" s="29"/>
      <c r="H666" s="30"/>
      <c r="I666" s="31"/>
    </row>
    <row r="667" spans="1:9" ht="21.95" customHeight="1" x14ac:dyDescent="0.3">
      <c r="B667" s="117"/>
      <c r="C667" s="117"/>
      <c r="D667" s="117"/>
      <c r="E667" s="106"/>
      <c r="F667" s="101"/>
      <c r="G667" s="29"/>
      <c r="H667" s="30"/>
      <c r="I667" s="31"/>
    </row>
    <row r="668" spans="1:9" ht="21.95" customHeight="1" x14ac:dyDescent="0.3">
      <c r="B668" s="117"/>
      <c r="C668" s="117"/>
      <c r="D668" s="117"/>
      <c r="E668" s="106"/>
      <c r="F668" s="101"/>
      <c r="G668" s="29"/>
      <c r="H668" s="30"/>
      <c r="I668" s="31"/>
    </row>
    <row r="669" spans="1:9" ht="21.95" customHeight="1" x14ac:dyDescent="0.3">
      <c r="B669" s="117"/>
      <c r="C669" s="117"/>
      <c r="D669" s="117"/>
      <c r="E669" s="106"/>
      <c r="F669" s="101"/>
      <c r="G669" s="29"/>
      <c r="H669" s="30"/>
      <c r="I669" s="31"/>
    </row>
    <row r="670" spans="1:9" ht="21.95" customHeight="1" x14ac:dyDescent="0.3">
      <c r="E670" s="106"/>
      <c r="F670" s="101"/>
      <c r="G670" s="29"/>
      <c r="H670" s="30"/>
      <c r="I670" s="102"/>
    </row>
    <row r="671" spans="1:9" ht="21.95" customHeight="1" x14ac:dyDescent="0.3">
      <c r="E671" s="106"/>
      <c r="F671" s="101"/>
      <c r="G671" s="29"/>
      <c r="H671" s="30"/>
      <c r="I671" s="102"/>
    </row>
    <row r="672" spans="1:9" ht="21.95" customHeight="1" x14ac:dyDescent="0.3">
      <c r="E672" s="106"/>
      <c r="F672" s="101"/>
      <c r="G672" s="29"/>
      <c r="H672" s="30"/>
      <c r="I672" s="102"/>
    </row>
    <row r="673" spans="1:9" ht="21.95" customHeight="1" x14ac:dyDescent="0.3">
      <c r="E673" s="106"/>
      <c r="F673" s="101"/>
      <c r="G673" s="29"/>
      <c r="H673" s="30"/>
      <c r="I673" s="102"/>
    </row>
    <row r="674" spans="1:9" ht="21.95" customHeight="1" x14ac:dyDescent="0.3">
      <c r="E674" s="106"/>
      <c r="F674" s="101"/>
      <c r="G674" s="29"/>
      <c r="H674" s="30"/>
      <c r="I674" s="102"/>
    </row>
    <row r="675" spans="1:9" ht="21.95" customHeight="1" x14ac:dyDescent="0.3">
      <c r="E675" s="106"/>
      <c r="F675" s="101"/>
      <c r="G675" s="29"/>
      <c r="H675" s="30"/>
      <c r="I675" s="102"/>
    </row>
    <row r="676" spans="1:9" ht="21.95" customHeight="1" x14ac:dyDescent="0.3">
      <c r="E676" s="106"/>
      <c r="F676" s="101"/>
      <c r="G676" s="29"/>
      <c r="H676" s="30"/>
      <c r="I676" s="102"/>
    </row>
    <row r="677" spans="1:9" ht="21.95" customHeight="1" x14ac:dyDescent="0.3">
      <c r="E677" s="106"/>
      <c r="F677" s="101"/>
      <c r="G677" s="29"/>
      <c r="H677" s="30"/>
      <c r="I677" s="102"/>
    </row>
    <row r="678" spans="1:9" ht="21.95" customHeight="1" x14ac:dyDescent="0.3">
      <c r="E678" s="106"/>
      <c r="F678" s="101"/>
      <c r="G678" s="29"/>
      <c r="H678" s="30"/>
      <c r="I678" s="102"/>
    </row>
    <row r="679" spans="1:9" ht="21.95" customHeight="1" x14ac:dyDescent="0.3">
      <c r="E679" s="106"/>
      <c r="F679" s="101"/>
      <c r="G679" s="29"/>
      <c r="H679" s="30"/>
      <c r="I679" s="102"/>
    </row>
    <row r="680" spans="1:9" ht="21.95" customHeight="1" x14ac:dyDescent="0.3">
      <c r="E680" s="106"/>
      <c r="F680" s="101"/>
      <c r="G680" s="29"/>
      <c r="H680" s="30"/>
      <c r="I680" s="102"/>
    </row>
    <row r="681" spans="1:9" ht="21.95" customHeight="1" x14ac:dyDescent="0.3">
      <c r="B681" s="107"/>
      <c r="C681" s="107"/>
      <c r="D681" s="107"/>
      <c r="E681" s="114"/>
      <c r="F681" s="115"/>
      <c r="G681" s="29"/>
      <c r="H681" s="30"/>
      <c r="I681" s="102"/>
    </row>
    <row r="682" spans="1:9" ht="21.95" customHeight="1" x14ac:dyDescent="0.3">
      <c r="B682" s="107"/>
      <c r="C682" s="107"/>
      <c r="D682" s="107"/>
      <c r="E682" s="114"/>
      <c r="F682" s="115"/>
      <c r="G682" s="29"/>
      <c r="H682" s="30"/>
      <c r="I682" s="102"/>
    </row>
    <row r="683" spans="1:9" ht="21.95" customHeight="1" thickBot="1" x14ac:dyDescent="0.35">
      <c r="B683" s="45"/>
      <c r="C683" s="46"/>
      <c r="D683" s="46" t="s">
        <v>3</v>
      </c>
      <c r="E683" s="1294">
        <f>SUM(I655:I664)</f>
        <v>0</v>
      </c>
      <c r="F683" s="1294"/>
      <c r="G683" s="110"/>
      <c r="H683" s="111"/>
      <c r="I683" s="102"/>
    </row>
    <row r="684" spans="1:9" ht="21.75" customHeight="1" thickBot="1" x14ac:dyDescent="0.35">
      <c r="B684" s="311"/>
      <c r="C684" s="312"/>
      <c r="D684" s="314" t="s">
        <v>484</v>
      </c>
      <c r="E684" s="312"/>
      <c r="F684" s="315">
        <f>SUM(E683)</f>
        <v>0</v>
      </c>
      <c r="G684" s="312"/>
      <c r="H684" s="307"/>
      <c r="I684" s="102"/>
    </row>
    <row r="685" spans="1:9" ht="81.75" customHeight="1" x14ac:dyDescent="0.2">
      <c r="A685" s="1295"/>
      <c r="B685" s="1295"/>
      <c r="C685" s="1295"/>
      <c r="D685" s="1295"/>
      <c r="E685" s="1295"/>
      <c r="F685" s="1295"/>
      <c r="G685" s="1295"/>
      <c r="H685" s="1295"/>
      <c r="I685" s="1295"/>
    </row>
    <row r="686" spans="1:9" ht="24.95" customHeight="1" x14ac:dyDescent="0.2">
      <c r="A686" s="1297" t="s">
        <v>259</v>
      </c>
      <c r="B686" s="1298"/>
      <c r="C686" s="1298"/>
      <c r="D686" s="1298"/>
      <c r="E686" s="1298"/>
      <c r="F686" s="1298"/>
      <c r="G686" s="1298"/>
      <c r="H686" s="1298"/>
      <c r="I686" s="1299"/>
    </row>
    <row r="687" spans="1:9" ht="39.950000000000003" customHeight="1" x14ac:dyDescent="0.2">
      <c r="A687" s="1296" t="str">
        <f>IF(SUM(E716)=0,"---- FACTURE A ZERO ----","")</f>
        <v>---- FACTURE A ZERO ----</v>
      </c>
      <c r="B687" s="1296"/>
      <c r="C687" s="1296"/>
      <c r="D687" s="1296"/>
      <c r="E687" s="1296"/>
      <c r="F687" s="1296"/>
      <c r="G687" s="1296"/>
      <c r="H687" s="1296"/>
      <c r="I687" s="1296"/>
    </row>
    <row r="688" spans="1:9" ht="21.95" customHeight="1" x14ac:dyDescent="0.3">
      <c r="A688" s="92" t="s">
        <v>259</v>
      </c>
      <c r="B688" s="93"/>
      <c r="C688" s="93"/>
      <c r="D688" s="93"/>
      <c r="E688" s="94"/>
      <c r="F688" s="95"/>
      <c r="G688" s="96"/>
      <c r="H688" s="97"/>
      <c r="I688" s="98"/>
    </row>
    <row r="689" spans="1:9" ht="21.95" customHeight="1" x14ac:dyDescent="0.3">
      <c r="A689" s="107" t="s">
        <v>54</v>
      </c>
      <c r="B689" s="106" t="str">
        <f>IF(B86="","",B86)</f>
        <v/>
      </c>
      <c r="C689" s="117"/>
      <c r="D689" s="117"/>
      <c r="E689" s="27" t="str">
        <f>IF(F86="","",F86)</f>
        <v/>
      </c>
      <c r="F689" s="197" t="s">
        <v>8</v>
      </c>
      <c r="G689" s="29">
        <f>'Matrice Fact.'!K150</f>
        <v>1</v>
      </c>
      <c r="H689" s="30">
        <v>606</v>
      </c>
      <c r="I689" s="146" t="str">
        <f>IF(E689="","",E689*G689)</f>
        <v/>
      </c>
    </row>
    <row r="690" spans="1:9" ht="21.95" customHeight="1" x14ac:dyDescent="0.3">
      <c r="A690" s="167" t="str">
        <f>IF(B88="","","CDE :")</f>
        <v/>
      </c>
      <c r="B690" s="198" t="str">
        <f>IF(B88="","",B88)</f>
        <v/>
      </c>
      <c r="C690" s="167"/>
      <c r="D690" s="167"/>
      <c r="E690" s="199" t="str">
        <f>IF(F88="","",F88)</f>
        <v/>
      </c>
      <c r="F690" s="112" t="str">
        <f>IF(F88="","","CST x")</f>
        <v/>
      </c>
      <c r="G690" s="200" t="str">
        <f>IF(A690="","",$G$689)</f>
        <v/>
      </c>
      <c r="H690" s="37" t="str">
        <f>IF(A690="","","606")</f>
        <v/>
      </c>
      <c r="I690" s="201" t="str">
        <f>IF(E690="","",E690*G690)</f>
        <v/>
      </c>
    </row>
    <row r="691" spans="1:9" ht="21.95" customHeight="1" x14ac:dyDescent="0.3">
      <c r="A691" s="167" t="str">
        <f>IF(B90="","","CDE :")</f>
        <v/>
      </c>
      <c r="B691" s="198" t="str">
        <f>IF(B90="","",B90)</f>
        <v/>
      </c>
      <c r="C691" s="167"/>
      <c r="D691" s="167"/>
      <c r="E691" s="199" t="str">
        <f>IF(F90="","",F90)</f>
        <v/>
      </c>
      <c r="F691" s="112" t="str">
        <f>IF(F90="","","CST x")</f>
        <v/>
      </c>
      <c r="G691" s="200" t="str">
        <f>IF(A691="","",$G$689)</f>
        <v/>
      </c>
      <c r="H691" s="37" t="str">
        <f>IF(A691="","","606")</f>
        <v/>
      </c>
      <c r="I691" s="201" t="str">
        <f>IF(E691="","",E691*G691)</f>
        <v/>
      </c>
    </row>
    <row r="692" spans="1:9" ht="21.95" customHeight="1" x14ac:dyDescent="0.3">
      <c r="A692" s="220"/>
      <c r="B692" s="189"/>
      <c r="C692" s="220"/>
      <c r="D692" s="220"/>
      <c r="E692" s="191"/>
      <c r="F692" s="133"/>
      <c r="G692" s="202"/>
      <c r="H692" s="203" t="s">
        <v>179</v>
      </c>
      <c r="I692" s="204">
        <f>SUM(I689:I691)</f>
        <v>0</v>
      </c>
    </row>
    <row r="693" spans="1:9" ht="21.95" customHeight="1" x14ac:dyDescent="0.3">
      <c r="E693" s="106"/>
      <c r="F693" s="101"/>
      <c r="G693" s="2"/>
      <c r="H693" s="2"/>
      <c r="I693" s="2"/>
    </row>
    <row r="694" spans="1:9" ht="21.95" customHeight="1" x14ac:dyDescent="0.3"/>
    <row r="695" spans="1:9" ht="21.95" customHeight="1" x14ac:dyDescent="0.3">
      <c r="A695" s="92" t="s">
        <v>446</v>
      </c>
      <c r="B695" s="93"/>
      <c r="C695" s="93"/>
      <c r="D695" s="93"/>
      <c r="E695" s="94"/>
      <c r="F695" s="177"/>
      <c r="G695" s="205"/>
      <c r="H695" s="206"/>
      <c r="I695" s="96"/>
    </row>
    <row r="696" spans="1:9" ht="21.95" customHeight="1" x14ac:dyDescent="0.3">
      <c r="A696" s="142" t="s">
        <v>54</v>
      </c>
      <c r="B696" s="194" t="str">
        <f>B689</f>
        <v/>
      </c>
      <c r="C696" s="207" t="str">
        <f>IF(C87="","",C87)</f>
        <v/>
      </c>
      <c r="D696" s="136" t="s">
        <v>327</v>
      </c>
      <c r="E696" s="208" t="str">
        <f>IF(F87="","",F87-2)</f>
        <v/>
      </c>
      <c r="F696" s="136" t="s">
        <v>48</v>
      </c>
      <c r="G696" s="209" t="str">
        <f>IF(A696="","","16,832€")</f>
        <v>16,832€</v>
      </c>
      <c r="H696" s="138">
        <v>606</v>
      </c>
      <c r="I696" s="196" t="str">
        <f>IF(B696="","",C696*E696*G696)</f>
        <v/>
      </c>
    </row>
    <row r="697" spans="1:9" ht="21.95" customHeight="1" x14ac:dyDescent="0.3">
      <c r="A697" s="167"/>
      <c r="B697" s="112"/>
      <c r="C697" s="35"/>
      <c r="D697" s="112"/>
      <c r="E697" s="210" t="str">
        <f>E696</f>
        <v/>
      </c>
      <c r="F697" s="112" t="s">
        <v>48</v>
      </c>
      <c r="G697" s="200" t="str">
        <f>IF(A696="","","45,000€")</f>
        <v>45,000€</v>
      </c>
      <c r="H697" s="37">
        <v>606</v>
      </c>
      <c r="I697" s="38" t="str">
        <f>IF(E697="","",E697*G697)</f>
        <v/>
      </c>
    </row>
    <row r="698" spans="1:9" ht="21.95" customHeight="1" x14ac:dyDescent="0.3">
      <c r="A698" s="167" t="str">
        <f>IF(B690="","","CDE :")</f>
        <v/>
      </c>
      <c r="B698" s="198" t="str">
        <f>B690</f>
        <v/>
      </c>
      <c r="C698" s="211" t="str">
        <f>IF(C89="","",C89)</f>
        <v/>
      </c>
      <c r="D698" s="112" t="str">
        <f>IF(A698="","","PERS x")</f>
        <v/>
      </c>
      <c r="E698" s="210" t="str">
        <f>IF(F89="","",F89-2)</f>
        <v/>
      </c>
      <c r="F698" s="112" t="str">
        <f>IF(A698="","","HEURE(S) x")</f>
        <v/>
      </c>
      <c r="G698" s="200" t="str">
        <f>IF(A698="","","16,832€")</f>
        <v/>
      </c>
      <c r="H698" s="37" t="str">
        <f>IF(A698="","","606")</f>
        <v/>
      </c>
      <c r="I698" s="201" t="str">
        <f>IF(B698="","",C698*E698*G698)</f>
        <v/>
      </c>
    </row>
    <row r="699" spans="1:9" ht="21.95" customHeight="1" x14ac:dyDescent="0.3">
      <c r="A699" s="167"/>
      <c r="B699" s="198"/>
      <c r="C699" s="211"/>
      <c r="D699" s="112"/>
      <c r="E699" s="210" t="str">
        <f>E698</f>
        <v/>
      </c>
      <c r="F699" s="112" t="str">
        <f>IF(A698="","","HEURE(S) x")</f>
        <v/>
      </c>
      <c r="G699" s="200" t="str">
        <f>IF(A698="","","45,000€")</f>
        <v/>
      </c>
      <c r="H699" s="37" t="str">
        <f>IF(A698="","","606")</f>
        <v/>
      </c>
      <c r="I699" s="201" t="str">
        <f>IF(E699="","",E699*G699)</f>
        <v/>
      </c>
    </row>
    <row r="700" spans="1:9" ht="21.95" customHeight="1" x14ac:dyDescent="0.3">
      <c r="A700" s="167" t="str">
        <f>IF(B691="","","CDE :")</f>
        <v/>
      </c>
      <c r="B700" s="198" t="str">
        <f>B691</f>
        <v/>
      </c>
      <c r="C700" s="211" t="str">
        <f>IF(C91="","",C91)</f>
        <v/>
      </c>
      <c r="D700" s="112" t="str">
        <f>IF(A700="","","PERS x")</f>
        <v/>
      </c>
      <c r="E700" s="210" t="str">
        <f>IF(F91="","",F91-2)</f>
        <v/>
      </c>
      <c r="F700" s="112" t="str">
        <f>IF(A700="","","HEURE(S) x")</f>
        <v/>
      </c>
      <c r="G700" s="200" t="str">
        <f>IF(A700="","","16,832€")</f>
        <v/>
      </c>
      <c r="H700" s="37" t="str">
        <f>IF(A700="","","606")</f>
        <v/>
      </c>
      <c r="I700" s="201" t="str">
        <f>IF(B700="","",C700*E700*G700)</f>
        <v/>
      </c>
    </row>
    <row r="701" spans="1:9" ht="21.95" customHeight="1" x14ac:dyDescent="0.3">
      <c r="A701" s="167"/>
      <c r="B701" s="198"/>
      <c r="C701" s="211"/>
      <c r="D701" s="112"/>
      <c r="E701" s="210" t="str">
        <f>E700</f>
        <v/>
      </c>
      <c r="F701" s="112" t="str">
        <f>IF(A700="","","HEURE(S) x")</f>
        <v/>
      </c>
      <c r="G701" s="200" t="str">
        <f>IF(A700="","","45,000€")</f>
        <v/>
      </c>
      <c r="H701" s="37" t="str">
        <f>IF(A700="","","606")</f>
        <v/>
      </c>
      <c r="I701" s="201" t="str">
        <f>IF(E701="","",E701*G701)</f>
        <v/>
      </c>
    </row>
    <row r="702" spans="1:9" ht="21.95" customHeight="1" x14ac:dyDescent="0.3">
      <c r="A702" s="220"/>
      <c r="B702" s="189"/>
      <c r="C702" s="859"/>
      <c r="D702" s="133"/>
      <c r="E702" s="858"/>
      <c r="F702" s="133"/>
      <c r="G702" s="202"/>
      <c r="H702" s="203" t="s">
        <v>179</v>
      </c>
      <c r="I702" s="212">
        <f>SUM(I696:I701)</f>
        <v>0</v>
      </c>
    </row>
    <row r="703" spans="1:9" ht="21.95" customHeight="1" x14ac:dyDescent="0.3">
      <c r="A703" s="142"/>
      <c r="B703" s="142"/>
      <c r="C703" s="142"/>
      <c r="D703" s="142"/>
      <c r="E703" s="208"/>
      <c r="F703" s="136"/>
      <c r="G703" s="239"/>
      <c r="H703" s="134"/>
      <c r="I703" s="193"/>
    </row>
    <row r="704" spans="1:9" ht="21.95" customHeight="1" x14ac:dyDescent="0.3">
      <c r="E704" s="106"/>
      <c r="F704" s="101"/>
      <c r="G704" s="2"/>
      <c r="H704" s="2"/>
      <c r="I704" s="2"/>
    </row>
    <row r="705" spans="1:9" ht="21.95" customHeight="1" x14ac:dyDescent="0.3">
      <c r="A705" s="142"/>
      <c r="B705" s="194"/>
      <c r="C705" s="140"/>
      <c r="D705" s="140"/>
      <c r="E705" s="213"/>
      <c r="F705" s="136"/>
      <c r="G705" s="137"/>
      <c r="H705" s="138"/>
      <c r="I705" s="146"/>
    </row>
    <row r="706" spans="1:9" ht="21.95" customHeight="1" x14ac:dyDescent="0.3">
      <c r="A706" s="142"/>
      <c r="B706" s="194"/>
      <c r="C706" s="140"/>
      <c r="D706" s="140"/>
      <c r="E706" s="213"/>
      <c r="F706" s="136"/>
      <c r="G706" s="137"/>
      <c r="H706" s="138"/>
      <c r="I706" s="146"/>
    </row>
    <row r="707" spans="1:9" ht="21.95" customHeight="1" x14ac:dyDescent="0.3">
      <c r="A707" s="142"/>
      <c r="B707" s="194"/>
      <c r="C707" s="140"/>
      <c r="D707" s="140"/>
      <c r="E707" s="213"/>
      <c r="F707" s="136"/>
      <c r="G707" s="137"/>
      <c r="H707" s="138"/>
      <c r="I707" s="146"/>
    </row>
    <row r="708" spans="1:9" ht="21.95" customHeight="1" x14ac:dyDescent="0.3">
      <c r="A708" s="142"/>
      <c r="B708" s="194"/>
      <c r="C708" s="140"/>
      <c r="D708" s="140"/>
      <c r="E708" s="213"/>
      <c r="F708" s="136"/>
      <c r="G708" s="137"/>
      <c r="H708" s="138"/>
      <c r="I708" s="146"/>
    </row>
    <row r="709" spans="1:9" ht="21.95" customHeight="1" x14ac:dyDescent="0.3">
      <c r="A709" s="142"/>
      <c r="B709" s="194"/>
      <c r="C709" s="140"/>
      <c r="D709" s="140"/>
      <c r="E709" s="213"/>
      <c r="F709" s="136"/>
      <c r="G709" s="137"/>
      <c r="H709" s="138"/>
      <c r="I709" s="146"/>
    </row>
    <row r="710" spans="1:9" ht="21.95" customHeight="1" x14ac:dyDescent="0.3">
      <c r="A710" s="142"/>
      <c r="B710" s="194"/>
      <c r="C710" s="140"/>
      <c r="D710" s="140"/>
      <c r="E710" s="213"/>
      <c r="F710" s="136"/>
      <c r="G710" s="137"/>
      <c r="H710" s="138"/>
      <c r="I710" s="146"/>
    </row>
    <row r="711" spans="1:9" ht="21.95" customHeight="1" x14ac:dyDescent="0.3">
      <c r="A711" s="142"/>
      <c r="B711" s="194"/>
      <c r="C711" s="140"/>
      <c r="D711" s="140"/>
      <c r="E711" s="213"/>
      <c r="F711" s="136"/>
      <c r="G711" s="137"/>
      <c r="H711" s="138"/>
      <c r="I711" s="146"/>
    </row>
    <row r="712" spans="1:9" ht="21.95" customHeight="1" x14ac:dyDescent="0.3">
      <c r="A712" s="142"/>
      <c r="B712" s="194"/>
      <c r="C712" s="140"/>
      <c r="D712" s="140"/>
      <c r="E712" s="213"/>
      <c r="F712" s="136"/>
      <c r="G712" s="137"/>
      <c r="H712" s="138"/>
      <c r="I712" s="146"/>
    </row>
    <row r="713" spans="1:9" ht="21.95" customHeight="1" x14ac:dyDescent="0.3">
      <c r="A713" s="142"/>
      <c r="B713" s="194"/>
      <c r="C713" s="140"/>
      <c r="D713" s="140"/>
      <c r="E713" s="213"/>
      <c r="F713" s="136"/>
      <c r="G713" s="137"/>
      <c r="H713" s="138"/>
      <c r="I713" s="146"/>
    </row>
    <row r="714" spans="1:9" ht="21.95" customHeight="1" x14ac:dyDescent="0.3">
      <c r="A714" s="142"/>
      <c r="B714" s="194"/>
      <c r="C714" s="140"/>
      <c r="D714" s="140"/>
      <c r="E714" s="213"/>
      <c r="F714" s="136"/>
      <c r="G714" s="137"/>
      <c r="H714" s="138"/>
      <c r="I714" s="146"/>
    </row>
    <row r="715" spans="1:9" ht="21.95" customHeight="1" x14ac:dyDescent="0.3">
      <c r="A715" s="214"/>
      <c r="B715" s="142"/>
      <c r="C715" s="142"/>
      <c r="D715" s="142"/>
      <c r="E715" s="215"/>
      <c r="F715" s="139"/>
      <c r="G715" s="138"/>
      <c r="H715" s="142"/>
      <c r="I715" s="148"/>
    </row>
    <row r="716" spans="1:9" ht="21.95" customHeight="1" thickBot="1" x14ac:dyDescent="0.35">
      <c r="B716" s="45"/>
      <c r="C716" s="46"/>
      <c r="D716" s="46" t="s">
        <v>3</v>
      </c>
      <c r="E716" s="1294">
        <f>I692+I702</f>
        <v>0</v>
      </c>
      <c r="F716" s="1294"/>
      <c r="G716" s="110"/>
      <c r="H716" s="111"/>
      <c r="I716" s="102"/>
    </row>
    <row r="717" spans="1:9" ht="21.75" customHeight="1" thickBot="1" x14ac:dyDescent="0.35">
      <c r="B717" s="311"/>
      <c r="C717" s="312"/>
      <c r="D717" s="314" t="s">
        <v>484</v>
      </c>
      <c r="E717" s="312"/>
      <c r="F717" s="315">
        <f>SUM(E716)</f>
        <v>0</v>
      </c>
      <c r="G717" s="312"/>
      <c r="H717" s="307"/>
      <c r="I717" s="102"/>
    </row>
    <row r="718" spans="1:9" ht="81.75" customHeight="1" x14ac:dyDescent="0.2">
      <c r="A718" s="1295"/>
      <c r="B718" s="1295"/>
      <c r="C718" s="1295"/>
      <c r="D718" s="1295"/>
      <c r="E718" s="1295"/>
      <c r="F718" s="1295"/>
      <c r="G718" s="1295"/>
      <c r="H718" s="1295"/>
      <c r="I718" s="1295"/>
    </row>
    <row r="719" spans="1:9" ht="24.95" customHeight="1" x14ac:dyDescent="0.2">
      <c r="A719" s="1297" t="s">
        <v>280</v>
      </c>
      <c r="B719" s="1298"/>
      <c r="C719" s="1298"/>
      <c r="D719" s="1298"/>
      <c r="E719" s="1298"/>
      <c r="F719" s="1298"/>
      <c r="G719" s="1298"/>
      <c r="H719" s="1298"/>
      <c r="I719" s="1299"/>
    </row>
    <row r="720" spans="1:9" ht="39.950000000000003" customHeight="1" x14ac:dyDescent="0.2">
      <c r="A720" s="1296" t="str">
        <f>IF(SUM(E749)=0,"---- FACTURE A ZERO ----","")</f>
        <v>---- FACTURE A ZERO ----</v>
      </c>
      <c r="B720" s="1296"/>
      <c r="C720" s="1296"/>
      <c r="D720" s="1296"/>
      <c r="E720" s="1296"/>
      <c r="F720" s="1296"/>
      <c r="G720" s="1296"/>
      <c r="H720" s="1296"/>
      <c r="I720" s="1296"/>
    </row>
    <row r="721" spans="1:9" ht="21.95" customHeight="1" x14ac:dyDescent="0.3">
      <c r="A721" s="317" t="s">
        <v>445</v>
      </c>
      <c r="B721" s="318"/>
      <c r="C721" s="318"/>
      <c r="D721" s="318"/>
      <c r="E721" s="319"/>
      <c r="F721" s="320"/>
      <c r="G721" s="321"/>
      <c r="H721" s="322"/>
      <c r="I721" s="323"/>
    </row>
    <row r="722" spans="1:9" ht="21.95" customHeight="1" x14ac:dyDescent="0.3">
      <c r="A722" s="142" t="str">
        <f t="shared" ref="A722:A738" si="10">IF(B103="","","CDE :")</f>
        <v/>
      </c>
      <c r="B722" s="194" t="str">
        <f t="shared" ref="B722:B738" si="11">IF(B103="","",B103)</f>
        <v/>
      </c>
      <c r="C722" s="142"/>
      <c r="D722" s="216" t="str">
        <f t="shared" ref="D722:D738" si="12">IF(D103="","","FNC N°")</f>
        <v/>
      </c>
      <c r="E722" s="194" t="str">
        <f t="shared" ref="E722:E738" si="13">IF(D103="","",D103)</f>
        <v/>
      </c>
      <c r="F722" s="217" t="str">
        <f>IF(F103="","",IF(F103=0,"",F103))</f>
        <v/>
      </c>
      <c r="G722" s="142"/>
      <c r="H722" s="142"/>
      <c r="I722" s="142"/>
    </row>
    <row r="723" spans="1:9" ht="21.95" customHeight="1" x14ac:dyDescent="0.3">
      <c r="A723" s="142" t="str">
        <f t="shared" si="10"/>
        <v/>
      </c>
      <c r="B723" s="194" t="str">
        <f t="shared" si="11"/>
        <v/>
      </c>
      <c r="C723" s="142"/>
      <c r="D723" s="216" t="str">
        <f t="shared" si="12"/>
        <v/>
      </c>
      <c r="E723" s="194" t="str">
        <f t="shared" si="13"/>
        <v/>
      </c>
      <c r="F723" s="217" t="str">
        <f t="shared" ref="F723:F738" si="14">IF(F104="","",F104)</f>
        <v/>
      </c>
      <c r="G723" s="142"/>
      <c r="H723" s="142"/>
      <c r="I723" s="142"/>
    </row>
    <row r="724" spans="1:9" ht="21.95" customHeight="1" x14ac:dyDescent="0.3">
      <c r="A724" s="142" t="str">
        <f t="shared" si="10"/>
        <v/>
      </c>
      <c r="B724" s="194" t="str">
        <f t="shared" si="11"/>
        <v/>
      </c>
      <c r="C724" s="142"/>
      <c r="D724" s="216" t="str">
        <f t="shared" si="12"/>
        <v/>
      </c>
      <c r="E724" s="194" t="str">
        <f t="shared" si="13"/>
        <v/>
      </c>
      <c r="F724" s="217" t="str">
        <f t="shared" si="14"/>
        <v/>
      </c>
      <c r="G724" s="142"/>
      <c r="H724" s="142"/>
      <c r="I724" s="142"/>
    </row>
    <row r="725" spans="1:9" ht="21.95" customHeight="1" x14ac:dyDescent="0.3">
      <c r="A725" s="142" t="str">
        <f t="shared" si="10"/>
        <v/>
      </c>
      <c r="B725" s="194" t="str">
        <f t="shared" si="11"/>
        <v/>
      </c>
      <c r="C725" s="142"/>
      <c r="D725" s="216" t="str">
        <f t="shared" si="12"/>
        <v/>
      </c>
      <c r="E725" s="194" t="str">
        <f t="shared" si="13"/>
        <v/>
      </c>
      <c r="F725" s="217" t="str">
        <f t="shared" si="14"/>
        <v/>
      </c>
      <c r="G725" s="142"/>
      <c r="H725" s="142"/>
      <c r="I725" s="142"/>
    </row>
    <row r="726" spans="1:9" ht="21.95" customHeight="1" x14ac:dyDescent="0.3">
      <c r="A726" s="142" t="str">
        <f t="shared" si="10"/>
        <v/>
      </c>
      <c r="B726" s="194" t="str">
        <f t="shared" si="11"/>
        <v/>
      </c>
      <c r="C726" s="142"/>
      <c r="D726" s="216" t="str">
        <f t="shared" si="12"/>
        <v/>
      </c>
      <c r="E726" s="194" t="str">
        <f t="shared" si="13"/>
        <v/>
      </c>
      <c r="F726" s="217" t="str">
        <f t="shared" si="14"/>
        <v/>
      </c>
      <c r="G726" s="142"/>
      <c r="H726" s="142"/>
      <c r="I726" s="142"/>
    </row>
    <row r="727" spans="1:9" ht="21.95" customHeight="1" x14ac:dyDescent="0.3">
      <c r="A727" s="142" t="str">
        <f t="shared" si="10"/>
        <v/>
      </c>
      <c r="B727" s="194" t="str">
        <f t="shared" si="11"/>
        <v/>
      </c>
      <c r="C727" s="142"/>
      <c r="D727" s="216" t="str">
        <f t="shared" si="12"/>
        <v/>
      </c>
      <c r="E727" s="194" t="str">
        <f t="shared" si="13"/>
        <v/>
      </c>
      <c r="F727" s="217" t="str">
        <f t="shared" si="14"/>
        <v/>
      </c>
      <c r="G727" s="142"/>
      <c r="H727" s="142"/>
      <c r="I727" s="142"/>
    </row>
    <row r="728" spans="1:9" ht="21.95" customHeight="1" x14ac:dyDescent="0.3">
      <c r="A728" s="142" t="str">
        <f t="shared" si="10"/>
        <v/>
      </c>
      <c r="B728" s="194" t="str">
        <f t="shared" si="11"/>
        <v/>
      </c>
      <c r="C728" s="142"/>
      <c r="D728" s="216" t="str">
        <f t="shared" si="12"/>
        <v/>
      </c>
      <c r="E728" s="194" t="str">
        <f t="shared" si="13"/>
        <v/>
      </c>
      <c r="F728" s="217" t="str">
        <f t="shared" si="14"/>
        <v/>
      </c>
      <c r="G728" s="142"/>
      <c r="H728" s="142"/>
      <c r="I728" s="142"/>
    </row>
    <row r="729" spans="1:9" ht="21.95" customHeight="1" x14ac:dyDescent="0.3">
      <c r="A729" s="142" t="str">
        <f t="shared" si="10"/>
        <v/>
      </c>
      <c r="B729" s="194" t="str">
        <f t="shared" si="11"/>
        <v/>
      </c>
      <c r="C729" s="142"/>
      <c r="D729" s="216" t="str">
        <f t="shared" si="12"/>
        <v/>
      </c>
      <c r="E729" s="194" t="str">
        <f t="shared" si="13"/>
        <v/>
      </c>
      <c r="F729" s="217" t="str">
        <f t="shared" si="14"/>
        <v/>
      </c>
      <c r="G729" s="142"/>
      <c r="H729" s="142"/>
      <c r="I729" s="142"/>
    </row>
    <row r="730" spans="1:9" ht="21.95" customHeight="1" x14ac:dyDescent="0.3">
      <c r="A730" s="142" t="str">
        <f t="shared" si="10"/>
        <v/>
      </c>
      <c r="B730" s="194" t="str">
        <f t="shared" si="11"/>
        <v/>
      </c>
      <c r="C730" s="142"/>
      <c r="D730" s="216" t="str">
        <f t="shared" si="12"/>
        <v/>
      </c>
      <c r="E730" s="194" t="str">
        <f t="shared" si="13"/>
        <v/>
      </c>
      <c r="F730" s="217" t="str">
        <f t="shared" si="14"/>
        <v/>
      </c>
      <c r="G730" s="142"/>
      <c r="H730" s="142"/>
      <c r="I730" s="142"/>
    </row>
    <row r="731" spans="1:9" ht="21.95" customHeight="1" x14ac:dyDescent="0.3">
      <c r="A731" s="142" t="str">
        <f t="shared" si="10"/>
        <v/>
      </c>
      <c r="B731" s="194" t="str">
        <f t="shared" si="11"/>
        <v/>
      </c>
      <c r="C731" s="142"/>
      <c r="D731" s="216" t="str">
        <f t="shared" si="12"/>
        <v/>
      </c>
      <c r="E731" s="194" t="str">
        <f t="shared" si="13"/>
        <v/>
      </c>
      <c r="F731" s="217" t="str">
        <f t="shared" si="14"/>
        <v/>
      </c>
      <c r="G731" s="142"/>
      <c r="H731" s="142"/>
      <c r="I731" s="142"/>
    </row>
    <row r="732" spans="1:9" ht="21.95" customHeight="1" x14ac:dyDescent="0.3">
      <c r="A732" s="142" t="str">
        <f t="shared" si="10"/>
        <v/>
      </c>
      <c r="B732" s="194" t="str">
        <f t="shared" si="11"/>
        <v/>
      </c>
      <c r="C732" s="142"/>
      <c r="D732" s="216" t="str">
        <f t="shared" si="12"/>
        <v/>
      </c>
      <c r="E732" s="194" t="str">
        <f t="shared" si="13"/>
        <v/>
      </c>
      <c r="F732" s="217" t="str">
        <f t="shared" si="14"/>
        <v/>
      </c>
      <c r="G732" s="142"/>
      <c r="H732" s="142"/>
      <c r="I732" s="142"/>
    </row>
    <row r="733" spans="1:9" ht="21.95" customHeight="1" x14ac:dyDescent="0.3">
      <c r="A733" s="142" t="str">
        <f t="shared" si="10"/>
        <v/>
      </c>
      <c r="B733" s="194" t="str">
        <f t="shared" si="11"/>
        <v/>
      </c>
      <c r="C733" s="142"/>
      <c r="D733" s="216" t="str">
        <f t="shared" si="12"/>
        <v/>
      </c>
      <c r="E733" s="194" t="str">
        <f t="shared" si="13"/>
        <v/>
      </c>
      <c r="F733" s="217" t="str">
        <f t="shared" si="14"/>
        <v/>
      </c>
      <c r="G733" s="142"/>
      <c r="H733" s="142"/>
      <c r="I733" s="142"/>
    </row>
    <row r="734" spans="1:9" ht="21.95" customHeight="1" x14ac:dyDescent="0.3">
      <c r="A734" s="142" t="str">
        <f t="shared" si="10"/>
        <v/>
      </c>
      <c r="B734" s="194" t="str">
        <f t="shared" si="11"/>
        <v/>
      </c>
      <c r="C734" s="142"/>
      <c r="D734" s="216" t="str">
        <f t="shared" si="12"/>
        <v/>
      </c>
      <c r="E734" s="194" t="str">
        <f t="shared" si="13"/>
        <v/>
      </c>
      <c r="F734" s="217" t="str">
        <f t="shared" si="14"/>
        <v/>
      </c>
      <c r="G734" s="142"/>
      <c r="H734" s="142"/>
      <c r="I734" s="142"/>
    </row>
    <row r="735" spans="1:9" ht="21.95" customHeight="1" x14ac:dyDescent="0.3">
      <c r="A735" s="142" t="str">
        <f t="shared" si="10"/>
        <v/>
      </c>
      <c r="B735" s="194" t="str">
        <f t="shared" si="11"/>
        <v/>
      </c>
      <c r="C735" s="142"/>
      <c r="D735" s="216" t="str">
        <f t="shared" si="12"/>
        <v/>
      </c>
      <c r="E735" s="194" t="str">
        <f t="shared" si="13"/>
        <v/>
      </c>
      <c r="F735" s="217" t="str">
        <f t="shared" si="14"/>
        <v/>
      </c>
      <c r="G735" s="142"/>
      <c r="H735" s="142"/>
      <c r="I735" s="142"/>
    </row>
    <row r="736" spans="1:9" ht="21.95" customHeight="1" x14ac:dyDescent="0.3">
      <c r="A736" s="142" t="str">
        <f t="shared" si="10"/>
        <v/>
      </c>
      <c r="B736" s="194" t="str">
        <f t="shared" si="11"/>
        <v/>
      </c>
      <c r="C736" s="142"/>
      <c r="D736" s="216" t="str">
        <f t="shared" si="12"/>
        <v/>
      </c>
      <c r="E736" s="194" t="str">
        <f t="shared" si="13"/>
        <v/>
      </c>
      <c r="F736" s="217" t="str">
        <f t="shared" si="14"/>
        <v/>
      </c>
      <c r="G736" s="142"/>
      <c r="H736" s="142"/>
      <c r="I736" s="142"/>
    </row>
    <row r="737" spans="1:9" ht="21.95" customHeight="1" x14ac:dyDescent="0.3">
      <c r="A737" s="142" t="str">
        <f t="shared" si="10"/>
        <v/>
      </c>
      <c r="B737" s="194" t="str">
        <f t="shared" si="11"/>
        <v/>
      </c>
      <c r="C737" s="142"/>
      <c r="D737" s="216" t="str">
        <f t="shared" si="12"/>
        <v/>
      </c>
      <c r="E737" s="194" t="str">
        <f t="shared" si="13"/>
        <v/>
      </c>
      <c r="F737" s="217" t="str">
        <f t="shared" si="14"/>
        <v/>
      </c>
      <c r="G737" s="142"/>
      <c r="H737" s="142"/>
      <c r="I737" s="142"/>
    </row>
    <row r="738" spans="1:9" ht="21.95" customHeight="1" x14ac:dyDescent="0.3">
      <c r="A738" s="142" t="str">
        <f t="shared" si="10"/>
        <v/>
      </c>
      <c r="B738" s="194" t="str">
        <f t="shared" si="11"/>
        <v/>
      </c>
      <c r="C738" s="142"/>
      <c r="D738" s="216" t="str">
        <f t="shared" si="12"/>
        <v/>
      </c>
      <c r="E738" s="194" t="str">
        <f t="shared" si="13"/>
        <v/>
      </c>
      <c r="F738" s="217" t="str">
        <f t="shared" si="14"/>
        <v/>
      </c>
      <c r="G738" s="142"/>
      <c r="H738" s="142"/>
      <c r="I738" s="142"/>
    </row>
    <row r="739" spans="1:9" ht="21.95" customHeight="1" x14ac:dyDescent="0.3">
      <c r="A739" s="142"/>
      <c r="B739" s="194"/>
      <c r="C739" s="142"/>
      <c r="D739" s="216"/>
      <c r="E739" s="194"/>
      <c r="F739" s="217"/>
      <c r="G739" s="142"/>
      <c r="H739" s="142"/>
      <c r="I739" s="142"/>
    </row>
    <row r="740" spans="1:9" ht="21.95" customHeight="1" x14ac:dyDescent="0.3">
      <c r="A740" s="142"/>
      <c r="B740" s="194"/>
      <c r="C740" s="142"/>
      <c r="D740" s="216"/>
      <c r="E740" s="194"/>
      <c r="F740" s="217"/>
      <c r="G740" s="142"/>
      <c r="H740" s="142"/>
      <c r="I740" s="142"/>
    </row>
    <row r="741" spans="1:9" ht="21.95" customHeight="1" x14ac:dyDescent="0.3">
      <c r="A741" s="142"/>
      <c r="B741" s="194"/>
      <c r="C741" s="142"/>
      <c r="D741" s="216"/>
      <c r="E741" s="194"/>
      <c r="F741" s="217"/>
      <c r="G741" s="142"/>
      <c r="H741" s="142"/>
      <c r="I741" s="142"/>
    </row>
    <row r="742" spans="1:9" ht="21.95" customHeight="1" x14ac:dyDescent="0.3">
      <c r="A742" s="142"/>
      <c r="B742" s="194"/>
      <c r="C742" s="142"/>
      <c r="D742" s="216"/>
      <c r="E742" s="194"/>
      <c r="F742" s="217"/>
      <c r="G742" s="142"/>
      <c r="H742" s="142"/>
      <c r="I742" s="142"/>
    </row>
    <row r="743" spans="1:9" ht="21.95" customHeight="1" x14ac:dyDescent="0.3">
      <c r="A743" s="142"/>
      <c r="B743" s="194"/>
      <c r="C743" s="142"/>
      <c r="D743" s="216"/>
      <c r="E743" s="194"/>
      <c r="F743" s="217"/>
      <c r="G743" s="142"/>
      <c r="H743" s="142"/>
      <c r="I743" s="142"/>
    </row>
    <row r="744" spans="1:9" ht="21.95" customHeight="1" x14ac:dyDescent="0.3">
      <c r="A744" s="142"/>
      <c r="B744" s="194"/>
      <c r="C744" s="142"/>
      <c r="D744" s="216"/>
      <c r="E744" s="194"/>
      <c r="F744" s="217"/>
      <c r="G744" s="142"/>
      <c r="H744" s="142"/>
      <c r="I744" s="142"/>
    </row>
    <row r="745" spans="1:9" ht="21.95" customHeight="1" x14ac:dyDescent="0.3">
      <c r="A745" s="142"/>
      <c r="B745" s="194"/>
      <c r="C745" s="142"/>
      <c r="D745" s="216"/>
      <c r="E745" s="194"/>
      <c r="F745" s="217"/>
      <c r="G745" s="142"/>
      <c r="H745" s="142"/>
      <c r="I745" s="142"/>
    </row>
    <row r="746" spans="1:9" ht="21.95" customHeight="1" x14ac:dyDescent="0.3">
      <c r="A746" s="142"/>
      <c r="B746" s="194"/>
      <c r="C746" s="142"/>
      <c r="D746" s="216"/>
      <c r="E746" s="194"/>
      <c r="F746" s="217"/>
      <c r="G746" s="142"/>
      <c r="H746" s="142"/>
      <c r="I746" s="142"/>
    </row>
    <row r="747" spans="1:9" ht="21.95" customHeight="1" x14ac:dyDescent="0.3">
      <c r="A747" s="142"/>
      <c r="B747" s="194"/>
      <c r="C747" s="142"/>
      <c r="D747" s="216"/>
      <c r="E747" s="194"/>
      <c r="F747" s="217"/>
      <c r="G747" s="142"/>
      <c r="H747" s="142"/>
      <c r="I747" s="142"/>
    </row>
    <row r="748" spans="1:9" ht="21.95" customHeight="1" x14ac:dyDescent="0.3">
      <c r="A748" s="142"/>
      <c r="B748" s="194"/>
      <c r="C748" s="142"/>
      <c r="D748" s="216"/>
      <c r="E748" s="194"/>
      <c r="F748" s="217"/>
      <c r="G748" s="142"/>
      <c r="H748" s="142"/>
      <c r="I748" s="142"/>
    </row>
    <row r="749" spans="1:9" ht="21.95" customHeight="1" thickBot="1" x14ac:dyDescent="0.35">
      <c r="B749" s="45"/>
      <c r="C749" s="46"/>
      <c r="D749" s="46" t="s">
        <v>3</v>
      </c>
      <c r="E749" s="1294">
        <f>SUM(F722:F748)</f>
        <v>0</v>
      </c>
      <c r="F749" s="1294"/>
      <c r="G749" s="110"/>
      <c r="H749" s="111"/>
      <c r="I749" s="102"/>
    </row>
    <row r="750" spans="1:9" ht="21.75" customHeight="1" thickBot="1" x14ac:dyDescent="0.35">
      <c r="B750" s="311"/>
      <c r="C750" s="312"/>
      <c r="D750" s="314" t="s">
        <v>484</v>
      </c>
      <c r="E750" s="312"/>
      <c r="F750" s="315">
        <f>SUM(E749)</f>
        <v>0</v>
      </c>
      <c r="G750" s="312"/>
      <c r="H750" s="307"/>
      <c r="I750" s="102"/>
    </row>
    <row r="751" spans="1:9" ht="81.75" customHeight="1" x14ac:dyDescent="0.2">
      <c r="A751" s="1295"/>
      <c r="B751" s="1295"/>
      <c r="C751" s="1295"/>
      <c r="D751" s="1295"/>
      <c r="E751" s="1295"/>
      <c r="F751" s="1295"/>
      <c r="G751" s="1295"/>
      <c r="H751" s="1295"/>
      <c r="I751" s="1295"/>
    </row>
    <row r="752" spans="1:9" ht="24.95" customHeight="1" x14ac:dyDescent="0.2">
      <c r="A752" s="1297" t="s">
        <v>383</v>
      </c>
      <c r="B752" s="1298"/>
      <c r="C752" s="1298"/>
      <c r="D752" s="1298"/>
      <c r="E752" s="1298"/>
      <c r="F752" s="1298"/>
      <c r="G752" s="1298"/>
      <c r="H752" s="1298"/>
      <c r="I752" s="1299"/>
    </row>
    <row r="753" spans="1:9" ht="39.950000000000003" customHeight="1" x14ac:dyDescent="0.2">
      <c r="A753" s="1296" t="str">
        <f>IF(SUM(E782)=0,"---- FACTURE A ZERO ----","")</f>
        <v>---- FACTURE A ZERO ----</v>
      </c>
      <c r="B753" s="1296"/>
      <c r="C753" s="1296"/>
      <c r="D753" s="1296"/>
      <c r="E753" s="1296"/>
      <c r="F753" s="1296"/>
      <c r="G753" s="1296"/>
      <c r="H753" s="1296"/>
      <c r="I753" s="1296"/>
    </row>
    <row r="754" spans="1:9" ht="21.95" customHeight="1" x14ac:dyDescent="0.3">
      <c r="A754" s="218"/>
      <c r="B754" s="140"/>
      <c r="C754" s="140"/>
      <c r="D754" s="140"/>
      <c r="E754" s="194"/>
      <c r="F754" s="142"/>
      <c r="G754" s="141"/>
      <c r="H754" s="219"/>
      <c r="I754" s="146"/>
    </row>
    <row r="755" spans="1:9" ht="21.95" customHeight="1" x14ac:dyDescent="0.3">
      <c r="A755" s="224"/>
      <c r="B755" s="40" t="s">
        <v>7</v>
      </c>
      <c r="C755" s="40"/>
      <c r="D755" s="40"/>
      <c r="E755" s="41">
        <f>F121</f>
        <v>0</v>
      </c>
      <c r="F755" s="113" t="s">
        <v>387</v>
      </c>
      <c r="G755" s="24">
        <f>'Matrice Fact.'!K175</f>
        <v>1</v>
      </c>
      <c r="H755" s="43">
        <v>606</v>
      </c>
      <c r="I755" s="44">
        <f>E755*G755</f>
        <v>0</v>
      </c>
    </row>
    <row r="756" spans="1:9" ht="21.95" customHeight="1" x14ac:dyDescent="0.3">
      <c r="A756" s="220"/>
      <c r="B756" s="189"/>
      <c r="C756" s="220"/>
      <c r="D756" s="221"/>
      <c r="E756" s="189"/>
      <c r="F756" s="222"/>
      <c r="G756" s="220"/>
      <c r="H756" s="220"/>
      <c r="I756" s="220"/>
    </row>
    <row r="757" spans="1:9" ht="21.95" customHeight="1" x14ac:dyDescent="0.3">
      <c r="A757" s="142"/>
      <c r="B757" s="194"/>
      <c r="C757" s="142"/>
      <c r="D757" s="223"/>
      <c r="E757" s="194"/>
      <c r="F757" s="217"/>
      <c r="G757" s="142"/>
      <c r="H757" s="142"/>
      <c r="I757" s="142"/>
    </row>
    <row r="758" spans="1:9" ht="21.95" customHeight="1" x14ac:dyDescent="0.3">
      <c r="A758" s="142"/>
      <c r="B758" s="194"/>
      <c r="C758" s="142"/>
      <c r="D758" s="223"/>
      <c r="E758" s="194"/>
      <c r="F758" s="217"/>
      <c r="G758" s="142"/>
      <c r="H758" s="142"/>
      <c r="I758" s="142"/>
    </row>
    <row r="759" spans="1:9" ht="21.95" customHeight="1" x14ac:dyDescent="0.3">
      <c r="A759" s="142"/>
      <c r="B759" s="194"/>
      <c r="C759" s="142"/>
      <c r="D759" s="223"/>
      <c r="E759" s="194"/>
      <c r="F759" s="217"/>
      <c r="G759" s="142"/>
      <c r="H759" s="142"/>
      <c r="I759" s="142"/>
    </row>
    <row r="760" spans="1:9" ht="21.95" customHeight="1" x14ac:dyDescent="0.3">
      <c r="A760" s="142"/>
      <c r="B760" s="194"/>
      <c r="C760" s="142"/>
      <c r="D760" s="223"/>
      <c r="E760" s="194"/>
      <c r="F760" s="217"/>
      <c r="G760" s="142"/>
      <c r="H760" s="142"/>
      <c r="I760" s="142"/>
    </row>
    <row r="761" spans="1:9" ht="21.95" customHeight="1" x14ac:dyDescent="0.3">
      <c r="A761" s="142"/>
      <c r="B761" s="194"/>
      <c r="C761" s="142"/>
      <c r="D761" s="223"/>
      <c r="E761" s="194"/>
      <c r="F761" s="217"/>
      <c r="G761" s="142"/>
      <c r="H761" s="142"/>
      <c r="I761" s="142"/>
    </row>
    <row r="762" spans="1:9" ht="21.95" customHeight="1" x14ac:dyDescent="0.3">
      <c r="A762" s="142"/>
      <c r="B762" s="194"/>
      <c r="C762" s="142"/>
      <c r="D762" s="223"/>
      <c r="E762" s="194"/>
      <c r="F762" s="217"/>
      <c r="G762" s="142"/>
      <c r="H762" s="142"/>
      <c r="I762" s="142"/>
    </row>
    <row r="763" spans="1:9" ht="21.95" customHeight="1" x14ac:dyDescent="0.3">
      <c r="A763" s="142"/>
      <c r="B763" s="194"/>
      <c r="C763" s="142"/>
      <c r="D763" s="223"/>
      <c r="E763" s="194"/>
      <c r="F763" s="217"/>
      <c r="G763" s="142"/>
      <c r="H763" s="142"/>
      <c r="I763" s="142"/>
    </row>
    <row r="764" spans="1:9" ht="21.95" customHeight="1" x14ac:dyDescent="0.3">
      <c r="A764" s="142"/>
      <c r="B764" s="194"/>
      <c r="C764" s="142"/>
      <c r="D764" s="223"/>
      <c r="E764" s="194"/>
      <c r="F764" s="217"/>
      <c r="G764" s="142"/>
      <c r="H764" s="142"/>
      <c r="I764" s="142"/>
    </row>
    <row r="765" spans="1:9" ht="21.95" customHeight="1" x14ac:dyDescent="0.3">
      <c r="A765" s="142"/>
      <c r="B765" s="194"/>
      <c r="C765" s="142"/>
      <c r="D765" s="223"/>
      <c r="E765" s="194"/>
      <c r="F765" s="217"/>
      <c r="G765" s="142"/>
      <c r="H765" s="142"/>
      <c r="I765" s="142"/>
    </row>
    <row r="766" spans="1:9" ht="21.95" customHeight="1" x14ac:dyDescent="0.3">
      <c r="A766" s="142"/>
      <c r="B766" s="194"/>
      <c r="C766" s="142"/>
      <c r="D766" s="223"/>
      <c r="E766" s="194"/>
      <c r="F766" s="217"/>
      <c r="G766" s="142"/>
      <c r="H766" s="142"/>
      <c r="I766" s="142"/>
    </row>
    <row r="767" spans="1:9" ht="21.95" customHeight="1" x14ac:dyDescent="0.3">
      <c r="A767" s="142"/>
      <c r="B767" s="194"/>
      <c r="C767" s="142"/>
      <c r="D767" s="223"/>
      <c r="E767" s="194"/>
      <c r="F767" s="217"/>
      <c r="G767" s="142"/>
      <c r="H767" s="142"/>
      <c r="I767" s="142"/>
    </row>
    <row r="768" spans="1:9" ht="21.95" customHeight="1" x14ac:dyDescent="0.3">
      <c r="A768" s="142"/>
      <c r="B768" s="194"/>
      <c r="C768" s="142"/>
      <c r="D768" s="223"/>
      <c r="E768" s="194"/>
      <c r="F768" s="217"/>
      <c r="G768" s="142"/>
      <c r="H768" s="142"/>
      <c r="I768" s="142"/>
    </row>
    <row r="769" spans="1:9" ht="21.95" customHeight="1" x14ac:dyDescent="0.3">
      <c r="A769" s="142"/>
      <c r="B769" s="194"/>
      <c r="C769" s="142"/>
      <c r="D769" s="223"/>
      <c r="E769" s="194"/>
      <c r="F769" s="217"/>
      <c r="G769" s="142"/>
      <c r="H769" s="142"/>
      <c r="I769" s="142"/>
    </row>
    <row r="770" spans="1:9" ht="21.95" customHeight="1" x14ac:dyDescent="0.3">
      <c r="A770" s="142"/>
      <c r="B770" s="194"/>
      <c r="C770" s="142"/>
      <c r="D770" s="223"/>
      <c r="E770" s="194"/>
      <c r="F770" s="217"/>
      <c r="G770" s="142"/>
      <c r="H770" s="142"/>
      <c r="I770" s="142"/>
    </row>
    <row r="771" spans="1:9" ht="21.95" customHeight="1" x14ac:dyDescent="0.3">
      <c r="A771" s="142"/>
      <c r="B771" s="194"/>
      <c r="C771" s="142"/>
      <c r="D771" s="223"/>
      <c r="E771" s="194"/>
      <c r="F771" s="217"/>
      <c r="G771" s="142"/>
      <c r="H771" s="142"/>
      <c r="I771" s="142"/>
    </row>
    <row r="772" spans="1:9" ht="21.95" customHeight="1" x14ac:dyDescent="0.3">
      <c r="A772" s="142"/>
      <c r="B772" s="194"/>
      <c r="C772" s="142"/>
      <c r="D772" s="223"/>
      <c r="E772" s="194"/>
      <c r="F772" s="217"/>
      <c r="G772" s="142"/>
      <c r="H772" s="142"/>
      <c r="I772" s="142"/>
    </row>
    <row r="773" spans="1:9" ht="21.95" customHeight="1" x14ac:dyDescent="0.3">
      <c r="A773" s="142"/>
      <c r="B773" s="194"/>
      <c r="C773" s="142"/>
      <c r="D773" s="223"/>
      <c r="E773" s="194"/>
      <c r="F773" s="217"/>
      <c r="G773" s="142"/>
      <c r="H773" s="142"/>
      <c r="I773" s="142"/>
    </row>
    <row r="774" spans="1:9" ht="21.95" customHeight="1" x14ac:dyDescent="0.3">
      <c r="A774" s="142"/>
      <c r="B774" s="194"/>
      <c r="C774" s="142"/>
      <c r="D774" s="223"/>
      <c r="E774" s="194"/>
      <c r="F774" s="217"/>
      <c r="G774" s="142"/>
      <c r="H774" s="142"/>
      <c r="I774" s="142"/>
    </row>
    <row r="775" spans="1:9" ht="21.95" customHeight="1" x14ac:dyDescent="0.3">
      <c r="A775" s="142"/>
      <c r="B775" s="194"/>
      <c r="C775" s="142"/>
      <c r="D775" s="223"/>
      <c r="E775" s="194"/>
      <c r="F775" s="217"/>
      <c r="G775" s="142"/>
      <c r="H775" s="142"/>
      <c r="I775" s="142"/>
    </row>
    <row r="776" spans="1:9" ht="21.95" customHeight="1" x14ac:dyDescent="0.3">
      <c r="A776" s="142"/>
      <c r="B776" s="194"/>
      <c r="C776" s="142"/>
      <c r="D776" s="223"/>
      <c r="E776" s="194"/>
      <c r="F776" s="217"/>
      <c r="G776" s="142"/>
      <c r="H776" s="142"/>
      <c r="I776" s="142"/>
    </row>
    <row r="777" spans="1:9" ht="21.95" customHeight="1" x14ac:dyDescent="0.3">
      <c r="A777" s="142"/>
      <c r="B777" s="194"/>
      <c r="C777" s="142"/>
      <c r="D777" s="223"/>
      <c r="E777" s="194"/>
      <c r="F777" s="217"/>
      <c r="G777" s="142"/>
      <c r="H777" s="142"/>
      <c r="I777" s="142"/>
    </row>
    <row r="778" spans="1:9" ht="21.95" customHeight="1" x14ac:dyDescent="0.3">
      <c r="A778" s="142"/>
      <c r="B778" s="194"/>
      <c r="C778" s="142"/>
      <c r="D778" s="223"/>
      <c r="E778" s="194"/>
      <c r="F778" s="217"/>
      <c r="G778" s="142"/>
      <c r="H778" s="142"/>
      <c r="I778" s="142"/>
    </row>
    <row r="779" spans="1:9" ht="21.95" customHeight="1" x14ac:dyDescent="0.3">
      <c r="A779" s="142"/>
      <c r="B779" s="194"/>
      <c r="C779" s="142"/>
      <c r="D779" s="223"/>
      <c r="E779" s="194"/>
      <c r="F779" s="217"/>
      <c r="G779" s="142"/>
      <c r="H779" s="142"/>
      <c r="I779" s="142"/>
    </row>
    <row r="780" spans="1:9" ht="21.95" customHeight="1" x14ac:dyDescent="0.3">
      <c r="A780" s="142"/>
      <c r="B780" s="194"/>
      <c r="C780" s="142"/>
      <c r="D780" s="223"/>
      <c r="E780" s="194"/>
      <c r="F780" s="217"/>
      <c r="G780" s="142"/>
      <c r="H780" s="142"/>
      <c r="I780" s="142"/>
    </row>
    <row r="781" spans="1:9" ht="21.95" customHeight="1" x14ac:dyDescent="0.3">
      <c r="A781" s="142"/>
      <c r="B781" s="194"/>
      <c r="C781" s="142"/>
      <c r="D781" s="223"/>
      <c r="E781" s="194"/>
      <c r="F781" s="217"/>
      <c r="G781" s="142"/>
      <c r="H781" s="142"/>
      <c r="I781" s="142"/>
    </row>
    <row r="782" spans="1:9" ht="21.95" customHeight="1" thickBot="1" x14ac:dyDescent="0.35">
      <c r="B782" s="45"/>
      <c r="C782" s="46"/>
      <c r="D782" s="46" t="s">
        <v>3</v>
      </c>
      <c r="E782" s="1294">
        <f>I755</f>
        <v>0</v>
      </c>
      <c r="F782" s="1294"/>
      <c r="G782" s="110"/>
      <c r="H782" s="111"/>
      <c r="I782" s="102"/>
    </row>
    <row r="783" spans="1:9" ht="21.75" customHeight="1" thickBot="1" x14ac:dyDescent="0.35">
      <c r="B783" s="311"/>
      <c r="C783" s="312"/>
      <c r="D783" s="314" t="s">
        <v>484</v>
      </c>
      <c r="E783" s="312"/>
      <c r="F783" s="315">
        <f>SUM(E782)</f>
        <v>0</v>
      </c>
      <c r="G783" s="312"/>
      <c r="H783" s="307"/>
      <c r="I783" s="102"/>
    </row>
    <row r="784" spans="1:9" ht="81.75" customHeight="1" x14ac:dyDescent="0.2">
      <c r="A784" s="1295"/>
      <c r="B784" s="1295"/>
      <c r="C784" s="1295"/>
      <c r="D784" s="1295"/>
      <c r="E784" s="1295"/>
      <c r="F784" s="1295"/>
      <c r="G784" s="1295"/>
      <c r="H784" s="1295"/>
      <c r="I784" s="1295"/>
    </row>
    <row r="785" spans="1:9" ht="24.95" customHeight="1" x14ac:dyDescent="0.2">
      <c r="A785" s="1297" t="s">
        <v>82</v>
      </c>
      <c r="B785" s="1298"/>
      <c r="C785" s="1298"/>
      <c r="D785" s="1298"/>
      <c r="E785" s="1298"/>
      <c r="F785" s="1298"/>
      <c r="G785" s="1298"/>
      <c r="H785" s="1298"/>
      <c r="I785" s="1299"/>
    </row>
    <row r="786" spans="1:9" ht="39.950000000000003" customHeight="1" x14ac:dyDescent="0.2">
      <c r="A786" s="1296" t="str">
        <f>IF(SUM(E815)=0,"---- FACTURE A ZERO ----","")</f>
        <v>---- FACTURE A ZERO ----</v>
      </c>
      <c r="B786" s="1296"/>
      <c r="C786" s="1296"/>
      <c r="D786" s="1296"/>
      <c r="E786" s="1296"/>
      <c r="F786" s="1296"/>
      <c r="G786" s="1296"/>
      <c r="H786" s="1296"/>
      <c r="I786" s="1296"/>
    </row>
    <row r="787" spans="1:9" ht="21.95" customHeight="1" x14ac:dyDescent="0.3">
      <c r="A787" s="218"/>
      <c r="B787" s="140"/>
      <c r="C787" s="140"/>
      <c r="D787" s="140"/>
      <c r="E787" s="194"/>
      <c r="F787" s="142"/>
      <c r="G787" s="141"/>
      <c r="H787" s="219"/>
      <c r="I787" s="146"/>
    </row>
    <row r="788" spans="1:9" ht="21.95" customHeight="1" x14ac:dyDescent="0.3">
      <c r="A788" s="224"/>
      <c r="B788" s="40" t="s">
        <v>50</v>
      </c>
      <c r="C788" s="40"/>
      <c r="D788" s="40"/>
      <c r="E788" s="1315">
        <f>F123</f>
        <v>0</v>
      </c>
      <c r="F788" s="1315"/>
      <c r="G788" s="116"/>
      <c r="H788" s="43">
        <v>400</v>
      </c>
      <c r="I788" s="44"/>
    </row>
    <row r="789" spans="1:9" ht="21.95" customHeight="1" x14ac:dyDescent="0.3">
      <c r="A789" s="220"/>
      <c r="B789" s="189"/>
      <c r="C789" s="220"/>
      <c r="D789" s="221"/>
      <c r="E789" s="189"/>
      <c r="F789" s="222"/>
      <c r="G789" s="220"/>
      <c r="H789" s="220"/>
      <c r="I789" s="220"/>
    </row>
    <row r="790" spans="1:9" ht="21.95" customHeight="1" x14ac:dyDescent="0.3">
      <c r="A790" s="142"/>
      <c r="B790" s="194"/>
      <c r="C790" s="142"/>
      <c r="D790" s="223"/>
      <c r="E790" s="194"/>
      <c r="F790" s="217"/>
      <c r="G790" s="142"/>
      <c r="H790" s="142"/>
      <c r="I790" s="142"/>
    </row>
    <row r="791" spans="1:9" ht="21.95" customHeight="1" x14ac:dyDescent="0.3">
      <c r="A791" s="142"/>
      <c r="B791" s="194"/>
      <c r="C791" s="142"/>
      <c r="D791" s="223"/>
      <c r="E791" s="194"/>
      <c r="F791" s="217"/>
      <c r="G791" s="142"/>
      <c r="H791" s="142"/>
      <c r="I791" s="142"/>
    </row>
    <row r="792" spans="1:9" ht="21.95" customHeight="1" x14ac:dyDescent="0.3">
      <c r="A792" s="142"/>
      <c r="B792" s="194"/>
      <c r="C792" s="142"/>
      <c r="D792" s="223"/>
      <c r="E792" s="194"/>
      <c r="F792" s="217"/>
      <c r="G792" s="142"/>
      <c r="H792" s="142"/>
      <c r="I792" s="142"/>
    </row>
    <row r="793" spans="1:9" ht="21.95" customHeight="1" x14ac:dyDescent="0.3">
      <c r="A793" s="142"/>
      <c r="B793" s="194"/>
      <c r="C793" s="142"/>
      <c r="D793" s="223"/>
      <c r="E793" s="194"/>
      <c r="F793" s="217"/>
      <c r="G793" s="142"/>
      <c r="H793" s="142"/>
      <c r="I793" s="142"/>
    </row>
    <row r="794" spans="1:9" ht="21.95" customHeight="1" x14ac:dyDescent="0.3">
      <c r="A794" s="142"/>
      <c r="B794" s="194"/>
      <c r="C794" s="142"/>
      <c r="D794" s="223"/>
      <c r="E794" s="194"/>
      <c r="F794" s="217"/>
      <c r="G794" s="142"/>
      <c r="H794" s="142"/>
      <c r="I794" s="142"/>
    </row>
    <row r="795" spans="1:9" ht="21.95" customHeight="1" x14ac:dyDescent="0.3">
      <c r="A795" s="142"/>
      <c r="B795" s="194"/>
      <c r="C795" s="142"/>
      <c r="D795" s="223"/>
      <c r="E795" s="194"/>
      <c r="F795" s="217"/>
      <c r="G795" s="142"/>
      <c r="H795" s="142"/>
      <c r="I795" s="142"/>
    </row>
    <row r="796" spans="1:9" ht="21.95" customHeight="1" x14ac:dyDescent="0.3">
      <c r="A796" s="142"/>
      <c r="B796" s="194"/>
      <c r="C796" s="142"/>
      <c r="D796" s="223"/>
      <c r="E796" s="194"/>
      <c r="F796" s="217"/>
      <c r="G796" s="142"/>
      <c r="H796" s="142"/>
      <c r="I796" s="142"/>
    </row>
    <row r="797" spans="1:9" ht="21.95" customHeight="1" x14ac:dyDescent="0.3">
      <c r="A797" s="142"/>
      <c r="B797" s="194"/>
      <c r="C797" s="142"/>
      <c r="D797" s="223"/>
      <c r="E797" s="194"/>
      <c r="F797" s="217"/>
      <c r="G797" s="142"/>
      <c r="H797" s="142"/>
      <c r="I797" s="142"/>
    </row>
    <row r="798" spans="1:9" ht="21.95" customHeight="1" x14ac:dyDescent="0.3">
      <c r="A798" s="142" t="str">
        <f t="shared" ref="A798:A814" si="15">IF(B203="","","CDE :")</f>
        <v/>
      </c>
      <c r="B798" s="194" t="str">
        <f t="shared" ref="B798:B814" si="16">IF(B203="","",B203)</f>
        <v/>
      </c>
      <c r="C798" s="142"/>
      <c r="D798" s="223" t="str">
        <f t="shared" ref="D798:D813" si="17">IF(D203="","","FNC N°")</f>
        <v/>
      </c>
      <c r="E798" s="194" t="str">
        <f t="shared" ref="E798:E813" si="18">IF(D203="","",D203)</f>
        <v/>
      </c>
      <c r="F798" s="217" t="str">
        <f t="shared" ref="F798:F814" si="19">IF(F203="","",F203)</f>
        <v/>
      </c>
      <c r="G798" s="142"/>
      <c r="H798" s="142"/>
      <c r="I798" s="142"/>
    </row>
    <row r="799" spans="1:9" ht="21.95" customHeight="1" x14ac:dyDescent="0.3">
      <c r="A799" s="142" t="str">
        <f t="shared" si="15"/>
        <v/>
      </c>
      <c r="B799" s="194" t="str">
        <f t="shared" si="16"/>
        <v/>
      </c>
      <c r="C799" s="142"/>
      <c r="D799" s="223" t="str">
        <f t="shared" si="17"/>
        <v/>
      </c>
      <c r="E799" s="194" t="str">
        <f t="shared" si="18"/>
        <v/>
      </c>
      <c r="F799" s="217" t="str">
        <f t="shared" si="19"/>
        <v/>
      </c>
      <c r="G799" s="142"/>
      <c r="H799" s="142"/>
      <c r="I799" s="142"/>
    </row>
    <row r="800" spans="1:9" ht="21.95" customHeight="1" x14ac:dyDescent="0.3">
      <c r="A800" s="142" t="str">
        <f t="shared" si="15"/>
        <v/>
      </c>
      <c r="B800" s="194" t="str">
        <f t="shared" si="16"/>
        <v/>
      </c>
      <c r="C800" s="142"/>
      <c r="D800" s="223" t="str">
        <f t="shared" si="17"/>
        <v/>
      </c>
      <c r="E800" s="194" t="str">
        <f t="shared" si="18"/>
        <v/>
      </c>
      <c r="F800" s="217" t="str">
        <f t="shared" si="19"/>
        <v/>
      </c>
      <c r="G800" s="142"/>
      <c r="H800" s="142"/>
      <c r="I800" s="142"/>
    </row>
    <row r="801" spans="1:9" ht="21.95" customHeight="1" x14ac:dyDescent="0.3">
      <c r="A801" s="142" t="str">
        <f t="shared" si="15"/>
        <v/>
      </c>
      <c r="B801" s="194" t="str">
        <f t="shared" si="16"/>
        <v/>
      </c>
      <c r="C801" s="142"/>
      <c r="D801" s="223" t="str">
        <f t="shared" si="17"/>
        <v/>
      </c>
      <c r="E801" s="194" t="str">
        <f t="shared" si="18"/>
        <v/>
      </c>
      <c r="F801" s="217" t="str">
        <f t="shared" si="19"/>
        <v/>
      </c>
      <c r="G801" s="142"/>
      <c r="H801" s="142"/>
      <c r="I801" s="142"/>
    </row>
    <row r="802" spans="1:9" ht="21.95" customHeight="1" x14ac:dyDescent="0.3">
      <c r="A802" s="142" t="str">
        <f t="shared" si="15"/>
        <v/>
      </c>
      <c r="B802" s="194" t="str">
        <f t="shared" si="16"/>
        <v/>
      </c>
      <c r="C802" s="142"/>
      <c r="D802" s="223" t="str">
        <f t="shared" si="17"/>
        <v/>
      </c>
      <c r="E802" s="194" t="str">
        <f t="shared" si="18"/>
        <v/>
      </c>
      <c r="F802" s="217" t="str">
        <f t="shared" si="19"/>
        <v/>
      </c>
      <c r="G802" s="142"/>
      <c r="H802" s="142"/>
      <c r="I802" s="142"/>
    </row>
    <row r="803" spans="1:9" ht="21.95" customHeight="1" x14ac:dyDescent="0.3">
      <c r="A803" s="142" t="str">
        <f t="shared" si="15"/>
        <v/>
      </c>
      <c r="B803" s="194" t="str">
        <f t="shared" si="16"/>
        <v/>
      </c>
      <c r="C803" s="142"/>
      <c r="D803" s="223" t="str">
        <f t="shared" si="17"/>
        <v/>
      </c>
      <c r="E803" s="194" t="str">
        <f t="shared" si="18"/>
        <v/>
      </c>
      <c r="F803" s="217" t="str">
        <f t="shared" si="19"/>
        <v/>
      </c>
      <c r="G803" s="142"/>
      <c r="H803" s="142"/>
      <c r="I803" s="142"/>
    </row>
    <row r="804" spans="1:9" ht="21.95" customHeight="1" x14ac:dyDescent="0.3">
      <c r="A804" s="142" t="str">
        <f t="shared" si="15"/>
        <v/>
      </c>
      <c r="B804" s="194" t="str">
        <f t="shared" si="16"/>
        <v/>
      </c>
      <c r="C804" s="142"/>
      <c r="D804" s="223" t="str">
        <f t="shared" si="17"/>
        <v/>
      </c>
      <c r="E804" s="194" t="str">
        <f t="shared" si="18"/>
        <v/>
      </c>
      <c r="F804" s="217" t="str">
        <f t="shared" si="19"/>
        <v/>
      </c>
      <c r="G804" s="142"/>
      <c r="H804" s="142"/>
      <c r="I804" s="142"/>
    </row>
    <row r="805" spans="1:9" ht="21.95" customHeight="1" x14ac:dyDescent="0.3">
      <c r="A805" s="142" t="str">
        <f t="shared" si="15"/>
        <v/>
      </c>
      <c r="B805" s="194" t="str">
        <f t="shared" si="16"/>
        <v/>
      </c>
      <c r="C805" s="142"/>
      <c r="D805" s="223" t="str">
        <f t="shared" si="17"/>
        <v/>
      </c>
      <c r="E805" s="194" t="str">
        <f t="shared" si="18"/>
        <v/>
      </c>
      <c r="F805" s="217" t="str">
        <f t="shared" si="19"/>
        <v/>
      </c>
      <c r="G805" s="142"/>
      <c r="H805" s="142"/>
      <c r="I805" s="142"/>
    </row>
    <row r="806" spans="1:9" ht="21.95" customHeight="1" x14ac:dyDescent="0.3">
      <c r="A806" s="142" t="str">
        <f t="shared" si="15"/>
        <v/>
      </c>
      <c r="B806" s="194" t="str">
        <f t="shared" si="16"/>
        <v/>
      </c>
      <c r="C806" s="142"/>
      <c r="D806" s="223" t="str">
        <f t="shared" si="17"/>
        <v/>
      </c>
      <c r="E806" s="194" t="str">
        <f t="shared" si="18"/>
        <v/>
      </c>
      <c r="F806" s="217" t="str">
        <f t="shared" si="19"/>
        <v/>
      </c>
      <c r="G806" s="142"/>
      <c r="H806" s="142"/>
      <c r="I806" s="142"/>
    </row>
    <row r="807" spans="1:9" ht="21.95" customHeight="1" x14ac:dyDescent="0.3">
      <c r="A807" s="142" t="str">
        <f t="shared" si="15"/>
        <v/>
      </c>
      <c r="B807" s="194" t="str">
        <f t="shared" si="16"/>
        <v/>
      </c>
      <c r="C807" s="142"/>
      <c r="D807" s="223" t="str">
        <f t="shared" si="17"/>
        <v/>
      </c>
      <c r="E807" s="194" t="str">
        <f t="shared" si="18"/>
        <v/>
      </c>
      <c r="F807" s="217" t="str">
        <f t="shared" si="19"/>
        <v/>
      </c>
      <c r="G807" s="142"/>
      <c r="H807" s="142"/>
      <c r="I807" s="142"/>
    </row>
    <row r="808" spans="1:9" ht="21.95" customHeight="1" x14ac:dyDescent="0.3">
      <c r="A808" s="142" t="str">
        <f t="shared" si="15"/>
        <v/>
      </c>
      <c r="B808" s="194" t="str">
        <f t="shared" si="16"/>
        <v/>
      </c>
      <c r="C808" s="142"/>
      <c r="D808" s="223" t="str">
        <f t="shared" si="17"/>
        <v/>
      </c>
      <c r="E808" s="194" t="str">
        <f t="shared" si="18"/>
        <v/>
      </c>
      <c r="F808" s="217" t="str">
        <f t="shared" si="19"/>
        <v/>
      </c>
      <c r="G808" s="142"/>
      <c r="H808" s="142"/>
      <c r="I808" s="142"/>
    </row>
    <row r="809" spans="1:9" ht="21.95" customHeight="1" x14ac:dyDescent="0.3">
      <c r="A809" s="142" t="str">
        <f t="shared" si="15"/>
        <v/>
      </c>
      <c r="B809" s="194" t="str">
        <f t="shared" si="16"/>
        <v/>
      </c>
      <c r="C809" s="142"/>
      <c r="D809" s="223" t="str">
        <f t="shared" si="17"/>
        <v/>
      </c>
      <c r="E809" s="194" t="str">
        <f t="shared" si="18"/>
        <v/>
      </c>
      <c r="F809" s="217" t="str">
        <f t="shared" si="19"/>
        <v/>
      </c>
      <c r="G809" s="142"/>
      <c r="H809" s="142"/>
      <c r="I809" s="142"/>
    </row>
    <row r="810" spans="1:9" ht="21.95" customHeight="1" x14ac:dyDescent="0.3">
      <c r="A810" s="142" t="str">
        <f t="shared" si="15"/>
        <v/>
      </c>
      <c r="B810" s="194" t="str">
        <f t="shared" si="16"/>
        <v/>
      </c>
      <c r="C810" s="142"/>
      <c r="D810" s="223" t="str">
        <f t="shared" si="17"/>
        <v/>
      </c>
      <c r="E810" s="194" t="str">
        <f t="shared" si="18"/>
        <v/>
      </c>
      <c r="F810" s="217" t="str">
        <f t="shared" si="19"/>
        <v/>
      </c>
      <c r="G810" s="142"/>
      <c r="H810" s="142"/>
      <c r="I810" s="142"/>
    </row>
    <row r="811" spans="1:9" ht="21.95" customHeight="1" x14ac:dyDescent="0.3">
      <c r="A811" s="142" t="str">
        <f t="shared" si="15"/>
        <v/>
      </c>
      <c r="B811" s="194" t="str">
        <f t="shared" si="16"/>
        <v/>
      </c>
      <c r="C811" s="142"/>
      <c r="D811" s="223" t="str">
        <f t="shared" si="17"/>
        <v/>
      </c>
      <c r="E811" s="194" t="str">
        <f t="shared" si="18"/>
        <v/>
      </c>
      <c r="F811" s="217" t="str">
        <f t="shared" si="19"/>
        <v/>
      </c>
      <c r="G811" s="142"/>
      <c r="H811" s="142"/>
      <c r="I811" s="142"/>
    </row>
    <row r="812" spans="1:9" ht="21.95" customHeight="1" x14ac:dyDescent="0.3">
      <c r="A812" s="142" t="str">
        <f t="shared" si="15"/>
        <v/>
      </c>
      <c r="B812" s="194" t="str">
        <f t="shared" si="16"/>
        <v/>
      </c>
      <c r="C812" s="142"/>
      <c r="D812" s="223" t="str">
        <f t="shared" si="17"/>
        <v/>
      </c>
      <c r="E812" s="194" t="str">
        <f t="shared" si="18"/>
        <v/>
      </c>
      <c r="F812" s="217" t="str">
        <f t="shared" si="19"/>
        <v/>
      </c>
      <c r="G812" s="142"/>
      <c r="H812" s="142"/>
      <c r="I812" s="142"/>
    </row>
    <row r="813" spans="1:9" ht="21.95" customHeight="1" x14ac:dyDescent="0.3">
      <c r="A813" s="142" t="str">
        <f t="shared" si="15"/>
        <v/>
      </c>
      <c r="B813" s="194" t="str">
        <f t="shared" si="16"/>
        <v/>
      </c>
      <c r="C813" s="142"/>
      <c r="D813" s="223" t="str">
        <f t="shared" si="17"/>
        <v/>
      </c>
      <c r="E813" s="194" t="str">
        <f t="shared" si="18"/>
        <v/>
      </c>
      <c r="F813" s="217" t="str">
        <f t="shared" si="19"/>
        <v/>
      </c>
      <c r="G813" s="142"/>
      <c r="H813" s="142"/>
      <c r="I813" s="142"/>
    </row>
    <row r="814" spans="1:9" ht="21.95" customHeight="1" x14ac:dyDescent="0.3">
      <c r="A814" s="142" t="str">
        <f t="shared" si="15"/>
        <v/>
      </c>
      <c r="B814" s="194" t="str">
        <f t="shared" si="16"/>
        <v/>
      </c>
      <c r="C814" s="142"/>
      <c r="D814" s="223"/>
      <c r="E814" s="194"/>
      <c r="F814" s="217" t="str">
        <f t="shared" si="19"/>
        <v/>
      </c>
      <c r="G814" s="142"/>
      <c r="H814" s="142"/>
      <c r="I814" s="142"/>
    </row>
    <row r="815" spans="1:9" ht="21.95" customHeight="1" thickBot="1" x14ac:dyDescent="0.35">
      <c r="B815" s="45"/>
      <c r="C815" s="46"/>
      <c r="D815" s="46" t="s">
        <v>60</v>
      </c>
      <c r="E815" s="1294">
        <f>E788</f>
        <v>0</v>
      </c>
      <c r="F815" s="1294"/>
      <c r="G815" s="110"/>
      <c r="H815" s="111"/>
      <c r="I815" s="102"/>
    </row>
    <row r="816" spans="1:9" ht="21.75" customHeight="1" thickBot="1" x14ac:dyDescent="0.35">
      <c r="B816" s="311"/>
      <c r="C816" s="312"/>
      <c r="D816" s="314" t="s">
        <v>484</v>
      </c>
      <c r="E816" s="312"/>
      <c r="F816" s="315">
        <f>SUM(E815)</f>
        <v>0</v>
      </c>
      <c r="G816" s="312"/>
      <c r="H816" s="307"/>
      <c r="I816" s="102"/>
    </row>
    <row r="817" spans="1:9" ht="81.75" customHeight="1" x14ac:dyDescent="0.2">
      <c r="A817" s="1295"/>
      <c r="B817" s="1295"/>
      <c r="C817" s="1295"/>
      <c r="D817" s="1295"/>
      <c r="E817" s="1295"/>
      <c r="F817" s="1295"/>
      <c r="G817" s="1295"/>
      <c r="H817" s="1295"/>
      <c r="I817" s="1295"/>
    </row>
    <row r="818" spans="1:9" ht="24.95" customHeight="1" x14ac:dyDescent="0.2">
      <c r="A818" s="1297" t="s">
        <v>461</v>
      </c>
      <c r="B818" s="1298"/>
      <c r="C818" s="1298"/>
      <c r="D818" s="1298"/>
      <c r="E818" s="1298"/>
      <c r="F818" s="1298"/>
      <c r="G818" s="1298"/>
      <c r="H818" s="1298"/>
      <c r="I818" s="1299"/>
    </row>
    <row r="819" spans="1:9" ht="39.950000000000003" customHeight="1" x14ac:dyDescent="0.2">
      <c r="A819" s="1296" t="str">
        <f>IF(SUM(E848)=0,"---- FACTURE A ZERO ----","")</f>
        <v>---- FACTURE A ZERO ----</v>
      </c>
      <c r="B819" s="1296"/>
      <c r="C819" s="1296"/>
      <c r="D819" s="1296"/>
      <c r="E819" s="1296"/>
      <c r="F819" s="1296"/>
      <c r="G819" s="1296"/>
      <c r="H819" s="1296"/>
      <c r="I819" s="1296"/>
    </row>
    <row r="820" spans="1:9" ht="21.95" customHeight="1" x14ac:dyDescent="0.3">
      <c r="A820" s="218"/>
      <c r="B820" s="140"/>
      <c r="C820" s="140"/>
      <c r="D820" s="140"/>
      <c r="E820" s="194"/>
      <c r="F820" s="142"/>
      <c r="G820" s="141"/>
      <c r="H820" s="219"/>
      <c r="I820" s="146"/>
    </row>
    <row r="821" spans="1:9" ht="21.95" customHeight="1" x14ac:dyDescent="0.3">
      <c r="A821" s="224"/>
      <c r="B821" s="40" t="s">
        <v>7</v>
      </c>
      <c r="C821" s="40"/>
      <c r="D821" s="40"/>
      <c r="E821" s="41">
        <f>F99</f>
        <v>0</v>
      </c>
      <c r="F821" s="113" t="s">
        <v>462</v>
      </c>
      <c r="G821" s="24">
        <f>'Matrice Fact.'!K177</f>
        <v>1</v>
      </c>
      <c r="H821" s="43">
        <v>606</v>
      </c>
      <c r="I821" s="44">
        <f>E821*G821</f>
        <v>0</v>
      </c>
    </row>
    <row r="822" spans="1:9" ht="21.95" customHeight="1" x14ac:dyDescent="0.3">
      <c r="A822" s="224"/>
      <c r="B822" s="40" t="s">
        <v>7</v>
      </c>
      <c r="C822" s="40"/>
      <c r="D822" s="40"/>
      <c r="E822" s="41">
        <f>F100</f>
        <v>0</v>
      </c>
      <c r="F822" s="113" t="s">
        <v>463</v>
      </c>
      <c r="G822" s="24">
        <f>'Matrice Fact.'!K178</f>
        <v>1</v>
      </c>
      <c r="H822" s="43">
        <v>606</v>
      </c>
      <c r="I822" s="44">
        <f>E822*G822</f>
        <v>0</v>
      </c>
    </row>
    <row r="823" spans="1:9" ht="21.95" customHeight="1" x14ac:dyDescent="0.3">
      <c r="A823" s="142"/>
      <c r="B823" s="194"/>
      <c r="C823" s="142"/>
      <c r="D823" s="223"/>
      <c r="E823" s="194"/>
      <c r="F823" s="217"/>
      <c r="G823" s="142"/>
      <c r="H823" s="142"/>
      <c r="I823" s="142"/>
    </row>
    <row r="824" spans="1:9" ht="21.95" customHeight="1" x14ac:dyDescent="0.3">
      <c r="A824" s="142"/>
      <c r="B824" s="194"/>
      <c r="C824" s="142"/>
      <c r="D824" s="223"/>
      <c r="E824" s="194"/>
      <c r="F824" s="217"/>
      <c r="G824" s="142"/>
      <c r="H824" s="142"/>
      <c r="I824" s="142"/>
    </row>
    <row r="825" spans="1:9" ht="21.95" customHeight="1" x14ac:dyDescent="0.3">
      <c r="A825" s="142"/>
      <c r="B825" s="194"/>
      <c r="C825" s="142"/>
      <c r="D825" s="223"/>
      <c r="E825" s="194"/>
      <c r="F825" s="217"/>
      <c r="G825" s="142"/>
      <c r="H825" s="142"/>
      <c r="I825" s="142"/>
    </row>
    <row r="826" spans="1:9" ht="21.95" customHeight="1" x14ac:dyDescent="0.3">
      <c r="A826" s="142"/>
      <c r="B826" s="194"/>
      <c r="C826" s="142"/>
      <c r="D826" s="223"/>
      <c r="E826" s="194"/>
      <c r="F826" s="217"/>
      <c r="G826" s="142"/>
      <c r="H826" s="142"/>
      <c r="I826" s="142"/>
    </row>
    <row r="827" spans="1:9" ht="21.95" customHeight="1" x14ac:dyDescent="0.3">
      <c r="A827" s="142"/>
      <c r="B827" s="194"/>
      <c r="C827" s="142"/>
      <c r="D827" s="223"/>
      <c r="E827" s="194"/>
      <c r="F827" s="217"/>
      <c r="G827" s="142"/>
      <c r="H827" s="142"/>
      <c r="I827" s="142"/>
    </row>
    <row r="828" spans="1:9" ht="21.95" customHeight="1" x14ac:dyDescent="0.3">
      <c r="A828" s="142"/>
      <c r="B828" s="194"/>
      <c r="C828" s="142"/>
      <c r="D828" s="223"/>
      <c r="E828" s="194"/>
      <c r="F828" s="217"/>
      <c r="G828" s="142"/>
      <c r="H828" s="142"/>
      <c r="I828" s="142"/>
    </row>
    <row r="829" spans="1:9" ht="21.95" customHeight="1" x14ac:dyDescent="0.3">
      <c r="A829" s="142"/>
      <c r="B829" s="194"/>
      <c r="C829" s="142"/>
      <c r="D829" s="223"/>
      <c r="E829" s="194"/>
      <c r="F829" s="217"/>
      <c r="G829" s="142"/>
      <c r="H829" s="142"/>
      <c r="I829" s="142"/>
    </row>
    <row r="830" spans="1:9" ht="21.95" customHeight="1" x14ac:dyDescent="0.3">
      <c r="A830" s="142"/>
      <c r="B830" s="194"/>
      <c r="C830" s="142"/>
      <c r="D830" s="223"/>
      <c r="E830" s="194"/>
      <c r="F830" s="217"/>
      <c r="G830" s="142"/>
      <c r="H830" s="142"/>
      <c r="I830" s="142"/>
    </row>
    <row r="831" spans="1:9" ht="21.95" customHeight="1" x14ac:dyDescent="0.3">
      <c r="A831" s="142" t="str">
        <f t="shared" ref="A831:A847" si="20">IF(B236="","","CDE :")</f>
        <v/>
      </c>
      <c r="B831" s="194" t="str">
        <f t="shared" ref="B831:B847" si="21">IF(B236="","",B236)</f>
        <v/>
      </c>
      <c r="C831" s="142"/>
      <c r="D831" s="223" t="str">
        <f t="shared" ref="D831:D846" si="22">IF(D236="","","FNC N°")</f>
        <v/>
      </c>
      <c r="E831" s="194" t="str">
        <f t="shared" ref="E831:E846" si="23">IF(D236="","",D236)</f>
        <v/>
      </c>
      <c r="F831" s="217" t="str">
        <f t="shared" ref="F831:F847" si="24">IF(F236="","",F236)</f>
        <v/>
      </c>
      <c r="G831" s="142"/>
      <c r="H831" s="142"/>
      <c r="I831" s="142"/>
    </row>
    <row r="832" spans="1:9" ht="21.95" customHeight="1" x14ac:dyDescent="0.3">
      <c r="A832" s="142" t="str">
        <f t="shared" si="20"/>
        <v/>
      </c>
      <c r="B832" s="194" t="str">
        <f t="shared" si="21"/>
        <v/>
      </c>
      <c r="C832" s="142"/>
      <c r="D832" s="223" t="str">
        <f t="shared" si="22"/>
        <v/>
      </c>
      <c r="E832" s="194" t="str">
        <f t="shared" si="23"/>
        <v/>
      </c>
      <c r="F832" s="217" t="str">
        <f t="shared" si="24"/>
        <v/>
      </c>
      <c r="G832" s="142"/>
      <c r="H832" s="142"/>
      <c r="I832" s="142"/>
    </row>
    <row r="833" spans="1:9" ht="21.95" customHeight="1" x14ac:dyDescent="0.3">
      <c r="A833" s="142" t="str">
        <f t="shared" si="20"/>
        <v/>
      </c>
      <c r="B833" s="194" t="str">
        <f t="shared" si="21"/>
        <v/>
      </c>
      <c r="C833" s="142"/>
      <c r="D833" s="223" t="str">
        <f t="shared" si="22"/>
        <v/>
      </c>
      <c r="E833" s="194" t="str">
        <f t="shared" si="23"/>
        <v/>
      </c>
      <c r="F833" s="217" t="str">
        <f t="shared" si="24"/>
        <v/>
      </c>
      <c r="G833" s="142"/>
      <c r="H833" s="142"/>
      <c r="I833" s="142"/>
    </row>
    <row r="834" spans="1:9" ht="21.95" customHeight="1" x14ac:dyDescent="0.3">
      <c r="A834" s="142" t="str">
        <f t="shared" si="20"/>
        <v/>
      </c>
      <c r="B834" s="194" t="str">
        <f t="shared" si="21"/>
        <v/>
      </c>
      <c r="C834" s="142"/>
      <c r="D834" s="223" t="str">
        <f t="shared" si="22"/>
        <v/>
      </c>
      <c r="E834" s="194" t="str">
        <f t="shared" si="23"/>
        <v/>
      </c>
      <c r="F834" s="217" t="str">
        <f t="shared" si="24"/>
        <v/>
      </c>
      <c r="G834" s="142"/>
      <c r="H834" s="142"/>
      <c r="I834" s="142"/>
    </row>
    <row r="835" spans="1:9" ht="21.95" customHeight="1" x14ac:dyDescent="0.3">
      <c r="A835" s="142" t="str">
        <f t="shared" si="20"/>
        <v/>
      </c>
      <c r="B835" s="194" t="str">
        <f t="shared" si="21"/>
        <v/>
      </c>
      <c r="C835" s="142"/>
      <c r="D835" s="223" t="str">
        <f t="shared" si="22"/>
        <v/>
      </c>
      <c r="E835" s="194" t="str">
        <f t="shared" si="23"/>
        <v/>
      </c>
      <c r="F835" s="217" t="str">
        <f t="shared" si="24"/>
        <v/>
      </c>
      <c r="G835" s="142"/>
      <c r="H835" s="142"/>
      <c r="I835" s="142"/>
    </row>
    <row r="836" spans="1:9" ht="21.95" customHeight="1" x14ac:dyDescent="0.3">
      <c r="A836" s="142" t="str">
        <f t="shared" si="20"/>
        <v/>
      </c>
      <c r="B836" s="194" t="str">
        <f t="shared" si="21"/>
        <v/>
      </c>
      <c r="C836" s="142"/>
      <c r="D836" s="223" t="str">
        <f t="shared" si="22"/>
        <v/>
      </c>
      <c r="E836" s="194" t="str">
        <f t="shared" si="23"/>
        <v/>
      </c>
      <c r="F836" s="217" t="str">
        <f t="shared" si="24"/>
        <v/>
      </c>
      <c r="G836" s="142"/>
      <c r="H836" s="142"/>
      <c r="I836" s="142"/>
    </row>
    <row r="837" spans="1:9" ht="21.95" customHeight="1" x14ac:dyDescent="0.3">
      <c r="A837" s="142" t="str">
        <f t="shared" si="20"/>
        <v/>
      </c>
      <c r="B837" s="194" t="str">
        <f t="shared" si="21"/>
        <v/>
      </c>
      <c r="C837" s="142"/>
      <c r="D837" s="223" t="str">
        <f t="shared" si="22"/>
        <v/>
      </c>
      <c r="E837" s="194" t="str">
        <f t="shared" si="23"/>
        <v/>
      </c>
      <c r="F837" s="217" t="str">
        <f t="shared" si="24"/>
        <v/>
      </c>
      <c r="G837" s="142"/>
      <c r="H837" s="142"/>
      <c r="I837" s="142"/>
    </row>
    <row r="838" spans="1:9" ht="21.95" customHeight="1" x14ac:dyDescent="0.3">
      <c r="A838" s="142" t="str">
        <f t="shared" si="20"/>
        <v/>
      </c>
      <c r="B838" s="194" t="str">
        <f t="shared" si="21"/>
        <v/>
      </c>
      <c r="C838" s="142"/>
      <c r="D838" s="223" t="str">
        <f t="shared" si="22"/>
        <v/>
      </c>
      <c r="E838" s="194" t="str">
        <f t="shared" si="23"/>
        <v/>
      </c>
      <c r="F838" s="217" t="str">
        <f t="shared" si="24"/>
        <v/>
      </c>
      <c r="G838" s="142"/>
      <c r="H838" s="142"/>
      <c r="I838" s="142"/>
    </row>
    <row r="839" spans="1:9" ht="21.95" customHeight="1" x14ac:dyDescent="0.3">
      <c r="A839" s="142" t="str">
        <f t="shared" si="20"/>
        <v/>
      </c>
      <c r="B839" s="194" t="str">
        <f t="shared" si="21"/>
        <v/>
      </c>
      <c r="C839" s="142"/>
      <c r="D839" s="223" t="str">
        <f t="shared" si="22"/>
        <v/>
      </c>
      <c r="E839" s="194" t="str">
        <f t="shared" si="23"/>
        <v/>
      </c>
      <c r="F839" s="217" t="str">
        <f t="shared" si="24"/>
        <v/>
      </c>
      <c r="G839" s="142"/>
      <c r="H839" s="142"/>
      <c r="I839" s="142"/>
    </row>
    <row r="840" spans="1:9" ht="21.95" customHeight="1" x14ac:dyDescent="0.3">
      <c r="A840" s="142" t="str">
        <f t="shared" si="20"/>
        <v/>
      </c>
      <c r="B840" s="194" t="str">
        <f t="shared" si="21"/>
        <v/>
      </c>
      <c r="C840" s="142"/>
      <c r="D840" s="223" t="str">
        <f t="shared" si="22"/>
        <v/>
      </c>
      <c r="E840" s="194" t="str">
        <f t="shared" si="23"/>
        <v/>
      </c>
      <c r="F840" s="217" t="str">
        <f t="shared" si="24"/>
        <v/>
      </c>
      <c r="G840" s="142"/>
      <c r="H840" s="142"/>
      <c r="I840" s="142"/>
    </row>
    <row r="841" spans="1:9" ht="21.95" customHeight="1" x14ac:dyDescent="0.3">
      <c r="A841" s="142" t="str">
        <f t="shared" si="20"/>
        <v/>
      </c>
      <c r="B841" s="194" t="str">
        <f t="shared" si="21"/>
        <v/>
      </c>
      <c r="C841" s="142"/>
      <c r="D841" s="223" t="str">
        <f t="shared" si="22"/>
        <v/>
      </c>
      <c r="E841" s="194" t="str">
        <f t="shared" si="23"/>
        <v/>
      </c>
      <c r="F841" s="217" t="str">
        <f t="shared" si="24"/>
        <v/>
      </c>
      <c r="G841" s="142"/>
      <c r="H841" s="142"/>
      <c r="I841" s="142"/>
    </row>
    <row r="842" spans="1:9" ht="21.95" customHeight="1" x14ac:dyDescent="0.3">
      <c r="A842" s="142" t="str">
        <f t="shared" si="20"/>
        <v/>
      </c>
      <c r="B842" s="194" t="str">
        <f t="shared" si="21"/>
        <v/>
      </c>
      <c r="C842" s="142"/>
      <c r="D842" s="223" t="str">
        <f t="shared" si="22"/>
        <v/>
      </c>
      <c r="E842" s="194" t="str">
        <f t="shared" si="23"/>
        <v/>
      </c>
      <c r="F842" s="217" t="str">
        <f t="shared" si="24"/>
        <v/>
      </c>
      <c r="G842" s="142"/>
      <c r="H842" s="142"/>
      <c r="I842" s="142"/>
    </row>
    <row r="843" spans="1:9" ht="21.95" customHeight="1" x14ac:dyDescent="0.3">
      <c r="A843" s="142" t="str">
        <f t="shared" si="20"/>
        <v/>
      </c>
      <c r="B843" s="194" t="str">
        <f t="shared" si="21"/>
        <v/>
      </c>
      <c r="C843" s="142"/>
      <c r="D843" s="223" t="str">
        <f t="shared" si="22"/>
        <v/>
      </c>
      <c r="E843" s="194" t="str">
        <f t="shared" si="23"/>
        <v/>
      </c>
      <c r="F843" s="217" t="str">
        <f t="shared" si="24"/>
        <v/>
      </c>
      <c r="G843" s="142"/>
      <c r="H843" s="142"/>
      <c r="I843" s="142"/>
    </row>
    <row r="844" spans="1:9" ht="21.95" customHeight="1" x14ac:dyDescent="0.3">
      <c r="A844" s="142" t="str">
        <f t="shared" si="20"/>
        <v/>
      </c>
      <c r="B844" s="194" t="str">
        <f t="shared" si="21"/>
        <v/>
      </c>
      <c r="C844" s="142"/>
      <c r="D844" s="223" t="str">
        <f t="shared" si="22"/>
        <v/>
      </c>
      <c r="E844" s="194" t="str">
        <f t="shared" si="23"/>
        <v/>
      </c>
      <c r="F844" s="217" t="str">
        <f t="shared" si="24"/>
        <v/>
      </c>
      <c r="G844" s="142"/>
      <c r="H844" s="142"/>
      <c r="I844" s="142"/>
    </row>
    <row r="845" spans="1:9" ht="21.95" customHeight="1" x14ac:dyDescent="0.3">
      <c r="A845" s="142" t="str">
        <f t="shared" si="20"/>
        <v/>
      </c>
      <c r="B845" s="194" t="str">
        <f t="shared" si="21"/>
        <v/>
      </c>
      <c r="C845" s="142"/>
      <c r="D845" s="223" t="str">
        <f t="shared" si="22"/>
        <v/>
      </c>
      <c r="E845" s="194" t="str">
        <f t="shared" si="23"/>
        <v/>
      </c>
      <c r="F845" s="217" t="str">
        <f t="shared" si="24"/>
        <v/>
      </c>
      <c r="G845" s="142"/>
      <c r="H845" s="142"/>
      <c r="I845" s="142"/>
    </row>
    <row r="846" spans="1:9" ht="21.95" customHeight="1" x14ac:dyDescent="0.3">
      <c r="A846" s="142" t="str">
        <f t="shared" si="20"/>
        <v/>
      </c>
      <c r="B846" s="194" t="str">
        <f t="shared" si="21"/>
        <v/>
      </c>
      <c r="C846" s="142"/>
      <c r="D846" s="223" t="str">
        <f t="shared" si="22"/>
        <v/>
      </c>
      <c r="E846" s="194" t="str">
        <f t="shared" si="23"/>
        <v/>
      </c>
      <c r="F846" s="217" t="str">
        <f t="shared" si="24"/>
        <v/>
      </c>
      <c r="G846" s="142"/>
      <c r="H846" s="142"/>
      <c r="I846" s="142"/>
    </row>
    <row r="847" spans="1:9" ht="21.95" customHeight="1" x14ac:dyDescent="0.3">
      <c r="A847" s="142" t="str">
        <f t="shared" si="20"/>
        <v/>
      </c>
      <c r="B847" s="194" t="str">
        <f t="shared" si="21"/>
        <v/>
      </c>
      <c r="C847" s="142"/>
      <c r="D847" s="223"/>
      <c r="E847" s="194"/>
      <c r="F847" s="217" t="str">
        <f t="shared" si="24"/>
        <v/>
      </c>
      <c r="G847" s="142"/>
      <c r="H847" s="142"/>
      <c r="I847" s="142"/>
    </row>
    <row r="848" spans="1:9" ht="21.95" customHeight="1" thickBot="1" x14ac:dyDescent="0.35">
      <c r="B848" s="45"/>
      <c r="C848" s="46"/>
      <c r="D848" s="46" t="s">
        <v>60</v>
      </c>
      <c r="E848" s="1294">
        <f>I821+I822</f>
        <v>0</v>
      </c>
      <c r="F848" s="1294"/>
      <c r="G848" s="110"/>
      <c r="H848" s="111"/>
      <c r="I848" s="102"/>
    </row>
    <row r="849" spans="1:9" ht="21.95" customHeight="1" thickBot="1" x14ac:dyDescent="0.35">
      <c r="B849" s="311"/>
      <c r="C849" s="312"/>
      <c r="D849" s="314" t="s">
        <v>484</v>
      </c>
      <c r="E849" s="312"/>
      <c r="F849" s="315">
        <f>SUM(E848)</f>
        <v>0</v>
      </c>
      <c r="G849" s="312"/>
      <c r="H849" s="307"/>
      <c r="I849" s="102"/>
    </row>
    <row r="850" spans="1:9" ht="81.75" customHeight="1" x14ac:dyDescent="0.2">
      <c r="A850" s="1295"/>
      <c r="B850" s="1295"/>
      <c r="C850" s="1295"/>
      <c r="D850" s="1295"/>
      <c r="E850" s="1295"/>
      <c r="F850" s="1295"/>
      <c r="G850" s="1295"/>
      <c r="H850" s="1295"/>
      <c r="I850" s="1295"/>
    </row>
    <row r="851" spans="1:9" ht="24.95" customHeight="1" x14ac:dyDescent="0.2">
      <c r="A851" s="1297" t="s">
        <v>498</v>
      </c>
      <c r="B851" s="1298"/>
      <c r="C851" s="1298"/>
      <c r="D851" s="1298"/>
      <c r="E851" s="1298"/>
      <c r="F851" s="1298"/>
      <c r="G851" s="1298"/>
      <c r="H851" s="1298"/>
      <c r="I851" s="1299"/>
    </row>
    <row r="852" spans="1:9" ht="39.950000000000003" customHeight="1" x14ac:dyDescent="0.2">
      <c r="A852" s="1296" t="str">
        <f>IF(SUM(E881)=0,"---- FACTURE A ZERO ----","")</f>
        <v>---- FACTURE A ZERO ----</v>
      </c>
      <c r="B852" s="1296"/>
      <c r="C852" s="1296"/>
      <c r="D852" s="1296"/>
      <c r="E852" s="1296"/>
      <c r="F852" s="1296"/>
      <c r="G852" s="1296"/>
      <c r="H852" s="1296"/>
      <c r="I852" s="1296"/>
    </row>
    <row r="853" spans="1:9" ht="21.95" customHeight="1" x14ac:dyDescent="0.3">
      <c r="A853" s="224"/>
      <c r="B853" s="40" t="s">
        <v>50</v>
      </c>
      <c r="C853" s="40"/>
      <c r="D853" s="40"/>
      <c r="E853" s="1315">
        <f>SUM(L58:L83)</f>
        <v>0</v>
      </c>
      <c r="F853" s="1315"/>
      <c r="G853" s="116"/>
      <c r="H853" s="43">
        <v>606</v>
      </c>
      <c r="I853" s="44"/>
    </row>
    <row r="854" spans="1:9" ht="21.95" customHeight="1" x14ac:dyDescent="0.3">
      <c r="A854" s="142"/>
      <c r="B854" s="1154"/>
      <c r="C854" s="1154"/>
      <c r="D854" s="1154"/>
      <c r="E854" s="1154"/>
      <c r="F854" s="1154"/>
      <c r="G854" s="1154"/>
      <c r="H854" s="1154"/>
      <c r="I854" s="324"/>
    </row>
    <row r="855" spans="1:9" ht="21.95" customHeight="1" x14ac:dyDescent="0.3">
      <c r="A855" s="142"/>
      <c r="B855" s="1154"/>
      <c r="C855" s="1154"/>
      <c r="D855" s="1154"/>
      <c r="E855" s="1154"/>
      <c r="F855" s="1154"/>
      <c r="G855" s="1154"/>
      <c r="H855" s="1154"/>
      <c r="I855" s="324"/>
    </row>
    <row r="856" spans="1:9" ht="21.95" customHeight="1" x14ac:dyDescent="0.3">
      <c r="A856" s="142"/>
      <c r="B856" s="1154"/>
      <c r="C856" s="1154"/>
      <c r="D856" s="1154"/>
      <c r="E856" s="1154"/>
      <c r="F856" s="1154"/>
      <c r="G856" s="1154"/>
      <c r="H856" s="1154"/>
      <c r="I856" s="324"/>
    </row>
    <row r="857" spans="1:9" ht="21.95" customHeight="1" x14ac:dyDescent="0.3">
      <c r="A857" s="142"/>
      <c r="B857" s="1154"/>
      <c r="C857" s="1154"/>
      <c r="D857" s="1154"/>
      <c r="E857" s="1154"/>
      <c r="F857" s="1154"/>
      <c r="G857" s="1154"/>
      <c r="H857" s="1154"/>
      <c r="I857" s="324"/>
    </row>
    <row r="858" spans="1:9" ht="21.95" customHeight="1" x14ac:dyDescent="0.3">
      <c r="A858" s="142"/>
      <c r="B858" s="1154"/>
      <c r="C858" s="1154"/>
      <c r="D858" s="1154"/>
      <c r="E858" s="1154"/>
      <c r="F858" s="1154"/>
      <c r="G858" s="1154"/>
      <c r="H858" s="1154"/>
      <c r="I858" s="324"/>
    </row>
    <row r="859" spans="1:9" ht="21.95" customHeight="1" x14ac:dyDescent="0.3">
      <c r="A859" s="142"/>
      <c r="B859" s="1154"/>
      <c r="C859" s="1154"/>
      <c r="D859" s="1154"/>
      <c r="E859" s="1154"/>
      <c r="F859" s="1154"/>
      <c r="G859" s="1154"/>
      <c r="H859" s="1154"/>
      <c r="I859" s="324"/>
    </row>
    <row r="860" spans="1:9" ht="21.95" customHeight="1" x14ac:dyDescent="0.3">
      <c r="A860" s="142"/>
      <c r="B860" s="1154"/>
      <c r="C860" s="1154"/>
      <c r="D860" s="1154"/>
      <c r="E860" s="1154"/>
      <c r="F860" s="1154"/>
      <c r="G860" s="1154"/>
      <c r="H860" s="1154"/>
      <c r="I860" s="324"/>
    </row>
    <row r="861" spans="1:9" ht="21.95" customHeight="1" x14ac:dyDescent="0.3">
      <c r="A861" s="142"/>
      <c r="B861" s="1154"/>
      <c r="C861" s="1154"/>
      <c r="D861" s="1154"/>
      <c r="E861" s="1154"/>
      <c r="F861" s="1154"/>
      <c r="G861" s="1154"/>
      <c r="H861" s="1154"/>
      <c r="I861" s="324"/>
    </row>
    <row r="862" spans="1:9" ht="21.95" customHeight="1" x14ac:dyDescent="0.3">
      <c r="A862" s="142"/>
      <c r="B862" s="1154"/>
      <c r="C862" s="1154"/>
      <c r="D862" s="1154"/>
      <c r="E862" s="1154"/>
      <c r="F862" s="1154"/>
      <c r="G862" s="1154"/>
      <c r="H862" s="1154"/>
      <c r="I862" s="324"/>
    </row>
    <row r="863" spans="1:9" ht="21.95" customHeight="1" x14ac:dyDescent="0.3">
      <c r="A863" s="142"/>
      <c r="B863" s="1154"/>
      <c r="C863" s="1154"/>
      <c r="D863" s="1154"/>
      <c r="E863" s="1154"/>
      <c r="F863" s="1154"/>
      <c r="G863" s="1154"/>
      <c r="H863" s="1154"/>
      <c r="I863" s="324"/>
    </row>
    <row r="864" spans="1:9" ht="21.95" customHeight="1" x14ac:dyDescent="0.3">
      <c r="A864" s="142"/>
      <c r="B864" s="1154"/>
      <c r="C864" s="1154"/>
      <c r="D864" s="1154"/>
      <c r="E864" s="1154"/>
      <c r="F864" s="1154"/>
      <c r="G864" s="1154"/>
      <c r="H864" s="1154"/>
      <c r="I864" s="324"/>
    </row>
    <row r="865" spans="1:9" ht="21.95" customHeight="1" x14ac:dyDescent="0.3">
      <c r="A865" s="142"/>
      <c r="B865" s="1154"/>
      <c r="C865" s="1154"/>
      <c r="D865" s="1154"/>
      <c r="E865" s="1154"/>
      <c r="F865" s="1154"/>
      <c r="G865" s="1154"/>
      <c r="H865" s="1154"/>
      <c r="I865" s="324"/>
    </row>
    <row r="866" spans="1:9" ht="21.95" customHeight="1" x14ac:dyDescent="0.3">
      <c r="A866" s="142"/>
      <c r="B866" s="1154"/>
      <c r="C866" s="1154"/>
      <c r="D866" s="1154"/>
      <c r="E866" s="1154"/>
      <c r="F866" s="1154"/>
      <c r="G866" s="1154"/>
      <c r="H866" s="1154"/>
      <c r="I866" s="324"/>
    </row>
    <row r="867" spans="1:9" ht="21.95" customHeight="1" x14ac:dyDescent="0.3">
      <c r="A867" s="142"/>
      <c r="B867" s="1154"/>
      <c r="C867" s="1154"/>
      <c r="D867" s="1154"/>
      <c r="E867" s="1154"/>
      <c r="F867" s="1154"/>
      <c r="G867" s="1154"/>
      <c r="H867" s="1154"/>
      <c r="I867" s="324"/>
    </row>
    <row r="868" spans="1:9" ht="21.95" customHeight="1" x14ac:dyDescent="0.3">
      <c r="A868" s="142"/>
      <c r="B868" s="1154"/>
      <c r="C868" s="1154"/>
      <c r="D868" s="1154"/>
      <c r="E868" s="1154"/>
      <c r="F868" s="1154"/>
      <c r="G868" s="1154"/>
      <c r="H868" s="1154"/>
      <c r="I868" s="324"/>
    </row>
    <row r="869" spans="1:9" ht="21.95" customHeight="1" x14ac:dyDescent="0.3">
      <c r="A869" s="142"/>
      <c r="B869" s="1154"/>
      <c r="C869" s="1154"/>
      <c r="D869" s="1154"/>
      <c r="E869" s="1154"/>
      <c r="F869" s="1154"/>
      <c r="G869" s="1154"/>
      <c r="H869" s="1154"/>
      <c r="I869" s="324"/>
    </row>
    <row r="870" spans="1:9" ht="21.95" customHeight="1" x14ac:dyDescent="0.3">
      <c r="A870" s="142"/>
      <c r="B870" s="1154"/>
      <c r="C870" s="1154"/>
      <c r="D870" s="1154"/>
      <c r="E870" s="1154"/>
      <c r="F870" s="1154"/>
      <c r="G870" s="1154"/>
      <c r="H870" s="1154"/>
      <c r="I870" s="324"/>
    </row>
    <row r="871" spans="1:9" ht="21.95" customHeight="1" x14ac:dyDescent="0.3">
      <c r="A871" s="142"/>
      <c r="B871" s="1154"/>
      <c r="C871" s="1154"/>
      <c r="D871" s="1154"/>
      <c r="E871" s="1154"/>
      <c r="F871" s="1154"/>
      <c r="G871" s="1154"/>
      <c r="H871" s="1154"/>
      <c r="I871" s="324"/>
    </row>
    <row r="872" spans="1:9" ht="21.95" customHeight="1" x14ac:dyDescent="0.3">
      <c r="A872" s="142"/>
      <c r="B872" s="1154"/>
      <c r="C872" s="1154"/>
      <c r="D872" s="1154"/>
      <c r="E872" s="1154"/>
      <c r="F872" s="1154"/>
      <c r="G872" s="1154"/>
      <c r="H872" s="1154"/>
      <c r="I872" s="324"/>
    </row>
    <row r="873" spans="1:9" ht="21.95" customHeight="1" x14ac:dyDescent="0.3">
      <c r="A873" s="142"/>
      <c r="B873" s="194"/>
      <c r="C873" s="142"/>
      <c r="D873" s="216"/>
      <c r="E873" s="194"/>
      <c r="F873" s="217"/>
      <c r="G873" s="142"/>
      <c r="H873" s="142"/>
      <c r="I873" s="188"/>
    </row>
    <row r="874" spans="1:9" ht="21.95" customHeight="1" x14ac:dyDescent="0.3">
      <c r="A874" s="142"/>
      <c r="B874" s="194"/>
      <c r="C874" s="142"/>
      <c r="D874" s="216"/>
      <c r="E874" s="194"/>
      <c r="F874" s="217"/>
      <c r="G874" s="142"/>
      <c r="H874" s="142"/>
      <c r="I874" s="188"/>
    </row>
    <row r="875" spans="1:9" ht="21.95" customHeight="1" x14ac:dyDescent="0.3">
      <c r="A875" s="142"/>
      <c r="B875" s="194"/>
      <c r="C875" s="142"/>
      <c r="D875" s="216"/>
      <c r="E875" s="194"/>
      <c r="F875" s="217"/>
      <c r="G875" s="142"/>
      <c r="H875" s="142"/>
      <c r="I875" s="188"/>
    </row>
    <row r="876" spans="1:9" ht="21.95" customHeight="1" x14ac:dyDescent="0.3">
      <c r="A876" s="142"/>
      <c r="B876" s="194"/>
      <c r="C876" s="142"/>
      <c r="D876" s="216"/>
      <c r="E876" s="194"/>
      <c r="F876" s="217"/>
      <c r="G876" s="142"/>
      <c r="H876" s="142"/>
      <c r="I876" s="188"/>
    </row>
    <row r="877" spans="1:9" ht="21.95" customHeight="1" x14ac:dyDescent="0.3">
      <c r="A877" s="142"/>
      <c r="B877" s="194"/>
      <c r="C877" s="142"/>
      <c r="D877" s="216"/>
      <c r="E877" s="194"/>
      <c r="F877" s="217"/>
      <c r="G877" s="142"/>
      <c r="H877" s="142"/>
      <c r="I877" s="188"/>
    </row>
    <row r="878" spans="1:9" ht="21.95" customHeight="1" x14ac:dyDescent="0.3">
      <c r="A878" s="142"/>
      <c r="B878" s="194"/>
      <c r="C878" s="142"/>
      <c r="D878" s="216"/>
      <c r="E878" s="194"/>
      <c r="F878" s="217"/>
      <c r="G878" s="142"/>
      <c r="H878" s="142"/>
      <c r="I878" s="188"/>
    </row>
    <row r="879" spans="1:9" ht="21.95" customHeight="1" x14ac:dyDescent="0.3">
      <c r="A879" s="142"/>
      <c r="B879" s="194"/>
      <c r="C879" s="142"/>
      <c r="D879" s="216"/>
      <c r="E879" s="194"/>
      <c r="F879" s="217"/>
      <c r="G879" s="142"/>
      <c r="H879" s="142"/>
      <c r="I879" s="188"/>
    </row>
    <row r="880" spans="1:9" ht="21.95" customHeight="1" x14ac:dyDescent="0.3">
      <c r="A880" s="142"/>
      <c r="B880" s="194"/>
      <c r="C880" s="142"/>
      <c r="D880" s="216"/>
      <c r="E880" s="194"/>
      <c r="F880" s="217"/>
      <c r="G880" s="142"/>
      <c r="H880" s="142"/>
      <c r="I880" s="188"/>
    </row>
    <row r="881" spans="1:9" ht="21.95" customHeight="1" thickBot="1" x14ac:dyDescent="0.35">
      <c r="B881" s="45"/>
      <c r="C881" s="46"/>
      <c r="D881" s="46" t="s">
        <v>3</v>
      </c>
      <c r="E881" s="1294">
        <f>E853</f>
        <v>0</v>
      </c>
      <c r="F881" s="1294"/>
      <c r="G881" s="110"/>
      <c r="H881" s="111"/>
      <c r="I881" s="102"/>
    </row>
    <row r="882" spans="1:9" ht="21.75" customHeight="1" thickBot="1" x14ac:dyDescent="0.35">
      <c r="B882" s="311"/>
      <c r="C882" s="312"/>
      <c r="D882" s="314" t="s">
        <v>484</v>
      </c>
      <c r="E882" s="312"/>
      <c r="F882" s="315">
        <f>SUM(E881)</f>
        <v>0</v>
      </c>
      <c r="G882" s="312"/>
      <c r="H882" s="307"/>
      <c r="I882" s="102"/>
    </row>
    <row r="883" spans="1:9" ht="81.75" customHeight="1" x14ac:dyDescent="0.2">
      <c r="A883" s="1295"/>
      <c r="B883" s="1295"/>
      <c r="C883" s="1295"/>
      <c r="D883" s="1295"/>
      <c r="E883" s="1295"/>
      <c r="F883" s="1295"/>
      <c r="G883" s="1295"/>
      <c r="H883" s="1295"/>
      <c r="I883" s="1295"/>
    </row>
    <row r="884" spans="1:9" ht="24.95" customHeight="1" x14ac:dyDescent="0.2">
      <c r="A884" s="1297" t="s">
        <v>537</v>
      </c>
      <c r="B884" s="1298"/>
      <c r="C884" s="1298"/>
      <c r="D884" s="1298"/>
      <c r="E884" s="1298"/>
      <c r="F884" s="1298"/>
      <c r="G884" s="1298"/>
      <c r="H884" s="1298"/>
      <c r="I884" s="1299"/>
    </row>
    <row r="885" spans="1:9" ht="39.950000000000003" customHeight="1" x14ac:dyDescent="0.2">
      <c r="A885" s="1296" t="str">
        <f>IF(SUM(E914)=0,"---- FACTURE A ZERO ----","")</f>
        <v>---- FACTURE A ZERO ----</v>
      </c>
      <c r="B885" s="1296"/>
      <c r="C885" s="1296"/>
      <c r="D885" s="1296"/>
      <c r="E885" s="1296"/>
      <c r="F885" s="1296"/>
      <c r="G885" s="1296"/>
      <c r="H885" s="1296"/>
      <c r="I885" s="1296"/>
    </row>
    <row r="886" spans="1:9" ht="21.95" customHeight="1" x14ac:dyDescent="0.3">
      <c r="A886" s="227" t="s">
        <v>444</v>
      </c>
      <c r="B886" s="186" t="str">
        <f>IF(MHD!B93="","",MHD!B93)</f>
        <v/>
      </c>
      <c r="D886" s="186"/>
      <c r="E886" s="187" t="str">
        <f>IF(MHD!F93="","",MHD!F93)</f>
        <v/>
      </c>
      <c r="F886" s="101" t="s">
        <v>8</v>
      </c>
      <c r="G886" s="29">
        <f>'Matrice Fact.'!K149</f>
        <v>1</v>
      </c>
      <c r="H886" s="30">
        <v>606</v>
      </c>
      <c r="I886" s="146" t="str">
        <f t="shared" ref="I886:I887" si="25">IF(E886="","",E886*G886)</f>
        <v/>
      </c>
    </row>
    <row r="887" spans="1:9" ht="21.95" customHeight="1" x14ac:dyDescent="0.3">
      <c r="A887" s="237" t="str">
        <f>IF(B94="","","CDE :")</f>
        <v/>
      </c>
      <c r="B887" s="189" t="str">
        <f>IF(MHD!B94="","",MHD!B94)</f>
        <v/>
      </c>
      <c r="C887" s="190"/>
      <c r="D887" s="190"/>
      <c r="E887" s="191" t="str">
        <f>IF(MHD!F94="","",MHD!F94)</f>
        <v/>
      </c>
      <c r="F887" s="133" t="str">
        <f>IF(A887="","","PST x")</f>
        <v/>
      </c>
      <c r="G887" s="192" t="str">
        <f>IF(A887="","",$G$886)</f>
        <v/>
      </c>
      <c r="H887" s="134" t="str">
        <f t="shared" ref="H887" si="26">IF(A887="","","606")</f>
        <v/>
      </c>
      <c r="I887" s="193" t="str">
        <f t="shared" si="25"/>
        <v/>
      </c>
    </row>
    <row r="888" spans="1:9" ht="21.95" customHeight="1" x14ac:dyDescent="0.3">
      <c r="A888" s="237" t="str">
        <f>IF(B95="","","CDE :")</f>
        <v/>
      </c>
      <c r="B888" s="194" t="str">
        <f>IF(MHD!B95="","",MHD!B95)</f>
        <v/>
      </c>
      <c r="C888" s="188"/>
      <c r="D888" s="188"/>
      <c r="E888" s="187" t="str">
        <f>IF(MHD!F95="","",MHD!F95)</f>
        <v/>
      </c>
      <c r="F888" s="136" t="str">
        <f t="shared" ref="F888:F889" si="27">IF(A888="","","PST x")</f>
        <v/>
      </c>
      <c r="G888" s="195" t="str">
        <f>IF(A888="","",$G$886)</f>
        <v/>
      </c>
      <c r="H888" s="138" t="str">
        <f t="shared" ref="H888:H889" si="28">IF(A888="","","606")</f>
        <v/>
      </c>
      <c r="I888" s="196" t="str">
        <f t="shared" ref="I888:I889" si="29">IF(E888="","",E888*G888)</f>
        <v/>
      </c>
    </row>
    <row r="889" spans="1:9" ht="21.95" customHeight="1" x14ac:dyDescent="0.3">
      <c r="A889" s="237" t="str">
        <f>IF(B96="","","CDE :")</f>
        <v/>
      </c>
      <c r="B889" s="194" t="str">
        <f>IF(MHD!B96="","",MHD!B96)</f>
        <v/>
      </c>
      <c r="C889" s="188"/>
      <c r="D889" s="188"/>
      <c r="E889" s="187" t="str">
        <f>IF(MHD!F96="","",MHD!F96)</f>
        <v/>
      </c>
      <c r="F889" s="136" t="str">
        <f t="shared" si="27"/>
        <v/>
      </c>
      <c r="G889" s="195" t="str">
        <f>IF(A889="","",$G$886)</f>
        <v/>
      </c>
      <c r="H889" s="138" t="str">
        <f t="shared" si="28"/>
        <v/>
      </c>
      <c r="I889" s="196" t="str">
        <f t="shared" si="29"/>
        <v/>
      </c>
    </row>
    <row r="890" spans="1:9" ht="21.95" customHeight="1" x14ac:dyDescent="0.3">
      <c r="A890" s="237" t="str">
        <f>IF(B97="","","CDE :")</f>
        <v/>
      </c>
      <c r="B890" s="194" t="str">
        <f>IF(MHD!B97="","",MHD!B97)</f>
        <v/>
      </c>
      <c r="C890" s="188"/>
      <c r="D890" s="188"/>
      <c r="E890" s="187" t="str">
        <f>IF(MHD!F97="","",MHD!F97)</f>
        <v/>
      </c>
      <c r="F890" s="136" t="str">
        <f t="shared" ref="F890" si="30">IF(A890="","","PST x")</f>
        <v/>
      </c>
      <c r="G890" s="195" t="str">
        <f>IF(A890="","",$G$886)</f>
        <v/>
      </c>
      <c r="H890" s="138" t="str">
        <f t="shared" ref="H890" si="31">IF(A890="","","606")</f>
        <v/>
      </c>
      <c r="I890" s="196" t="str">
        <f t="shared" ref="I890" si="32">IF(E890="","",E890*G890)</f>
        <v/>
      </c>
    </row>
    <row r="891" spans="1:9" ht="21.95" customHeight="1" x14ac:dyDescent="0.3">
      <c r="A891" s="142"/>
      <c r="B891" s="852" t="str">
        <f t="shared" ref="B891:B902" si="33">IF(B145="","",B145)</f>
        <v/>
      </c>
      <c r="C891" s="852"/>
      <c r="D891" s="852"/>
      <c r="E891" s="852"/>
      <c r="F891" s="852"/>
      <c r="G891" s="852"/>
      <c r="H891" s="852"/>
      <c r="I891" s="324" t="str">
        <f t="shared" ref="I891:I902" si="34">IF(I145="","",I145)</f>
        <v/>
      </c>
    </row>
    <row r="892" spans="1:9" ht="21.95" customHeight="1" x14ac:dyDescent="0.3">
      <c r="A892" s="142"/>
      <c r="B892" s="852" t="str">
        <f t="shared" si="33"/>
        <v/>
      </c>
      <c r="C892" s="852"/>
      <c r="D892" s="852"/>
      <c r="E892" s="852"/>
      <c r="F892" s="852"/>
      <c r="G892" s="852"/>
      <c r="H892" s="852"/>
      <c r="I892" s="324" t="str">
        <f t="shared" si="34"/>
        <v/>
      </c>
    </row>
    <row r="893" spans="1:9" ht="21.95" customHeight="1" x14ac:dyDescent="0.3">
      <c r="A893" s="142"/>
      <c r="B893" s="852" t="str">
        <f t="shared" si="33"/>
        <v/>
      </c>
      <c r="C893" s="852"/>
      <c r="D893" s="852"/>
      <c r="E893" s="852"/>
      <c r="F893" s="852"/>
      <c r="G893" s="852"/>
      <c r="H893" s="852"/>
      <c r="I893" s="324" t="str">
        <f t="shared" si="34"/>
        <v/>
      </c>
    </row>
    <row r="894" spans="1:9" ht="21.95" customHeight="1" x14ac:dyDescent="0.3">
      <c r="A894" s="142"/>
      <c r="B894" s="852" t="str">
        <f t="shared" si="33"/>
        <v/>
      </c>
      <c r="C894" s="852"/>
      <c r="D894" s="852"/>
      <c r="E894" s="852"/>
      <c r="F894" s="852"/>
      <c r="G894" s="852"/>
      <c r="H894" s="852"/>
      <c r="I894" s="324" t="str">
        <f t="shared" si="34"/>
        <v/>
      </c>
    </row>
    <row r="895" spans="1:9" ht="21.95" customHeight="1" x14ac:dyDescent="0.3">
      <c r="A895" s="142"/>
      <c r="B895" s="852" t="str">
        <f t="shared" si="33"/>
        <v/>
      </c>
      <c r="C895" s="852"/>
      <c r="D895" s="852"/>
      <c r="E895" s="852"/>
      <c r="F895" s="852"/>
      <c r="G895" s="852"/>
      <c r="H895" s="852"/>
      <c r="I895" s="324" t="str">
        <f t="shared" si="34"/>
        <v/>
      </c>
    </row>
    <row r="896" spans="1:9" ht="21.95" customHeight="1" x14ac:dyDescent="0.3">
      <c r="A896" s="142"/>
      <c r="B896" s="852" t="str">
        <f t="shared" si="33"/>
        <v/>
      </c>
      <c r="C896" s="852"/>
      <c r="D896" s="852"/>
      <c r="E896" s="852"/>
      <c r="F896" s="852"/>
      <c r="G896" s="852"/>
      <c r="H896" s="852"/>
      <c r="I896" s="324" t="str">
        <f t="shared" si="34"/>
        <v/>
      </c>
    </row>
    <row r="897" spans="1:9" ht="21.95" customHeight="1" x14ac:dyDescent="0.3">
      <c r="A897" s="142"/>
      <c r="B897" s="852" t="str">
        <f t="shared" si="33"/>
        <v/>
      </c>
      <c r="C897" s="852"/>
      <c r="D897" s="852"/>
      <c r="E897" s="852"/>
      <c r="F897" s="852"/>
      <c r="G897" s="852"/>
      <c r="H897" s="852"/>
      <c r="I897" s="324" t="str">
        <f t="shared" si="34"/>
        <v/>
      </c>
    </row>
    <row r="898" spans="1:9" ht="21.95" customHeight="1" x14ac:dyDescent="0.3">
      <c r="A898" s="142"/>
      <c r="B898" s="852" t="str">
        <f t="shared" si="33"/>
        <v/>
      </c>
      <c r="C898" s="852"/>
      <c r="D898" s="852"/>
      <c r="E898" s="852"/>
      <c r="F898" s="852"/>
      <c r="G898" s="852"/>
      <c r="H898" s="852"/>
      <c r="I898" s="324" t="str">
        <f t="shared" si="34"/>
        <v/>
      </c>
    </row>
    <row r="899" spans="1:9" ht="21.95" customHeight="1" x14ac:dyDescent="0.3">
      <c r="A899" s="142"/>
      <c r="B899" s="852" t="str">
        <f t="shared" si="33"/>
        <v/>
      </c>
      <c r="C899" s="852"/>
      <c r="D899" s="852"/>
      <c r="E899" s="852"/>
      <c r="F899" s="852"/>
      <c r="G899" s="852"/>
      <c r="H899" s="852"/>
      <c r="I899" s="324" t="str">
        <f t="shared" si="34"/>
        <v/>
      </c>
    </row>
    <row r="900" spans="1:9" ht="21.95" customHeight="1" x14ac:dyDescent="0.3">
      <c r="A900" s="142"/>
      <c r="B900" s="852" t="str">
        <f t="shared" si="33"/>
        <v/>
      </c>
      <c r="C900" s="852"/>
      <c r="D900" s="852"/>
      <c r="E900" s="852"/>
      <c r="F900" s="852"/>
      <c r="G900" s="852"/>
      <c r="H900" s="852"/>
      <c r="I900" s="324" t="str">
        <f t="shared" si="34"/>
        <v/>
      </c>
    </row>
    <row r="901" spans="1:9" ht="21.95" customHeight="1" x14ac:dyDescent="0.3">
      <c r="A901" s="142"/>
      <c r="B901" s="852" t="str">
        <f t="shared" si="33"/>
        <v/>
      </c>
      <c r="C901" s="852"/>
      <c r="D901" s="852"/>
      <c r="E901" s="852"/>
      <c r="F901" s="852"/>
      <c r="G901" s="852"/>
      <c r="H901" s="852"/>
      <c r="I901" s="324" t="str">
        <f t="shared" si="34"/>
        <v/>
      </c>
    </row>
    <row r="902" spans="1:9" ht="21.95" customHeight="1" x14ac:dyDescent="0.3">
      <c r="A902" s="142"/>
      <c r="B902" s="852" t="str">
        <f t="shared" si="33"/>
        <v/>
      </c>
      <c r="C902" s="852"/>
      <c r="D902" s="852"/>
      <c r="E902" s="852"/>
      <c r="F902" s="852"/>
      <c r="G902" s="852"/>
      <c r="H902" s="852"/>
      <c r="I902" s="324" t="str">
        <f t="shared" si="34"/>
        <v/>
      </c>
    </row>
    <row r="903" spans="1:9" ht="21.95" customHeight="1" x14ac:dyDescent="0.3">
      <c r="A903" s="142"/>
      <c r="B903" s="852"/>
      <c r="C903" s="852"/>
      <c r="D903" s="852"/>
      <c r="E903" s="852"/>
      <c r="F903" s="852"/>
      <c r="G903" s="852"/>
      <c r="H903" s="852"/>
      <c r="I903" s="324"/>
    </row>
    <row r="904" spans="1:9" ht="21.95" customHeight="1" x14ac:dyDescent="0.3">
      <c r="A904" s="142"/>
      <c r="B904" s="194"/>
      <c r="C904" s="142"/>
      <c r="D904" s="216"/>
      <c r="E904" s="194"/>
      <c r="F904" s="217"/>
      <c r="G904" s="142"/>
      <c r="H904" s="142"/>
      <c r="I904" s="188"/>
    </row>
    <row r="905" spans="1:9" ht="21.95" customHeight="1" x14ac:dyDescent="0.3">
      <c r="A905" s="142"/>
      <c r="B905" s="194"/>
      <c r="C905" s="142"/>
      <c r="D905" s="216"/>
      <c r="E905" s="194"/>
      <c r="F905" s="217"/>
      <c r="G905" s="142"/>
      <c r="H905" s="142"/>
      <c r="I905" s="188"/>
    </row>
    <row r="906" spans="1:9" ht="21.95" customHeight="1" x14ac:dyDescent="0.3">
      <c r="A906" s="142"/>
      <c r="B906" s="194"/>
      <c r="C906" s="142"/>
      <c r="D906" s="216"/>
      <c r="E906" s="194"/>
      <c r="F906" s="217"/>
      <c r="G906" s="142"/>
      <c r="H906" s="142"/>
      <c r="I906" s="188"/>
    </row>
    <row r="907" spans="1:9" ht="21.95" customHeight="1" x14ac:dyDescent="0.3">
      <c r="A907" s="142"/>
      <c r="B907" s="194"/>
      <c r="C907" s="142"/>
      <c r="D907" s="216"/>
      <c r="E907" s="194"/>
      <c r="F907" s="217"/>
      <c r="G907" s="142"/>
      <c r="H907" s="142"/>
      <c r="I907" s="188"/>
    </row>
    <row r="908" spans="1:9" ht="21.95" customHeight="1" x14ac:dyDescent="0.3">
      <c r="A908" s="142"/>
      <c r="B908" s="194"/>
      <c r="C908" s="142"/>
      <c r="D908" s="216"/>
      <c r="E908" s="194"/>
      <c r="F908" s="217"/>
      <c r="G908" s="142"/>
      <c r="H908" s="142"/>
      <c r="I908" s="188"/>
    </row>
    <row r="909" spans="1:9" ht="21.95" customHeight="1" x14ac:dyDescent="0.3">
      <c r="A909" s="142"/>
      <c r="B909" s="194"/>
      <c r="C909" s="142"/>
      <c r="D909" s="216"/>
      <c r="E909" s="194"/>
      <c r="F909" s="217"/>
      <c r="G909" s="142"/>
      <c r="H909" s="142"/>
      <c r="I909" s="188"/>
    </row>
    <row r="910" spans="1:9" ht="21.95" customHeight="1" x14ac:dyDescent="0.3">
      <c r="A910" s="142"/>
      <c r="B910" s="194"/>
      <c r="C910" s="142"/>
      <c r="D910" s="216"/>
      <c r="E910" s="194"/>
      <c r="F910" s="217"/>
      <c r="G910" s="142"/>
      <c r="H910" s="142"/>
      <c r="I910" s="188"/>
    </row>
    <row r="911" spans="1:9" ht="21.95" customHeight="1" x14ac:dyDescent="0.3">
      <c r="A911" s="142"/>
      <c r="B911" s="194"/>
      <c r="C911" s="142"/>
      <c r="D911" s="216"/>
      <c r="E911" s="194"/>
      <c r="F911" s="217"/>
      <c r="G911" s="142"/>
      <c r="H911" s="142"/>
      <c r="I911" s="188"/>
    </row>
    <row r="912" spans="1:9" ht="21.95" customHeight="1" x14ac:dyDescent="0.3">
      <c r="A912" s="142"/>
      <c r="B912" s="194"/>
      <c r="C912" s="142"/>
      <c r="D912" s="216"/>
      <c r="E912" s="194"/>
      <c r="F912" s="217"/>
      <c r="G912" s="142"/>
      <c r="H912" s="142"/>
      <c r="I912" s="188"/>
    </row>
    <row r="913" spans="1:9" ht="21.95" customHeight="1" x14ac:dyDescent="0.3">
      <c r="A913" s="142"/>
      <c r="B913" s="194"/>
      <c r="C913" s="142"/>
      <c r="D913" s="216"/>
      <c r="E913" s="194"/>
      <c r="F913" s="217"/>
      <c r="G913" s="142"/>
      <c r="H913" s="142"/>
      <c r="I913" s="188"/>
    </row>
    <row r="914" spans="1:9" ht="21.95" customHeight="1" thickBot="1" x14ac:dyDescent="0.35">
      <c r="B914" s="45"/>
      <c r="C914" s="46"/>
      <c r="D914" s="46" t="s">
        <v>3</v>
      </c>
      <c r="E914" s="1294">
        <f>SUM(I886:I911)</f>
        <v>0</v>
      </c>
      <c r="F914" s="1294"/>
      <c r="G914" s="110"/>
      <c r="H914" s="111"/>
      <c r="I914" s="102"/>
    </row>
    <row r="915" spans="1:9" ht="21.75" customHeight="1" thickBot="1" x14ac:dyDescent="0.35">
      <c r="B915" s="311"/>
      <c r="C915" s="312"/>
      <c r="D915" s="314" t="s">
        <v>484</v>
      </c>
      <c r="E915" s="312"/>
      <c r="F915" s="315">
        <f>SUM(E914)</f>
        <v>0</v>
      </c>
      <c r="G915" s="312"/>
      <c r="H915" s="307"/>
      <c r="I915" s="102"/>
    </row>
    <row r="916" spans="1:9" ht="81.75" customHeight="1" x14ac:dyDescent="0.2">
      <c r="A916" s="1295"/>
      <c r="B916" s="1295"/>
      <c r="C916" s="1295"/>
      <c r="D916" s="1295"/>
      <c r="E916" s="1295"/>
      <c r="F916" s="1295"/>
      <c r="G916" s="1295"/>
      <c r="H916" s="1295"/>
      <c r="I916" s="1295"/>
    </row>
    <row r="917" spans="1:9" ht="24.95" customHeight="1" x14ac:dyDescent="0.2">
      <c r="A917" s="1297" t="s">
        <v>541</v>
      </c>
      <c r="B917" s="1298"/>
      <c r="C917" s="1298"/>
      <c r="D917" s="1298"/>
      <c r="E917" s="1298"/>
      <c r="F917" s="1298"/>
      <c r="G917" s="1298"/>
      <c r="H917" s="1298"/>
      <c r="I917" s="1299"/>
    </row>
    <row r="918" spans="1:9" ht="39.950000000000003" customHeight="1" x14ac:dyDescent="0.2">
      <c r="A918" s="1296" t="e">
        <f>IF(SUM(E947)=0,"---- FACTURE A ZERO ----","")</f>
        <v>#REF!</v>
      </c>
      <c r="B918" s="1296"/>
      <c r="C918" s="1296"/>
      <c r="D918" s="1296"/>
      <c r="E918" s="1296"/>
      <c r="F918" s="1296"/>
      <c r="G918" s="1296"/>
      <c r="H918" s="1296"/>
      <c r="I918" s="1296"/>
    </row>
    <row r="919" spans="1:9" ht="21.95" customHeight="1" x14ac:dyDescent="0.3">
      <c r="A919" s="224"/>
      <c r="B919" s="40" t="s">
        <v>50</v>
      </c>
      <c r="C919" s="40"/>
      <c r="D919" s="40"/>
      <c r="E919" s="1315" t="e">
        <f>SUM(I922:I946)</f>
        <v>#REF!</v>
      </c>
      <c r="F919" s="1315"/>
      <c r="G919" s="116"/>
      <c r="H919" s="43">
        <v>606</v>
      </c>
      <c r="I919" s="44"/>
    </row>
    <row r="920" spans="1:9" ht="21.95" customHeight="1" x14ac:dyDescent="0.3">
      <c r="A920" s="142"/>
      <c r="B920" s="1172"/>
      <c r="C920" s="1172"/>
      <c r="D920" s="1172"/>
      <c r="E920" s="1172"/>
      <c r="F920" s="1172"/>
      <c r="G920" s="1172"/>
      <c r="H920" s="1172"/>
      <c r="I920" s="324"/>
    </row>
    <row r="921" spans="1:9" ht="21.95" customHeight="1" x14ac:dyDescent="0.3">
      <c r="A921" s="142"/>
      <c r="B921" s="1302" t="s">
        <v>543</v>
      </c>
      <c r="C921" s="1302"/>
      <c r="D921" s="1302"/>
      <c r="E921" s="1302"/>
      <c r="F921" s="1302"/>
      <c r="G921" s="1172"/>
      <c r="H921" s="1172"/>
      <c r="I921" s="324"/>
    </row>
    <row r="922" spans="1:9" ht="21.95" customHeight="1" x14ac:dyDescent="0.3">
      <c r="A922" s="135"/>
      <c r="B922" s="1174" t="e">
        <f>IF(#REF!="","",#REF!)</f>
        <v>#REF!</v>
      </c>
      <c r="C922" s="135"/>
      <c r="D922" s="135"/>
      <c r="E922" s="135"/>
      <c r="F922" s="135"/>
      <c r="G922" s="135"/>
      <c r="H922" s="135"/>
      <c r="I922" s="146" t="e">
        <f>IF(#REF!="","",#REF!*#REF!)</f>
        <v>#REF!</v>
      </c>
    </row>
    <row r="923" spans="1:9" ht="21.95" customHeight="1" x14ac:dyDescent="0.3">
      <c r="A923" s="142"/>
      <c r="B923" s="1174" t="e">
        <f>IF(#REF!="","",#REF!)</f>
        <v>#REF!</v>
      </c>
      <c r="C923" s="135"/>
      <c r="D923" s="135"/>
      <c r="E923" s="135"/>
      <c r="F923" s="135"/>
      <c r="G923" s="135"/>
      <c r="H923" s="135"/>
      <c r="I923" s="146" t="e">
        <f>IF(#REF!="","",#REF!*#REF!)</f>
        <v>#REF!</v>
      </c>
    </row>
    <row r="924" spans="1:9" ht="21.95" customHeight="1" x14ac:dyDescent="0.3">
      <c r="A924" s="142"/>
      <c r="B924" s="1174" t="e">
        <f>IF(#REF!="","",#REF!)</f>
        <v>#REF!</v>
      </c>
      <c r="C924" s="135"/>
      <c r="D924" s="135"/>
      <c r="E924" s="135"/>
      <c r="F924" s="135"/>
      <c r="G924" s="135"/>
      <c r="H924" s="135"/>
      <c r="I924" s="146" t="e">
        <f>IF(#REF!="","",#REF!*#REF!)</f>
        <v>#REF!</v>
      </c>
    </row>
    <row r="925" spans="1:9" ht="21.95" customHeight="1" x14ac:dyDescent="0.3">
      <c r="A925" s="142"/>
      <c r="B925" s="1174" t="e">
        <f>IF(#REF!="","",#REF!)</f>
        <v>#REF!</v>
      </c>
      <c r="C925" s="135"/>
      <c r="D925" s="135"/>
      <c r="E925" s="135"/>
      <c r="F925" s="135"/>
      <c r="G925" s="135"/>
      <c r="H925" s="135"/>
      <c r="I925" s="146" t="e">
        <f>IF(#REF!="","",#REF!*#REF!)</f>
        <v>#REF!</v>
      </c>
    </row>
    <row r="926" spans="1:9" ht="21.95" customHeight="1" x14ac:dyDescent="0.3">
      <c r="A926" s="142"/>
      <c r="B926" s="1174" t="e">
        <f>IF(#REF!="","",#REF!)</f>
        <v>#REF!</v>
      </c>
      <c r="C926" s="135"/>
      <c r="D926" s="135"/>
      <c r="E926" s="135"/>
      <c r="F926" s="135"/>
      <c r="G926" s="135"/>
      <c r="H926" s="135"/>
      <c r="I926" s="146" t="e">
        <f>IF(#REF!="","",#REF!*#REF!)</f>
        <v>#REF!</v>
      </c>
    </row>
    <row r="927" spans="1:9" ht="21.95" customHeight="1" x14ac:dyDescent="0.3">
      <c r="A927" s="142"/>
      <c r="B927" s="1174" t="e">
        <f>IF(#REF!="","",#REF!)</f>
        <v>#REF!</v>
      </c>
      <c r="C927" s="135"/>
      <c r="D927" s="135"/>
      <c r="E927" s="135"/>
      <c r="F927" s="135"/>
      <c r="G927" s="135"/>
      <c r="H927" s="135"/>
      <c r="I927" s="146" t="e">
        <f>IF(#REF!="","",#REF!*#REF!)</f>
        <v>#REF!</v>
      </c>
    </row>
    <row r="928" spans="1:9" ht="21.95" customHeight="1" x14ac:dyDescent="0.3">
      <c r="A928" s="142"/>
      <c r="B928" s="1174" t="e">
        <f>IF(#REF!="","",#REF!)</f>
        <v>#REF!</v>
      </c>
      <c r="C928" s="135"/>
      <c r="D928" s="135"/>
      <c r="E928" s="135"/>
      <c r="F928" s="135"/>
      <c r="G928" s="135"/>
      <c r="H928" s="135"/>
      <c r="I928" s="146" t="e">
        <f>IF(#REF!="","",#REF!*#REF!)</f>
        <v>#REF!</v>
      </c>
    </row>
    <row r="929" spans="1:9" ht="21.95" customHeight="1" x14ac:dyDescent="0.3">
      <c r="A929" s="142"/>
      <c r="B929" s="1174" t="e">
        <f>IF(#REF!="","",#REF!)</f>
        <v>#REF!</v>
      </c>
      <c r="C929" s="135"/>
      <c r="D929" s="135"/>
      <c r="E929" s="135"/>
      <c r="F929" s="135"/>
      <c r="G929" s="135"/>
      <c r="H929" s="135"/>
      <c r="I929" s="146" t="e">
        <f>IF(#REF!="","",#REF!*#REF!)</f>
        <v>#REF!</v>
      </c>
    </row>
    <row r="930" spans="1:9" ht="21.95" customHeight="1" x14ac:dyDescent="0.3">
      <c r="A930" s="142"/>
      <c r="B930" s="1174" t="e">
        <f>IF(#REF!="","",#REF!)</f>
        <v>#REF!</v>
      </c>
      <c r="C930" s="135"/>
      <c r="D930" s="135"/>
      <c r="E930" s="135"/>
      <c r="F930" s="135"/>
      <c r="G930" s="135"/>
      <c r="H930" s="135"/>
      <c r="I930" s="146" t="e">
        <f>IF(#REF!="","",#REF!*#REF!)</f>
        <v>#REF!</v>
      </c>
    </row>
    <row r="931" spans="1:9" ht="21.95" customHeight="1" x14ac:dyDescent="0.3">
      <c r="A931" s="142"/>
      <c r="B931" s="1174" t="e">
        <f>IF(#REF!="","",#REF!)</f>
        <v>#REF!</v>
      </c>
      <c r="C931" s="135"/>
      <c r="D931" s="135"/>
      <c r="E931" s="135"/>
      <c r="F931" s="135"/>
      <c r="G931" s="135"/>
      <c r="H931" s="135"/>
      <c r="I931" s="146" t="e">
        <f>IF(#REF!="","",#REF!*#REF!)</f>
        <v>#REF!</v>
      </c>
    </row>
    <row r="932" spans="1:9" ht="21.95" customHeight="1" x14ac:dyDescent="0.3">
      <c r="A932" s="142"/>
      <c r="B932" s="1174"/>
      <c r="C932" s="135"/>
      <c r="D932" s="135"/>
      <c r="E932" s="135"/>
      <c r="F932" s="135"/>
      <c r="G932" s="135"/>
      <c r="H932" s="135"/>
      <c r="I932" s="146"/>
    </row>
    <row r="933" spans="1:9" ht="21.95" customHeight="1" x14ac:dyDescent="0.3">
      <c r="A933" s="142"/>
      <c r="B933" s="1174"/>
      <c r="C933" s="135"/>
      <c r="D933" s="135"/>
      <c r="E933" s="135"/>
      <c r="F933" s="135"/>
      <c r="G933" s="135"/>
      <c r="H933" s="135"/>
      <c r="I933" s="146"/>
    </row>
    <row r="934" spans="1:9" ht="21.95" customHeight="1" x14ac:dyDescent="0.3">
      <c r="A934" s="142"/>
      <c r="B934" s="1174"/>
      <c r="C934" s="135"/>
      <c r="D934" s="135"/>
      <c r="E934" s="135"/>
      <c r="F934" s="135"/>
      <c r="G934" s="135"/>
      <c r="H934" s="135"/>
      <c r="I934" s="146"/>
    </row>
    <row r="935" spans="1:9" ht="21.95" customHeight="1" x14ac:dyDescent="0.3">
      <c r="A935" s="142"/>
      <c r="B935" s="1174"/>
      <c r="C935" s="135"/>
      <c r="D935" s="135"/>
      <c r="E935" s="135"/>
      <c r="F935" s="135"/>
      <c r="G935" s="135"/>
      <c r="H935" s="135"/>
      <c r="I935" s="146"/>
    </row>
    <row r="936" spans="1:9" ht="21.95" customHeight="1" x14ac:dyDescent="0.3">
      <c r="A936" s="142"/>
      <c r="B936" s="1174"/>
      <c r="C936" s="135"/>
      <c r="D936" s="135"/>
      <c r="E936" s="135"/>
      <c r="F936" s="135"/>
      <c r="G936" s="135"/>
      <c r="H936" s="135"/>
      <c r="I936" s="146"/>
    </row>
    <row r="937" spans="1:9" ht="21.95" customHeight="1" x14ac:dyDescent="0.3">
      <c r="A937" s="142"/>
      <c r="B937" s="1174"/>
      <c r="C937" s="135"/>
      <c r="D937" s="135"/>
      <c r="E937" s="135"/>
      <c r="F937" s="135"/>
      <c r="G937" s="135"/>
      <c r="H937" s="135"/>
      <c r="I937" s="146"/>
    </row>
    <row r="938" spans="1:9" ht="21.95" customHeight="1" x14ac:dyDescent="0.3">
      <c r="A938" s="142"/>
      <c r="B938" s="1174"/>
      <c r="C938" s="135"/>
      <c r="D938" s="135"/>
      <c r="E938" s="135"/>
      <c r="F938" s="135"/>
      <c r="G938" s="135"/>
      <c r="H938" s="135"/>
      <c r="I938" s="146"/>
    </row>
    <row r="939" spans="1:9" ht="21.95" customHeight="1" x14ac:dyDescent="0.3">
      <c r="A939" s="142"/>
      <c r="B939" s="1174"/>
      <c r="C939" s="135"/>
      <c r="D939" s="135"/>
      <c r="E939" s="135"/>
      <c r="F939" s="135"/>
      <c r="G939" s="135"/>
      <c r="H939" s="135"/>
      <c r="I939" s="146"/>
    </row>
    <row r="940" spans="1:9" ht="21.95" customHeight="1" x14ac:dyDescent="0.3">
      <c r="A940" s="142"/>
      <c r="B940" s="1174"/>
      <c r="C940" s="135"/>
      <c r="D940" s="135"/>
      <c r="E940" s="135"/>
      <c r="F940" s="135"/>
      <c r="G940" s="135"/>
      <c r="H940" s="135"/>
      <c r="I940" s="146"/>
    </row>
    <row r="941" spans="1:9" ht="21.95" customHeight="1" x14ac:dyDescent="0.3">
      <c r="A941" s="142"/>
      <c r="B941" s="1174"/>
      <c r="C941" s="135"/>
      <c r="D941" s="135"/>
      <c r="E941" s="135"/>
      <c r="F941" s="135"/>
      <c r="G941" s="135"/>
      <c r="H941" s="135"/>
      <c r="I941" s="146"/>
    </row>
    <row r="942" spans="1:9" ht="21.95" customHeight="1" x14ac:dyDescent="0.3">
      <c r="A942" s="142"/>
      <c r="B942" s="194"/>
      <c r="C942" s="142"/>
      <c r="D942" s="216"/>
      <c r="E942" s="194"/>
      <c r="F942" s="217"/>
      <c r="G942" s="142"/>
      <c r="H942" s="142"/>
      <c r="I942" s="188"/>
    </row>
    <row r="943" spans="1:9" ht="21.95" customHeight="1" x14ac:dyDescent="0.3">
      <c r="A943" s="142"/>
      <c r="B943" s="194"/>
      <c r="C943" s="142"/>
      <c r="D943" s="216"/>
      <c r="E943" s="194"/>
      <c r="F943" s="217"/>
      <c r="G943" s="142"/>
      <c r="H943" s="142"/>
      <c r="I943" s="188"/>
    </row>
    <row r="944" spans="1:9" ht="21.95" customHeight="1" x14ac:dyDescent="0.3">
      <c r="A944" s="142"/>
      <c r="B944" s="194"/>
      <c r="C944" s="142"/>
      <c r="D944" s="216"/>
      <c r="E944" s="194"/>
      <c r="F944" s="217"/>
      <c r="G944" s="142"/>
      <c r="H944" s="142"/>
      <c r="I944" s="188"/>
    </row>
    <row r="945" spans="1:9" ht="21.95" customHeight="1" x14ac:dyDescent="0.3">
      <c r="A945" s="142"/>
      <c r="B945" s="194"/>
      <c r="C945" s="142"/>
      <c r="D945" s="216"/>
      <c r="E945" s="194"/>
      <c r="F945" s="217"/>
      <c r="G945" s="142"/>
      <c r="H945" s="142"/>
      <c r="I945" s="188"/>
    </row>
    <row r="946" spans="1:9" ht="21.95" customHeight="1" x14ac:dyDescent="0.3">
      <c r="A946" s="142"/>
      <c r="B946" s="194"/>
      <c r="C946" s="142"/>
      <c r="D946" s="216"/>
      <c r="E946" s="194"/>
      <c r="F946" s="217"/>
      <c r="G946" s="142"/>
      <c r="H946" s="142"/>
      <c r="I946" s="188"/>
    </row>
    <row r="947" spans="1:9" ht="21.95" customHeight="1" thickBot="1" x14ac:dyDescent="0.35">
      <c r="B947" s="45"/>
      <c r="C947" s="46"/>
      <c r="D947" s="46" t="s">
        <v>3</v>
      </c>
      <c r="E947" s="1294" t="e">
        <f>E919</f>
        <v>#REF!</v>
      </c>
      <c r="F947" s="1294"/>
      <c r="G947" s="110"/>
      <c r="H947" s="111"/>
      <c r="I947" s="102"/>
    </row>
    <row r="948" spans="1:9" ht="21.75" customHeight="1" thickBot="1" x14ac:dyDescent="0.35">
      <c r="B948" s="311"/>
      <c r="C948" s="312"/>
      <c r="D948" s="314" t="s">
        <v>484</v>
      </c>
      <c r="E948" s="312"/>
      <c r="F948" s="315" t="e">
        <f>SUM(E947)</f>
        <v>#REF!</v>
      </c>
      <c r="G948" s="312"/>
      <c r="H948" s="307"/>
      <c r="I948" s="102"/>
    </row>
  </sheetData>
  <sheetProtection password="CC43" sheet="1" objects="1" scenarios="1" selectLockedCells="1"/>
  <mergeCells count="134">
    <mergeCell ref="A290:I290"/>
    <mergeCell ref="B299:H300"/>
    <mergeCell ref="B298:H298"/>
    <mergeCell ref="A488:I488"/>
    <mergeCell ref="A1:H1"/>
    <mergeCell ref="B86:C86"/>
    <mergeCell ref="B90:C90"/>
    <mergeCell ref="B93:C93"/>
    <mergeCell ref="A2:I2"/>
    <mergeCell ref="B83:C83"/>
    <mergeCell ref="B79:C79"/>
    <mergeCell ref="A3:I3"/>
    <mergeCell ref="B78:C78"/>
    <mergeCell ref="B81:C81"/>
    <mergeCell ref="B82:C82"/>
    <mergeCell ref="B88:C88"/>
    <mergeCell ref="B80:C80"/>
    <mergeCell ref="A56:N56"/>
    <mergeCell ref="A291:I291"/>
    <mergeCell ref="E153:F153"/>
    <mergeCell ref="E154:F154"/>
    <mergeCell ref="A224:I224"/>
    <mergeCell ref="E254:F254"/>
    <mergeCell ref="A225:I225"/>
    <mergeCell ref="A784:I784"/>
    <mergeCell ref="A785:I785"/>
    <mergeCell ref="A520:I520"/>
    <mergeCell ref="A521:I521"/>
    <mergeCell ref="E386:F386"/>
    <mergeCell ref="E320:F320"/>
    <mergeCell ref="A322:I322"/>
    <mergeCell ref="A323:I323"/>
    <mergeCell ref="E419:F419"/>
    <mergeCell ref="A652:I652"/>
    <mergeCell ref="A620:I620"/>
    <mergeCell ref="A621:I621"/>
    <mergeCell ref="A356:I356"/>
    <mergeCell ref="A456:I456"/>
    <mergeCell ref="A388:I388"/>
    <mergeCell ref="A357:I357"/>
    <mergeCell ref="E358:F358"/>
    <mergeCell ref="A489:I489"/>
    <mergeCell ref="A454:I454"/>
    <mergeCell ref="A553:I553"/>
    <mergeCell ref="E518:F518"/>
    <mergeCell ref="E782:F782"/>
    <mergeCell ref="A751:I751"/>
    <mergeCell ref="A752:I752"/>
    <mergeCell ref="A324:I324"/>
    <mergeCell ref="E490:F490"/>
    <mergeCell ref="E416:F416"/>
    <mergeCell ref="A422:I422"/>
    <mergeCell ref="A423:I423"/>
    <mergeCell ref="A421:I421"/>
    <mergeCell ref="A389:I389"/>
    <mergeCell ref="E418:F418"/>
    <mergeCell ref="E417:F417"/>
    <mergeCell ref="E325:F325"/>
    <mergeCell ref="E452:F452"/>
    <mergeCell ref="E424:F424"/>
    <mergeCell ref="A487:I487"/>
    <mergeCell ref="E353:F353"/>
    <mergeCell ref="A588:I588"/>
    <mergeCell ref="A455:I455"/>
    <mergeCell ref="A390:I390"/>
    <mergeCell ref="E485:F485"/>
    <mergeCell ref="E457:F457"/>
    <mergeCell ref="E551:F551"/>
    <mergeCell ref="A587:I587"/>
    <mergeCell ref="B94:C94"/>
    <mergeCell ref="B95:C95"/>
    <mergeCell ref="A190:I190"/>
    <mergeCell ref="E221:F221"/>
    <mergeCell ref="A258:I258"/>
    <mergeCell ref="A256:I256"/>
    <mergeCell ref="A289:I289"/>
    <mergeCell ref="A124:I124"/>
    <mergeCell ref="A191:I191"/>
    <mergeCell ref="A223:I223"/>
    <mergeCell ref="E155:F155"/>
    <mergeCell ref="A257:I257"/>
    <mergeCell ref="E287:F287"/>
    <mergeCell ref="A126:I126"/>
    <mergeCell ref="A125:I125"/>
    <mergeCell ref="A192:I192"/>
    <mergeCell ref="E152:F152"/>
    <mergeCell ref="B96:C96"/>
    <mergeCell ref="B97:C97"/>
    <mergeCell ref="E188:F188"/>
    <mergeCell ref="A918:I918"/>
    <mergeCell ref="E919:F919"/>
    <mergeCell ref="E947:F947"/>
    <mergeCell ref="B921:F921"/>
    <mergeCell ref="A916:I916"/>
    <mergeCell ref="E881:F881"/>
    <mergeCell ref="A786:I786"/>
    <mergeCell ref="E815:F815"/>
    <mergeCell ref="E788:F788"/>
    <mergeCell ref="E848:F848"/>
    <mergeCell ref="A817:I817"/>
    <mergeCell ref="A818:I818"/>
    <mergeCell ref="A819:I819"/>
    <mergeCell ref="A851:I851"/>
    <mergeCell ref="A852:I852"/>
    <mergeCell ref="E853:F853"/>
    <mergeCell ref="A850:I850"/>
    <mergeCell ref="A883:I883"/>
    <mergeCell ref="A884:I884"/>
    <mergeCell ref="A885:I885"/>
    <mergeCell ref="E914:F914"/>
    <mergeCell ref="A917:I917"/>
    <mergeCell ref="A753:I753"/>
    <mergeCell ref="E716:F716"/>
    <mergeCell ref="A159:I159"/>
    <mergeCell ref="E749:F749"/>
    <mergeCell ref="A718:I718"/>
    <mergeCell ref="A157:I157"/>
    <mergeCell ref="A158:I158"/>
    <mergeCell ref="A654:I654"/>
    <mergeCell ref="A685:I685"/>
    <mergeCell ref="A653:I653"/>
    <mergeCell ref="A586:I586"/>
    <mergeCell ref="A555:I555"/>
    <mergeCell ref="A554:I554"/>
    <mergeCell ref="E683:F683"/>
    <mergeCell ref="E617:F617"/>
    <mergeCell ref="A719:I719"/>
    <mergeCell ref="A687:I687"/>
    <mergeCell ref="A686:I686"/>
    <mergeCell ref="E584:F584"/>
    <mergeCell ref="E650:F650"/>
    <mergeCell ref="A619:I619"/>
    <mergeCell ref="A720:I720"/>
    <mergeCell ref="A522:I522"/>
  </mergeCells>
  <phoneticPr fontId="1" type="noConversion"/>
  <conditionalFormatting sqref="B854">
    <cfRule type="expression" dxfId="175" priority="282">
      <formula>#REF!&lt;&gt;0</formula>
    </cfRule>
  </conditionalFormatting>
  <conditionalFormatting sqref="I854">
    <cfRule type="expression" dxfId="174" priority="281">
      <formula>#REF!&lt;&gt;0</formula>
    </cfRule>
  </conditionalFormatting>
  <conditionalFormatting sqref="A854">
    <cfRule type="expression" dxfId="173" priority="280">
      <formula>$B854&lt;&gt;""</formula>
    </cfRule>
  </conditionalFormatting>
  <conditionalFormatting sqref="C854">
    <cfRule type="expression" dxfId="172" priority="279">
      <formula>#REF!&lt;&gt;0</formula>
    </cfRule>
  </conditionalFormatting>
  <conditionalFormatting sqref="D854">
    <cfRule type="expression" dxfId="171" priority="278">
      <formula>#REF!&lt;&gt;0</formula>
    </cfRule>
  </conditionalFormatting>
  <conditionalFormatting sqref="E854">
    <cfRule type="expression" dxfId="170" priority="277">
      <formula>#REF!&lt;&gt;0</formula>
    </cfRule>
  </conditionalFormatting>
  <conditionalFormatting sqref="F854">
    <cfRule type="expression" dxfId="169" priority="276">
      <formula>#REF!&lt;&gt;0</formula>
    </cfRule>
  </conditionalFormatting>
  <conditionalFormatting sqref="G854">
    <cfRule type="expression" dxfId="168" priority="275">
      <formula>#REF!&lt;&gt;0</formula>
    </cfRule>
  </conditionalFormatting>
  <conditionalFormatting sqref="H854">
    <cfRule type="expression" dxfId="167" priority="274">
      <formula>#REF!&lt;&gt;0</formula>
    </cfRule>
  </conditionalFormatting>
  <conditionalFormatting sqref="B855:B866">
    <cfRule type="expression" dxfId="166" priority="273">
      <formula>#REF!&lt;&gt;0</formula>
    </cfRule>
  </conditionalFormatting>
  <conditionalFormatting sqref="I855:I866">
    <cfRule type="expression" dxfId="165" priority="272">
      <formula>#REF!&lt;&gt;0</formula>
    </cfRule>
  </conditionalFormatting>
  <conditionalFormatting sqref="A855:A866">
    <cfRule type="expression" dxfId="164" priority="271">
      <formula>$B855&lt;&gt;""</formula>
    </cfRule>
  </conditionalFormatting>
  <conditionalFormatting sqref="C855:C866">
    <cfRule type="expression" dxfId="163" priority="270">
      <formula>#REF!&lt;&gt;0</formula>
    </cfRule>
  </conditionalFormatting>
  <conditionalFormatting sqref="D855:D866">
    <cfRule type="expression" dxfId="162" priority="269">
      <formula>#REF!&lt;&gt;0</formula>
    </cfRule>
  </conditionalFormatting>
  <conditionalFormatting sqref="E855:E866">
    <cfRule type="expression" dxfId="161" priority="268">
      <formula>#REF!&lt;&gt;0</formula>
    </cfRule>
  </conditionalFormatting>
  <conditionalFormatting sqref="F855:F866">
    <cfRule type="expression" dxfId="160" priority="267">
      <formula>#REF!&lt;&gt;0</formula>
    </cfRule>
  </conditionalFormatting>
  <conditionalFormatting sqref="G855:G866">
    <cfRule type="expression" dxfId="159" priority="266">
      <formula>#REF!&lt;&gt;0</formula>
    </cfRule>
  </conditionalFormatting>
  <conditionalFormatting sqref="H855:H866">
    <cfRule type="expression" dxfId="158" priority="265">
      <formula>#REF!&lt;&gt;0</formula>
    </cfRule>
  </conditionalFormatting>
  <conditionalFormatting sqref="B867:B868">
    <cfRule type="expression" dxfId="157" priority="264">
      <formula>#REF!&lt;&gt;0</formula>
    </cfRule>
  </conditionalFormatting>
  <conditionalFormatting sqref="I867:I868">
    <cfRule type="expression" dxfId="156" priority="263">
      <formula>#REF!&lt;&gt;0</formula>
    </cfRule>
  </conditionalFormatting>
  <conditionalFormatting sqref="A867:A868">
    <cfRule type="expression" dxfId="155" priority="262">
      <formula>$B867&lt;&gt;""</formula>
    </cfRule>
  </conditionalFormatting>
  <conditionalFormatting sqref="C867:C868">
    <cfRule type="expression" dxfId="154" priority="261">
      <formula>#REF!&lt;&gt;0</formula>
    </cfRule>
  </conditionalFormatting>
  <conditionalFormatting sqref="D867:D868">
    <cfRule type="expression" dxfId="153" priority="260">
      <formula>#REF!&lt;&gt;0</formula>
    </cfRule>
  </conditionalFormatting>
  <conditionalFormatting sqref="E867:E868">
    <cfRule type="expression" dxfId="152" priority="259">
      <formula>#REF!&lt;&gt;0</formula>
    </cfRule>
  </conditionalFormatting>
  <conditionalFormatting sqref="F867:F868">
    <cfRule type="expression" dxfId="151" priority="258">
      <formula>#REF!&lt;&gt;0</formula>
    </cfRule>
  </conditionalFormatting>
  <conditionalFormatting sqref="G867:G868">
    <cfRule type="expression" dxfId="150" priority="257">
      <formula>#REF!&lt;&gt;0</formula>
    </cfRule>
  </conditionalFormatting>
  <conditionalFormatting sqref="H867:H868">
    <cfRule type="expression" dxfId="149" priority="256">
      <formula>#REF!&lt;&gt;0</formula>
    </cfRule>
  </conditionalFormatting>
  <conditionalFormatting sqref="A869:A870">
    <cfRule type="expression" dxfId="148" priority="253">
      <formula>$B869&lt;&gt;""</formula>
    </cfRule>
  </conditionalFormatting>
  <conditionalFormatting sqref="A722">
    <cfRule type="expression" dxfId="147" priority="245">
      <formula>B103&lt;&gt;0</formula>
    </cfRule>
  </conditionalFormatting>
  <conditionalFormatting sqref="B722">
    <cfRule type="expression" dxfId="146" priority="244">
      <formula>B103&lt;&gt;0</formula>
    </cfRule>
  </conditionalFormatting>
  <conditionalFormatting sqref="C722">
    <cfRule type="expression" dxfId="145" priority="243">
      <formula>B103&lt;&gt;0</formula>
    </cfRule>
  </conditionalFormatting>
  <conditionalFormatting sqref="D722">
    <cfRule type="expression" dxfId="144" priority="242">
      <formula>B103&lt;&gt;0</formula>
    </cfRule>
  </conditionalFormatting>
  <conditionalFormatting sqref="E722">
    <cfRule type="expression" dxfId="143" priority="241">
      <formula>B103&lt;&gt;0</formula>
    </cfRule>
  </conditionalFormatting>
  <conditionalFormatting sqref="F722">
    <cfRule type="expression" dxfId="142" priority="240">
      <formula>B103&lt;&gt;0</formula>
    </cfRule>
  </conditionalFormatting>
  <conditionalFormatting sqref="G722">
    <cfRule type="expression" dxfId="141" priority="239">
      <formula>B103&lt;&gt;0</formula>
    </cfRule>
  </conditionalFormatting>
  <conditionalFormatting sqref="H722">
    <cfRule type="expression" dxfId="140" priority="238">
      <formula>B103&lt;&gt;0</formula>
    </cfRule>
  </conditionalFormatting>
  <conditionalFormatting sqref="I722">
    <cfRule type="expression" dxfId="139" priority="237">
      <formula>B103&lt;&gt;0</formula>
    </cfRule>
  </conditionalFormatting>
  <conditionalFormatting sqref="A723:A738">
    <cfRule type="expression" dxfId="138" priority="236">
      <formula>B104&lt;&gt;0</formula>
    </cfRule>
  </conditionalFormatting>
  <conditionalFormatting sqref="B723:B738">
    <cfRule type="expression" dxfId="137" priority="235">
      <formula>B104&lt;&gt;0</formula>
    </cfRule>
  </conditionalFormatting>
  <conditionalFormatting sqref="C723:C738">
    <cfRule type="expression" dxfId="136" priority="234">
      <formula>B104&lt;&gt;0</formula>
    </cfRule>
  </conditionalFormatting>
  <conditionalFormatting sqref="D723:D738">
    <cfRule type="expression" dxfId="135" priority="233">
      <formula>B104&lt;&gt;0</formula>
    </cfRule>
  </conditionalFormatting>
  <conditionalFormatting sqref="E723:E738">
    <cfRule type="expression" dxfId="134" priority="232">
      <formula>B104&lt;&gt;0</formula>
    </cfRule>
  </conditionalFormatting>
  <conditionalFormatting sqref="F723:F738">
    <cfRule type="expression" dxfId="133" priority="231">
      <formula>B104&lt;&gt;0</formula>
    </cfRule>
  </conditionalFormatting>
  <conditionalFormatting sqref="G723:G738">
    <cfRule type="expression" dxfId="132" priority="230">
      <formula>B104&lt;&gt;0</formula>
    </cfRule>
  </conditionalFormatting>
  <conditionalFormatting sqref="H723:H738">
    <cfRule type="expression" dxfId="131" priority="229">
      <formula>B104&lt;&gt;0</formula>
    </cfRule>
  </conditionalFormatting>
  <conditionalFormatting sqref="I723:I738">
    <cfRule type="expression" dxfId="130" priority="228">
      <formula>B104&lt;&gt;0</formula>
    </cfRule>
  </conditionalFormatting>
  <conditionalFormatting sqref="B903:H903">
    <cfRule type="expression" dxfId="129" priority="182">
      <formula>$B190&lt;&gt;0</formula>
    </cfRule>
  </conditionalFormatting>
  <conditionalFormatting sqref="B891:B899 B902:H902">
    <cfRule type="expression" dxfId="128" priority="207">
      <formula>$B145&lt;&gt;0</formula>
    </cfRule>
  </conditionalFormatting>
  <conditionalFormatting sqref="I891:I899 I902">
    <cfRule type="expression" dxfId="127" priority="206">
      <formula>I145&lt;&gt;0</formula>
    </cfRule>
  </conditionalFormatting>
  <conditionalFormatting sqref="A891:A899">
    <cfRule type="expression" dxfId="126" priority="205">
      <formula>$B891&lt;&gt;""</formula>
    </cfRule>
  </conditionalFormatting>
  <conditionalFormatting sqref="C891:C899">
    <cfRule type="expression" dxfId="125" priority="204">
      <formula>$B145&lt;&gt;0</formula>
    </cfRule>
  </conditionalFormatting>
  <conditionalFormatting sqref="D891:D899">
    <cfRule type="expression" dxfId="124" priority="203">
      <formula>$B145&lt;&gt;0</formula>
    </cfRule>
  </conditionalFormatting>
  <conditionalFormatting sqref="E891:E899">
    <cfRule type="expression" dxfId="123" priority="202">
      <formula>$B145&lt;&gt;0</formula>
    </cfRule>
  </conditionalFormatting>
  <conditionalFormatting sqref="F891:F899">
    <cfRule type="expression" dxfId="122" priority="201">
      <formula>$B145&lt;&gt;0</formula>
    </cfRule>
  </conditionalFormatting>
  <conditionalFormatting sqref="G891:G899">
    <cfRule type="expression" dxfId="121" priority="200">
      <formula>$B145&lt;&gt;0</formula>
    </cfRule>
  </conditionalFormatting>
  <conditionalFormatting sqref="H891:H899">
    <cfRule type="expression" dxfId="120" priority="199">
      <formula>$B145&lt;&gt;0</formula>
    </cfRule>
  </conditionalFormatting>
  <conditionalFormatting sqref="B900:B901">
    <cfRule type="expression" dxfId="119" priority="198">
      <formula>$B154&lt;&gt;0</formula>
    </cfRule>
  </conditionalFormatting>
  <conditionalFormatting sqref="I900:I901">
    <cfRule type="expression" dxfId="118" priority="197">
      <formula>I154&lt;&gt;0</formula>
    </cfRule>
  </conditionalFormatting>
  <conditionalFormatting sqref="A900:A901">
    <cfRule type="expression" dxfId="117" priority="196">
      <formula>$B900&lt;&gt;""</formula>
    </cfRule>
  </conditionalFormatting>
  <conditionalFormatting sqref="C900:C901">
    <cfRule type="expression" dxfId="116" priority="195">
      <formula>$B154&lt;&gt;0</formula>
    </cfRule>
  </conditionalFormatting>
  <conditionalFormatting sqref="D900:D901">
    <cfRule type="expression" dxfId="115" priority="194">
      <formula>$B154&lt;&gt;0</formula>
    </cfRule>
  </conditionalFormatting>
  <conditionalFormatting sqref="E900:E901">
    <cfRule type="expression" dxfId="114" priority="193">
      <formula>$B154&lt;&gt;0</formula>
    </cfRule>
  </conditionalFormatting>
  <conditionalFormatting sqref="F900:F901">
    <cfRule type="expression" dxfId="113" priority="192">
      <formula>$B154&lt;&gt;0</formula>
    </cfRule>
  </conditionalFormatting>
  <conditionalFormatting sqref="G900:G901">
    <cfRule type="expression" dxfId="112" priority="191">
      <formula>$B154&lt;&gt;0</formula>
    </cfRule>
  </conditionalFormatting>
  <conditionalFormatting sqref="H900:H901">
    <cfRule type="expression" dxfId="111" priority="190">
      <formula>$B154&lt;&gt;0</formula>
    </cfRule>
  </conditionalFormatting>
  <conditionalFormatting sqref="I903">
    <cfRule type="expression" dxfId="110" priority="188">
      <formula>I190&lt;&gt;0</formula>
    </cfRule>
  </conditionalFormatting>
  <conditionalFormatting sqref="A902:A903">
    <cfRule type="expression" dxfId="109" priority="187">
      <formula>$B902&lt;&gt;""</formula>
    </cfRule>
  </conditionalFormatting>
  <conditionalFormatting sqref="A887:I887">
    <cfRule type="expression" dxfId="108" priority="180" stopIfTrue="1">
      <formula>$B94&lt;&gt;0</formula>
    </cfRule>
  </conditionalFormatting>
  <conditionalFormatting sqref="A888:I888">
    <cfRule type="expression" dxfId="107" priority="172" stopIfTrue="1">
      <formula>$B95&lt;&gt;0</formula>
    </cfRule>
  </conditionalFormatting>
  <conditionalFormatting sqref="A889:I889">
    <cfRule type="expression" dxfId="106" priority="171" stopIfTrue="1">
      <formula>$B96&lt;&gt;0</formula>
    </cfRule>
  </conditionalFormatting>
  <conditionalFormatting sqref="A890:I890">
    <cfRule type="expression" dxfId="105" priority="170" stopIfTrue="1">
      <formula>$B97&lt;&gt;0</formula>
    </cfRule>
  </conditionalFormatting>
  <conditionalFormatting sqref="B869">
    <cfRule type="expression" dxfId="104" priority="169">
      <formula>#REF!&lt;&gt;0</formula>
    </cfRule>
  </conditionalFormatting>
  <conditionalFormatting sqref="I869">
    <cfRule type="expression" dxfId="103" priority="168">
      <formula>#REF!&lt;&gt;0</formula>
    </cfRule>
  </conditionalFormatting>
  <conditionalFormatting sqref="C869">
    <cfRule type="expression" dxfId="102" priority="167">
      <formula>#REF!&lt;&gt;0</formula>
    </cfRule>
  </conditionalFormatting>
  <conditionalFormatting sqref="D869">
    <cfRule type="expression" dxfId="101" priority="166">
      <formula>#REF!&lt;&gt;0</formula>
    </cfRule>
  </conditionalFormatting>
  <conditionalFormatting sqref="E869">
    <cfRule type="expression" dxfId="100" priority="165">
      <formula>#REF!&lt;&gt;0</formula>
    </cfRule>
  </conditionalFormatting>
  <conditionalFormatting sqref="F869">
    <cfRule type="expression" dxfId="99" priority="164">
      <formula>#REF!&lt;&gt;0</formula>
    </cfRule>
  </conditionalFormatting>
  <conditionalFormatting sqref="G869">
    <cfRule type="expression" dxfId="98" priority="163">
      <formula>#REF!&lt;&gt;0</formula>
    </cfRule>
  </conditionalFormatting>
  <conditionalFormatting sqref="H869">
    <cfRule type="expression" dxfId="97" priority="162">
      <formula>#REF!&lt;&gt;0</formula>
    </cfRule>
  </conditionalFormatting>
  <conditionalFormatting sqref="B870">
    <cfRule type="expression" dxfId="96" priority="161">
      <formula>#REF!&lt;&gt;0</formula>
    </cfRule>
  </conditionalFormatting>
  <conditionalFormatting sqref="I870">
    <cfRule type="expression" dxfId="95" priority="160">
      <formula>#REF!&lt;&gt;0</formula>
    </cfRule>
  </conditionalFormatting>
  <conditionalFormatting sqref="C870">
    <cfRule type="expression" dxfId="94" priority="159">
      <formula>#REF!&lt;&gt;0</formula>
    </cfRule>
  </conditionalFormatting>
  <conditionalFormatting sqref="D870">
    <cfRule type="expression" dxfId="93" priority="158">
      <formula>#REF!&lt;&gt;0</formula>
    </cfRule>
  </conditionalFormatting>
  <conditionalFormatting sqref="E870">
    <cfRule type="expression" dxfId="92" priority="157">
      <formula>#REF!&lt;&gt;0</formula>
    </cfRule>
  </conditionalFormatting>
  <conditionalFormatting sqref="F870">
    <cfRule type="expression" dxfId="91" priority="156">
      <formula>#REF!&lt;&gt;0</formula>
    </cfRule>
  </conditionalFormatting>
  <conditionalFormatting sqref="G870">
    <cfRule type="expression" dxfId="90" priority="155">
      <formula>#REF!&lt;&gt;0</formula>
    </cfRule>
  </conditionalFormatting>
  <conditionalFormatting sqref="H870">
    <cfRule type="expression" dxfId="89" priority="154">
      <formula>#REF!&lt;&gt;0</formula>
    </cfRule>
  </conditionalFormatting>
  <conditionalFormatting sqref="B871">
    <cfRule type="expression" dxfId="88" priority="153">
      <formula>#REF!&lt;&gt;0</formula>
    </cfRule>
  </conditionalFormatting>
  <conditionalFormatting sqref="I871">
    <cfRule type="expression" dxfId="87" priority="152">
      <formula>#REF!&lt;&gt;0</formula>
    </cfRule>
  </conditionalFormatting>
  <conditionalFormatting sqref="C871">
    <cfRule type="expression" dxfId="86" priority="151">
      <formula>#REF!&lt;&gt;0</formula>
    </cfRule>
  </conditionalFormatting>
  <conditionalFormatting sqref="D871">
    <cfRule type="expression" dxfId="85" priority="150">
      <formula>#REF!&lt;&gt;0</formula>
    </cfRule>
  </conditionalFormatting>
  <conditionalFormatting sqref="E871">
    <cfRule type="expression" dxfId="84" priority="149">
      <formula>#REF!&lt;&gt;0</formula>
    </cfRule>
  </conditionalFormatting>
  <conditionalFormatting sqref="F871">
    <cfRule type="expression" dxfId="83" priority="148">
      <formula>#REF!&lt;&gt;0</formula>
    </cfRule>
  </conditionalFormatting>
  <conditionalFormatting sqref="G871">
    <cfRule type="expression" dxfId="82" priority="147">
      <formula>#REF!&lt;&gt;0</formula>
    </cfRule>
  </conditionalFormatting>
  <conditionalFormatting sqref="H871">
    <cfRule type="expression" dxfId="81" priority="146">
      <formula>#REF!&lt;&gt;0</formula>
    </cfRule>
  </conditionalFormatting>
  <conditionalFormatting sqref="B872">
    <cfRule type="expression" dxfId="80" priority="145">
      <formula>#REF!&lt;&gt;0</formula>
    </cfRule>
  </conditionalFormatting>
  <conditionalFormatting sqref="I872">
    <cfRule type="expression" dxfId="79" priority="144">
      <formula>#REF!&lt;&gt;0</formula>
    </cfRule>
  </conditionalFormatting>
  <conditionalFormatting sqref="C872">
    <cfRule type="expression" dxfId="78" priority="143">
      <formula>#REF!&lt;&gt;0</formula>
    </cfRule>
  </conditionalFormatting>
  <conditionalFormatting sqref="D872">
    <cfRule type="expression" dxfId="77" priority="142">
      <formula>#REF!&lt;&gt;0</formula>
    </cfRule>
  </conditionalFormatting>
  <conditionalFormatting sqref="E872">
    <cfRule type="expression" dxfId="76" priority="141">
      <formula>#REF!&lt;&gt;0</formula>
    </cfRule>
  </conditionalFormatting>
  <conditionalFormatting sqref="F872">
    <cfRule type="expression" dxfId="75" priority="140">
      <formula>#REF!&lt;&gt;0</formula>
    </cfRule>
  </conditionalFormatting>
  <conditionalFormatting sqref="G872">
    <cfRule type="expression" dxfId="74" priority="139">
      <formula>#REF!&lt;&gt;0</formula>
    </cfRule>
  </conditionalFormatting>
  <conditionalFormatting sqref="H872">
    <cfRule type="expression" dxfId="73" priority="138">
      <formula>#REF!&lt;&gt;0</formula>
    </cfRule>
  </conditionalFormatting>
  <conditionalFormatting sqref="B920">
    <cfRule type="expression" dxfId="72" priority="104">
      <formula>#REF!&lt;&gt;0</formula>
    </cfRule>
  </conditionalFormatting>
  <conditionalFormatting sqref="I920">
    <cfRule type="expression" dxfId="71" priority="103">
      <formula>#REF!&lt;&gt;0</formula>
    </cfRule>
  </conditionalFormatting>
  <conditionalFormatting sqref="A920">
    <cfRule type="expression" dxfId="70" priority="102">
      <formula>$B920&lt;&gt;""</formula>
    </cfRule>
  </conditionalFormatting>
  <conditionalFormatting sqref="C920">
    <cfRule type="expression" dxfId="69" priority="101">
      <formula>#REF!&lt;&gt;0</formula>
    </cfRule>
  </conditionalFormatting>
  <conditionalFormatting sqref="D920">
    <cfRule type="expression" dxfId="68" priority="100">
      <formula>#REF!&lt;&gt;0</formula>
    </cfRule>
  </conditionalFormatting>
  <conditionalFormatting sqref="E920">
    <cfRule type="expression" dxfId="67" priority="99">
      <formula>#REF!&lt;&gt;0</formula>
    </cfRule>
  </conditionalFormatting>
  <conditionalFormatting sqref="F920">
    <cfRule type="expression" dxfId="66" priority="98">
      <formula>#REF!&lt;&gt;0</formula>
    </cfRule>
  </conditionalFormatting>
  <conditionalFormatting sqref="G920">
    <cfRule type="expression" dxfId="65" priority="97">
      <formula>#REF!&lt;&gt;0</formula>
    </cfRule>
  </conditionalFormatting>
  <conditionalFormatting sqref="H920">
    <cfRule type="expression" dxfId="64" priority="96">
      <formula>#REF!&lt;&gt;0</formula>
    </cfRule>
  </conditionalFormatting>
  <conditionalFormatting sqref="I921">
    <cfRule type="expression" dxfId="63" priority="94">
      <formula>#REF!&lt;&gt;0</formula>
    </cfRule>
  </conditionalFormatting>
  <conditionalFormatting sqref="H921">
    <cfRule type="expression" dxfId="62" priority="87">
      <formula>#REF!&lt;&gt;0</formula>
    </cfRule>
  </conditionalFormatting>
  <conditionalFormatting sqref="G921">
    <cfRule type="expression" dxfId="61" priority="88">
      <formula>#REF!&lt;&gt;0</formula>
    </cfRule>
  </conditionalFormatting>
  <conditionalFormatting sqref="B921:F921">
    <cfRule type="expression" dxfId="60" priority="44">
      <formula>#REF!&lt;&gt;0</formula>
    </cfRule>
  </conditionalFormatting>
  <conditionalFormatting sqref="B922">
    <cfRule type="cellIs" dxfId="59" priority="43" operator="notEqual">
      <formula>""</formula>
    </cfRule>
  </conditionalFormatting>
  <conditionalFormatting sqref="D923:I931">
    <cfRule type="expression" dxfId="58" priority="37">
      <formula>$B923&lt;&gt;""</formula>
    </cfRule>
  </conditionalFormatting>
  <conditionalFormatting sqref="C922">
    <cfRule type="expression" dxfId="57" priority="41">
      <formula>$B922&lt;&gt;""</formula>
    </cfRule>
  </conditionalFormatting>
  <conditionalFormatting sqref="D922:I922">
    <cfRule type="expression" dxfId="56" priority="40">
      <formula>$B922&lt;&gt;""</formula>
    </cfRule>
  </conditionalFormatting>
  <conditionalFormatting sqref="B923:B931">
    <cfRule type="cellIs" dxfId="55" priority="39" operator="notEqual">
      <formula>""</formula>
    </cfRule>
  </conditionalFormatting>
  <conditionalFormatting sqref="C923:C931">
    <cfRule type="expression" dxfId="54" priority="38">
      <formula>$B923&lt;&gt;""</formula>
    </cfRule>
  </conditionalFormatting>
  <conditionalFormatting sqref="F5 L58:L83">
    <cfRule type="notContainsBlanks" dxfId="53" priority="36">
      <formula>LEN(TRIM(F5))&gt;0</formula>
    </cfRule>
  </conditionalFormatting>
  <conditionalFormatting sqref="F6">
    <cfRule type="notContainsBlanks" dxfId="52" priority="35">
      <formula>LEN(TRIM(F6))&gt;0</formula>
    </cfRule>
  </conditionalFormatting>
  <conditionalFormatting sqref="F8:F10">
    <cfRule type="notContainsBlanks" dxfId="51" priority="34">
      <formula>LEN(TRIM(F8))&gt;0</formula>
    </cfRule>
  </conditionalFormatting>
  <conditionalFormatting sqref="F12">
    <cfRule type="notContainsBlanks" dxfId="50" priority="33">
      <formula>LEN(TRIM(F12))&gt;0</formula>
    </cfRule>
  </conditionalFormatting>
  <conditionalFormatting sqref="F15:F16">
    <cfRule type="notContainsBlanks" dxfId="49" priority="32">
      <formula>LEN(TRIM(F15))&gt;0</formula>
    </cfRule>
  </conditionalFormatting>
  <conditionalFormatting sqref="F18:F19">
    <cfRule type="notContainsBlanks" dxfId="48" priority="31">
      <formula>LEN(TRIM(F18))&gt;0</formula>
    </cfRule>
  </conditionalFormatting>
  <conditionalFormatting sqref="F21:F29">
    <cfRule type="notContainsBlanks" dxfId="47" priority="30">
      <formula>LEN(TRIM(F21))&gt;0</formula>
    </cfRule>
  </conditionalFormatting>
  <conditionalFormatting sqref="F31:F39">
    <cfRule type="notContainsBlanks" dxfId="46" priority="29">
      <formula>LEN(TRIM(F31))&gt;0</formula>
    </cfRule>
  </conditionalFormatting>
  <conditionalFormatting sqref="F41:F45">
    <cfRule type="notContainsBlanks" dxfId="45" priority="28">
      <formula>LEN(TRIM(F41))&gt;0</formula>
    </cfRule>
  </conditionalFormatting>
  <conditionalFormatting sqref="F48">
    <cfRule type="notContainsBlanks" dxfId="44" priority="27">
      <formula>LEN(TRIM(F48))&gt;0</formula>
    </cfRule>
  </conditionalFormatting>
  <conditionalFormatting sqref="F50:F52">
    <cfRule type="notContainsBlanks" dxfId="43" priority="26">
      <formula>LEN(TRIM(F50))&gt;0</formula>
    </cfRule>
  </conditionalFormatting>
  <conditionalFormatting sqref="F54">
    <cfRule type="notContainsBlanks" dxfId="42" priority="25">
      <formula>LEN(TRIM(F54))&gt;0</formula>
    </cfRule>
  </conditionalFormatting>
  <conditionalFormatting sqref="F58:F62">
    <cfRule type="notContainsBlanks" dxfId="41" priority="24">
      <formula>LEN(TRIM(F58))&gt;0</formula>
    </cfRule>
  </conditionalFormatting>
  <conditionalFormatting sqref="F70">
    <cfRule type="notContainsBlanks" dxfId="40" priority="23">
      <formula>LEN(TRIM(F70))&gt;0</formula>
    </cfRule>
  </conditionalFormatting>
  <conditionalFormatting sqref="F64">
    <cfRule type="notContainsBlanks" dxfId="39" priority="22">
      <formula>LEN(TRIM(F64))&gt;0</formula>
    </cfRule>
  </conditionalFormatting>
  <conditionalFormatting sqref="F72">
    <cfRule type="notContainsBlanks" dxfId="38" priority="19">
      <formula>LEN(TRIM(F72))&gt;0</formula>
    </cfRule>
  </conditionalFormatting>
  <conditionalFormatting sqref="F74">
    <cfRule type="notContainsBlanks" dxfId="37" priority="18">
      <formula>LEN(TRIM(F74))&gt;0</formula>
    </cfRule>
  </conditionalFormatting>
  <conditionalFormatting sqref="F76">
    <cfRule type="notContainsBlanks" dxfId="36" priority="17">
      <formula>LEN(TRIM(F76))&gt;0</formula>
    </cfRule>
  </conditionalFormatting>
  <conditionalFormatting sqref="F78">
    <cfRule type="notContainsBlanks" dxfId="35" priority="15">
      <formula>LEN(TRIM(F78))&gt;0</formula>
    </cfRule>
  </conditionalFormatting>
  <conditionalFormatting sqref="F93">
    <cfRule type="notContainsBlanks" dxfId="34" priority="14">
      <formula>LEN(TRIM(F93))&gt;0</formula>
    </cfRule>
  </conditionalFormatting>
  <conditionalFormatting sqref="F99:F100">
    <cfRule type="notContainsBlanks" dxfId="33" priority="13">
      <formula>LEN(TRIM(F99))&gt;0</formula>
    </cfRule>
  </conditionalFormatting>
  <conditionalFormatting sqref="B103:B119">
    <cfRule type="notContainsBlanks" dxfId="32" priority="8">
      <formula>LEN(TRIM(B103))&gt;0</formula>
    </cfRule>
  </conditionalFormatting>
  <conditionalFormatting sqref="D103:D119">
    <cfRule type="notContainsBlanks" dxfId="31" priority="7">
      <formula>LEN(TRIM(D103))&gt;0</formula>
    </cfRule>
  </conditionalFormatting>
  <conditionalFormatting sqref="F121">
    <cfRule type="notContainsBlanks" dxfId="30" priority="6">
      <formula>LEN(TRIM(F121))&gt;0</formula>
    </cfRule>
  </conditionalFormatting>
  <conditionalFormatting sqref="F123">
    <cfRule type="notContainsBlanks" dxfId="29" priority="5">
      <formula>LEN(TRIM(F123))&gt;0</formula>
    </cfRule>
  </conditionalFormatting>
  <conditionalFormatting sqref="F66">
    <cfRule type="notContainsBlanks" dxfId="28" priority="4">
      <formula>LEN(TRIM(F66))&gt;0</formula>
    </cfRule>
  </conditionalFormatting>
  <conditionalFormatting sqref="F68">
    <cfRule type="notContainsBlanks" dxfId="27" priority="3">
      <formula>LEN(TRIM(F68))&gt;0</formula>
    </cfRule>
  </conditionalFormatting>
  <conditionalFormatting sqref="F103:F119">
    <cfRule type="notContainsBlanks" dxfId="26" priority="2">
      <formula>LEN(TRIM(F103))&gt;0</formula>
    </cfRule>
  </conditionalFormatting>
  <printOptions horizontalCentered="1"/>
  <pageMargins left="0.59055118110236227" right="0.59055118110236227" top="0.39370078740157483" bottom="0.39370078740157483" header="0.51181102362204722" footer="0.51181102362204722"/>
  <pageSetup paperSize="9" scale="91" fitToHeight="0" orientation="portrait" r:id="rId1"/>
  <headerFooter alignWithMargins="0"/>
  <rowBreaks count="30" manualBreakCount="30">
    <brk id="39" max="8" man="1"/>
    <brk id="55" max="9" man="1"/>
    <brk id="76" max="9" man="1"/>
    <brk id="100" max="9" man="1"/>
    <brk id="123" max="16383" man="1"/>
    <brk id="156" max="8" man="1"/>
    <brk id="189" max="16383" man="1"/>
    <brk id="222" max="16383" man="1"/>
    <brk id="255" max="16383" man="1"/>
    <brk id="288" max="16383" man="1"/>
    <brk id="321" max="16383" man="1"/>
    <brk id="354" max="8" man="1"/>
    <brk id="387" max="16383" man="1"/>
    <brk id="420" max="16383" man="1"/>
    <brk id="453" max="8" man="1"/>
    <brk id="486" max="8" man="1"/>
    <brk id="519" max="16383" man="1"/>
    <brk id="552" max="8" man="1"/>
    <brk id="585" max="8" man="1"/>
    <brk id="618" max="8" man="1"/>
    <brk id="156" max="8" man="1"/>
    <brk id="651" max="8" man="1"/>
    <brk id="684" max="8" man="1"/>
    <brk id="717" max="8" man="1"/>
    <brk id="750" max="8" man="1"/>
    <brk id="783" max="8" man="1"/>
    <brk id="816" max="8" man="1"/>
    <brk id="849" max="8" man="1"/>
    <brk id="882" max="8" man="1"/>
    <brk id="915" max="8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6600"/>
    <pageSetUpPr fitToPage="1"/>
  </sheetPr>
  <dimension ref="A1:J452"/>
  <sheetViews>
    <sheetView showGridLines="0" tabSelected="1" zoomScaleNormal="100" zoomScaleSheetLayoutView="70" workbookViewId="0">
      <selection activeCell="G5" sqref="G5"/>
    </sheetView>
  </sheetViews>
  <sheetFormatPr baseColWidth="10" defaultRowHeight="15" x14ac:dyDescent="0.25"/>
  <cols>
    <col min="1" max="1" width="11.7109375" style="12" customWidth="1"/>
    <col min="2" max="2" width="16.7109375" style="5" customWidth="1"/>
    <col min="3" max="4" width="6.7109375" style="5" customWidth="1"/>
    <col min="5" max="5" width="10.7109375" style="5" customWidth="1"/>
    <col min="6" max="6" width="11.7109375" style="13" customWidth="1"/>
    <col min="7" max="7" width="11.7109375" style="8" customWidth="1"/>
    <col min="8" max="8" width="5.7109375" style="2" customWidth="1"/>
    <col min="9" max="9" width="4.7109375" style="2" customWidth="1"/>
    <col min="10" max="10" width="13.7109375" style="5" customWidth="1"/>
    <col min="11" max="16384" width="11.42578125" style="2"/>
  </cols>
  <sheetData>
    <row r="1" spans="1:10" s="19" customFormat="1" ht="81.75" customHeight="1" thickBot="1" x14ac:dyDescent="0.35">
      <c r="A1" s="1323"/>
      <c r="B1" s="1323"/>
      <c r="C1" s="1323"/>
      <c r="D1" s="1323"/>
      <c r="E1" s="1323"/>
      <c r="F1" s="1323"/>
      <c r="G1" s="1323"/>
      <c r="H1" s="1323"/>
      <c r="I1" s="1323"/>
      <c r="J1" s="1166"/>
    </row>
    <row r="2" spans="1:10" s="19" customFormat="1" ht="18" customHeight="1" thickBot="1" x14ac:dyDescent="0.35">
      <c r="A2" s="1309" t="s">
        <v>450</v>
      </c>
      <c r="B2" s="1309"/>
      <c r="C2" s="1309"/>
      <c r="D2" s="1309"/>
      <c r="E2" s="1309"/>
      <c r="F2" s="1309"/>
      <c r="G2" s="1309"/>
      <c r="H2" s="1309"/>
      <c r="I2" s="1309"/>
      <c r="J2" s="1309"/>
    </row>
    <row r="3" spans="1:10" ht="18" customHeight="1" x14ac:dyDescent="0.2">
      <c r="A3" s="1321" t="s">
        <v>414</v>
      </c>
      <c r="B3" s="1321"/>
      <c r="C3" s="1321"/>
      <c r="D3" s="1321"/>
      <c r="E3" s="1321"/>
      <c r="F3" s="1321"/>
      <c r="G3" s="1321"/>
      <c r="H3" s="1321"/>
      <c r="I3" s="1321"/>
      <c r="J3" s="1321"/>
    </row>
    <row r="4" spans="1:10" s="1" customFormat="1" ht="18" customHeight="1" x14ac:dyDescent="0.3">
      <c r="A4" s="48" t="s">
        <v>83</v>
      </c>
      <c r="B4" s="49" t="s">
        <v>262</v>
      </c>
      <c r="C4" s="48"/>
      <c r="D4" s="50"/>
      <c r="E4" s="50"/>
      <c r="F4" s="48"/>
      <c r="G4" s="51" t="s">
        <v>419</v>
      </c>
      <c r="H4" s="51"/>
      <c r="I4" s="48"/>
      <c r="J4" s="884" t="s">
        <v>517</v>
      </c>
    </row>
    <row r="5" spans="1:10" s="19" customFormat="1" ht="18" customHeight="1" x14ac:dyDescent="0.3">
      <c r="A5" s="52"/>
      <c r="B5" s="52"/>
      <c r="C5" s="52"/>
      <c r="D5" s="53"/>
      <c r="E5" s="53"/>
      <c r="F5" s="53"/>
      <c r="G5" s="1205"/>
      <c r="H5" s="55" t="s">
        <v>306</v>
      </c>
      <c r="I5" s="56"/>
      <c r="J5" s="57"/>
    </row>
    <row r="6" spans="1:10" s="19" customFormat="1" ht="18" customHeight="1" x14ac:dyDescent="0.3">
      <c r="A6" s="52"/>
      <c r="B6" s="52"/>
      <c r="C6" s="52"/>
      <c r="D6" s="53"/>
      <c r="E6" s="53"/>
      <c r="G6" s="1205"/>
      <c r="H6" s="55" t="s">
        <v>307</v>
      </c>
      <c r="I6" s="56"/>
      <c r="J6" s="58"/>
    </row>
    <row r="7" spans="1:10" s="1" customFormat="1" ht="18" customHeight="1" x14ac:dyDescent="0.3">
      <c r="A7" s="48" t="s">
        <v>83</v>
      </c>
      <c r="B7" s="49" t="s">
        <v>263</v>
      </c>
      <c r="C7" s="48"/>
      <c r="D7" s="59"/>
      <c r="E7" s="59"/>
      <c r="F7" s="60"/>
      <c r="G7" s="51"/>
      <c r="H7" s="51"/>
      <c r="I7" s="61"/>
      <c r="J7" s="884" t="s">
        <v>517</v>
      </c>
    </row>
    <row r="8" spans="1:10" s="1" customFormat="1" ht="18" customHeight="1" x14ac:dyDescent="0.2">
      <c r="A8" s="52"/>
      <c r="B8" s="52"/>
      <c r="C8" s="52"/>
      <c r="D8" s="55"/>
      <c r="E8" s="55"/>
      <c r="F8" s="55"/>
      <c r="G8" s="1205"/>
      <c r="H8" s="55" t="s">
        <v>306</v>
      </c>
      <c r="I8" s="56"/>
      <c r="J8" s="62"/>
    </row>
    <row r="9" spans="1:10" s="1" customFormat="1" ht="18" customHeight="1" x14ac:dyDescent="0.2">
      <c r="A9" s="52"/>
      <c r="B9" s="52"/>
      <c r="C9" s="52"/>
      <c r="D9" s="55"/>
      <c r="E9" s="55"/>
      <c r="G9" s="1205"/>
      <c r="H9" s="55" t="s">
        <v>307</v>
      </c>
      <c r="I9" s="56"/>
      <c r="J9" s="63"/>
    </row>
    <row r="10" spans="1:10" s="1" customFormat="1" ht="18" customHeight="1" x14ac:dyDescent="0.3">
      <c r="A10" s="64" t="s">
        <v>83</v>
      </c>
      <c r="B10" s="65" t="s">
        <v>396</v>
      </c>
      <c r="C10" s="66"/>
      <c r="D10" s="67"/>
      <c r="E10" s="67"/>
      <c r="F10" s="68"/>
      <c r="G10" s="51" t="s">
        <v>413</v>
      </c>
      <c r="H10" s="67"/>
      <c r="I10" s="67"/>
      <c r="J10" s="884" t="s">
        <v>517</v>
      </c>
    </row>
    <row r="11" spans="1:10" s="1" customFormat="1" ht="18" customHeight="1" x14ac:dyDescent="0.2">
      <c r="A11" s="69"/>
      <c r="B11" s="69"/>
      <c r="C11" s="53"/>
      <c r="D11" s="53"/>
      <c r="E11" s="53"/>
      <c r="G11" s="1205"/>
      <c r="H11" s="71" t="s">
        <v>410</v>
      </c>
      <c r="I11" s="53"/>
      <c r="J11" s="72"/>
    </row>
    <row r="12" spans="1:10" s="1" customFormat="1" ht="18" customHeight="1" x14ac:dyDescent="0.3">
      <c r="A12" s="48" t="s">
        <v>83</v>
      </c>
      <c r="B12" s="49" t="s">
        <v>21</v>
      </c>
      <c r="C12" s="48"/>
      <c r="D12" s="59"/>
      <c r="E12" s="59"/>
      <c r="F12" s="60"/>
      <c r="G12" s="51" t="s">
        <v>87</v>
      </c>
      <c r="H12" s="51"/>
      <c r="I12" s="61"/>
      <c r="J12" s="884" t="s">
        <v>517</v>
      </c>
    </row>
    <row r="13" spans="1:10" s="1" customFormat="1" ht="18" customHeight="1" x14ac:dyDescent="0.2">
      <c r="A13" s="52"/>
      <c r="B13" s="52"/>
      <c r="C13" s="52"/>
      <c r="D13" s="55"/>
      <c r="E13" s="55"/>
      <c r="G13" s="1205"/>
      <c r="H13" s="55" t="s">
        <v>306</v>
      </c>
      <c r="I13" s="56"/>
      <c r="J13" s="62"/>
    </row>
    <row r="14" spans="1:10" s="20" customFormat="1" ht="18" customHeight="1" x14ac:dyDescent="0.3">
      <c r="A14" s="64" t="s">
        <v>83</v>
      </c>
      <c r="B14" s="65" t="s">
        <v>500</v>
      </c>
      <c r="C14" s="66"/>
      <c r="D14" s="67"/>
      <c r="E14" s="67"/>
      <c r="F14" s="68"/>
      <c r="G14" s="51" t="s">
        <v>501</v>
      </c>
      <c r="H14" s="67"/>
      <c r="I14" s="67"/>
      <c r="J14" s="884" t="s">
        <v>517</v>
      </c>
    </row>
    <row r="15" spans="1:10" s="20" customFormat="1" ht="18" customHeight="1" x14ac:dyDescent="0.2">
      <c r="A15" s="1167"/>
      <c r="B15" s="1167"/>
      <c r="C15" s="1168"/>
      <c r="D15" s="1168"/>
      <c r="E15" s="1168"/>
      <c r="G15" s="1220"/>
      <c r="H15" s="1168" t="s">
        <v>502</v>
      </c>
      <c r="I15" s="1168"/>
      <c r="J15" s="77"/>
    </row>
    <row r="16" spans="1:10" s="20" customFormat="1" ht="18" customHeight="1" thickBot="1" x14ac:dyDescent="0.25">
      <c r="A16" s="1170"/>
      <c r="B16" s="1170"/>
      <c r="C16" s="1170"/>
      <c r="D16" s="1170"/>
      <c r="E16" s="1170"/>
      <c r="F16" s="1170"/>
      <c r="G16" s="1170"/>
      <c r="H16" s="1170"/>
      <c r="I16" s="1170"/>
      <c r="J16" s="1171"/>
    </row>
    <row r="17" spans="1:10" s="1" customFormat="1" ht="18" customHeight="1" thickBot="1" x14ac:dyDescent="0.35">
      <c r="A17" s="1293" t="s">
        <v>275</v>
      </c>
      <c r="B17" s="1293"/>
      <c r="C17" s="1293"/>
      <c r="D17" s="1293"/>
      <c r="E17" s="1293"/>
      <c r="F17" s="1293"/>
      <c r="G17" s="1293"/>
      <c r="H17" s="1293"/>
      <c r="I17" s="1293"/>
      <c r="J17" s="1293"/>
    </row>
    <row r="18" spans="1:10" s="19" customFormat="1" ht="18" customHeight="1" x14ac:dyDescent="0.3">
      <c r="A18" s="1158" t="s">
        <v>409</v>
      </c>
      <c r="B18" s="1159" t="s">
        <v>421</v>
      </c>
      <c r="C18" s="1160"/>
      <c r="D18" s="1161"/>
      <c r="E18" s="1161"/>
      <c r="F18" s="1162"/>
      <c r="G18" s="1161"/>
      <c r="H18" s="1161"/>
      <c r="I18" s="1161"/>
      <c r="J18" s="1169" t="s">
        <v>517</v>
      </c>
    </row>
    <row r="19" spans="1:10" s="19" customFormat="1" ht="18" customHeight="1" x14ac:dyDescent="0.2">
      <c r="A19" s="69"/>
      <c r="B19" s="69"/>
      <c r="C19" s="53"/>
      <c r="D19" s="53"/>
      <c r="E19" s="53"/>
      <c r="G19" s="1205"/>
      <c r="H19" s="53" t="s">
        <v>11</v>
      </c>
      <c r="I19" s="53"/>
      <c r="J19" s="73"/>
    </row>
    <row r="20" spans="1:10" s="20" customFormat="1" ht="18" customHeight="1" x14ac:dyDescent="0.2">
      <c r="A20" s="69"/>
      <c r="B20" s="69"/>
      <c r="C20" s="71"/>
      <c r="D20" s="71"/>
      <c r="E20" s="71"/>
      <c r="F20" s="71"/>
      <c r="G20" s="1205"/>
      <c r="H20" s="71" t="s">
        <v>394</v>
      </c>
      <c r="I20" s="71"/>
      <c r="J20" s="74"/>
    </row>
    <row r="21" spans="1:10" s="20" customFormat="1" ht="18" customHeight="1" x14ac:dyDescent="0.2">
      <c r="A21" s="69"/>
      <c r="B21" s="69"/>
      <c r="C21" s="71"/>
      <c r="D21" s="71"/>
      <c r="E21" s="71"/>
      <c r="G21" s="1221"/>
      <c r="H21" s="75" t="s">
        <v>416</v>
      </c>
      <c r="I21" s="75"/>
      <c r="J21" s="76"/>
    </row>
    <row r="22" spans="1:10" s="20" customFormat="1" ht="18" customHeight="1" x14ac:dyDescent="0.3">
      <c r="A22" s="64" t="s">
        <v>409</v>
      </c>
      <c r="B22" s="65" t="s">
        <v>342</v>
      </c>
      <c r="C22" s="66"/>
      <c r="D22" s="67"/>
      <c r="E22" s="67"/>
      <c r="F22" s="68"/>
      <c r="G22" s="67"/>
      <c r="H22" s="67"/>
      <c r="I22" s="67"/>
      <c r="J22" s="884" t="s">
        <v>517</v>
      </c>
    </row>
    <row r="23" spans="1:10" s="20" customFormat="1" ht="18" customHeight="1" x14ac:dyDescent="0.2">
      <c r="A23" s="69"/>
      <c r="B23" s="69"/>
      <c r="C23" s="53"/>
      <c r="D23" s="53"/>
      <c r="E23" s="53"/>
      <c r="G23" s="1205"/>
      <c r="H23" s="53" t="s">
        <v>74</v>
      </c>
      <c r="I23" s="53"/>
      <c r="J23" s="73"/>
    </row>
    <row r="24" spans="1:10" s="20" customFormat="1" ht="18" customHeight="1" x14ac:dyDescent="0.3">
      <c r="A24" s="64" t="s">
        <v>80</v>
      </c>
      <c r="B24" s="65" t="s">
        <v>417</v>
      </c>
      <c r="C24" s="66"/>
      <c r="D24" s="67"/>
      <c r="E24" s="67"/>
      <c r="F24" s="68"/>
      <c r="G24" s="67"/>
      <c r="H24" s="67"/>
      <c r="I24" s="67"/>
      <c r="J24" s="884" t="s">
        <v>488</v>
      </c>
    </row>
    <row r="25" spans="1:10" s="20" customFormat="1" ht="18" customHeight="1" x14ac:dyDescent="0.25">
      <c r="A25" s="1325"/>
      <c r="B25" s="1325"/>
      <c r="C25" s="1325"/>
      <c r="D25" s="1325"/>
      <c r="E25" s="1325"/>
      <c r="F25" s="236"/>
      <c r="G25" s="1207"/>
      <c r="H25" s="78"/>
      <c r="I25" s="79" t="s">
        <v>443</v>
      </c>
      <c r="J25" s="80"/>
    </row>
    <row r="26" spans="1:10" s="20" customFormat="1" ht="18" customHeight="1" x14ac:dyDescent="0.25">
      <c r="A26" s="1320"/>
      <c r="B26" s="1320"/>
      <c r="C26" s="1320"/>
      <c r="D26" s="1320"/>
      <c r="E26" s="1320"/>
      <c r="F26" s="235"/>
      <c r="G26" s="1204"/>
      <c r="H26" s="81"/>
      <c r="I26" s="79" t="s">
        <v>443</v>
      </c>
      <c r="J26" s="82"/>
    </row>
    <row r="27" spans="1:10" s="20" customFormat="1" ht="18" customHeight="1" x14ac:dyDescent="0.25">
      <c r="A27" s="1320"/>
      <c r="B27" s="1320"/>
      <c r="C27" s="1320"/>
      <c r="D27" s="1320"/>
      <c r="E27" s="1320"/>
      <c r="F27" s="235"/>
      <c r="G27" s="1204"/>
      <c r="H27" s="81"/>
      <c r="I27" s="79" t="s">
        <v>443</v>
      </c>
      <c r="J27" s="82"/>
    </row>
    <row r="28" spans="1:10" s="20" customFormat="1" ht="18" customHeight="1" x14ac:dyDescent="0.25">
      <c r="A28" s="1320"/>
      <c r="B28" s="1320"/>
      <c r="C28" s="1320"/>
      <c r="D28" s="1320"/>
      <c r="E28" s="1320"/>
      <c r="F28" s="235"/>
      <c r="G28" s="1204"/>
      <c r="H28" s="81"/>
      <c r="I28" s="79" t="s">
        <v>443</v>
      </c>
      <c r="J28" s="82"/>
    </row>
    <row r="29" spans="1:10" s="20" customFormat="1" ht="18" customHeight="1" x14ac:dyDescent="0.2">
      <c r="A29" s="1320"/>
      <c r="B29" s="1320"/>
      <c r="C29" s="1320"/>
      <c r="D29" s="1320"/>
      <c r="E29" s="1320"/>
      <c r="F29" s="69"/>
      <c r="G29" s="1204"/>
      <c r="H29" s="81"/>
      <c r="I29" s="79" t="s">
        <v>443</v>
      </c>
      <c r="J29" s="82"/>
    </row>
    <row r="30" spans="1:10" s="20" customFormat="1" ht="18" customHeight="1" x14ac:dyDescent="0.2">
      <c r="A30" s="1320"/>
      <c r="B30" s="1320"/>
      <c r="C30" s="1320"/>
      <c r="D30" s="1320"/>
      <c r="E30" s="1320"/>
      <c r="F30" s="69"/>
      <c r="G30" s="1204"/>
      <c r="H30" s="81"/>
      <c r="I30" s="79" t="s">
        <v>443</v>
      </c>
      <c r="J30" s="82"/>
    </row>
    <row r="31" spans="1:10" s="20" customFormat="1" ht="18" customHeight="1" x14ac:dyDescent="0.2">
      <c r="A31" s="1320"/>
      <c r="B31" s="1320"/>
      <c r="C31" s="1320"/>
      <c r="D31" s="1320"/>
      <c r="E31" s="1320"/>
      <c r="F31" s="69"/>
      <c r="G31" s="1204"/>
      <c r="H31" s="81"/>
      <c r="I31" s="79" t="s">
        <v>443</v>
      </c>
      <c r="J31" s="82"/>
    </row>
    <row r="32" spans="1:10" s="20" customFormat="1" ht="18" customHeight="1" x14ac:dyDescent="0.2">
      <c r="A32" s="1320"/>
      <c r="B32" s="1320"/>
      <c r="C32" s="1320"/>
      <c r="D32" s="1320"/>
      <c r="E32" s="1320"/>
      <c r="F32" s="69"/>
      <c r="G32" s="1204"/>
      <c r="H32" s="81"/>
      <c r="I32" s="79" t="s">
        <v>443</v>
      </c>
      <c r="J32" s="82"/>
    </row>
    <row r="33" spans="1:10" s="20" customFormat="1" ht="18" customHeight="1" x14ac:dyDescent="0.2">
      <c r="A33" s="1320"/>
      <c r="B33" s="1320"/>
      <c r="C33" s="1320"/>
      <c r="D33" s="1320"/>
      <c r="E33" s="1320"/>
      <c r="F33" s="69"/>
      <c r="G33" s="1204"/>
      <c r="H33" s="81"/>
      <c r="I33" s="79" t="s">
        <v>443</v>
      </c>
      <c r="J33" s="82"/>
    </row>
    <row r="34" spans="1:10" s="20" customFormat="1" ht="18" customHeight="1" x14ac:dyDescent="0.2">
      <c r="A34" s="1320"/>
      <c r="B34" s="1320"/>
      <c r="C34" s="1320"/>
      <c r="D34" s="1320"/>
      <c r="E34" s="1320"/>
      <c r="F34" s="69"/>
      <c r="G34" s="1204"/>
      <c r="H34" s="81"/>
      <c r="I34" s="79" t="s">
        <v>443</v>
      </c>
      <c r="J34" s="82"/>
    </row>
    <row r="35" spans="1:10" s="20" customFormat="1" ht="18" customHeight="1" x14ac:dyDescent="0.2">
      <c r="A35" s="1320"/>
      <c r="B35" s="1320"/>
      <c r="C35" s="1320"/>
      <c r="D35" s="1320"/>
      <c r="E35" s="1320"/>
      <c r="F35" s="69"/>
      <c r="G35" s="1204"/>
      <c r="H35" s="81"/>
      <c r="I35" s="79" t="s">
        <v>443</v>
      </c>
      <c r="J35" s="82"/>
    </row>
    <row r="36" spans="1:10" s="20" customFormat="1" ht="18" customHeight="1" x14ac:dyDescent="0.2">
      <c r="A36" s="1320"/>
      <c r="B36" s="1320"/>
      <c r="C36" s="1320"/>
      <c r="D36" s="1320"/>
      <c r="E36" s="1320"/>
      <c r="F36" s="69"/>
      <c r="G36" s="1204"/>
      <c r="H36" s="81"/>
      <c r="I36" s="79" t="s">
        <v>443</v>
      </c>
      <c r="J36" s="82"/>
    </row>
    <row r="37" spans="1:10" s="20" customFormat="1" ht="18" customHeight="1" x14ac:dyDescent="0.2">
      <c r="A37" s="1320"/>
      <c r="B37" s="1320"/>
      <c r="C37" s="1320"/>
      <c r="D37" s="1320"/>
      <c r="E37" s="1320"/>
      <c r="F37" s="69"/>
      <c r="G37" s="1204"/>
      <c r="H37" s="81"/>
      <c r="I37" s="79" t="s">
        <v>443</v>
      </c>
      <c r="J37" s="82"/>
    </row>
    <row r="38" spans="1:10" s="20" customFormat="1" ht="18" customHeight="1" x14ac:dyDescent="0.2">
      <c r="A38" s="1320"/>
      <c r="B38" s="1320"/>
      <c r="C38" s="1320"/>
      <c r="D38" s="1320"/>
      <c r="E38" s="1320"/>
      <c r="F38" s="69"/>
      <c r="G38" s="1219"/>
      <c r="H38" s="83"/>
      <c r="I38" s="79" t="s">
        <v>443</v>
      </c>
      <c r="J38" s="82"/>
    </row>
    <row r="39" spans="1:10" s="20" customFormat="1" ht="18" customHeight="1" x14ac:dyDescent="0.2">
      <c r="A39" s="1320"/>
      <c r="B39" s="1320"/>
      <c r="C39" s="1320"/>
      <c r="D39" s="1320"/>
      <c r="E39" s="1320"/>
      <c r="F39" s="69"/>
      <c r="G39" s="1219"/>
      <c r="H39" s="83"/>
      <c r="I39" s="79" t="s">
        <v>443</v>
      </c>
      <c r="J39" s="82"/>
    </row>
    <row r="40" spans="1:10" s="20" customFormat="1" ht="18" customHeight="1" x14ac:dyDescent="0.3">
      <c r="A40" s="64" t="s">
        <v>80</v>
      </c>
      <c r="B40" s="65" t="s">
        <v>420</v>
      </c>
      <c r="C40" s="66"/>
      <c r="D40" s="67"/>
      <c r="E40" s="67"/>
      <c r="F40" s="68"/>
      <c r="G40" s="67"/>
      <c r="H40" s="67"/>
      <c r="I40" s="67"/>
      <c r="J40" s="884" t="s">
        <v>209</v>
      </c>
    </row>
    <row r="41" spans="1:10" s="20" customFormat="1" ht="18" customHeight="1" x14ac:dyDescent="0.2">
      <c r="A41" s="69"/>
      <c r="B41" s="1324"/>
      <c r="C41" s="1324"/>
      <c r="D41" s="1324"/>
      <c r="E41" s="69"/>
      <c r="F41" s="70"/>
      <c r="G41" s="1205"/>
      <c r="H41" s="53" t="s">
        <v>317</v>
      </c>
      <c r="I41" s="84"/>
      <c r="J41" s="62"/>
    </row>
    <row r="42" spans="1:10" s="20" customFormat="1" ht="18" customHeight="1" x14ac:dyDescent="0.3">
      <c r="A42" s="64" t="s">
        <v>80</v>
      </c>
      <c r="B42" s="65" t="s">
        <v>422</v>
      </c>
      <c r="C42" s="66"/>
      <c r="D42" s="67"/>
      <c r="E42" s="67"/>
      <c r="F42" s="68"/>
      <c r="G42" s="67"/>
      <c r="H42" s="67"/>
      <c r="I42" s="67"/>
      <c r="J42" s="884" t="s">
        <v>191</v>
      </c>
    </row>
    <row r="43" spans="1:10" s="20" customFormat="1" ht="18" customHeight="1" x14ac:dyDescent="0.2">
      <c r="A43" s="69"/>
      <c r="B43" s="69" t="s">
        <v>441</v>
      </c>
      <c r="C43" s="69"/>
      <c r="D43" s="69"/>
      <c r="E43" s="69"/>
      <c r="F43" s="70"/>
      <c r="G43" s="1205"/>
      <c r="H43" s="53" t="s">
        <v>11</v>
      </c>
      <c r="I43" s="84"/>
      <c r="J43" s="74"/>
    </row>
    <row r="44" spans="1:10" s="20" customFormat="1" ht="18" customHeight="1" x14ac:dyDescent="0.2">
      <c r="A44" s="69"/>
      <c r="B44" s="1153" t="s">
        <v>425</v>
      </c>
      <c r="C44" s="69"/>
      <c r="D44" s="69"/>
      <c r="E44" s="69"/>
      <c r="F44" s="70"/>
      <c r="G44" s="1205"/>
      <c r="H44" s="53" t="s">
        <v>11</v>
      </c>
      <c r="I44" s="84"/>
      <c r="J44" s="74"/>
    </row>
    <row r="45" spans="1:10" s="20" customFormat="1" ht="18" customHeight="1" x14ac:dyDescent="0.2">
      <c r="A45" s="69"/>
      <c r="B45" s="1153" t="s">
        <v>424</v>
      </c>
      <c r="C45" s="69"/>
      <c r="D45" s="69"/>
      <c r="E45" s="69"/>
      <c r="F45" s="70"/>
      <c r="G45" s="1205"/>
      <c r="H45" s="53" t="s">
        <v>11</v>
      </c>
      <c r="I45" s="84"/>
      <c r="J45" s="74"/>
    </row>
    <row r="46" spans="1:10" s="20" customFormat="1" ht="18" customHeight="1" x14ac:dyDescent="0.2">
      <c r="A46" s="69"/>
      <c r="B46" s="69" t="s">
        <v>442</v>
      </c>
      <c r="C46" s="69"/>
      <c r="D46" s="69"/>
      <c r="E46" s="69"/>
      <c r="F46" s="70"/>
      <c r="G46" s="1205"/>
      <c r="H46" s="53" t="s">
        <v>11</v>
      </c>
      <c r="I46" s="84"/>
      <c r="J46" s="74"/>
    </row>
    <row r="47" spans="1:10" s="19" customFormat="1" ht="20.100000000000001" customHeight="1" x14ac:dyDescent="0.2">
      <c r="A47" s="85"/>
      <c r="B47" s="85"/>
      <c r="C47" s="86"/>
      <c r="D47" s="87"/>
      <c r="E47" s="87"/>
      <c r="F47" s="88"/>
      <c r="G47" s="89"/>
      <c r="H47" s="90"/>
      <c r="I47" s="90"/>
      <c r="J47" s="91"/>
    </row>
    <row r="48" spans="1:10" ht="81.75" customHeight="1" x14ac:dyDescent="0.2">
      <c r="A48" s="1322"/>
      <c r="B48" s="1322"/>
      <c r="C48" s="1322"/>
      <c r="D48" s="1322"/>
      <c r="E48" s="1322"/>
      <c r="F48" s="1322"/>
      <c r="G48" s="1322"/>
      <c r="H48" s="1322"/>
      <c r="I48" s="1322"/>
      <c r="J48" s="1322"/>
    </row>
    <row r="49" spans="1:10" ht="24.95" customHeight="1" x14ac:dyDescent="0.2">
      <c r="A49" s="1297" t="s">
        <v>411</v>
      </c>
      <c r="B49" s="1298"/>
      <c r="C49" s="1298"/>
      <c r="D49" s="1298"/>
      <c r="E49" s="1298"/>
      <c r="F49" s="1298"/>
      <c r="G49" s="1298"/>
      <c r="H49" s="1298"/>
      <c r="I49" s="1298"/>
      <c r="J49" s="1299"/>
    </row>
    <row r="50" spans="1:10" s="15" customFormat="1" ht="39.950000000000003" customHeight="1" x14ac:dyDescent="0.2">
      <c r="A50" s="1296" t="str">
        <f>IF(SUM(F76:F79)=0,"---- FACTURE A ZERO ----","")</f>
        <v>---- FACTURE A ZERO ----</v>
      </c>
      <c r="B50" s="1296"/>
      <c r="C50" s="1296"/>
      <c r="D50" s="1296"/>
      <c r="E50" s="1296"/>
      <c r="F50" s="1296"/>
      <c r="G50" s="1296"/>
      <c r="H50" s="1296"/>
      <c r="I50" s="1296"/>
      <c r="J50" s="1296"/>
    </row>
    <row r="51" spans="1:10" s="15" customFormat="1" ht="21.95" customHeight="1" x14ac:dyDescent="0.3">
      <c r="A51" s="25"/>
      <c r="B51" s="26" t="s">
        <v>36</v>
      </c>
      <c r="C51" s="26"/>
      <c r="D51" s="26"/>
      <c r="E51" s="26"/>
      <c r="F51" s="27">
        <f>G5</f>
        <v>0</v>
      </c>
      <c r="G51" s="28" t="s">
        <v>0</v>
      </c>
      <c r="H51" s="849">
        <f>'Matrice Fact.'!K186</f>
        <v>1</v>
      </c>
      <c r="I51" s="30">
        <v>821</v>
      </c>
      <c r="J51" s="31">
        <f t="shared" ref="J51:J60" si="0">F51*H51</f>
        <v>0</v>
      </c>
    </row>
    <row r="52" spans="1:10" s="15" customFormat="1" ht="21.95" customHeight="1" x14ac:dyDescent="0.3">
      <c r="A52" s="32"/>
      <c r="B52" s="33" t="s">
        <v>36</v>
      </c>
      <c r="C52" s="33"/>
      <c r="D52" s="33"/>
      <c r="E52" s="33"/>
      <c r="F52" s="34">
        <f>G6</f>
        <v>0</v>
      </c>
      <c r="G52" s="35" t="s">
        <v>8</v>
      </c>
      <c r="H52" s="850">
        <f>'Matrice Fact.'!K187</f>
        <v>1</v>
      </c>
      <c r="I52" s="37">
        <v>821</v>
      </c>
      <c r="J52" s="38">
        <f t="shared" si="0"/>
        <v>0</v>
      </c>
    </row>
    <row r="53" spans="1:10" s="15" customFormat="1" ht="21.95" customHeight="1" x14ac:dyDescent="0.3">
      <c r="A53" s="39"/>
      <c r="B53" s="40" t="s">
        <v>37</v>
      </c>
      <c r="C53" s="40"/>
      <c r="D53" s="40"/>
      <c r="E53" s="40"/>
      <c r="F53" s="41">
        <f>G8</f>
        <v>0</v>
      </c>
      <c r="G53" s="42" t="s">
        <v>0</v>
      </c>
      <c r="H53" s="851">
        <f>'Matrice Fact.'!K199</f>
        <v>1</v>
      </c>
      <c r="I53" s="43">
        <v>821</v>
      </c>
      <c r="J53" s="44">
        <f t="shared" si="0"/>
        <v>0</v>
      </c>
    </row>
    <row r="54" spans="1:10" s="15" customFormat="1" ht="21.95" customHeight="1" x14ac:dyDescent="0.3">
      <c r="A54" s="32"/>
      <c r="B54" s="33" t="s">
        <v>447</v>
      </c>
      <c r="C54" s="33"/>
      <c r="D54" s="33"/>
      <c r="E54" s="33"/>
      <c r="F54" s="34">
        <f>G11</f>
        <v>0</v>
      </c>
      <c r="G54" s="35" t="s">
        <v>412</v>
      </c>
      <c r="H54" s="850">
        <f>'Matrice Fact.'!K198</f>
        <v>1</v>
      </c>
      <c r="I54" s="37">
        <v>821</v>
      </c>
      <c r="J54" s="38">
        <f t="shared" si="0"/>
        <v>0</v>
      </c>
    </row>
    <row r="55" spans="1:10" s="15" customFormat="1" ht="21.95" customHeight="1" x14ac:dyDescent="0.3">
      <c r="A55" s="39"/>
      <c r="B55" s="40" t="s">
        <v>401</v>
      </c>
      <c r="C55" s="40"/>
      <c r="D55" s="40"/>
      <c r="E55" s="40"/>
      <c r="F55" s="41">
        <f>G19-F56</f>
        <v>0</v>
      </c>
      <c r="G55" s="42" t="s">
        <v>0</v>
      </c>
      <c r="H55" s="851">
        <f>'Matrice Fact.'!K188</f>
        <v>1</v>
      </c>
      <c r="I55" s="43">
        <v>824</v>
      </c>
      <c r="J55" s="44">
        <f t="shared" si="0"/>
        <v>0</v>
      </c>
    </row>
    <row r="56" spans="1:10" s="15" customFormat="1" ht="21.95" customHeight="1" x14ac:dyDescent="0.3">
      <c r="A56" s="39"/>
      <c r="B56" s="40" t="s">
        <v>402</v>
      </c>
      <c r="C56" s="40"/>
      <c r="D56" s="40"/>
      <c r="E56" s="40"/>
      <c r="F56" s="41">
        <f>G19*10/100</f>
        <v>0</v>
      </c>
      <c r="G56" s="42" t="s">
        <v>0</v>
      </c>
      <c r="H56" s="851">
        <f>'Matrice Fact.'!K189</f>
        <v>1</v>
      </c>
      <c r="I56" s="43">
        <v>824</v>
      </c>
      <c r="J56" s="44">
        <f t="shared" si="0"/>
        <v>0</v>
      </c>
    </row>
    <row r="57" spans="1:10" s="15" customFormat="1" ht="21.95" customHeight="1" x14ac:dyDescent="0.3">
      <c r="A57" s="39"/>
      <c r="B57" s="40" t="s">
        <v>403</v>
      </c>
      <c r="C57" s="40"/>
      <c r="D57" s="40"/>
      <c r="E57" s="40"/>
      <c r="F57" s="41">
        <f>G20</f>
        <v>0</v>
      </c>
      <c r="G57" s="42" t="s">
        <v>404</v>
      </c>
      <c r="H57" s="851">
        <f>'Matrice Fact.'!K190</f>
        <v>1</v>
      </c>
      <c r="I57" s="43">
        <v>824</v>
      </c>
      <c r="J57" s="44">
        <f t="shared" si="0"/>
        <v>0</v>
      </c>
    </row>
    <row r="58" spans="1:10" s="15" customFormat="1" ht="21.95" customHeight="1" x14ac:dyDescent="0.3">
      <c r="A58" s="39"/>
      <c r="B58" s="40" t="s">
        <v>38</v>
      </c>
      <c r="C58" s="40"/>
      <c r="D58" s="40"/>
      <c r="E58" s="40"/>
      <c r="F58" s="41">
        <f>G13</f>
        <v>0</v>
      </c>
      <c r="G58" s="42" t="s">
        <v>0</v>
      </c>
      <c r="H58" s="851">
        <f>'Matrice Fact.'!K196</f>
        <v>1</v>
      </c>
      <c r="I58" s="43">
        <v>822</v>
      </c>
      <c r="J58" s="44">
        <f t="shared" si="0"/>
        <v>0</v>
      </c>
    </row>
    <row r="59" spans="1:10" s="15" customFormat="1" ht="21.95" customHeight="1" x14ac:dyDescent="0.3">
      <c r="A59" s="32"/>
      <c r="B59" s="33" t="s">
        <v>448</v>
      </c>
      <c r="C59" s="33"/>
      <c r="D59" s="33"/>
      <c r="E59" s="33"/>
      <c r="F59" s="34">
        <f>G15</f>
        <v>0</v>
      </c>
      <c r="G59" s="35" t="s">
        <v>412</v>
      </c>
      <c r="H59" s="851">
        <f>'Matrice Fact.'!K197</f>
        <v>1</v>
      </c>
      <c r="I59" s="37">
        <v>822</v>
      </c>
      <c r="J59" s="38">
        <f t="shared" si="0"/>
        <v>0</v>
      </c>
    </row>
    <row r="60" spans="1:10" s="15" customFormat="1" ht="21.95" customHeight="1" x14ac:dyDescent="0.3">
      <c r="A60" s="39"/>
      <c r="B60" s="40" t="s">
        <v>405</v>
      </c>
      <c r="C60" s="40"/>
      <c r="D60" s="40"/>
      <c r="E60" s="40"/>
      <c r="F60" s="41">
        <f>G23</f>
        <v>0</v>
      </c>
      <c r="G60" s="42" t="s">
        <v>406</v>
      </c>
      <c r="H60" s="851">
        <f>'Matrice Fact.'!K202</f>
        <v>1</v>
      </c>
      <c r="I60" s="43">
        <v>606</v>
      </c>
      <c r="J60" s="44">
        <f t="shared" si="0"/>
        <v>0</v>
      </c>
    </row>
    <row r="61" spans="1:10" s="15" customFormat="1" ht="21.95" customHeight="1" x14ac:dyDescent="0.25">
      <c r="A61" s="21"/>
      <c r="B61" s="9"/>
      <c r="C61" s="9"/>
      <c r="D61" s="9"/>
      <c r="E61" s="9"/>
      <c r="F61" s="23"/>
      <c r="G61" s="10"/>
      <c r="H61" s="16"/>
      <c r="I61" s="11"/>
      <c r="J61" s="17"/>
    </row>
    <row r="62" spans="1:10" s="15" customFormat="1" ht="21.95" customHeight="1" x14ac:dyDescent="0.25">
      <c r="A62" s="21"/>
      <c r="B62" s="9"/>
      <c r="C62" s="9"/>
      <c r="D62" s="9"/>
      <c r="E62" s="9"/>
      <c r="F62" s="23"/>
      <c r="G62" s="10"/>
      <c r="H62" s="16"/>
      <c r="I62" s="11"/>
      <c r="J62" s="17"/>
    </row>
    <row r="63" spans="1:10" s="15" customFormat="1" ht="21.95" customHeight="1" x14ac:dyDescent="0.2"/>
    <row r="64" spans="1:10" s="15" customFormat="1" ht="21.95" customHeight="1" x14ac:dyDescent="0.25">
      <c r="A64" s="12"/>
      <c r="B64" s="5"/>
      <c r="C64" s="5"/>
      <c r="D64" s="5"/>
      <c r="E64" s="5"/>
      <c r="F64" s="18"/>
      <c r="G64" s="6"/>
      <c r="H64" s="14"/>
      <c r="I64" s="7"/>
      <c r="J64" s="4"/>
    </row>
    <row r="65" spans="1:10" s="15" customFormat="1" ht="21.95" customHeight="1" x14ac:dyDescent="0.25">
      <c r="A65" s="12"/>
      <c r="B65" s="5"/>
      <c r="C65" s="5"/>
      <c r="D65" s="5"/>
      <c r="E65" s="5"/>
      <c r="F65" s="18"/>
      <c r="G65" s="6"/>
      <c r="H65" s="14"/>
      <c r="I65" s="7"/>
      <c r="J65" s="4"/>
    </row>
    <row r="66" spans="1:10" s="15" customFormat="1" ht="21.95" customHeight="1" x14ac:dyDescent="0.25">
      <c r="A66" s="12"/>
      <c r="B66" s="5"/>
      <c r="C66" s="5"/>
      <c r="D66" s="5"/>
      <c r="E66" s="5"/>
      <c r="F66" s="18"/>
      <c r="G66" s="6"/>
      <c r="H66" s="14"/>
      <c r="I66" s="7"/>
      <c r="J66" s="4"/>
    </row>
    <row r="67" spans="1:10" s="15" customFormat="1" ht="21.95" customHeight="1" x14ac:dyDescent="0.25">
      <c r="A67" s="12"/>
      <c r="B67" s="5"/>
      <c r="C67" s="5"/>
      <c r="D67" s="5"/>
      <c r="E67" s="5"/>
      <c r="F67" s="18"/>
      <c r="G67" s="6"/>
      <c r="H67" s="14"/>
      <c r="I67" s="7"/>
      <c r="J67" s="4"/>
    </row>
    <row r="68" spans="1:10" s="15" customFormat="1" ht="21.95" customHeight="1" x14ac:dyDescent="0.25">
      <c r="A68" s="12"/>
      <c r="B68" s="5"/>
      <c r="C68" s="5"/>
      <c r="D68" s="5"/>
      <c r="E68" s="5"/>
      <c r="F68" s="18"/>
      <c r="G68" s="6"/>
      <c r="H68" s="14"/>
      <c r="I68" s="7"/>
      <c r="J68" s="4"/>
    </row>
    <row r="69" spans="1:10" s="15" customFormat="1" ht="21.95" customHeight="1" x14ac:dyDescent="0.25">
      <c r="A69" s="12"/>
      <c r="B69" s="5"/>
      <c r="C69" s="5"/>
      <c r="D69" s="5"/>
      <c r="E69" s="5"/>
      <c r="F69" s="18"/>
      <c r="G69" s="6"/>
      <c r="H69" s="14"/>
      <c r="I69" s="7"/>
      <c r="J69" s="4"/>
    </row>
    <row r="70" spans="1:10" s="15" customFormat="1" ht="21.95" customHeight="1" x14ac:dyDescent="0.25">
      <c r="A70" s="12"/>
      <c r="B70" s="5"/>
      <c r="C70" s="5"/>
      <c r="D70" s="5"/>
      <c r="E70" s="5"/>
      <c r="F70" s="18"/>
      <c r="G70" s="6"/>
      <c r="H70" s="14"/>
      <c r="I70" s="7"/>
      <c r="J70" s="4"/>
    </row>
    <row r="71" spans="1:10" s="15" customFormat="1" ht="21.95" customHeight="1" x14ac:dyDescent="0.25">
      <c r="A71" s="12"/>
      <c r="B71" s="5"/>
      <c r="C71" s="5"/>
      <c r="D71" s="5"/>
      <c r="E71" s="5"/>
      <c r="F71" s="18"/>
      <c r="G71" s="6"/>
      <c r="H71" s="14"/>
      <c r="I71" s="7"/>
      <c r="J71" s="4"/>
    </row>
    <row r="72" spans="1:10" s="15" customFormat="1" ht="21.95" customHeight="1" x14ac:dyDescent="0.25">
      <c r="A72" s="12"/>
      <c r="B72" s="5"/>
      <c r="C72" s="5"/>
      <c r="D72" s="5"/>
      <c r="E72" s="5"/>
      <c r="F72" s="18"/>
      <c r="G72" s="6"/>
      <c r="H72" s="14"/>
      <c r="I72" s="7"/>
      <c r="J72" s="4"/>
    </row>
    <row r="73" spans="1:10" s="15" customFormat="1" ht="21.95" customHeight="1" x14ac:dyDescent="0.25">
      <c r="A73" s="12"/>
      <c r="B73" s="5"/>
      <c r="C73" s="5"/>
      <c r="D73" s="5"/>
      <c r="E73" s="5"/>
      <c r="F73" s="18"/>
      <c r="G73" s="6"/>
      <c r="H73" s="14"/>
      <c r="I73" s="7"/>
      <c r="J73" s="4"/>
    </row>
    <row r="74" spans="1:10" s="15" customFormat="1" ht="21.95" customHeight="1" x14ac:dyDescent="0.25">
      <c r="A74" s="12"/>
      <c r="B74" s="5"/>
      <c r="C74" s="5"/>
      <c r="D74" s="5"/>
      <c r="E74" s="5"/>
      <c r="F74" s="18"/>
      <c r="G74" s="6"/>
      <c r="H74" s="14"/>
      <c r="I74" s="7"/>
      <c r="J74" s="4"/>
    </row>
    <row r="75" spans="1:10" s="15" customFormat="1" ht="21.95" customHeight="1" x14ac:dyDescent="0.25">
      <c r="A75" s="12"/>
      <c r="B75" s="5"/>
      <c r="C75" s="5"/>
      <c r="D75" s="5"/>
      <c r="E75" s="5"/>
      <c r="F75" s="18"/>
      <c r="G75" s="6"/>
      <c r="H75" s="14"/>
      <c r="I75" s="7"/>
      <c r="J75" s="4"/>
    </row>
    <row r="76" spans="1:10" s="15" customFormat="1" ht="21.95" customHeight="1" x14ac:dyDescent="0.3">
      <c r="A76" s="12"/>
      <c r="B76" s="45"/>
      <c r="C76" s="46"/>
      <c r="D76" s="46" t="s">
        <v>4</v>
      </c>
      <c r="E76" s="46"/>
      <c r="F76" s="1294">
        <f>SUM(J51:J54)</f>
        <v>0</v>
      </c>
      <c r="G76" s="1294"/>
      <c r="H76" s="47"/>
      <c r="I76" s="7"/>
      <c r="J76" s="4"/>
    </row>
    <row r="77" spans="1:10" s="15" customFormat="1" ht="21.95" customHeight="1" x14ac:dyDescent="0.3">
      <c r="A77" s="12"/>
      <c r="B77" s="45"/>
      <c r="C77" s="46"/>
      <c r="D77" s="46" t="s">
        <v>5</v>
      </c>
      <c r="E77" s="46"/>
      <c r="F77" s="1294">
        <f>SUM(J58:J59)</f>
        <v>0</v>
      </c>
      <c r="G77" s="1294"/>
      <c r="H77" s="47"/>
      <c r="I77" s="7"/>
      <c r="J77" s="4"/>
    </row>
    <row r="78" spans="1:10" s="15" customFormat="1" ht="21.95" customHeight="1" x14ac:dyDescent="0.3">
      <c r="A78" s="12"/>
      <c r="B78" s="45"/>
      <c r="C78" s="46"/>
      <c r="D78" s="46" t="s">
        <v>6</v>
      </c>
      <c r="E78" s="46"/>
      <c r="F78" s="1294">
        <f>SUM(J55:J57)</f>
        <v>0</v>
      </c>
      <c r="G78" s="1294"/>
      <c r="H78" s="47"/>
      <c r="I78" s="7"/>
      <c r="J78" s="4"/>
    </row>
    <row r="79" spans="1:10" s="15" customFormat="1" ht="21.95" customHeight="1" thickBot="1" x14ac:dyDescent="0.35">
      <c r="A79" s="12"/>
      <c r="B79" s="308"/>
      <c r="C79" s="309"/>
      <c r="D79" s="309" t="s">
        <v>3</v>
      </c>
      <c r="E79" s="309"/>
      <c r="F79" s="1289">
        <f>J60</f>
        <v>0</v>
      </c>
      <c r="G79" s="1289"/>
      <c r="H79" s="310"/>
      <c r="I79" s="7"/>
      <c r="J79" s="4"/>
    </row>
    <row r="80" spans="1:10" s="15" customFormat="1" ht="21.95" customHeight="1" thickBot="1" x14ac:dyDescent="0.35">
      <c r="A80" s="12"/>
      <c r="B80" s="311"/>
      <c r="C80" s="312"/>
      <c r="D80" s="314" t="s">
        <v>484</v>
      </c>
      <c r="E80" s="312"/>
      <c r="F80" s="312"/>
      <c r="G80" s="315">
        <f>SUM(F76:G79)</f>
        <v>0</v>
      </c>
      <c r="H80" s="313"/>
      <c r="I80" s="7"/>
      <c r="J80" s="4"/>
    </row>
    <row r="81" spans="1:10" ht="81.75" customHeight="1" x14ac:dyDescent="0.2">
      <c r="A81" s="1322"/>
      <c r="B81" s="1322"/>
      <c r="C81" s="1322"/>
      <c r="D81" s="1322"/>
      <c r="E81" s="1322"/>
      <c r="F81" s="1322"/>
      <c r="G81" s="1322"/>
      <c r="H81" s="1322"/>
      <c r="I81" s="1322"/>
      <c r="J81" s="1322"/>
    </row>
    <row r="82" spans="1:10" ht="24.95" customHeight="1" x14ac:dyDescent="0.2">
      <c r="A82" s="1297" t="s">
        <v>417</v>
      </c>
      <c r="B82" s="1298"/>
      <c r="C82" s="1298"/>
      <c r="D82" s="1298"/>
      <c r="E82" s="1298"/>
      <c r="F82" s="1298"/>
      <c r="G82" s="1298"/>
      <c r="H82" s="1298"/>
      <c r="I82" s="1298"/>
      <c r="J82" s="1299"/>
    </row>
    <row r="83" spans="1:10" s="15" customFormat="1" ht="39.950000000000003" customHeight="1" x14ac:dyDescent="0.2">
      <c r="A83" s="1296" t="str">
        <f>IF(SUM(F112)=0,"---- FACTURE A ZERO ----","")</f>
        <v>---- FACTURE A ZERO ----</v>
      </c>
      <c r="B83" s="1296"/>
      <c r="C83" s="1296"/>
      <c r="D83" s="1296"/>
      <c r="E83" s="1296"/>
      <c r="F83" s="1296"/>
      <c r="G83" s="1296"/>
      <c r="H83" s="1296"/>
      <c r="I83" s="1296"/>
      <c r="J83" s="1296"/>
    </row>
    <row r="84" spans="1:10" s="15" customFormat="1" ht="21.95" customHeight="1" x14ac:dyDescent="0.3">
      <c r="A84" s="92" t="s">
        <v>449</v>
      </c>
      <c r="B84" s="93"/>
      <c r="C84" s="93"/>
      <c r="D84" s="93"/>
      <c r="E84" s="93"/>
      <c r="F84" s="94"/>
      <c r="G84" s="95"/>
      <c r="H84" s="96"/>
      <c r="I84" s="97"/>
      <c r="J84" s="98"/>
    </row>
    <row r="85" spans="1:10" s="15" customFormat="1" ht="21.95" customHeight="1" x14ac:dyDescent="0.3">
      <c r="A85" s="99" t="str">
        <f t="shared" ref="A85:A99" si="1">IF(A25="","",A25)</f>
        <v/>
      </c>
      <c r="B85" s="100"/>
      <c r="C85" s="100"/>
      <c r="D85" s="100"/>
      <c r="E85" s="100"/>
      <c r="F85" s="27" t="str">
        <f t="shared" ref="F85:F99" si="2">IF(G25="","",IF(G25=0,"",G25))</f>
        <v/>
      </c>
      <c r="G85" s="101" t="str">
        <f t="shared" ref="G85:G99" si="3">IF(A25="","","Kits x")</f>
        <v/>
      </c>
      <c r="H85" s="849" t="str">
        <f t="shared" ref="H85:H99" si="4">IF(J25="","",J25)</f>
        <v/>
      </c>
      <c r="I85" s="30"/>
      <c r="J85" s="31" t="str">
        <f>IF(F85="","",IF(F85=0,0,F85*H85))</f>
        <v/>
      </c>
    </row>
    <row r="86" spans="1:10" s="15" customFormat="1" ht="21.95" customHeight="1" x14ac:dyDescent="0.3">
      <c r="A86" s="103" t="str">
        <f t="shared" si="1"/>
        <v/>
      </c>
      <c r="B86" s="104"/>
      <c r="C86" s="104"/>
      <c r="D86" s="104"/>
      <c r="E86" s="104"/>
      <c r="F86" s="27" t="str">
        <f t="shared" si="2"/>
        <v/>
      </c>
      <c r="G86" s="101" t="str">
        <f t="shared" si="3"/>
        <v/>
      </c>
      <c r="H86" s="849" t="str">
        <f t="shared" si="4"/>
        <v/>
      </c>
      <c r="I86" s="30"/>
      <c r="J86" s="31" t="str">
        <f t="shared" ref="J86:J99" si="5">IF(F86="","",IF(F86=0,0,F86*H86))</f>
        <v/>
      </c>
    </row>
    <row r="87" spans="1:10" s="15" customFormat="1" ht="21.95" customHeight="1" x14ac:dyDescent="0.3">
      <c r="A87" s="103" t="str">
        <f t="shared" si="1"/>
        <v/>
      </c>
      <c r="B87" s="104"/>
      <c r="C87" s="104"/>
      <c r="D87" s="104"/>
      <c r="E87" s="104"/>
      <c r="F87" s="27" t="str">
        <f t="shared" si="2"/>
        <v/>
      </c>
      <c r="G87" s="101" t="str">
        <f t="shared" si="3"/>
        <v/>
      </c>
      <c r="H87" s="849" t="str">
        <f t="shared" si="4"/>
        <v/>
      </c>
      <c r="I87" s="30"/>
      <c r="J87" s="31" t="str">
        <f t="shared" si="5"/>
        <v/>
      </c>
    </row>
    <row r="88" spans="1:10" s="15" customFormat="1" ht="21.95" customHeight="1" x14ac:dyDescent="0.3">
      <c r="A88" s="103" t="str">
        <f t="shared" si="1"/>
        <v/>
      </c>
      <c r="B88" s="104"/>
      <c r="C88" s="104"/>
      <c r="D88" s="104"/>
      <c r="E88" s="104"/>
      <c r="F88" s="27" t="str">
        <f t="shared" si="2"/>
        <v/>
      </c>
      <c r="G88" s="101" t="str">
        <f t="shared" si="3"/>
        <v/>
      </c>
      <c r="H88" s="29" t="str">
        <f t="shared" si="4"/>
        <v/>
      </c>
      <c r="I88" s="30"/>
      <c r="J88" s="31" t="str">
        <f t="shared" si="5"/>
        <v/>
      </c>
    </row>
    <row r="89" spans="1:10" s="15" customFormat="1" ht="21.95" customHeight="1" x14ac:dyDescent="0.3">
      <c r="A89" s="103" t="str">
        <f t="shared" si="1"/>
        <v/>
      </c>
      <c r="B89" s="104"/>
      <c r="C89" s="104"/>
      <c r="D89" s="104"/>
      <c r="E89" s="104"/>
      <c r="F89" s="27" t="str">
        <f t="shared" si="2"/>
        <v/>
      </c>
      <c r="G89" s="101" t="str">
        <f t="shared" si="3"/>
        <v/>
      </c>
      <c r="H89" s="29" t="str">
        <f t="shared" si="4"/>
        <v/>
      </c>
      <c r="I89" s="30"/>
      <c r="J89" s="31" t="str">
        <f t="shared" si="5"/>
        <v/>
      </c>
    </row>
    <row r="90" spans="1:10" s="15" customFormat="1" ht="21.95" customHeight="1" x14ac:dyDescent="0.3">
      <c r="A90" s="103" t="str">
        <f t="shared" si="1"/>
        <v/>
      </c>
      <c r="B90" s="104"/>
      <c r="C90" s="104"/>
      <c r="D90" s="104"/>
      <c r="E90" s="104"/>
      <c r="F90" s="27" t="str">
        <f t="shared" si="2"/>
        <v/>
      </c>
      <c r="G90" s="101" t="str">
        <f t="shared" si="3"/>
        <v/>
      </c>
      <c r="H90" s="29" t="str">
        <f t="shared" si="4"/>
        <v/>
      </c>
      <c r="I90" s="30"/>
      <c r="J90" s="31" t="str">
        <f t="shared" si="5"/>
        <v/>
      </c>
    </row>
    <row r="91" spans="1:10" s="15" customFormat="1" ht="21.95" customHeight="1" x14ac:dyDescent="0.3">
      <c r="A91" s="103" t="str">
        <f t="shared" si="1"/>
        <v/>
      </c>
      <c r="B91" s="104"/>
      <c r="C91" s="104"/>
      <c r="D91" s="104"/>
      <c r="E91" s="104"/>
      <c r="F91" s="27" t="str">
        <f t="shared" si="2"/>
        <v/>
      </c>
      <c r="G91" s="101" t="str">
        <f t="shared" si="3"/>
        <v/>
      </c>
      <c r="H91" s="29" t="str">
        <f t="shared" si="4"/>
        <v/>
      </c>
      <c r="I91" s="30"/>
      <c r="J91" s="31" t="str">
        <f t="shared" si="5"/>
        <v/>
      </c>
    </row>
    <row r="92" spans="1:10" s="15" customFormat="1" ht="21.95" customHeight="1" x14ac:dyDescent="0.3">
      <c r="A92" s="103" t="str">
        <f t="shared" si="1"/>
        <v/>
      </c>
      <c r="B92" s="104"/>
      <c r="C92" s="104"/>
      <c r="D92" s="104"/>
      <c r="E92" s="104"/>
      <c r="F92" s="27" t="str">
        <f t="shared" si="2"/>
        <v/>
      </c>
      <c r="G92" s="101" t="str">
        <f t="shared" si="3"/>
        <v/>
      </c>
      <c r="H92" s="29" t="str">
        <f t="shared" si="4"/>
        <v/>
      </c>
      <c r="I92" s="30"/>
      <c r="J92" s="31" t="str">
        <f t="shared" si="5"/>
        <v/>
      </c>
    </row>
    <row r="93" spans="1:10" s="15" customFormat="1" ht="21.95" customHeight="1" x14ac:dyDescent="0.3">
      <c r="A93" s="103" t="str">
        <f t="shared" si="1"/>
        <v/>
      </c>
      <c r="B93" s="104"/>
      <c r="C93" s="104"/>
      <c r="D93" s="104"/>
      <c r="E93" s="104"/>
      <c r="F93" s="27" t="str">
        <f t="shared" si="2"/>
        <v/>
      </c>
      <c r="G93" s="101" t="str">
        <f t="shared" si="3"/>
        <v/>
      </c>
      <c r="H93" s="29" t="str">
        <f t="shared" si="4"/>
        <v/>
      </c>
      <c r="I93" s="30"/>
      <c r="J93" s="31" t="str">
        <f t="shared" si="5"/>
        <v/>
      </c>
    </row>
    <row r="94" spans="1:10" s="15" customFormat="1" ht="21.95" customHeight="1" x14ac:dyDescent="0.3">
      <c r="A94" s="103" t="str">
        <f t="shared" si="1"/>
        <v/>
      </c>
      <c r="B94" s="104"/>
      <c r="C94" s="104"/>
      <c r="D94" s="104"/>
      <c r="E94" s="104"/>
      <c r="F94" s="27" t="str">
        <f t="shared" si="2"/>
        <v/>
      </c>
      <c r="G94" s="101" t="str">
        <f t="shared" si="3"/>
        <v/>
      </c>
      <c r="H94" s="29" t="str">
        <f t="shared" si="4"/>
        <v/>
      </c>
      <c r="I94" s="30"/>
      <c r="J94" s="31" t="str">
        <f t="shared" si="5"/>
        <v/>
      </c>
    </row>
    <row r="95" spans="1:10" s="15" customFormat="1" ht="21.95" customHeight="1" x14ac:dyDescent="0.3">
      <c r="A95" s="103" t="str">
        <f t="shared" si="1"/>
        <v/>
      </c>
      <c r="B95" s="104"/>
      <c r="C95" s="104"/>
      <c r="D95" s="104"/>
      <c r="E95" s="104"/>
      <c r="F95" s="27" t="str">
        <f t="shared" si="2"/>
        <v/>
      </c>
      <c r="G95" s="101" t="str">
        <f t="shared" si="3"/>
        <v/>
      </c>
      <c r="H95" s="29" t="str">
        <f t="shared" si="4"/>
        <v/>
      </c>
      <c r="I95" s="30"/>
      <c r="J95" s="31" t="str">
        <f t="shared" si="5"/>
        <v/>
      </c>
    </row>
    <row r="96" spans="1:10" s="15" customFormat="1" ht="21.95" customHeight="1" x14ac:dyDescent="0.3">
      <c r="A96" s="103" t="str">
        <f t="shared" si="1"/>
        <v/>
      </c>
      <c r="B96" s="104"/>
      <c r="C96" s="104"/>
      <c r="D96" s="104"/>
      <c r="E96" s="104"/>
      <c r="F96" s="27" t="str">
        <f t="shared" si="2"/>
        <v/>
      </c>
      <c r="G96" s="101" t="str">
        <f t="shared" si="3"/>
        <v/>
      </c>
      <c r="H96" s="29" t="str">
        <f t="shared" si="4"/>
        <v/>
      </c>
      <c r="I96" s="30"/>
      <c r="J96" s="31" t="str">
        <f t="shared" si="5"/>
        <v/>
      </c>
    </row>
    <row r="97" spans="1:10" s="15" customFormat="1" ht="21.95" customHeight="1" x14ac:dyDescent="0.3">
      <c r="A97" s="103" t="str">
        <f t="shared" si="1"/>
        <v/>
      </c>
      <c r="B97" s="104"/>
      <c r="C97" s="104"/>
      <c r="D97" s="104"/>
      <c r="E97" s="104"/>
      <c r="F97" s="27" t="str">
        <f t="shared" si="2"/>
        <v/>
      </c>
      <c r="G97" s="101" t="str">
        <f t="shared" si="3"/>
        <v/>
      </c>
      <c r="H97" s="29" t="str">
        <f t="shared" si="4"/>
        <v/>
      </c>
      <c r="I97" s="30"/>
      <c r="J97" s="31" t="str">
        <f t="shared" si="5"/>
        <v/>
      </c>
    </row>
    <row r="98" spans="1:10" s="15" customFormat="1" ht="21.95" customHeight="1" x14ac:dyDescent="0.3">
      <c r="A98" s="103" t="str">
        <f t="shared" si="1"/>
        <v/>
      </c>
      <c r="B98" s="104"/>
      <c r="C98" s="104"/>
      <c r="D98" s="104"/>
      <c r="E98" s="104"/>
      <c r="F98" s="27" t="str">
        <f t="shared" si="2"/>
        <v/>
      </c>
      <c r="G98" s="101" t="str">
        <f t="shared" si="3"/>
        <v/>
      </c>
      <c r="H98" s="29" t="str">
        <f t="shared" si="4"/>
        <v/>
      </c>
      <c r="I98" s="30"/>
      <c r="J98" s="31" t="str">
        <f t="shared" si="5"/>
        <v/>
      </c>
    </row>
    <row r="99" spans="1:10" s="15" customFormat="1" ht="21.95" customHeight="1" x14ac:dyDescent="0.3">
      <c r="A99" s="103" t="str">
        <f t="shared" si="1"/>
        <v/>
      </c>
      <c r="B99" s="104"/>
      <c r="C99" s="104"/>
      <c r="D99" s="104"/>
      <c r="E99" s="104"/>
      <c r="F99" s="27" t="str">
        <f t="shared" si="2"/>
        <v/>
      </c>
      <c r="G99" s="101" t="str">
        <f t="shared" si="3"/>
        <v/>
      </c>
      <c r="H99" s="29" t="str">
        <f t="shared" si="4"/>
        <v/>
      </c>
      <c r="I99" s="30"/>
      <c r="J99" s="31" t="str">
        <f t="shared" si="5"/>
        <v/>
      </c>
    </row>
    <row r="100" spans="1:10" s="15" customFormat="1" ht="21.95" customHeight="1" x14ac:dyDescent="0.3">
      <c r="A100" s="105"/>
      <c r="B100" s="26"/>
      <c r="C100" s="26"/>
      <c r="D100" s="26"/>
      <c r="E100" s="26"/>
      <c r="F100" s="106"/>
      <c r="G100" s="101"/>
      <c r="H100" s="29"/>
      <c r="I100" s="30"/>
      <c r="J100" s="102"/>
    </row>
    <row r="101" spans="1:10" s="15" customFormat="1" ht="21.95" customHeight="1" x14ac:dyDescent="0.3">
      <c r="A101" s="105"/>
      <c r="B101" s="26"/>
      <c r="C101" s="26"/>
      <c r="D101" s="26"/>
      <c r="E101" s="26"/>
      <c r="F101" s="106"/>
      <c r="G101" s="101"/>
      <c r="H101" s="29"/>
      <c r="I101" s="30"/>
      <c r="J101" s="102"/>
    </row>
    <row r="102" spans="1:10" s="15" customFormat="1" ht="21.95" customHeight="1" x14ac:dyDescent="0.3">
      <c r="A102" s="105"/>
      <c r="B102" s="26"/>
      <c r="C102" s="26"/>
      <c r="D102" s="26"/>
      <c r="E102" s="26"/>
      <c r="F102" s="106"/>
      <c r="G102" s="101"/>
      <c r="H102" s="29"/>
      <c r="I102" s="30"/>
      <c r="J102" s="102"/>
    </row>
    <row r="103" spans="1:10" s="15" customFormat="1" ht="21.95" customHeight="1" x14ac:dyDescent="0.3">
      <c r="A103" s="105"/>
      <c r="B103" s="26"/>
      <c r="C103" s="26"/>
      <c r="D103" s="26"/>
      <c r="E103" s="26"/>
      <c r="F103" s="106"/>
      <c r="G103" s="101"/>
      <c r="H103" s="29"/>
      <c r="I103" s="30"/>
      <c r="J103" s="102"/>
    </row>
    <row r="104" spans="1:10" s="15" customFormat="1" ht="21.95" customHeight="1" x14ac:dyDescent="0.3">
      <c r="A104" s="105"/>
      <c r="B104" s="26"/>
      <c r="C104" s="26"/>
      <c r="D104" s="26"/>
      <c r="E104" s="26"/>
      <c r="F104" s="106"/>
      <c r="G104" s="101"/>
      <c r="H104" s="29"/>
      <c r="I104" s="30"/>
      <c r="J104" s="102"/>
    </row>
    <row r="105" spans="1:10" s="15" customFormat="1" ht="21.95" customHeight="1" x14ac:dyDescent="0.3">
      <c r="A105" s="105"/>
      <c r="B105" s="26"/>
      <c r="C105" s="26"/>
      <c r="D105" s="26"/>
      <c r="E105" s="26"/>
      <c r="F105" s="106"/>
      <c r="G105" s="101"/>
      <c r="H105" s="29"/>
      <c r="I105" s="30"/>
      <c r="J105" s="102"/>
    </row>
    <row r="106" spans="1:10" s="15" customFormat="1" ht="21.95" customHeight="1" x14ac:dyDescent="0.3">
      <c r="A106" s="105"/>
      <c r="B106" s="26"/>
      <c r="C106" s="26"/>
      <c r="D106" s="26"/>
      <c r="E106" s="26"/>
      <c r="F106" s="106"/>
      <c r="G106" s="101"/>
      <c r="H106" s="29"/>
      <c r="I106" s="30"/>
      <c r="J106" s="102"/>
    </row>
    <row r="107" spans="1:10" s="15" customFormat="1" ht="21.95" customHeight="1" x14ac:dyDescent="0.3">
      <c r="A107" s="105"/>
      <c r="B107" s="26"/>
      <c r="C107" s="26"/>
      <c r="D107" s="26"/>
      <c r="E107" s="26"/>
      <c r="F107" s="106"/>
      <c r="G107" s="101"/>
      <c r="H107" s="29"/>
      <c r="I107" s="30"/>
      <c r="J107" s="102"/>
    </row>
    <row r="108" spans="1:10" s="15" customFormat="1" ht="21.95" customHeight="1" x14ac:dyDescent="0.3">
      <c r="A108" s="105"/>
      <c r="B108" s="26"/>
      <c r="C108" s="26"/>
      <c r="D108" s="26"/>
      <c r="E108" s="26"/>
      <c r="F108" s="106"/>
      <c r="G108" s="101"/>
      <c r="H108" s="29"/>
      <c r="I108" s="30"/>
      <c r="J108" s="102"/>
    </row>
    <row r="109" spans="1:10" s="15" customFormat="1" ht="21.95" customHeight="1" x14ac:dyDescent="0.3">
      <c r="A109" s="105"/>
      <c r="B109" s="26"/>
      <c r="C109" s="26"/>
      <c r="D109" s="26"/>
      <c r="E109" s="26"/>
      <c r="F109" s="106"/>
      <c r="G109" s="101"/>
      <c r="H109" s="29"/>
      <c r="I109" s="30"/>
      <c r="J109" s="102"/>
    </row>
    <row r="110" spans="1:10" s="15" customFormat="1" ht="21.95" customHeight="1" x14ac:dyDescent="0.3">
      <c r="A110" s="105"/>
      <c r="B110" s="107"/>
      <c r="C110" s="107"/>
      <c r="D110" s="107"/>
      <c r="E110" s="107"/>
      <c r="F110" s="108"/>
      <c r="G110" s="101"/>
      <c r="H110" s="29"/>
      <c r="I110" s="30"/>
      <c r="J110" s="102"/>
    </row>
    <row r="111" spans="1:10" s="15" customFormat="1" ht="21.95" customHeight="1" x14ac:dyDescent="0.3">
      <c r="A111" s="105"/>
      <c r="B111" s="107"/>
      <c r="C111" s="107"/>
      <c r="D111" s="107"/>
      <c r="E111" s="107"/>
      <c r="F111" s="108"/>
      <c r="G111" s="101"/>
      <c r="H111" s="29"/>
      <c r="I111" s="30"/>
      <c r="J111" s="102"/>
    </row>
    <row r="112" spans="1:10" s="15" customFormat="1" ht="21.95" customHeight="1" thickBot="1" x14ac:dyDescent="0.35">
      <c r="A112" s="109"/>
      <c r="B112" s="45"/>
      <c r="C112" s="46"/>
      <c r="D112" s="46" t="s">
        <v>3</v>
      </c>
      <c r="E112" s="46"/>
      <c r="F112" s="1294">
        <f>SUM(J85:J110)</f>
        <v>0</v>
      </c>
      <c r="G112" s="1294"/>
      <c r="H112" s="316"/>
      <c r="I112" s="304"/>
      <c r="J112" s="102"/>
    </row>
    <row r="113" spans="1:10" s="15" customFormat="1" ht="21.95" customHeight="1" thickBot="1" x14ac:dyDescent="0.35">
      <c r="A113" s="109"/>
      <c r="B113" s="311"/>
      <c r="C113" s="312"/>
      <c r="D113" s="314" t="s">
        <v>484</v>
      </c>
      <c r="E113" s="312"/>
      <c r="F113" s="312"/>
      <c r="G113" s="315">
        <f>SUM(F112)</f>
        <v>0</v>
      </c>
      <c r="H113" s="312"/>
      <c r="I113" s="313"/>
      <c r="J113" s="102"/>
    </row>
    <row r="114" spans="1:10" ht="81.75" customHeight="1" x14ac:dyDescent="0.2">
      <c r="A114" s="1322"/>
      <c r="B114" s="1322"/>
      <c r="C114" s="1322"/>
      <c r="D114" s="1322"/>
      <c r="E114" s="1322"/>
      <c r="F114" s="1322"/>
      <c r="G114" s="1322"/>
      <c r="H114" s="1322"/>
      <c r="I114" s="1322"/>
      <c r="J114" s="1322"/>
    </row>
    <row r="115" spans="1:10" ht="24.95" customHeight="1" x14ac:dyDescent="0.2">
      <c r="A115" s="1297" t="s">
        <v>420</v>
      </c>
      <c r="B115" s="1298"/>
      <c r="C115" s="1298"/>
      <c r="D115" s="1298"/>
      <c r="E115" s="1298"/>
      <c r="F115" s="1298"/>
      <c r="G115" s="1298"/>
      <c r="H115" s="1298"/>
      <c r="I115" s="1298"/>
      <c r="J115" s="1299"/>
    </row>
    <row r="116" spans="1:10" s="15" customFormat="1" ht="39.950000000000003" customHeight="1" x14ac:dyDescent="0.2">
      <c r="A116" s="1296" t="str">
        <f>IF(SUM(F145)=0,"---- FACTURE A ZERO ----","")</f>
        <v>---- FACTURE A ZERO ----</v>
      </c>
      <c r="B116" s="1296"/>
      <c r="C116" s="1296"/>
      <c r="D116" s="1296"/>
      <c r="E116" s="1296"/>
      <c r="F116" s="1296"/>
      <c r="G116" s="1296"/>
      <c r="H116" s="1296"/>
      <c r="I116" s="1296"/>
      <c r="J116" s="1296"/>
    </row>
    <row r="117" spans="1:10" s="15" customFormat="1" ht="21.95" customHeight="1" x14ac:dyDescent="0.3">
      <c r="A117" s="39"/>
      <c r="B117" s="40" t="s">
        <v>30</v>
      </c>
      <c r="C117" s="40"/>
      <c r="D117" s="40"/>
      <c r="E117" s="40"/>
      <c r="F117" s="1315">
        <f>G41</f>
        <v>0</v>
      </c>
      <c r="G117" s="1315"/>
      <c r="H117" s="24"/>
      <c r="I117" s="43">
        <v>606</v>
      </c>
      <c r="J117" s="44"/>
    </row>
    <row r="118" spans="1:10" s="15" customFormat="1" ht="21.95" customHeight="1" x14ac:dyDescent="0.3">
      <c r="A118" s="109"/>
      <c r="B118" s="26"/>
      <c r="C118" s="26"/>
      <c r="D118" s="26"/>
      <c r="E118" s="26"/>
      <c r="F118" s="106"/>
      <c r="G118" s="101"/>
      <c r="H118" s="29"/>
      <c r="I118" s="30"/>
      <c r="J118" s="102"/>
    </row>
    <row r="119" spans="1:10" s="15" customFormat="1" ht="21.95" customHeight="1" x14ac:dyDescent="0.3">
      <c r="A119" s="109"/>
      <c r="B119" s="26"/>
      <c r="C119" s="26"/>
      <c r="D119" s="26"/>
      <c r="E119" s="26"/>
      <c r="F119" s="106"/>
      <c r="G119" s="101"/>
      <c r="H119" s="29"/>
      <c r="I119" s="30"/>
      <c r="J119" s="102"/>
    </row>
    <row r="120" spans="1:10" s="15" customFormat="1" ht="21.95" customHeight="1" x14ac:dyDescent="0.3">
      <c r="A120" s="109"/>
      <c r="B120" s="26"/>
      <c r="C120" s="26"/>
      <c r="D120" s="26"/>
      <c r="E120" s="26"/>
      <c r="F120" s="106"/>
      <c r="G120" s="101"/>
      <c r="H120" s="29"/>
      <c r="I120" s="30"/>
      <c r="J120" s="102"/>
    </row>
    <row r="121" spans="1:10" s="15" customFormat="1" ht="21.95" customHeight="1" x14ac:dyDescent="0.3">
      <c r="A121" s="109"/>
      <c r="B121" s="26"/>
      <c r="C121" s="26"/>
      <c r="D121" s="26"/>
      <c r="E121" s="26"/>
      <c r="F121" s="106"/>
      <c r="G121" s="101"/>
      <c r="H121" s="29"/>
      <c r="I121" s="30"/>
      <c r="J121" s="102"/>
    </row>
    <row r="122" spans="1:10" s="15" customFormat="1" ht="21.95" customHeight="1" x14ac:dyDescent="0.3">
      <c r="A122" s="109"/>
      <c r="B122" s="26"/>
      <c r="C122" s="26"/>
      <c r="D122" s="26"/>
      <c r="E122" s="26"/>
      <c r="F122" s="106"/>
      <c r="G122" s="101"/>
      <c r="H122" s="29"/>
      <c r="I122" s="30"/>
      <c r="J122" s="102"/>
    </row>
    <row r="123" spans="1:10" s="15" customFormat="1" ht="21.95" customHeight="1" x14ac:dyDescent="0.3">
      <c r="A123" s="109"/>
      <c r="B123" s="26"/>
      <c r="C123" s="26"/>
      <c r="D123" s="26"/>
      <c r="E123" s="26"/>
      <c r="F123" s="106"/>
      <c r="G123" s="101"/>
      <c r="H123" s="29"/>
      <c r="I123" s="30"/>
      <c r="J123" s="102"/>
    </row>
    <row r="124" spans="1:10" s="15" customFormat="1" ht="21.95" customHeight="1" x14ac:dyDescent="0.3">
      <c r="A124" s="109"/>
      <c r="B124" s="26"/>
      <c r="C124" s="26"/>
      <c r="D124" s="26"/>
      <c r="E124" s="26"/>
      <c r="F124" s="106"/>
      <c r="G124" s="101"/>
      <c r="H124" s="29"/>
      <c r="I124" s="30"/>
      <c r="J124" s="102"/>
    </row>
    <row r="125" spans="1:10" s="15" customFormat="1" ht="21.95" customHeight="1" x14ac:dyDescent="0.3">
      <c r="A125" s="109"/>
      <c r="B125" s="26"/>
      <c r="C125" s="26"/>
      <c r="D125" s="26"/>
      <c r="E125" s="26"/>
      <c r="F125" s="106"/>
      <c r="G125" s="101"/>
      <c r="H125" s="29"/>
      <c r="I125" s="30"/>
      <c r="J125" s="102"/>
    </row>
    <row r="126" spans="1:10" s="15" customFormat="1" ht="21.95" customHeight="1" x14ac:dyDescent="0.3">
      <c r="A126" s="109"/>
      <c r="B126" s="26"/>
      <c r="C126" s="26"/>
      <c r="D126" s="26"/>
      <c r="E126" s="26"/>
      <c r="F126" s="106"/>
      <c r="G126" s="101"/>
      <c r="H126" s="29"/>
      <c r="I126" s="30"/>
      <c r="J126" s="102"/>
    </row>
    <row r="127" spans="1:10" s="15" customFormat="1" ht="21.95" customHeight="1" x14ac:dyDescent="0.3">
      <c r="A127" s="109"/>
      <c r="B127" s="26"/>
      <c r="C127" s="26"/>
      <c r="D127" s="26"/>
      <c r="E127" s="26"/>
      <c r="F127" s="106"/>
      <c r="G127" s="101"/>
      <c r="H127" s="29"/>
      <c r="I127" s="30"/>
      <c r="J127" s="102"/>
    </row>
    <row r="128" spans="1:10" s="15" customFormat="1" ht="21.95" customHeight="1" x14ac:dyDescent="0.3">
      <c r="A128" s="109"/>
      <c r="B128" s="26"/>
      <c r="C128" s="26"/>
      <c r="D128" s="26"/>
      <c r="E128" s="26"/>
      <c r="F128" s="106"/>
      <c r="G128" s="101"/>
      <c r="H128" s="29"/>
      <c r="I128" s="30"/>
      <c r="J128" s="102"/>
    </row>
    <row r="129" spans="1:10" s="15" customFormat="1" ht="21.95" customHeight="1" x14ac:dyDescent="0.3">
      <c r="A129" s="109"/>
      <c r="B129" s="26"/>
      <c r="C129" s="26"/>
      <c r="D129" s="26"/>
      <c r="E129" s="26"/>
      <c r="F129" s="106"/>
      <c r="G129" s="101"/>
      <c r="H129" s="29"/>
      <c r="I129" s="30"/>
      <c r="J129" s="102"/>
    </row>
    <row r="130" spans="1:10" s="15" customFormat="1" ht="21.95" customHeight="1" x14ac:dyDescent="0.3">
      <c r="A130" s="109"/>
      <c r="B130" s="26"/>
      <c r="C130" s="26"/>
      <c r="D130" s="26"/>
      <c r="E130" s="26"/>
      <c r="F130" s="106"/>
      <c r="G130" s="101"/>
      <c r="H130" s="29"/>
      <c r="I130" s="30"/>
      <c r="J130" s="102"/>
    </row>
    <row r="131" spans="1:10" s="15" customFormat="1" ht="21.95" customHeight="1" x14ac:dyDescent="0.3">
      <c r="A131" s="109"/>
      <c r="B131" s="26"/>
      <c r="C131" s="26"/>
      <c r="D131" s="26"/>
      <c r="E131" s="26"/>
      <c r="F131" s="106"/>
      <c r="G131" s="101"/>
      <c r="H131" s="29"/>
      <c r="I131" s="30"/>
      <c r="J131" s="102"/>
    </row>
    <row r="132" spans="1:10" s="15" customFormat="1" ht="21.95" customHeight="1" x14ac:dyDescent="0.3">
      <c r="A132" s="109"/>
      <c r="B132" s="26"/>
      <c r="C132" s="26"/>
      <c r="D132" s="26"/>
      <c r="E132" s="26"/>
      <c r="F132" s="106"/>
      <c r="G132" s="101"/>
      <c r="H132" s="29"/>
      <c r="I132" s="30"/>
      <c r="J132" s="102"/>
    </row>
    <row r="133" spans="1:10" s="15" customFormat="1" ht="21.95" customHeight="1" x14ac:dyDescent="0.3">
      <c r="A133" s="109"/>
      <c r="B133" s="26"/>
      <c r="C133" s="26"/>
      <c r="D133" s="26"/>
      <c r="E133" s="26"/>
      <c r="F133" s="106"/>
      <c r="G133" s="101"/>
      <c r="H133" s="29"/>
      <c r="I133" s="30"/>
      <c r="J133" s="102"/>
    </row>
    <row r="134" spans="1:10" s="15" customFormat="1" ht="21.95" customHeight="1" x14ac:dyDescent="0.3">
      <c r="A134" s="109"/>
      <c r="B134" s="26"/>
      <c r="C134" s="26"/>
      <c r="D134" s="26"/>
      <c r="E134" s="26"/>
      <c r="F134" s="106"/>
      <c r="G134" s="101"/>
      <c r="H134" s="29"/>
      <c r="I134" s="30"/>
      <c r="J134" s="102"/>
    </row>
    <row r="135" spans="1:10" s="15" customFormat="1" ht="21.95" customHeight="1" x14ac:dyDescent="0.3">
      <c r="A135" s="109"/>
      <c r="B135" s="26"/>
      <c r="C135" s="26"/>
      <c r="D135" s="26"/>
      <c r="E135" s="26"/>
      <c r="F135" s="106"/>
      <c r="G135" s="101"/>
      <c r="H135" s="29"/>
      <c r="I135" s="30"/>
      <c r="J135" s="102"/>
    </row>
    <row r="136" spans="1:10" s="15" customFormat="1" ht="21.95" customHeight="1" x14ac:dyDescent="0.3">
      <c r="A136" s="109"/>
      <c r="B136" s="26"/>
      <c r="C136" s="26"/>
      <c r="D136" s="26"/>
      <c r="E136" s="26"/>
      <c r="F136" s="106"/>
      <c r="G136" s="101"/>
      <c r="H136" s="29"/>
      <c r="I136" s="30"/>
      <c r="J136" s="102"/>
    </row>
    <row r="137" spans="1:10" s="15" customFormat="1" ht="21.95" customHeight="1" x14ac:dyDescent="0.3">
      <c r="A137" s="109"/>
      <c r="B137" s="26"/>
      <c r="C137" s="26"/>
      <c r="D137" s="26"/>
      <c r="E137" s="26"/>
      <c r="F137" s="106"/>
      <c r="G137" s="101"/>
      <c r="H137" s="29"/>
      <c r="I137" s="30"/>
      <c r="J137" s="102"/>
    </row>
    <row r="138" spans="1:10" s="15" customFormat="1" ht="21.95" customHeight="1" x14ac:dyDescent="0.3">
      <c r="A138" s="109"/>
      <c r="B138" s="26"/>
      <c r="C138" s="26"/>
      <c r="D138" s="26"/>
      <c r="E138" s="26"/>
      <c r="F138" s="106"/>
      <c r="G138" s="101"/>
      <c r="H138" s="29"/>
      <c r="I138" s="30"/>
      <c r="J138" s="102"/>
    </row>
    <row r="139" spans="1:10" s="15" customFormat="1" ht="21.95" customHeight="1" x14ac:dyDescent="0.3">
      <c r="A139" s="109"/>
      <c r="B139" s="26"/>
      <c r="C139" s="26"/>
      <c r="D139" s="26"/>
      <c r="E139" s="26"/>
      <c r="F139" s="106"/>
      <c r="G139" s="101"/>
      <c r="H139" s="29"/>
      <c r="I139" s="30"/>
      <c r="J139" s="102"/>
    </row>
    <row r="140" spans="1:10" s="15" customFormat="1" ht="21.95" customHeight="1" x14ac:dyDescent="0.3">
      <c r="A140" s="109"/>
      <c r="B140" s="26"/>
      <c r="C140" s="26"/>
      <c r="D140" s="26"/>
      <c r="E140" s="26"/>
      <c r="F140" s="106"/>
      <c r="G140" s="101"/>
      <c r="H140" s="29"/>
      <c r="I140" s="30"/>
      <c r="J140" s="102"/>
    </row>
    <row r="141" spans="1:10" s="15" customFormat="1" ht="21.95" customHeight="1" x14ac:dyDescent="0.3">
      <c r="A141" s="109"/>
      <c r="B141" s="26"/>
      <c r="C141" s="26"/>
      <c r="D141" s="26"/>
      <c r="E141" s="26"/>
      <c r="F141" s="106"/>
      <c r="G141" s="101"/>
      <c r="H141" s="29"/>
      <c r="I141" s="30"/>
      <c r="J141" s="102"/>
    </row>
    <row r="142" spans="1:10" s="15" customFormat="1" ht="21.95" customHeight="1" x14ac:dyDescent="0.3">
      <c r="A142" s="109"/>
      <c r="B142" s="26"/>
      <c r="C142" s="26"/>
      <c r="D142" s="26"/>
      <c r="E142" s="26"/>
      <c r="F142" s="106"/>
      <c r="G142" s="101"/>
      <c r="H142" s="29"/>
      <c r="I142" s="30"/>
      <c r="J142" s="102"/>
    </row>
    <row r="143" spans="1:10" s="15" customFormat="1" ht="21.95" customHeight="1" x14ac:dyDescent="0.3">
      <c r="A143" s="109"/>
      <c r="B143" s="107"/>
      <c r="C143" s="107"/>
      <c r="D143" s="107"/>
      <c r="E143" s="107"/>
      <c r="F143" s="108"/>
      <c r="G143" s="101"/>
      <c r="H143" s="29"/>
      <c r="I143" s="30"/>
      <c r="J143" s="102"/>
    </row>
    <row r="144" spans="1:10" s="15" customFormat="1" ht="21.95" customHeight="1" x14ac:dyDescent="0.3">
      <c r="A144" s="109"/>
      <c r="B144" s="107"/>
      <c r="C144" s="107"/>
      <c r="D144" s="107"/>
      <c r="E144" s="107"/>
      <c r="F144" s="108"/>
      <c r="G144" s="101"/>
      <c r="H144" s="29"/>
      <c r="I144" s="30"/>
      <c r="J144" s="102"/>
    </row>
    <row r="145" spans="1:10" s="15" customFormat="1" ht="21.95" customHeight="1" thickBot="1" x14ac:dyDescent="0.35">
      <c r="A145" s="109"/>
      <c r="B145" s="45"/>
      <c r="C145" s="46"/>
      <c r="D145" s="46" t="s">
        <v>3</v>
      </c>
      <c r="E145" s="46"/>
      <c r="F145" s="1294">
        <f>J117</f>
        <v>0</v>
      </c>
      <c r="G145" s="1294"/>
      <c r="H145" s="110"/>
      <c r="I145" s="111"/>
      <c r="J145" s="102"/>
    </row>
    <row r="146" spans="1:10" s="15" customFormat="1" ht="21.95" customHeight="1" thickBot="1" x14ac:dyDescent="0.35">
      <c r="A146" s="109"/>
      <c r="B146" s="311"/>
      <c r="C146" s="312"/>
      <c r="D146" s="314" t="s">
        <v>484</v>
      </c>
      <c r="E146" s="312"/>
      <c r="F146" s="312"/>
      <c r="G146" s="315">
        <f>SUM(F145)</f>
        <v>0</v>
      </c>
      <c r="H146" s="312"/>
      <c r="I146" s="313"/>
      <c r="J146" s="102"/>
    </row>
    <row r="147" spans="1:10" ht="81.75" customHeight="1" x14ac:dyDescent="0.2">
      <c r="A147" s="1322"/>
      <c r="B147" s="1322"/>
      <c r="C147" s="1322"/>
      <c r="D147" s="1322"/>
      <c r="E147" s="1322"/>
      <c r="F147" s="1322"/>
      <c r="G147" s="1322"/>
      <c r="H147" s="1322"/>
      <c r="I147" s="1322"/>
      <c r="J147" s="1322"/>
    </row>
    <row r="148" spans="1:10" ht="24.95" customHeight="1" x14ac:dyDescent="0.2">
      <c r="A148" s="1297" t="s">
        <v>422</v>
      </c>
      <c r="B148" s="1298"/>
      <c r="C148" s="1298"/>
      <c r="D148" s="1298"/>
      <c r="E148" s="1298"/>
      <c r="F148" s="1298"/>
      <c r="G148" s="1298"/>
      <c r="H148" s="1298"/>
      <c r="I148" s="1298"/>
      <c r="J148" s="1299"/>
    </row>
    <row r="149" spans="1:10" s="15" customFormat="1" ht="39.950000000000003" customHeight="1" x14ac:dyDescent="0.2">
      <c r="A149" s="1296" t="str">
        <f>IF(SUM(F178)=0,"---- FACTURE A ZERO ----","")</f>
        <v>---- FACTURE A ZERO ----</v>
      </c>
      <c r="B149" s="1296"/>
      <c r="C149" s="1296"/>
      <c r="D149" s="1296"/>
      <c r="E149" s="1296"/>
      <c r="F149" s="1296"/>
      <c r="G149" s="1296"/>
      <c r="H149" s="1296"/>
      <c r="I149" s="1296"/>
      <c r="J149" s="1296"/>
    </row>
    <row r="150" spans="1:10" s="15" customFormat="1" ht="21.95" customHeight="1" x14ac:dyDescent="0.3">
      <c r="A150" s="25"/>
      <c r="B150" s="26" t="s">
        <v>46</v>
      </c>
      <c r="C150" s="26"/>
      <c r="D150" s="26"/>
      <c r="E150" s="26"/>
      <c r="F150" s="27">
        <f>G43</f>
        <v>0</v>
      </c>
      <c r="G150" s="101" t="s">
        <v>0</v>
      </c>
      <c r="H150" s="849">
        <f>'Matrice Fact.'!K192</f>
        <v>1</v>
      </c>
      <c r="I150" s="30">
        <v>821</v>
      </c>
      <c r="J150" s="31">
        <f>F150*H150</f>
        <v>0</v>
      </c>
    </row>
    <row r="151" spans="1:10" s="15" customFormat="1" ht="21.95" customHeight="1" x14ac:dyDescent="0.3">
      <c r="A151" s="32"/>
      <c r="B151" s="33" t="s">
        <v>38</v>
      </c>
      <c r="C151" s="33"/>
      <c r="D151" s="33"/>
      <c r="E151" s="33"/>
      <c r="F151" s="34">
        <f>G46</f>
        <v>0</v>
      </c>
      <c r="G151" s="112" t="s">
        <v>0</v>
      </c>
      <c r="H151" s="850">
        <f>'Matrice Fact.'!K193</f>
        <v>1</v>
      </c>
      <c r="I151" s="37">
        <v>822</v>
      </c>
      <c r="J151" s="38">
        <f>F151*H151</f>
        <v>0</v>
      </c>
    </row>
    <row r="152" spans="1:10" s="15" customFormat="1" ht="21.95" customHeight="1" x14ac:dyDescent="0.3">
      <c r="A152" s="39"/>
      <c r="B152" s="40" t="s">
        <v>401</v>
      </c>
      <c r="C152" s="40"/>
      <c r="D152" s="40"/>
      <c r="E152" s="40"/>
      <c r="F152" s="34">
        <f>G44</f>
        <v>0</v>
      </c>
      <c r="G152" s="113" t="s">
        <v>0</v>
      </c>
      <c r="H152" s="850">
        <f>'Matrice Fact.'!K194</f>
        <v>1</v>
      </c>
      <c r="I152" s="43">
        <v>824</v>
      </c>
      <c r="J152" s="44">
        <f>F152*H152</f>
        <v>0</v>
      </c>
    </row>
    <row r="153" spans="1:10" s="15" customFormat="1" ht="21.95" customHeight="1" x14ac:dyDescent="0.3">
      <c r="A153" s="39"/>
      <c r="B153" s="40" t="s">
        <v>402</v>
      </c>
      <c r="C153" s="40"/>
      <c r="D153" s="40"/>
      <c r="E153" s="40"/>
      <c r="F153" s="34">
        <f>G45</f>
        <v>0</v>
      </c>
      <c r="G153" s="113" t="s">
        <v>0</v>
      </c>
      <c r="H153" s="850">
        <f>'Matrice Fact.'!K195</f>
        <v>1</v>
      </c>
      <c r="I153" s="43">
        <v>824</v>
      </c>
      <c r="J153" s="44">
        <f>F153*H153</f>
        <v>0</v>
      </c>
    </row>
    <row r="154" spans="1:10" s="15" customFormat="1" ht="21.95" customHeight="1" x14ac:dyDescent="0.3">
      <c r="A154" s="109"/>
      <c r="B154" s="26"/>
      <c r="C154" s="26"/>
      <c r="D154" s="26"/>
      <c r="E154" s="26"/>
      <c r="F154" s="106"/>
      <c r="G154" s="101"/>
      <c r="H154" s="29"/>
      <c r="I154" s="30"/>
      <c r="J154" s="102"/>
    </row>
    <row r="155" spans="1:10" s="15" customFormat="1" ht="21.95" customHeight="1" x14ac:dyDescent="0.3">
      <c r="A155" s="109"/>
      <c r="B155" s="26"/>
      <c r="C155" s="26"/>
      <c r="D155" s="26"/>
      <c r="E155" s="26"/>
      <c r="F155" s="106"/>
      <c r="G155" s="101"/>
      <c r="H155" s="29"/>
      <c r="I155" s="30"/>
      <c r="J155" s="102"/>
    </row>
    <row r="156" spans="1:10" s="15" customFormat="1" ht="21.95" customHeight="1" x14ac:dyDescent="0.3">
      <c r="A156" s="109"/>
      <c r="B156" s="26"/>
      <c r="C156" s="26"/>
      <c r="D156" s="26"/>
      <c r="E156" s="26"/>
      <c r="F156" s="106"/>
      <c r="G156" s="101"/>
      <c r="H156" s="29"/>
      <c r="I156" s="30"/>
      <c r="J156" s="102"/>
    </row>
    <row r="157" spans="1:10" s="15" customFormat="1" ht="21.95" customHeight="1" x14ac:dyDescent="0.3">
      <c r="A157" s="109"/>
      <c r="B157" s="26"/>
      <c r="C157" s="26"/>
      <c r="D157" s="26"/>
      <c r="E157" s="26"/>
      <c r="F157" s="106"/>
      <c r="G157" s="101"/>
      <c r="H157" s="29"/>
      <c r="I157" s="30"/>
      <c r="J157" s="102"/>
    </row>
    <row r="158" spans="1:10" s="15" customFormat="1" ht="21.95" customHeight="1" x14ac:dyDescent="0.3">
      <c r="A158" s="109"/>
      <c r="B158" s="26"/>
      <c r="C158" s="26"/>
      <c r="D158" s="26"/>
      <c r="E158" s="26"/>
      <c r="F158" s="106"/>
      <c r="G158" s="101"/>
      <c r="H158" s="29"/>
      <c r="I158" s="30"/>
      <c r="J158" s="102"/>
    </row>
    <row r="159" spans="1:10" s="15" customFormat="1" ht="21.95" customHeight="1" x14ac:dyDescent="0.3">
      <c r="A159" s="109"/>
      <c r="B159" s="26"/>
      <c r="C159" s="26"/>
      <c r="D159" s="26"/>
      <c r="E159" s="26"/>
      <c r="F159" s="106"/>
      <c r="G159" s="101"/>
      <c r="H159" s="29"/>
      <c r="I159" s="30"/>
      <c r="J159" s="102"/>
    </row>
    <row r="160" spans="1:10" s="15" customFormat="1" ht="21.95" customHeight="1" x14ac:dyDescent="0.3">
      <c r="A160" s="109"/>
      <c r="B160" s="26"/>
      <c r="C160" s="26"/>
      <c r="D160" s="26"/>
      <c r="E160" s="26"/>
      <c r="F160" s="106"/>
      <c r="G160" s="101"/>
      <c r="H160" s="29"/>
      <c r="I160" s="30"/>
      <c r="J160" s="102"/>
    </row>
    <row r="161" spans="1:10" s="15" customFormat="1" ht="21.95" customHeight="1" x14ac:dyDescent="0.3">
      <c r="A161" s="109"/>
      <c r="B161" s="26"/>
      <c r="C161" s="26"/>
      <c r="D161" s="26"/>
      <c r="E161" s="26"/>
      <c r="F161" s="106"/>
      <c r="G161" s="101"/>
      <c r="H161" s="29"/>
      <c r="I161" s="30"/>
      <c r="J161" s="102"/>
    </row>
    <row r="162" spans="1:10" s="15" customFormat="1" ht="21.95" customHeight="1" x14ac:dyDescent="0.3">
      <c r="A162" s="109"/>
      <c r="B162" s="26"/>
      <c r="C162" s="26"/>
      <c r="D162" s="26"/>
      <c r="E162" s="26"/>
      <c r="F162" s="106"/>
      <c r="G162" s="101"/>
      <c r="H162" s="29"/>
      <c r="I162" s="30"/>
      <c r="J162" s="102"/>
    </row>
    <row r="163" spans="1:10" s="15" customFormat="1" ht="21.95" customHeight="1" x14ac:dyDescent="0.3">
      <c r="A163" s="109"/>
      <c r="B163" s="26"/>
      <c r="C163" s="26"/>
      <c r="D163" s="26"/>
      <c r="E163" s="26"/>
      <c r="F163" s="106"/>
      <c r="G163" s="101"/>
      <c r="H163" s="29"/>
      <c r="I163" s="30"/>
      <c r="J163" s="102"/>
    </row>
    <row r="164" spans="1:10" s="15" customFormat="1" ht="21.95" customHeight="1" x14ac:dyDescent="0.3">
      <c r="A164" s="109"/>
      <c r="B164" s="26"/>
      <c r="C164" s="26"/>
      <c r="D164" s="26"/>
      <c r="E164" s="26"/>
      <c r="F164" s="106"/>
      <c r="G164" s="101"/>
      <c r="H164" s="29"/>
      <c r="I164" s="30"/>
      <c r="J164" s="102"/>
    </row>
    <row r="165" spans="1:10" s="15" customFormat="1" ht="21.95" customHeight="1" x14ac:dyDescent="0.3">
      <c r="A165" s="109"/>
      <c r="B165" s="26"/>
      <c r="C165" s="26"/>
      <c r="D165" s="26"/>
      <c r="E165" s="26"/>
      <c r="F165" s="106"/>
      <c r="G165" s="101"/>
      <c r="H165" s="29"/>
      <c r="I165" s="30"/>
      <c r="J165" s="102"/>
    </row>
    <row r="166" spans="1:10" s="15" customFormat="1" ht="21.95" customHeight="1" x14ac:dyDescent="0.3">
      <c r="A166" s="109"/>
      <c r="B166" s="26"/>
      <c r="C166" s="26"/>
      <c r="D166" s="26"/>
      <c r="E166" s="26"/>
      <c r="F166" s="106"/>
      <c r="G166" s="101"/>
      <c r="H166" s="29"/>
      <c r="I166" s="30"/>
      <c r="J166" s="102"/>
    </row>
    <row r="167" spans="1:10" s="15" customFormat="1" ht="21.95" customHeight="1" x14ac:dyDescent="0.3">
      <c r="A167" s="109"/>
      <c r="B167" s="26"/>
      <c r="C167" s="26"/>
      <c r="D167" s="26"/>
      <c r="E167" s="26"/>
      <c r="F167" s="106"/>
      <c r="G167" s="101"/>
      <c r="H167" s="29"/>
      <c r="I167" s="30"/>
      <c r="J167" s="102"/>
    </row>
    <row r="168" spans="1:10" s="15" customFormat="1" ht="21.95" customHeight="1" x14ac:dyDescent="0.3">
      <c r="A168" s="109"/>
      <c r="B168" s="26"/>
      <c r="C168" s="26"/>
      <c r="D168" s="26"/>
      <c r="E168" s="26"/>
      <c r="F168" s="106"/>
      <c r="G168" s="101"/>
      <c r="H168" s="29"/>
      <c r="I168" s="30"/>
      <c r="J168" s="102"/>
    </row>
    <row r="169" spans="1:10" s="15" customFormat="1" ht="21.95" customHeight="1" x14ac:dyDescent="0.3">
      <c r="A169" s="109"/>
      <c r="B169" s="26"/>
      <c r="C169" s="26"/>
      <c r="D169" s="26"/>
      <c r="E169" s="26"/>
      <c r="F169" s="106"/>
      <c r="G169" s="101"/>
      <c r="H169" s="29"/>
      <c r="I169" s="30"/>
      <c r="J169" s="102"/>
    </row>
    <row r="170" spans="1:10" s="15" customFormat="1" ht="21.95" customHeight="1" x14ac:dyDescent="0.3">
      <c r="A170" s="109"/>
      <c r="B170" s="26"/>
      <c r="C170" s="26"/>
      <c r="D170" s="26"/>
      <c r="E170" s="26"/>
      <c r="F170" s="106"/>
      <c r="G170" s="101"/>
      <c r="H170" s="29"/>
      <c r="I170" s="30"/>
      <c r="J170" s="102"/>
    </row>
    <row r="171" spans="1:10" s="15" customFormat="1" ht="21.95" customHeight="1" x14ac:dyDescent="0.3">
      <c r="A171" s="109"/>
      <c r="B171" s="26"/>
      <c r="C171" s="26"/>
      <c r="D171" s="26"/>
      <c r="E171" s="26"/>
      <c r="F171" s="106"/>
      <c r="G171" s="101"/>
      <c r="H171" s="29"/>
      <c r="I171" s="30"/>
      <c r="J171" s="102"/>
    </row>
    <row r="172" spans="1:10" s="15" customFormat="1" ht="21.95" customHeight="1" x14ac:dyDescent="0.3">
      <c r="A172" s="109"/>
      <c r="B172" s="26"/>
      <c r="C172" s="26"/>
      <c r="D172" s="26"/>
      <c r="E172" s="26"/>
      <c r="F172" s="106"/>
      <c r="G172" s="101"/>
      <c r="H172" s="29"/>
      <c r="I172" s="30"/>
      <c r="J172" s="102"/>
    </row>
    <row r="173" spans="1:10" s="15" customFormat="1" ht="21.95" customHeight="1" x14ac:dyDescent="0.3">
      <c r="A173" s="109"/>
      <c r="B173" s="26"/>
      <c r="C173" s="26"/>
      <c r="D173" s="26"/>
      <c r="E173" s="26"/>
      <c r="F173" s="106"/>
      <c r="G173" s="101"/>
      <c r="H173" s="29"/>
      <c r="I173" s="30"/>
      <c r="J173" s="102"/>
    </row>
    <row r="174" spans="1:10" s="15" customFormat="1" ht="21.95" customHeight="1" x14ac:dyDescent="0.3">
      <c r="A174" s="109"/>
      <c r="B174" s="26"/>
      <c r="C174" s="26"/>
      <c r="D174" s="26"/>
      <c r="E174" s="26"/>
      <c r="F174" s="106"/>
      <c r="G174" s="101"/>
      <c r="H174" s="29"/>
      <c r="I174" s="30"/>
      <c r="J174" s="102"/>
    </row>
    <row r="175" spans="1:10" s="15" customFormat="1" ht="21.95" customHeight="1" x14ac:dyDescent="0.3">
      <c r="A175" s="109"/>
      <c r="B175" s="26"/>
      <c r="C175" s="26"/>
      <c r="D175" s="26"/>
      <c r="E175" s="26"/>
      <c r="F175" s="106"/>
      <c r="G175" s="101"/>
      <c r="H175" s="29"/>
      <c r="I175" s="30"/>
      <c r="J175" s="102"/>
    </row>
    <row r="176" spans="1:10" s="15" customFormat="1" ht="21.95" customHeight="1" x14ac:dyDescent="0.3">
      <c r="A176" s="109"/>
      <c r="B176" s="45"/>
      <c r="C176" s="46"/>
      <c r="D176" s="46" t="s">
        <v>4</v>
      </c>
      <c r="E176" s="46"/>
      <c r="F176" s="1294">
        <f>J150</f>
        <v>0</v>
      </c>
      <c r="G176" s="1294"/>
      <c r="H176" s="110"/>
      <c r="I176" s="111"/>
      <c r="J176" s="102"/>
    </row>
    <row r="177" spans="1:10" s="15" customFormat="1" ht="21.95" customHeight="1" x14ac:dyDescent="0.3">
      <c r="A177" s="109"/>
      <c r="B177" s="45"/>
      <c r="C177" s="46"/>
      <c r="D177" s="46" t="s">
        <v>5</v>
      </c>
      <c r="E177" s="46"/>
      <c r="F177" s="1294">
        <f>J151</f>
        <v>0</v>
      </c>
      <c r="G177" s="1294"/>
      <c r="H177" s="110"/>
      <c r="I177" s="111"/>
      <c r="J177" s="102"/>
    </row>
    <row r="178" spans="1:10" s="15" customFormat="1" ht="21.95" customHeight="1" thickBot="1" x14ac:dyDescent="0.35">
      <c r="A178" s="109"/>
      <c r="B178" s="45"/>
      <c r="C178" s="46"/>
      <c r="D178" s="46" t="s">
        <v>6</v>
      </c>
      <c r="E178" s="46"/>
      <c r="F178" s="1294">
        <f>J152+J153</f>
        <v>0</v>
      </c>
      <c r="G178" s="1294"/>
      <c r="H178" s="110"/>
      <c r="I178" s="111"/>
      <c r="J178" s="102"/>
    </row>
    <row r="179" spans="1:10" s="15" customFormat="1" ht="21.95" customHeight="1" thickBot="1" x14ac:dyDescent="0.35">
      <c r="A179" s="109"/>
      <c r="B179" s="311"/>
      <c r="C179" s="312"/>
      <c r="D179" s="314" t="s">
        <v>484</v>
      </c>
      <c r="E179" s="312"/>
      <c r="F179" s="312"/>
      <c r="G179" s="315">
        <f>SUM(F176:G178)</f>
        <v>0</v>
      </c>
      <c r="H179" s="312"/>
      <c r="I179" s="313"/>
      <c r="J179" s="102"/>
    </row>
    <row r="180" spans="1:10" ht="81.75" customHeight="1" x14ac:dyDescent="0.2">
      <c r="A180" s="1322"/>
      <c r="B180" s="1322"/>
      <c r="C180" s="1322"/>
      <c r="D180" s="1322"/>
      <c r="E180" s="1322"/>
      <c r="F180" s="1322"/>
      <c r="G180" s="1322"/>
      <c r="H180" s="1322"/>
      <c r="I180" s="1322"/>
      <c r="J180" s="1322"/>
    </row>
    <row r="181" spans="1:10" ht="24.95" customHeight="1" x14ac:dyDescent="0.2">
      <c r="A181" s="1297" t="s">
        <v>541</v>
      </c>
      <c r="B181" s="1298"/>
      <c r="C181" s="1298"/>
      <c r="D181" s="1298"/>
      <c r="E181" s="1298"/>
      <c r="F181" s="1298"/>
      <c r="G181" s="1298"/>
      <c r="H181" s="1298"/>
      <c r="I181" s="1298"/>
      <c r="J181" s="1299"/>
    </row>
    <row r="182" spans="1:10" s="15" customFormat="1" ht="39.950000000000003" customHeight="1" x14ac:dyDescent="0.2">
      <c r="A182" s="1296" t="e">
        <f>IF(SUM(F211)=0,"---- FACTURE A ZERO ----","")</f>
        <v>#REF!</v>
      </c>
      <c r="B182" s="1296"/>
      <c r="C182" s="1296"/>
      <c r="D182" s="1296"/>
      <c r="E182" s="1296"/>
      <c r="F182" s="1296"/>
      <c r="G182" s="1296"/>
      <c r="H182" s="1296"/>
      <c r="I182" s="1296"/>
      <c r="J182" s="1296"/>
    </row>
    <row r="183" spans="1:10" s="15" customFormat="1" ht="21.95" customHeight="1" x14ac:dyDescent="0.3">
      <c r="A183" s="39"/>
      <c r="B183" s="40" t="s">
        <v>30</v>
      </c>
      <c r="C183" s="40"/>
      <c r="D183" s="40"/>
      <c r="E183" s="40"/>
      <c r="F183" s="1315" t="e">
        <f>SUM(J186:J210)</f>
        <v>#REF!</v>
      </c>
      <c r="G183" s="1315"/>
      <c r="H183" s="24"/>
      <c r="I183" s="43">
        <v>606</v>
      </c>
      <c r="J183" s="44"/>
    </row>
    <row r="184" spans="1:10" s="15" customFormat="1" ht="21.95" customHeight="1" x14ac:dyDescent="0.3">
      <c r="A184" s="109"/>
      <c r="B184" s="26"/>
      <c r="C184" s="26"/>
      <c r="D184" s="26"/>
      <c r="E184" s="26"/>
      <c r="F184" s="106"/>
      <c r="G184" s="101"/>
      <c r="H184" s="29"/>
      <c r="I184" s="30"/>
      <c r="J184" s="102"/>
    </row>
    <row r="185" spans="1:10" s="15" customFormat="1" ht="21.95" customHeight="1" x14ac:dyDescent="0.3">
      <c r="A185" s="109"/>
      <c r="B185" s="1302" t="s">
        <v>543</v>
      </c>
      <c r="C185" s="1302"/>
      <c r="D185" s="1302"/>
      <c r="E185" s="1302"/>
      <c r="F185" s="1302"/>
      <c r="G185" s="101"/>
      <c r="H185" s="29"/>
      <c r="I185" s="30"/>
      <c r="J185" s="102"/>
    </row>
    <row r="186" spans="1:10" s="15" customFormat="1" ht="21.95" customHeight="1" x14ac:dyDescent="0.3">
      <c r="A186" s="109"/>
      <c r="B186" s="1174" t="e">
        <f>IF(#REF!="","",#REF!)</f>
        <v>#REF!</v>
      </c>
      <c r="C186" s="135"/>
      <c r="D186" s="135"/>
      <c r="E186" s="135"/>
      <c r="F186" s="135"/>
      <c r="G186" s="135"/>
      <c r="H186" s="135"/>
      <c r="I186" s="135"/>
      <c r="J186" s="146" t="e">
        <f>IF(#REF!="","",#REF!*#REF!)</f>
        <v>#REF!</v>
      </c>
    </row>
    <row r="187" spans="1:10" s="15" customFormat="1" ht="21.95" customHeight="1" x14ac:dyDescent="0.3">
      <c r="A187" s="109"/>
      <c r="B187" s="1174" t="e">
        <f>IF(#REF!="","",#REF!)</f>
        <v>#REF!</v>
      </c>
      <c r="C187" s="135"/>
      <c r="D187" s="135"/>
      <c r="E187" s="135"/>
      <c r="F187" s="135"/>
      <c r="G187" s="135"/>
      <c r="H187" s="135"/>
      <c r="I187" s="135"/>
      <c r="J187" s="146" t="e">
        <f>IF(#REF!="","",#REF!*#REF!)</f>
        <v>#REF!</v>
      </c>
    </row>
    <row r="188" spans="1:10" s="15" customFormat="1" ht="21.95" customHeight="1" x14ac:dyDescent="0.3">
      <c r="A188" s="109"/>
      <c r="B188" s="1174" t="e">
        <f>IF(#REF!="","",#REF!)</f>
        <v>#REF!</v>
      </c>
      <c r="C188" s="135"/>
      <c r="D188" s="135"/>
      <c r="E188" s="135"/>
      <c r="F188" s="135"/>
      <c r="G188" s="135"/>
      <c r="H188" s="135"/>
      <c r="I188" s="135"/>
      <c r="J188" s="146" t="e">
        <f>IF(#REF!="","",#REF!*#REF!)</f>
        <v>#REF!</v>
      </c>
    </row>
    <row r="189" spans="1:10" s="15" customFormat="1" ht="21.95" customHeight="1" x14ac:dyDescent="0.3">
      <c r="A189" s="109"/>
      <c r="B189" s="1174" t="e">
        <f>IF(#REF!="","",#REF!)</f>
        <v>#REF!</v>
      </c>
      <c r="C189" s="135"/>
      <c r="D189" s="135"/>
      <c r="E189" s="135"/>
      <c r="F189" s="135"/>
      <c r="G189" s="135"/>
      <c r="H189" s="135"/>
      <c r="I189" s="135"/>
      <c r="J189" s="146" t="e">
        <f>IF(#REF!="","",#REF!*#REF!)</f>
        <v>#REF!</v>
      </c>
    </row>
    <row r="190" spans="1:10" s="15" customFormat="1" ht="21.95" customHeight="1" x14ac:dyDescent="0.3">
      <c r="A190" s="109"/>
      <c r="B190" s="1174" t="e">
        <f>IF(#REF!="","",#REF!)</f>
        <v>#REF!</v>
      </c>
      <c r="C190" s="135"/>
      <c r="D190" s="135"/>
      <c r="E190" s="135"/>
      <c r="F190" s="135"/>
      <c r="G190" s="135"/>
      <c r="H190" s="135"/>
      <c r="I190" s="135"/>
      <c r="J190" s="146" t="e">
        <f>IF(#REF!="","",#REF!*#REF!)</f>
        <v>#REF!</v>
      </c>
    </row>
    <row r="191" spans="1:10" s="15" customFormat="1" ht="21.95" customHeight="1" x14ac:dyDescent="0.3">
      <c r="A191" s="109"/>
      <c r="B191" s="1174" t="e">
        <f>IF(#REF!="","",#REF!)</f>
        <v>#REF!</v>
      </c>
      <c r="C191" s="135"/>
      <c r="D191" s="135"/>
      <c r="E191" s="135"/>
      <c r="F191" s="135"/>
      <c r="G191" s="135"/>
      <c r="H191" s="135"/>
      <c r="I191" s="135"/>
      <c r="J191" s="146" t="e">
        <f>IF(#REF!="","",#REF!*#REF!)</f>
        <v>#REF!</v>
      </c>
    </row>
    <row r="192" spans="1:10" s="15" customFormat="1" ht="21.95" customHeight="1" x14ac:dyDescent="0.3">
      <c r="A192" s="109"/>
      <c r="B192" s="1174" t="e">
        <f>IF(#REF!="","",#REF!)</f>
        <v>#REF!</v>
      </c>
      <c r="C192" s="135"/>
      <c r="D192" s="135"/>
      <c r="E192" s="135"/>
      <c r="F192" s="135"/>
      <c r="G192" s="135"/>
      <c r="H192" s="135"/>
      <c r="I192" s="135"/>
      <c r="J192" s="146" t="e">
        <f>IF(#REF!="","",#REF!*#REF!)</f>
        <v>#REF!</v>
      </c>
    </row>
    <row r="193" spans="1:10" s="15" customFormat="1" ht="21.95" customHeight="1" x14ac:dyDescent="0.3">
      <c r="A193" s="109"/>
      <c r="B193" s="1174" t="e">
        <f>IF(#REF!="","",#REF!)</f>
        <v>#REF!</v>
      </c>
      <c r="C193" s="135"/>
      <c r="D193" s="135"/>
      <c r="E193" s="135"/>
      <c r="F193" s="135"/>
      <c r="G193" s="135"/>
      <c r="H193" s="135"/>
      <c r="I193" s="135"/>
      <c r="J193" s="146" t="e">
        <f>IF(#REF!="","",#REF!*#REF!)</f>
        <v>#REF!</v>
      </c>
    </row>
    <row r="194" spans="1:10" s="15" customFormat="1" ht="21.95" customHeight="1" x14ac:dyDescent="0.3">
      <c r="A194" s="109"/>
      <c r="B194" s="1174" t="e">
        <f>IF(#REF!="","",#REF!)</f>
        <v>#REF!</v>
      </c>
      <c r="C194" s="135"/>
      <c r="D194" s="135"/>
      <c r="E194" s="135"/>
      <c r="F194" s="135"/>
      <c r="G194" s="135"/>
      <c r="H194" s="135"/>
      <c r="I194" s="135"/>
      <c r="J194" s="146" t="e">
        <f>IF(#REF!="","",#REF!*#REF!)</f>
        <v>#REF!</v>
      </c>
    </row>
    <row r="195" spans="1:10" s="15" customFormat="1" ht="21.95" customHeight="1" x14ac:dyDescent="0.3">
      <c r="A195" s="109"/>
      <c r="B195" s="1174" t="e">
        <f>IF(#REF!="","",#REF!)</f>
        <v>#REF!</v>
      </c>
      <c r="C195" s="135"/>
      <c r="D195" s="135"/>
      <c r="E195" s="135"/>
      <c r="F195" s="135"/>
      <c r="G195" s="135"/>
      <c r="H195" s="135"/>
      <c r="I195" s="135"/>
      <c r="J195" s="146" t="e">
        <f>IF(#REF!="","",#REF!*#REF!)</f>
        <v>#REF!</v>
      </c>
    </row>
    <row r="196" spans="1:10" s="15" customFormat="1" ht="21.95" customHeight="1" x14ac:dyDescent="0.3">
      <c r="A196" s="109"/>
      <c r="B196" s="1225"/>
      <c r="C196" s="1226"/>
      <c r="D196" s="1226"/>
      <c r="E196" s="1226"/>
      <c r="F196" s="1226"/>
      <c r="G196" s="1226"/>
      <c r="H196" s="1226"/>
      <c r="I196" s="1226"/>
      <c r="J196" s="1227"/>
    </row>
    <row r="197" spans="1:10" s="15" customFormat="1" ht="21.95" customHeight="1" x14ac:dyDescent="0.3">
      <c r="A197" s="109"/>
      <c r="B197" s="1225"/>
      <c r="C197" s="1226"/>
      <c r="D197" s="1226"/>
      <c r="E197" s="1226"/>
      <c r="F197" s="1226"/>
      <c r="G197" s="1226"/>
      <c r="H197" s="1226"/>
      <c r="I197" s="1226"/>
      <c r="J197" s="1227"/>
    </row>
    <row r="198" spans="1:10" s="15" customFormat="1" ht="21.95" customHeight="1" x14ac:dyDescent="0.3">
      <c r="A198" s="109"/>
      <c r="B198" s="1225"/>
      <c r="C198" s="1226"/>
      <c r="D198" s="1226"/>
      <c r="E198" s="1226"/>
      <c r="F198" s="1226"/>
      <c r="G198" s="1226"/>
      <c r="H198" s="1226"/>
      <c r="I198" s="1226"/>
      <c r="J198" s="1227"/>
    </row>
    <row r="199" spans="1:10" s="15" customFormat="1" ht="21.95" customHeight="1" x14ac:dyDescent="0.3">
      <c r="A199" s="109"/>
      <c r="B199" s="1225"/>
      <c r="C199" s="1226"/>
      <c r="D199" s="1226"/>
      <c r="E199" s="1226"/>
      <c r="F199" s="1226"/>
      <c r="G199" s="1226"/>
      <c r="H199" s="1226"/>
      <c r="I199" s="1226"/>
      <c r="J199" s="1227"/>
    </row>
    <row r="200" spans="1:10" s="15" customFormat="1" ht="21.95" customHeight="1" x14ac:dyDescent="0.3">
      <c r="A200" s="109"/>
      <c r="B200" s="1225"/>
      <c r="C200" s="1226"/>
      <c r="D200" s="1226"/>
      <c r="E200" s="1226"/>
      <c r="F200" s="1226"/>
      <c r="G200" s="1226"/>
      <c r="H200" s="1226"/>
      <c r="I200" s="1226"/>
      <c r="J200" s="1227"/>
    </row>
    <row r="201" spans="1:10" s="15" customFormat="1" ht="21.95" customHeight="1" x14ac:dyDescent="0.3">
      <c r="A201" s="109"/>
      <c r="B201" s="1225"/>
      <c r="C201" s="1226"/>
      <c r="D201" s="1226"/>
      <c r="E201" s="1226"/>
      <c r="F201" s="1226"/>
      <c r="G201" s="1226"/>
      <c r="H201" s="1226"/>
      <c r="I201" s="1226"/>
      <c r="J201" s="1227"/>
    </row>
    <row r="202" spans="1:10" s="15" customFormat="1" ht="21.95" customHeight="1" x14ac:dyDescent="0.3">
      <c r="A202" s="109"/>
      <c r="B202" s="1225"/>
      <c r="C202" s="1226"/>
      <c r="D202" s="1226"/>
      <c r="E202" s="1226"/>
      <c r="F202" s="1226"/>
      <c r="G202" s="1226"/>
      <c r="H202" s="1226"/>
      <c r="I202" s="1226"/>
      <c r="J202" s="1227"/>
    </row>
    <row r="203" spans="1:10" s="15" customFormat="1" ht="21.95" customHeight="1" x14ac:dyDescent="0.3">
      <c r="A203" s="109"/>
      <c r="B203" s="1225"/>
      <c r="C203" s="1226"/>
      <c r="D203" s="1226"/>
      <c r="E203" s="1226"/>
      <c r="F203" s="1226"/>
      <c r="G203" s="1226"/>
      <c r="H203" s="1226"/>
      <c r="I203" s="1226"/>
      <c r="J203" s="1227"/>
    </row>
    <row r="204" spans="1:10" s="15" customFormat="1" ht="21.95" customHeight="1" x14ac:dyDescent="0.3">
      <c r="A204" s="109"/>
      <c r="B204" s="1225"/>
      <c r="C204" s="1226"/>
      <c r="D204" s="1226"/>
      <c r="E204" s="1226"/>
      <c r="F204" s="1226"/>
      <c r="G204" s="1226"/>
      <c r="H204" s="1226"/>
      <c r="I204" s="1226"/>
      <c r="J204" s="1227"/>
    </row>
    <row r="205" spans="1:10" s="15" customFormat="1" ht="21.95" customHeight="1" x14ac:dyDescent="0.3">
      <c r="A205" s="109"/>
      <c r="B205" s="1225"/>
      <c r="C205" s="1226"/>
      <c r="D205" s="1226"/>
      <c r="E205" s="1226"/>
      <c r="F205" s="1226"/>
      <c r="G205" s="1226"/>
      <c r="H205" s="1226"/>
      <c r="I205" s="1226"/>
      <c r="J205" s="1227"/>
    </row>
    <row r="206" spans="1:10" s="15" customFormat="1" ht="21.95" customHeight="1" x14ac:dyDescent="0.3">
      <c r="A206" s="109"/>
      <c r="B206" s="26"/>
      <c r="C206" s="26"/>
      <c r="D206" s="26"/>
      <c r="E206" s="26"/>
      <c r="F206" s="106"/>
      <c r="G206" s="101"/>
      <c r="H206" s="29"/>
      <c r="I206" s="30"/>
      <c r="J206" s="102"/>
    </row>
    <row r="207" spans="1:10" s="15" customFormat="1" ht="21.95" customHeight="1" x14ac:dyDescent="0.3">
      <c r="A207" s="109"/>
      <c r="B207" s="26"/>
      <c r="C207" s="26"/>
      <c r="D207" s="26"/>
      <c r="E207" s="26"/>
      <c r="F207" s="106"/>
      <c r="G207" s="101"/>
      <c r="H207" s="29"/>
      <c r="I207" s="30"/>
      <c r="J207" s="102"/>
    </row>
    <row r="208" spans="1:10" s="15" customFormat="1" ht="21.95" customHeight="1" x14ac:dyDescent="0.3">
      <c r="A208" s="109"/>
      <c r="B208" s="26"/>
      <c r="C208" s="26"/>
      <c r="D208" s="26"/>
      <c r="E208" s="26"/>
      <c r="F208" s="106"/>
      <c r="G208" s="101"/>
      <c r="H208" s="29"/>
      <c r="I208" s="30"/>
      <c r="J208" s="102"/>
    </row>
    <row r="209" spans="1:10" s="15" customFormat="1" ht="21.95" customHeight="1" x14ac:dyDescent="0.3">
      <c r="A209" s="109"/>
      <c r="B209" s="107"/>
      <c r="C209" s="107"/>
      <c r="D209" s="107"/>
      <c r="E209" s="107"/>
      <c r="F209" s="108"/>
      <c r="G209" s="101"/>
      <c r="H209" s="29"/>
      <c r="I209" s="30"/>
      <c r="J209" s="102"/>
    </row>
    <row r="210" spans="1:10" s="15" customFormat="1" ht="21.95" customHeight="1" x14ac:dyDescent="0.3">
      <c r="A210" s="109"/>
      <c r="B210" s="107"/>
      <c r="C210" s="107"/>
      <c r="D210" s="107"/>
      <c r="E210" s="107"/>
      <c r="F210" s="108"/>
      <c r="G210" s="101"/>
      <c r="H210" s="29"/>
      <c r="I210" s="30"/>
      <c r="J210" s="102"/>
    </row>
    <row r="211" spans="1:10" s="15" customFormat="1" ht="21.95" customHeight="1" thickBot="1" x14ac:dyDescent="0.35">
      <c r="A211" s="109"/>
      <c r="B211" s="45"/>
      <c r="C211" s="46"/>
      <c r="D211" s="46" t="s">
        <v>3</v>
      </c>
      <c r="E211" s="46"/>
      <c r="F211" s="1294" t="e">
        <f>F183</f>
        <v>#REF!</v>
      </c>
      <c r="G211" s="1294"/>
      <c r="H211" s="110"/>
      <c r="I211" s="111"/>
      <c r="J211" s="102"/>
    </row>
    <row r="212" spans="1:10" s="15" customFormat="1" ht="21.95" customHeight="1" thickBot="1" x14ac:dyDescent="0.35">
      <c r="A212" s="109"/>
      <c r="B212" s="311"/>
      <c r="C212" s="312"/>
      <c r="D212" s="314" t="s">
        <v>484</v>
      </c>
      <c r="E212" s="312"/>
      <c r="F212" s="312"/>
      <c r="G212" s="315" t="e">
        <f>SUM(F211)</f>
        <v>#REF!</v>
      </c>
      <c r="H212" s="312"/>
      <c r="I212" s="313"/>
      <c r="J212" s="102"/>
    </row>
    <row r="213" spans="1:10" ht="81.75" customHeight="1" x14ac:dyDescent="0.2">
      <c r="A213" s="1322"/>
      <c r="B213" s="1322"/>
      <c r="C213" s="1322"/>
      <c r="D213" s="1322"/>
      <c r="E213" s="1322"/>
      <c r="F213" s="1322"/>
      <c r="G213" s="1322"/>
      <c r="H213" s="1322"/>
      <c r="I213" s="1322"/>
      <c r="J213" s="1322"/>
    </row>
    <row r="214" spans="1:10" ht="24.95" customHeight="1" x14ac:dyDescent="0.2">
      <c r="A214" s="1326" t="s">
        <v>423</v>
      </c>
      <c r="B214" s="1298"/>
      <c r="C214" s="1298"/>
      <c r="D214" s="1298"/>
      <c r="E214" s="1298"/>
      <c r="F214" s="1298"/>
      <c r="G214" s="1298"/>
      <c r="H214" s="1298"/>
      <c r="I214" s="1298"/>
      <c r="J214" s="1299"/>
    </row>
    <row r="215" spans="1:10" s="15" customFormat="1" ht="39.950000000000003" customHeight="1" x14ac:dyDescent="0.2">
      <c r="A215" s="1296" t="str">
        <f>IF(SUM(F244)=0,"---- FACTURE A ZERO ----","")</f>
        <v>---- FACTURE A ZERO ----</v>
      </c>
      <c r="B215" s="1296"/>
      <c r="C215" s="1296"/>
      <c r="D215" s="1296"/>
      <c r="E215" s="1296"/>
      <c r="F215" s="1296"/>
      <c r="G215" s="1296"/>
      <c r="H215" s="1296"/>
      <c r="I215" s="1296"/>
      <c r="J215" s="1296"/>
    </row>
    <row r="216" spans="1:10" s="15" customFormat="1" ht="21.95" customHeight="1" x14ac:dyDescent="0.3">
      <c r="A216" s="274"/>
      <c r="B216" s="140"/>
      <c r="C216" s="140"/>
      <c r="D216" s="140"/>
      <c r="E216" s="140"/>
      <c r="F216" s="325"/>
      <c r="G216" s="136"/>
      <c r="H216" s="137"/>
      <c r="I216" s="138"/>
      <c r="J216" s="146"/>
    </row>
    <row r="217" spans="1:10" s="15" customFormat="1" ht="21.95" customHeight="1" x14ac:dyDescent="0.3">
      <c r="A217" s="274"/>
      <c r="B217" s="140"/>
      <c r="C217" s="140"/>
      <c r="D217" s="140"/>
      <c r="E217" s="140"/>
      <c r="F217" s="325"/>
      <c r="G217" s="136"/>
      <c r="H217" s="137"/>
      <c r="I217" s="138"/>
      <c r="J217" s="146"/>
    </row>
    <row r="218" spans="1:10" s="15" customFormat="1" ht="21.95" customHeight="1" x14ac:dyDescent="0.3">
      <c r="A218" s="109"/>
      <c r="B218" s="26"/>
      <c r="C218" s="26"/>
      <c r="D218" s="26"/>
      <c r="E218" s="26"/>
      <c r="F218" s="106"/>
      <c r="G218" s="101"/>
      <c r="H218" s="29"/>
      <c r="I218" s="30"/>
      <c r="J218" s="102"/>
    </row>
    <row r="219" spans="1:10" s="15" customFormat="1" ht="21.95" customHeight="1" x14ac:dyDescent="0.3">
      <c r="A219" s="109"/>
      <c r="B219" s="26"/>
      <c r="C219" s="26"/>
      <c r="D219" s="26"/>
      <c r="E219" s="26"/>
      <c r="F219" s="106"/>
      <c r="G219" s="101"/>
      <c r="H219" s="29"/>
      <c r="I219" s="30"/>
      <c r="J219" s="102"/>
    </row>
    <row r="220" spans="1:10" s="15" customFormat="1" ht="21.95" customHeight="1" x14ac:dyDescent="0.3">
      <c r="A220" s="109"/>
      <c r="B220" s="26"/>
      <c r="C220" s="26"/>
      <c r="D220" s="26"/>
      <c r="E220" s="26"/>
      <c r="F220" s="106"/>
      <c r="G220" s="101"/>
      <c r="H220" s="29"/>
      <c r="I220" s="30"/>
      <c r="J220" s="102"/>
    </row>
    <row r="221" spans="1:10" s="15" customFormat="1" ht="21.95" customHeight="1" x14ac:dyDescent="0.3">
      <c r="A221" s="109"/>
      <c r="B221" s="26"/>
      <c r="C221" s="26"/>
      <c r="D221" s="26"/>
      <c r="E221" s="26"/>
      <c r="F221" s="106"/>
      <c r="G221" s="101"/>
      <c r="H221" s="29"/>
      <c r="I221" s="30"/>
      <c r="J221" s="102"/>
    </row>
    <row r="222" spans="1:10" s="15" customFormat="1" ht="21.95" customHeight="1" x14ac:dyDescent="0.3">
      <c r="A222" s="109"/>
      <c r="B222" s="26"/>
      <c r="C222" s="26"/>
      <c r="D222" s="26"/>
      <c r="E222" s="26"/>
      <c r="F222" s="106"/>
      <c r="G222" s="101"/>
      <c r="H222" s="29"/>
      <c r="I222" s="30"/>
      <c r="J222" s="102"/>
    </row>
    <row r="223" spans="1:10" s="15" customFormat="1" ht="21.95" customHeight="1" x14ac:dyDescent="0.3">
      <c r="A223" s="109"/>
      <c r="B223" s="26"/>
      <c r="C223" s="26"/>
      <c r="D223" s="26"/>
      <c r="E223" s="26"/>
      <c r="F223" s="106"/>
      <c r="G223" s="101"/>
      <c r="H223" s="29"/>
      <c r="I223" s="30"/>
      <c r="J223" s="102"/>
    </row>
    <row r="224" spans="1:10" s="15" customFormat="1" ht="21.95" customHeight="1" x14ac:dyDescent="0.3">
      <c r="A224" s="109"/>
      <c r="B224" s="26"/>
      <c r="C224" s="26"/>
      <c r="D224" s="26"/>
      <c r="E224" s="26"/>
      <c r="F224" s="106"/>
      <c r="G224" s="101"/>
      <c r="H224" s="29"/>
      <c r="I224" s="30"/>
      <c r="J224" s="102"/>
    </row>
    <row r="225" spans="1:10" s="15" customFormat="1" ht="21.95" customHeight="1" x14ac:dyDescent="0.3">
      <c r="A225" s="109"/>
      <c r="B225" s="26"/>
      <c r="C225" s="26"/>
      <c r="D225" s="26"/>
      <c r="E225" s="26"/>
      <c r="F225" s="106"/>
      <c r="G225" s="101"/>
      <c r="H225" s="29"/>
      <c r="I225" s="30"/>
      <c r="J225" s="102"/>
    </row>
    <row r="226" spans="1:10" s="15" customFormat="1" ht="21.95" customHeight="1" x14ac:dyDescent="0.3">
      <c r="A226" s="109"/>
      <c r="B226" s="26"/>
      <c r="C226" s="26"/>
      <c r="D226" s="26"/>
      <c r="E226" s="26"/>
      <c r="F226" s="106"/>
      <c r="G226" s="101"/>
      <c r="H226" s="29"/>
      <c r="I226" s="30"/>
      <c r="J226" s="102"/>
    </row>
    <row r="227" spans="1:10" s="15" customFormat="1" ht="21.95" customHeight="1" x14ac:dyDescent="0.3">
      <c r="A227" s="109"/>
      <c r="B227" s="26"/>
      <c r="C227" s="26"/>
      <c r="D227" s="26"/>
      <c r="E227" s="26"/>
      <c r="F227" s="106"/>
      <c r="G227" s="101"/>
      <c r="H227" s="29"/>
      <c r="I227" s="30"/>
      <c r="J227" s="102"/>
    </row>
    <row r="228" spans="1:10" s="15" customFormat="1" ht="21.95" customHeight="1" x14ac:dyDescent="0.3">
      <c r="A228" s="109"/>
      <c r="B228" s="26"/>
      <c r="C228" s="26"/>
      <c r="D228" s="26"/>
      <c r="E228" s="26"/>
      <c r="F228" s="106"/>
      <c r="G228" s="101"/>
      <c r="H228" s="29"/>
      <c r="I228" s="30"/>
      <c r="J228" s="102"/>
    </row>
    <row r="229" spans="1:10" s="15" customFormat="1" ht="21.95" customHeight="1" x14ac:dyDescent="0.3">
      <c r="A229" s="109"/>
      <c r="B229" s="26"/>
      <c r="C229" s="26"/>
      <c r="D229" s="26"/>
      <c r="E229" s="26"/>
      <c r="F229" s="106"/>
      <c r="G229" s="101"/>
      <c r="H229" s="29"/>
      <c r="I229" s="30"/>
      <c r="J229" s="102"/>
    </row>
    <row r="230" spans="1:10" s="15" customFormat="1" ht="21.95" customHeight="1" x14ac:dyDescent="0.3">
      <c r="A230" s="109"/>
      <c r="B230" s="26"/>
      <c r="C230" s="26"/>
      <c r="D230" s="26"/>
      <c r="E230" s="26"/>
      <c r="F230" s="106"/>
      <c r="G230" s="101"/>
      <c r="H230" s="29"/>
      <c r="I230" s="30"/>
      <c r="J230" s="102"/>
    </row>
    <row r="231" spans="1:10" s="15" customFormat="1" ht="21.95" customHeight="1" x14ac:dyDescent="0.3">
      <c r="A231" s="109"/>
      <c r="B231" s="26"/>
      <c r="C231" s="26"/>
      <c r="D231" s="26"/>
      <c r="E231" s="26"/>
      <c r="F231" s="106"/>
      <c r="G231" s="101"/>
      <c r="H231" s="29"/>
      <c r="I231" s="30"/>
      <c r="J231" s="102"/>
    </row>
    <row r="232" spans="1:10" s="15" customFormat="1" ht="21.95" customHeight="1" x14ac:dyDescent="0.3">
      <c r="A232" s="109"/>
      <c r="B232" s="26"/>
      <c r="C232" s="26"/>
      <c r="D232" s="26"/>
      <c r="E232" s="26"/>
      <c r="F232" s="106"/>
      <c r="G232" s="101"/>
      <c r="H232" s="29"/>
      <c r="I232" s="30"/>
      <c r="J232" s="102"/>
    </row>
    <row r="233" spans="1:10" s="15" customFormat="1" ht="21.95" customHeight="1" x14ac:dyDescent="0.3">
      <c r="A233" s="109"/>
      <c r="B233" s="26"/>
      <c r="C233" s="26"/>
      <c r="D233" s="26"/>
      <c r="E233" s="26"/>
      <c r="F233" s="106"/>
      <c r="G233" s="101"/>
      <c r="H233" s="29"/>
      <c r="I233" s="30"/>
      <c r="J233" s="102"/>
    </row>
    <row r="234" spans="1:10" s="15" customFormat="1" ht="21.95" customHeight="1" x14ac:dyDescent="0.3">
      <c r="A234" s="109"/>
      <c r="B234" s="26"/>
      <c r="C234" s="26"/>
      <c r="D234" s="26"/>
      <c r="E234" s="26"/>
      <c r="F234" s="106"/>
      <c r="G234" s="101"/>
      <c r="H234" s="29"/>
      <c r="I234" s="30"/>
      <c r="J234" s="102"/>
    </row>
    <row r="235" spans="1:10" s="15" customFormat="1" ht="21.95" customHeight="1" x14ac:dyDescent="0.3">
      <c r="A235" s="109"/>
      <c r="B235" s="26"/>
      <c r="C235" s="26"/>
      <c r="D235" s="26"/>
      <c r="E235" s="26"/>
      <c r="F235" s="106"/>
      <c r="G235" s="101"/>
      <c r="H235" s="29"/>
      <c r="I235" s="30"/>
      <c r="J235" s="102"/>
    </row>
    <row r="236" spans="1:10" s="15" customFormat="1" ht="21.95" customHeight="1" x14ac:dyDescent="0.3">
      <c r="A236" s="109"/>
      <c r="B236" s="26"/>
      <c r="C236" s="26"/>
      <c r="D236" s="26"/>
      <c r="E236" s="26"/>
      <c r="F236" s="106"/>
      <c r="G236" s="101"/>
      <c r="H236" s="29"/>
      <c r="I236" s="30"/>
      <c r="J236" s="102"/>
    </row>
    <row r="237" spans="1:10" s="15" customFormat="1" ht="21.95" customHeight="1" x14ac:dyDescent="0.3">
      <c r="A237" s="109"/>
      <c r="B237" s="26"/>
      <c r="C237" s="26"/>
      <c r="D237" s="26"/>
      <c r="E237" s="26"/>
      <c r="F237" s="106"/>
      <c r="G237" s="101"/>
      <c r="H237" s="29"/>
      <c r="I237" s="30"/>
      <c r="J237" s="102"/>
    </row>
    <row r="238" spans="1:10" s="15" customFormat="1" ht="21.95" customHeight="1" x14ac:dyDescent="0.3">
      <c r="A238" s="109"/>
      <c r="B238" s="26"/>
      <c r="C238" s="26"/>
      <c r="D238" s="26"/>
      <c r="E238" s="26"/>
      <c r="F238" s="106"/>
      <c r="G238" s="101"/>
      <c r="H238" s="29"/>
      <c r="I238" s="30"/>
      <c r="J238" s="102"/>
    </row>
    <row r="239" spans="1:10" s="15" customFormat="1" ht="21.95" customHeight="1" x14ac:dyDescent="0.3">
      <c r="A239" s="109"/>
      <c r="B239" s="26"/>
      <c r="C239" s="26"/>
      <c r="D239" s="26"/>
      <c r="E239" s="26"/>
      <c r="F239" s="106"/>
      <c r="G239" s="101"/>
      <c r="H239" s="29"/>
      <c r="I239" s="30"/>
      <c r="J239" s="102"/>
    </row>
    <row r="240" spans="1:10" s="15" customFormat="1" ht="21.95" customHeight="1" x14ac:dyDescent="0.3">
      <c r="A240" s="109"/>
      <c r="B240" s="26"/>
      <c r="C240" s="26"/>
      <c r="D240" s="26"/>
      <c r="E240" s="26"/>
      <c r="F240" s="106"/>
      <c r="G240" s="101"/>
      <c r="H240" s="29"/>
      <c r="I240" s="30"/>
      <c r="J240" s="102"/>
    </row>
    <row r="241" spans="1:10" s="15" customFormat="1" ht="21.95" customHeight="1" x14ac:dyDescent="0.3">
      <c r="A241" s="109"/>
      <c r="B241" s="26"/>
      <c r="C241" s="26"/>
      <c r="D241" s="26"/>
      <c r="E241" s="26"/>
      <c r="F241" s="106"/>
      <c r="G241" s="101"/>
      <c r="H241" s="29"/>
      <c r="I241" s="30"/>
      <c r="J241" s="102"/>
    </row>
    <row r="242" spans="1:10" s="15" customFormat="1" ht="21.95" customHeight="1" x14ac:dyDescent="0.3">
      <c r="A242" s="109"/>
      <c r="B242" s="107"/>
      <c r="C242" s="107"/>
      <c r="D242" s="107"/>
      <c r="E242" s="107"/>
      <c r="F242" s="108"/>
      <c r="G242" s="101"/>
      <c r="H242" s="29"/>
      <c r="I242" s="30"/>
      <c r="J242" s="102"/>
    </row>
    <row r="243" spans="1:10" s="15" customFormat="1" ht="21.95" customHeight="1" x14ac:dyDescent="0.3">
      <c r="A243" s="109"/>
      <c r="B243" s="107"/>
      <c r="C243" s="107"/>
      <c r="D243" s="107"/>
      <c r="E243" s="107"/>
      <c r="F243" s="108"/>
      <c r="G243" s="101"/>
      <c r="H243" s="29"/>
      <c r="I243" s="30"/>
      <c r="J243" s="102"/>
    </row>
    <row r="244" spans="1:10" s="15" customFormat="1" ht="21.95" customHeight="1" thickBot="1" x14ac:dyDescent="0.35">
      <c r="A244" s="109"/>
      <c r="B244" s="45"/>
      <c r="C244" s="46"/>
      <c r="D244" s="46" t="s">
        <v>3</v>
      </c>
      <c r="E244" s="46"/>
      <c r="F244" s="1294">
        <f>J216+J217</f>
        <v>0</v>
      </c>
      <c r="G244" s="1294"/>
      <c r="H244" s="110"/>
      <c r="I244" s="111"/>
      <c r="J244" s="102"/>
    </row>
    <row r="245" spans="1:10" s="15" customFormat="1" ht="21.95" customHeight="1" thickBot="1" x14ac:dyDescent="0.35">
      <c r="A245" s="109"/>
      <c r="B245" s="311"/>
      <c r="C245" s="312"/>
      <c r="D245" s="314" t="s">
        <v>484</v>
      </c>
      <c r="E245" s="312"/>
      <c r="F245" s="312"/>
      <c r="G245" s="315">
        <f>SUM(F244)</f>
        <v>0</v>
      </c>
      <c r="H245" s="312"/>
      <c r="I245" s="313"/>
      <c r="J245" s="102"/>
    </row>
    <row r="246" spans="1:10" ht="16.5" x14ac:dyDescent="0.3">
      <c r="A246" s="109"/>
      <c r="B246" s="26"/>
      <c r="C246" s="26"/>
      <c r="D246" s="26"/>
      <c r="E246" s="26"/>
      <c r="F246" s="117"/>
      <c r="G246" s="118"/>
      <c r="H246" s="119"/>
      <c r="I246" s="119"/>
      <c r="J246" s="26"/>
    </row>
    <row r="247" spans="1:10" ht="16.5" x14ac:dyDescent="0.3">
      <c r="A247" s="109"/>
      <c r="B247" s="26"/>
      <c r="C247" s="26"/>
      <c r="D247" s="26"/>
      <c r="E247" s="26"/>
      <c r="F247" s="117"/>
      <c r="G247" s="118"/>
      <c r="H247" s="119"/>
      <c r="I247" s="119"/>
      <c r="J247" s="26"/>
    </row>
    <row r="248" spans="1:10" ht="16.5" x14ac:dyDescent="0.3">
      <c r="A248" s="109"/>
      <c r="B248" s="26"/>
      <c r="C248" s="26"/>
      <c r="D248" s="26"/>
      <c r="E248" s="26"/>
      <c r="F248" s="117"/>
      <c r="G248" s="118"/>
      <c r="H248" s="119"/>
      <c r="I248" s="119"/>
      <c r="J248" s="26"/>
    </row>
    <row r="249" spans="1:10" ht="16.5" x14ac:dyDescent="0.3">
      <c r="A249" s="109"/>
      <c r="B249" s="26"/>
      <c r="C249" s="26"/>
      <c r="D249" s="26"/>
      <c r="E249" s="26"/>
      <c r="F249" s="117"/>
      <c r="G249" s="118"/>
      <c r="H249" s="119"/>
      <c r="I249" s="119"/>
      <c r="J249" s="26"/>
    </row>
    <row r="250" spans="1:10" ht="16.5" x14ac:dyDescent="0.3">
      <c r="A250" s="109"/>
      <c r="B250" s="26"/>
      <c r="C250" s="26"/>
      <c r="D250" s="26"/>
      <c r="E250" s="26"/>
      <c r="F250" s="117"/>
      <c r="G250" s="118"/>
      <c r="H250" s="119"/>
      <c r="I250" s="119"/>
      <c r="J250" s="26"/>
    </row>
    <row r="251" spans="1:10" ht="16.5" x14ac:dyDescent="0.3">
      <c r="A251" s="109"/>
      <c r="B251" s="26"/>
      <c r="C251" s="26"/>
      <c r="D251" s="26"/>
      <c r="E251" s="26"/>
      <c r="F251" s="117"/>
      <c r="G251" s="118"/>
      <c r="H251" s="119"/>
      <c r="I251" s="119"/>
      <c r="J251" s="26"/>
    </row>
    <row r="252" spans="1:10" ht="16.5" x14ac:dyDescent="0.3">
      <c r="A252" s="109"/>
      <c r="B252" s="26"/>
      <c r="C252" s="26"/>
      <c r="D252" s="26"/>
      <c r="E252" s="26"/>
      <c r="F252" s="117"/>
      <c r="G252" s="118"/>
      <c r="H252" s="119"/>
      <c r="I252" s="119"/>
      <c r="J252" s="26"/>
    </row>
    <row r="253" spans="1:10" ht="16.5" x14ac:dyDescent="0.3">
      <c r="A253" s="109"/>
      <c r="B253" s="26"/>
      <c r="C253" s="26"/>
      <c r="D253" s="26"/>
      <c r="E253" s="26"/>
      <c r="F253" s="117"/>
      <c r="G253" s="118"/>
      <c r="H253" s="119"/>
      <c r="I253" s="119"/>
      <c r="J253" s="26"/>
    </row>
    <row r="254" spans="1:10" ht="16.5" x14ac:dyDescent="0.3">
      <c r="A254" s="109"/>
      <c r="B254" s="26"/>
      <c r="C254" s="26"/>
      <c r="D254" s="26"/>
      <c r="E254" s="26"/>
      <c r="F254" s="117"/>
      <c r="G254" s="118"/>
      <c r="H254" s="119"/>
      <c r="I254" s="119"/>
      <c r="J254" s="26"/>
    </row>
    <row r="255" spans="1:10" ht="16.5" x14ac:dyDescent="0.3">
      <c r="A255" s="109"/>
      <c r="B255" s="26"/>
      <c r="C255" s="26"/>
      <c r="D255" s="26"/>
      <c r="E255" s="26"/>
      <c r="F255" s="117"/>
      <c r="G255" s="118"/>
      <c r="H255" s="119"/>
      <c r="I255" s="119"/>
      <c r="J255" s="26"/>
    </row>
    <row r="256" spans="1:10" ht="16.5" x14ac:dyDescent="0.3">
      <c r="A256" s="109"/>
      <c r="B256" s="26"/>
      <c r="C256" s="26"/>
      <c r="D256" s="26"/>
      <c r="E256" s="26"/>
      <c r="F256" s="117"/>
      <c r="G256" s="118"/>
      <c r="H256" s="119"/>
      <c r="I256" s="119"/>
      <c r="J256" s="26"/>
    </row>
    <row r="257" spans="1:10" ht="16.5" x14ac:dyDescent="0.3">
      <c r="A257" s="109"/>
      <c r="B257" s="26"/>
      <c r="C257" s="26"/>
      <c r="D257" s="26"/>
      <c r="E257" s="26"/>
      <c r="F257" s="117"/>
      <c r="G257" s="118"/>
      <c r="H257" s="119"/>
      <c r="I257" s="119"/>
      <c r="J257" s="26"/>
    </row>
    <row r="258" spans="1:10" ht="16.5" x14ac:dyDescent="0.3">
      <c r="A258" s="109"/>
      <c r="B258" s="26"/>
      <c r="C258" s="26"/>
      <c r="D258" s="26"/>
      <c r="E258" s="26"/>
      <c r="F258" s="117"/>
      <c r="G258" s="118"/>
      <c r="H258" s="119"/>
      <c r="I258" s="119"/>
      <c r="J258" s="26"/>
    </row>
    <row r="259" spans="1:10" ht="16.5" x14ac:dyDescent="0.3">
      <c r="A259" s="109"/>
      <c r="B259" s="26"/>
      <c r="C259" s="26"/>
      <c r="D259" s="26"/>
      <c r="E259" s="26"/>
      <c r="F259" s="117"/>
      <c r="G259" s="118"/>
      <c r="H259" s="119"/>
      <c r="I259" s="119"/>
      <c r="J259" s="26"/>
    </row>
    <row r="260" spans="1:10" ht="16.5" x14ac:dyDescent="0.3">
      <c r="A260" s="109"/>
      <c r="B260" s="26"/>
      <c r="C260" s="26"/>
      <c r="D260" s="26"/>
      <c r="E260" s="26"/>
      <c r="F260" s="117"/>
      <c r="G260" s="118"/>
      <c r="H260" s="119"/>
      <c r="I260" s="119"/>
      <c r="J260" s="26"/>
    </row>
    <row r="261" spans="1:10" ht="16.5" x14ac:dyDescent="0.3">
      <c r="A261" s="109"/>
      <c r="B261" s="26"/>
      <c r="C261" s="26"/>
      <c r="D261" s="26"/>
      <c r="E261" s="26"/>
      <c r="F261" s="117"/>
      <c r="G261" s="118"/>
      <c r="H261" s="119"/>
      <c r="I261" s="119"/>
      <c r="J261" s="26"/>
    </row>
    <row r="262" spans="1:10" ht="16.5" x14ac:dyDescent="0.3">
      <c r="A262" s="109"/>
      <c r="B262" s="26"/>
      <c r="C262" s="26"/>
      <c r="D262" s="26"/>
      <c r="E262" s="26"/>
      <c r="F262" s="117"/>
      <c r="G262" s="118"/>
      <c r="H262" s="119"/>
      <c r="I262" s="119"/>
      <c r="J262" s="26"/>
    </row>
    <row r="263" spans="1:10" ht="16.5" x14ac:dyDescent="0.3">
      <c r="A263" s="109"/>
      <c r="B263" s="26"/>
      <c r="C263" s="26"/>
      <c r="D263" s="26"/>
      <c r="E263" s="26"/>
      <c r="F263" s="117"/>
      <c r="G263" s="118"/>
      <c r="H263" s="119"/>
      <c r="I263" s="119"/>
      <c r="J263" s="26"/>
    </row>
    <row r="264" spans="1:10" ht="16.5" x14ac:dyDescent="0.3">
      <c r="A264" s="109"/>
      <c r="B264" s="26"/>
      <c r="C264" s="26"/>
      <c r="D264" s="26"/>
      <c r="E264" s="26"/>
      <c r="F264" s="117"/>
      <c r="G264" s="118"/>
      <c r="H264" s="119"/>
      <c r="I264" s="119"/>
      <c r="J264" s="26"/>
    </row>
    <row r="265" spans="1:10" ht="16.5" x14ac:dyDescent="0.3">
      <c r="A265" s="109"/>
      <c r="B265" s="26"/>
      <c r="C265" s="26"/>
      <c r="D265" s="26"/>
      <c r="E265" s="26"/>
      <c r="F265" s="117"/>
      <c r="G265" s="118"/>
      <c r="H265" s="119"/>
      <c r="I265" s="119"/>
      <c r="J265" s="26"/>
    </row>
    <row r="266" spans="1:10" ht="16.5" x14ac:dyDescent="0.3">
      <c r="A266" s="109"/>
      <c r="B266" s="26"/>
      <c r="C266" s="26"/>
      <c r="D266" s="26"/>
      <c r="E266" s="26"/>
      <c r="F266" s="117"/>
      <c r="G266" s="118"/>
      <c r="H266" s="119"/>
      <c r="I266" s="119"/>
      <c r="J266" s="26"/>
    </row>
    <row r="267" spans="1:10" ht="16.5" x14ac:dyDescent="0.3">
      <c r="A267" s="109"/>
      <c r="B267" s="26"/>
      <c r="C267" s="26"/>
      <c r="D267" s="26"/>
      <c r="E267" s="26"/>
      <c r="F267" s="117"/>
      <c r="G267" s="118"/>
      <c r="H267" s="119"/>
      <c r="I267" s="119"/>
      <c r="J267" s="26"/>
    </row>
    <row r="268" spans="1:10" ht="16.5" x14ac:dyDescent="0.3">
      <c r="A268" s="109"/>
      <c r="B268" s="26"/>
      <c r="C268" s="26"/>
      <c r="D268" s="26"/>
      <c r="E268" s="26"/>
      <c r="F268" s="117"/>
      <c r="G268" s="118"/>
      <c r="H268" s="119"/>
      <c r="I268" s="119"/>
      <c r="J268" s="26"/>
    </row>
    <row r="269" spans="1:10" ht="16.5" x14ac:dyDescent="0.3">
      <c r="A269" s="109"/>
      <c r="B269" s="26"/>
      <c r="C269" s="26"/>
      <c r="D269" s="26"/>
      <c r="E269" s="26"/>
      <c r="F269" s="117"/>
      <c r="G269" s="118"/>
      <c r="H269" s="119"/>
      <c r="I269" s="119"/>
      <c r="J269" s="26"/>
    </row>
    <row r="270" spans="1:10" ht="16.5" x14ac:dyDescent="0.3">
      <c r="A270" s="109"/>
      <c r="B270" s="26"/>
      <c r="C270" s="26"/>
      <c r="D270" s="26"/>
      <c r="E270" s="26"/>
      <c r="F270" s="117"/>
      <c r="G270" s="118"/>
      <c r="H270" s="119"/>
      <c r="I270" s="119"/>
      <c r="J270" s="26"/>
    </row>
    <row r="271" spans="1:10" ht="16.5" x14ac:dyDescent="0.3">
      <c r="A271" s="109"/>
      <c r="B271" s="26"/>
      <c r="C271" s="26"/>
      <c r="D271" s="26"/>
      <c r="E271" s="26"/>
      <c r="F271" s="117"/>
      <c r="G271" s="118"/>
      <c r="H271" s="119"/>
      <c r="I271" s="119"/>
      <c r="J271" s="26"/>
    </row>
    <row r="272" spans="1:10" ht="16.5" x14ac:dyDescent="0.3">
      <c r="A272" s="109"/>
      <c r="B272" s="26"/>
      <c r="C272" s="26"/>
      <c r="D272" s="26"/>
      <c r="E272" s="26"/>
      <c r="F272" s="117"/>
      <c r="G272" s="118"/>
      <c r="H272" s="119"/>
      <c r="I272" s="119"/>
      <c r="J272" s="26"/>
    </row>
    <row r="273" spans="1:10" ht="16.5" x14ac:dyDescent="0.3">
      <c r="A273" s="109"/>
      <c r="B273" s="26"/>
      <c r="C273" s="26"/>
      <c r="D273" s="26"/>
      <c r="E273" s="26"/>
      <c r="F273" s="117"/>
      <c r="G273" s="118"/>
      <c r="H273" s="119"/>
      <c r="I273" s="119"/>
      <c r="J273" s="26"/>
    </row>
    <row r="274" spans="1:10" ht="16.5" x14ac:dyDescent="0.3">
      <c r="A274" s="109"/>
      <c r="B274" s="26"/>
      <c r="C274" s="26"/>
      <c r="D274" s="26"/>
      <c r="E274" s="26"/>
      <c r="F274" s="117"/>
      <c r="G274" s="118"/>
      <c r="H274" s="119"/>
      <c r="I274" s="119"/>
      <c r="J274" s="26"/>
    </row>
    <row r="275" spans="1:10" ht="16.5" x14ac:dyDescent="0.3">
      <c r="A275" s="109"/>
      <c r="B275" s="26"/>
      <c r="C275" s="26"/>
      <c r="D275" s="26"/>
      <c r="E275" s="26"/>
      <c r="F275" s="117"/>
      <c r="G275" s="118"/>
      <c r="H275" s="119"/>
      <c r="I275" s="119"/>
      <c r="J275" s="26"/>
    </row>
    <row r="276" spans="1:10" ht="16.5" x14ac:dyDescent="0.3">
      <c r="A276" s="109"/>
      <c r="B276" s="26"/>
      <c r="C276" s="26"/>
      <c r="D276" s="26"/>
      <c r="E276" s="26"/>
      <c r="F276" s="117"/>
      <c r="G276" s="118"/>
      <c r="H276" s="119"/>
      <c r="I276" s="119"/>
      <c r="J276" s="26"/>
    </row>
    <row r="277" spans="1:10" ht="16.5" x14ac:dyDescent="0.3">
      <c r="A277" s="109"/>
      <c r="B277" s="26"/>
      <c r="C277" s="26"/>
      <c r="D277" s="26"/>
      <c r="E277" s="26"/>
      <c r="F277" s="117"/>
      <c r="G277" s="118"/>
      <c r="H277" s="119"/>
      <c r="I277" s="119"/>
      <c r="J277" s="26"/>
    </row>
    <row r="278" spans="1:10" ht="16.5" x14ac:dyDescent="0.3">
      <c r="A278" s="109"/>
      <c r="B278" s="26"/>
      <c r="C278" s="26"/>
      <c r="D278" s="26"/>
      <c r="E278" s="26"/>
      <c r="F278" s="117"/>
      <c r="G278" s="118"/>
      <c r="H278" s="119"/>
      <c r="I278" s="119"/>
      <c r="J278" s="26"/>
    </row>
    <row r="279" spans="1:10" ht="16.5" x14ac:dyDescent="0.3">
      <c r="A279" s="109"/>
      <c r="B279" s="26"/>
      <c r="C279" s="26"/>
      <c r="D279" s="26"/>
      <c r="E279" s="26"/>
      <c r="F279" s="117"/>
      <c r="G279" s="118"/>
      <c r="H279" s="119"/>
      <c r="I279" s="119"/>
      <c r="J279" s="26"/>
    </row>
    <row r="280" spans="1:10" ht="16.5" x14ac:dyDescent="0.3">
      <c r="A280" s="109"/>
      <c r="B280" s="26"/>
      <c r="C280" s="26"/>
      <c r="D280" s="26"/>
      <c r="E280" s="26"/>
      <c r="F280" s="117"/>
      <c r="G280" s="118"/>
      <c r="H280" s="119"/>
      <c r="I280" s="119"/>
      <c r="J280" s="26"/>
    </row>
    <row r="281" spans="1:10" ht="16.5" x14ac:dyDescent="0.3">
      <c r="A281" s="109"/>
      <c r="B281" s="26"/>
      <c r="C281" s="26"/>
      <c r="D281" s="26"/>
      <c r="E281" s="26"/>
      <c r="F281" s="117"/>
      <c r="G281" s="118"/>
      <c r="H281" s="119"/>
      <c r="I281" s="119"/>
      <c r="J281" s="26"/>
    </row>
    <row r="282" spans="1:10" ht="16.5" x14ac:dyDescent="0.3">
      <c r="A282" s="109"/>
      <c r="B282" s="26"/>
      <c r="C282" s="26"/>
      <c r="D282" s="26"/>
      <c r="E282" s="26"/>
      <c r="F282" s="117"/>
      <c r="G282" s="118"/>
      <c r="H282" s="119"/>
      <c r="I282" s="119"/>
      <c r="J282" s="26"/>
    </row>
    <row r="283" spans="1:10" ht="16.5" x14ac:dyDescent="0.3">
      <c r="A283" s="109"/>
      <c r="B283" s="26"/>
      <c r="C283" s="26"/>
      <c r="D283" s="26"/>
      <c r="E283" s="26"/>
      <c r="F283" s="117"/>
      <c r="G283" s="118"/>
      <c r="H283" s="119"/>
      <c r="I283" s="119"/>
      <c r="J283" s="26"/>
    </row>
    <row r="284" spans="1:10" ht="16.5" x14ac:dyDescent="0.3">
      <c r="A284" s="109"/>
      <c r="B284" s="26"/>
      <c r="C284" s="26"/>
      <c r="D284" s="26"/>
      <c r="E284" s="26"/>
      <c r="F284" s="117"/>
      <c r="G284" s="118"/>
      <c r="H284" s="119"/>
      <c r="I284" s="119"/>
      <c r="J284" s="26"/>
    </row>
    <row r="285" spans="1:10" ht="16.5" x14ac:dyDescent="0.3">
      <c r="A285" s="109"/>
      <c r="B285" s="26"/>
      <c r="C285" s="26"/>
      <c r="D285" s="26"/>
      <c r="E285" s="26"/>
      <c r="F285" s="117"/>
      <c r="G285" s="118"/>
      <c r="H285" s="119"/>
      <c r="I285" s="119"/>
      <c r="J285" s="26"/>
    </row>
    <row r="286" spans="1:10" ht="16.5" x14ac:dyDescent="0.3">
      <c r="A286" s="109"/>
      <c r="B286" s="26"/>
      <c r="C286" s="26"/>
      <c r="D286" s="26"/>
      <c r="E286" s="26"/>
      <c r="F286" s="117"/>
      <c r="G286" s="118"/>
      <c r="H286" s="119"/>
      <c r="I286" s="119"/>
      <c r="J286" s="26"/>
    </row>
    <row r="287" spans="1:10" ht="16.5" x14ac:dyDescent="0.3">
      <c r="A287" s="109"/>
      <c r="B287" s="26"/>
      <c r="C287" s="26"/>
      <c r="D287" s="26"/>
      <c r="E287" s="26"/>
      <c r="F287" s="117"/>
      <c r="G287" s="118"/>
      <c r="H287" s="119"/>
      <c r="I287" s="119"/>
      <c r="J287" s="26"/>
    </row>
    <row r="288" spans="1:10" ht="16.5" x14ac:dyDescent="0.3">
      <c r="A288" s="109"/>
      <c r="B288" s="26"/>
      <c r="C288" s="26"/>
      <c r="D288" s="26"/>
      <c r="E288" s="26"/>
      <c r="F288" s="117"/>
      <c r="G288" s="118"/>
      <c r="H288" s="119"/>
      <c r="I288" s="119"/>
      <c r="J288" s="26"/>
    </row>
    <row r="289" spans="1:10" ht="16.5" x14ac:dyDescent="0.3">
      <c r="A289" s="109"/>
      <c r="B289" s="26"/>
      <c r="C289" s="26"/>
      <c r="D289" s="26"/>
      <c r="E289" s="26"/>
      <c r="F289" s="117"/>
      <c r="G289" s="118"/>
      <c r="H289" s="119"/>
      <c r="I289" s="119"/>
      <c r="J289" s="26"/>
    </row>
    <row r="290" spans="1:10" ht="16.5" x14ac:dyDescent="0.3">
      <c r="A290" s="109"/>
      <c r="B290" s="26"/>
      <c r="C290" s="26"/>
      <c r="D290" s="26"/>
      <c r="E290" s="26"/>
      <c r="F290" s="117"/>
      <c r="G290" s="118"/>
      <c r="H290" s="119"/>
      <c r="I290" s="119"/>
      <c r="J290" s="26"/>
    </row>
    <row r="291" spans="1:10" ht="16.5" x14ac:dyDescent="0.3">
      <c r="A291" s="109"/>
      <c r="B291" s="26"/>
      <c r="C291" s="26"/>
      <c r="D291" s="26"/>
      <c r="E291" s="26"/>
      <c r="F291" s="117"/>
      <c r="G291" s="118"/>
      <c r="H291" s="119"/>
      <c r="I291" s="119"/>
      <c r="J291" s="26"/>
    </row>
    <row r="292" spans="1:10" ht="16.5" x14ac:dyDescent="0.3">
      <c r="A292" s="109"/>
      <c r="B292" s="26"/>
      <c r="C292" s="26"/>
      <c r="D292" s="26"/>
      <c r="E292" s="26"/>
      <c r="F292" s="117"/>
      <c r="G292" s="118"/>
      <c r="H292" s="119"/>
      <c r="I292" s="119"/>
      <c r="J292" s="26"/>
    </row>
    <row r="293" spans="1:10" ht="16.5" x14ac:dyDescent="0.3">
      <c r="A293" s="109"/>
      <c r="B293" s="26"/>
      <c r="C293" s="26"/>
      <c r="D293" s="26"/>
      <c r="E293" s="26"/>
      <c r="F293" s="117"/>
      <c r="G293" s="118"/>
      <c r="H293" s="119"/>
      <c r="I293" s="119"/>
      <c r="J293" s="26"/>
    </row>
    <row r="294" spans="1:10" ht="16.5" x14ac:dyDescent="0.3">
      <c r="A294" s="109"/>
      <c r="B294" s="26"/>
      <c r="C294" s="26"/>
      <c r="D294" s="26"/>
      <c r="E294" s="26"/>
      <c r="F294" s="117"/>
      <c r="G294" s="118"/>
      <c r="H294" s="119"/>
      <c r="I294" s="119"/>
      <c r="J294" s="26"/>
    </row>
    <row r="295" spans="1:10" ht="16.5" x14ac:dyDescent="0.3">
      <c r="A295" s="109"/>
      <c r="B295" s="26"/>
      <c r="C295" s="26"/>
      <c r="D295" s="26"/>
      <c r="E295" s="26"/>
      <c r="F295" s="117"/>
      <c r="G295" s="118"/>
      <c r="H295" s="119"/>
      <c r="I295" s="119"/>
      <c r="J295" s="26"/>
    </row>
    <row r="296" spans="1:10" ht="16.5" x14ac:dyDescent="0.3">
      <c r="A296" s="109"/>
      <c r="B296" s="26"/>
      <c r="C296" s="26"/>
      <c r="D296" s="26"/>
      <c r="E296" s="26"/>
      <c r="F296" s="117"/>
      <c r="G296" s="118"/>
      <c r="H296" s="119"/>
      <c r="I296" s="119"/>
      <c r="J296" s="26"/>
    </row>
    <row r="297" spans="1:10" ht="16.5" x14ac:dyDescent="0.3">
      <c r="A297" s="109"/>
      <c r="B297" s="26"/>
      <c r="C297" s="26"/>
      <c r="D297" s="26"/>
      <c r="E297" s="26"/>
      <c r="F297" s="117"/>
      <c r="G297" s="118"/>
      <c r="H297" s="119"/>
      <c r="I297" s="119"/>
      <c r="J297" s="26"/>
    </row>
    <row r="298" spans="1:10" ht="16.5" x14ac:dyDescent="0.3">
      <c r="A298" s="109"/>
      <c r="B298" s="26"/>
      <c r="C298" s="26"/>
      <c r="D298" s="26"/>
      <c r="E298" s="26"/>
      <c r="F298" s="117"/>
      <c r="G298" s="118"/>
      <c r="H298" s="119"/>
      <c r="I298" s="119"/>
      <c r="J298" s="26"/>
    </row>
    <row r="299" spans="1:10" ht="16.5" x14ac:dyDescent="0.3">
      <c r="A299" s="109"/>
      <c r="B299" s="26"/>
      <c r="C299" s="26"/>
      <c r="D299" s="26"/>
      <c r="E299" s="26"/>
      <c r="F299" s="117"/>
      <c r="G299" s="118"/>
      <c r="H299" s="119"/>
      <c r="I299" s="119"/>
      <c r="J299" s="26"/>
    </row>
    <row r="300" spans="1:10" ht="16.5" x14ac:dyDescent="0.3">
      <c r="A300" s="109"/>
      <c r="B300" s="26"/>
      <c r="C300" s="26"/>
      <c r="D300" s="26"/>
      <c r="E300" s="26"/>
      <c r="F300" s="117"/>
      <c r="G300" s="118"/>
      <c r="H300" s="119"/>
      <c r="I300" s="119"/>
      <c r="J300" s="26"/>
    </row>
    <row r="301" spans="1:10" ht="16.5" x14ac:dyDescent="0.3">
      <c r="A301" s="109"/>
      <c r="B301" s="26"/>
      <c r="C301" s="26"/>
      <c r="D301" s="26"/>
      <c r="E301" s="26"/>
      <c r="F301" s="117"/>
      <c r="G301" s="118"/>
      <c r="H301" s="119"/>
      <c r="I301" s="119"/>
      <c r="J301" s="26"/>
    </row>
    <row r="302" spans="1:10" ht="16.5" x14ac:dyDescent="0.3">
      <c r="A302" s="109"/>
      <c r="B302" s="26"/>
      <c r="C302" s="26"/>
      <c r="D302" s="26"/>
      <c r="E302" s="26"/>
      <c r="F302" s="117"/>
      <c r="G302" s="118"/>
      <c r="H302" s="119"/>
      <c r="I302" s="119"/>
      <c r="J302" s="26"/>
    </row>
    <row r="303" spans="1:10" ht="16.5" x14ac:dyDescent="0.3">
      <c r="A303" s="109"/>
      <c r="B303" s="26"/>
      <c r="C303" s="26"/>
      <c r="D303" s="26"/>
      <c r="E303" s="26"/>
      <c r="F303" s="117"/>
      <c r="G303" s="118"/>
      <c r="H303" s="119"/>
      <c r="I303" s="119"/>
      <c r="J303" s="26"/>
    </row>
    <row r="304" spans="1:10" ht="16.5" x14ac:dyDescent="0.3">
      <c r="A304" s="109"/>
      <c r="B304" s="26"/>
      <c r="C304" s="26"/>
      <c r="D304" s="26"/>
      <c r="E304" s="26"/>
      <c r="F304" s="117"/>
      <c r="G304" s="118"/>
      <c r="H304" s="119"/>
      <c r="I304" s="119"/>
      <c r="J304" s="26"/>
    </row>
    <row r="305" spans="1:10" ht="16.5" x14ac:dyDescent="0.3">
      <c r="A305" s="109"/>
      <c r="B305" s="26"/>
      <c r="C305" s="26"/>
      <c r="D305" s="26"/>
      <c r="E305" s="26"/>
      <c r="F305" s="117"/>
      <c r="G305" s="118"/>
      <c r="H305" s="119"/>
      <c r="I305" s="119"/>
      <c r="J305" s="26"/>
    </row>
    <row r="306" spans="1:10" ht="16.5" x14ac:dyDescent="0.3">
      <c r="A306" s="109"/>
      <c r="B306" s="26"/>
      <c r="C306" s="26"/>
      <c r="D306" s="26"/>
      <c r="E306" s="26"/>
      <c r="F306" s="117"/>
      <c r="G306" s="118"/>
      <c r="H306" s="119"/>
      <c r="I306" s="119"/>
      <c r="J306" s="26"/>
    </row>
    <row r="307" spans="1:10" ht="16.5" x14ac:dyDescent="0.3">
      <c r="A307" s="109"/>
      <c r="B307" s="26"/>
      <c r="C307" s="26"/>
      <c r="D307" s="26"/>
      <c r="E307" s="26"/>
      <c r="F307" s="117"/>
      <c r="G307" s="118"/>
      <c r="H307" s="119"/>
      <c r="I307" s="119"/>
      <c r="J307" s="26"/>
    </row>
    <row r="308" spans="1:10" ht="16.5" x14ac:dyDescent="0.3">
      <c r="A308" s="109"/>
      <c r="B308" s="26"/>
      <c r="C308" s="26"/>
      <c r="D308" s="26"/>
      <c r="E308" s="26"/>
      <c r="F308" s="117"/>
      <c r="G308" s="118"/>
      <c r="H308" s="119"/>
      <c r="I308" s="119"/>
      <c r="J308" s="26"/>
    </row>
    <row r="309" spans="1:10" ht="16.5" x14ac:dyDescent="0.3">
      <c r="A309" s="109"/>
      <c r="B309" s="26"/>
      <c r="C309" s="26"/>
      <c r="D309" s="26"/>
      <c r="E309" s="26"/>
      <c r="F309" s="117"/>
      <c r="G309" s="118"/>
      <c r="H309" s="119"/>
      <c r="I309" s="119"/>
      <c r="J309" s="26"/>
    </row>
    <row r="310" spans="1:10" ht="16.5" x14ac:dyDescent="0.3">
      <c r="A310" s="109"/>
      <c r="B310" s="26"/>
      <c r="C310" s="26"/>
      <c r="D310" s="26"/>
      <c r="E310" s="26"/>
      <c r="F310" s="117"/>
      <c r="G310" s="118"/>
      <c r="H310" s="119"/>
      <c r="I310" s="119"/>
      <c r="J310" s="26"/>
    </row>
    <row r="311" spans="1:10" ht="16.5" x14ac:dyDescent="0.3">
      <c r="A311" s="109"/>
      <c r="B311" s="26"/>
      <c r="C311" s="26"/>
      <c r="D311" s="26"/>
      <c r="E311" s="26"/>
      <c r="F311" s="117"/>
      <c r="G311" s="118"/>
      <c r="H311" s="119"/>
      <c r="I311" s="119"/>
      <c r="J311" s="26"/>
    </row>
    <row r="312" spans="1:10" ht="16.5" x14ac:dyDescent="0.3">
      <c r="A312" s="109"/>
      <c r="B312" s="26"/>
      <c r="C312" s="26"/>
      <c r="D312" s="26"/>
      <c r="E312" s="26"/>
      <c r="F312" s="117"/>
      <c r="G312" s="118"/>
      <c r="H312" s="119"/>
      <c r="I312" s="119"/>
      <c r="J312" s="26"/>
    </row>
    <row r="313" spans="1:10" ht="16.5" x14ac:dyDescent="0.3">
      <c r="A313" s="109"/>
      <c r="B313" s="26"/>
      <c r="C313" s="26"/>
      <c r="D313" s="26"/>
      <c r="E313" s="26"/>
      <c r="F313" s="117"/>
      <c r="G313" s="118"/>
      <c r="H313" s="119"/>
      <c r="I313" s="119"/>
      <c r="J313" s="26"/>
    </row>
    <row r="314" spans="1:10" ht="16.5" x14ac:dyDescent="0.3">
      <c r="A314" s="109"/>
      <c r="B314" s="26"/>
      <c r="C314" s="26"/>
      <c r="D314" s="26"/>
      <c r="E314" s="26"/>
      <c r="F314" s="117"/>
      <c r="G314" s="118"/>
      <c r="H314" s="119"/>
      <c r="I314" s="119"/>
      <c r="J314" s="26"/>
    </row>
    <row r="315" spans="1:10" ht="16.5" x14ac:dyDescent="0.3">
      <c r="A315" s="109"/>
      <c r="B315" s="26"/>
      <c r="C315" s="26"/>
      <c r="D315" s="26"/>
      <c r="E315" s="26"/>
      <c r="F315" s="117"/>
      <c r="G315" s="118"/>
      <c r="H315" s="119"/>
      <c r="I315" s="119"/>
      <c r="J315" s="26"/>
    </row>
    <row r="316" spans="1:10" ht="16.5" x14ac:dyDescent="0.3">
      <c r="A316" s="109"/>
      <c r="B316" s="26"/>
      <c r="C316" s="26"/>
      <c r="D316" s="26"/>
      <c r="E316" s="26"/>
      <c r="F316" s="117"/>
      <c r="G316" s="118"/>
      <c r="H316" s="119"/>
      <c r="I316" s="119"/>
      <c r="J316" s="26"/>
    </row>
    <row r="317" spans="1:10" ht="16.5" x14ac:dyDescent="0.3">
      <c r="A317" s="109"/>
      <c r="B317" s="26"/>
      <c r="C317" s="26"/>
      <c r="D317" s="26"/>
      <c r="E317" s="26"/>
      <c r="F317" s="117"/>
      <c r="G317" s="118"/>
      <c r="H317" s="119"/>
      <c r="I317" s="119"/>
      <c r="J317" s="26"/>
    </row>
    <row r="318" spans="1:10" ht="16.5" x14ac:dyDescent="0.3">
      <c r="A318" s="109"/>
      <c r="B318" s="26"/>
      <c r="C318" s="26"/>
      <c r="D318" s="26"/>
      <c r="E318" s="26"/>
      <c r="F318" s="117"/>
      <c r="G318" s="118"/>
      <c r="H318" s="119"/>
      <c r="I318" s="119"/>
      <c r="J318" s="26"/>
    </row>
    <row r="319" spans="1:10" ht="16.5" x14ac:dyDescent="0.3">
      <c r="A319" s="109"/>
      <c r="B319" s="26"/>
      <c r="C319" s="26"/>
      <c r="D319" s="26"/>
      <c r="E319" s="26"/>
      <c r="F319" s="117"/>
      <c r="G319" s="118"/>
      <c r="H319" s="119"/>
      <c r="I319" s="119"/>
      <c r="J319" s="26"/>
    </row>
    <row r="320" spans="1:10" ht="16.5" x14ac:dyDescent="0.3">
      <c r="A320" s="109"/>
      <c r="B320" s="26"/>
      <c r="C320" s="26"/>
      <c r="D320" s="26"/>
      <c r="E320" s="26"/>
      <c r="F320" s="117"/>
      <c r="G320" s="118"/>
      <c r="H320" s="119"/>
      <c r="I320" s="119"/>
      <c r="J320" s="26"/>
    </row>
    <row r="321" spans="1:10" ht="16.5" x14ac:dyDescent="0.3">
      <c r="A321" s="109"/>
      <c r="B321" s="26"/>
      <c r="C321" s="26"/>
      <c r="D321" s="26"/>
      <c r="E321" s="26"/>
      <c r="F321" s="117"/>
      <c r="G321" s="118"/>
      <c r="H321" s="119"/>
      <c r="I321" s="119"/>
      <c r="J321" s="26"/>
    </row>
    <row r="322" spans="1:10" ht="16.5" x14ac:dyDescent="0.3">
      <c r="A322" s="109"/>
      <c r="B322" s="26"/>
      <c r="C322" s="26"/>
      <c r="D322" s="26"/>
      <c r="E322" s="26"/>
      <c r="F322" s="117"/>
      <c r="G322" s="118"/>
      <c r="H322" s="119"/>
      <c r="I322" s="119"/>
      <c r="J322" s="26"/>
    </row>
    <row r="323" spans="1:10" ht="16.5" x14ac:dyDescent="0.3">
      <c r="A323" s="109"/>
      <c r="B323" s="26"/>
      <c r="C323" s="26"/>
      <c r="D323" s="26"/>
      <c r="E323" s="26"/>
      <c r="F323" s="117"/>
      <c r="G323" s="118"/>
      <c r="H323" s="119"/>
      <c r="I323" s="119"/>
      <c r="J323" s="26"/>
    </row>
    <row r="324" spans="1:10" ht="16.5" x14ac:dyDescent="0.3">
      <c r="A324" s="109"/>
      <c r="B324" s="26"/>
      <c r="C324" s="26"/>
      <c r="D324" s="26"/>
      <c r="E324" s="26"/>
      <c r="F324" s="117"/>
      <c r="G324" s="118"/>
      <c r="H324" s="119"/>
      <c r="I324" s="119"/>
      <c r="J324" s="26"/>
    </row>
    <row r="325" spans="1:10" ht="16.5" x14ac:dyDescent="0.3">
      <c r="A325" s="109"/>
      <c r="B325" s="26"/>
      <c r="C325" s="26"/>
      <c r="D325" s="26"/>
      <c r="E325" s="26"/>
      <c r="F325" s="117"/>
      <c r="G325" s="118"/>
      <c r="H325" s="119"/>
      <c r="I325" s="119"/>
      <c r="J325" s="26"/>
    </row>
    <row r="326" spans="1:10" ht="16.5" x14ac:dyDescent="0.3">
      <c r="A326" s="109"/>
      <c r="B326" s="26"/>
      <c r="C326" s="26"/>
      <c r="D326" s="26"/>
      <c r="E326" s="26"/>
      <c r="F326" s="117"/>
      <c r="G326" s="118"/>
      <c r="H326" s="119"/>
      <c r="I326" s="119"/>
      <c r="J326" s="26"/>
    </row>
    <row r="327" spans="1:10" ht="16.5" x14ac:dyDescent="0.3">
      <c r="A327" s="109"/>
      <c r="B327" s="26"/>
      <c r="C327" s="26"/>
      <c r="D327" s="26"/>
      <c r="E327" s="26"/>
      <c r="F327" s="117"/>
      <c r="G327" s="118"/>
      <c r="H327" s="119"/>
      <c r="I327" s="119"/>
      <c r="J327" s="26"/>
    </row>
    <row r="328" spans="1:10" ht="16.5" x14ac:dyDescent="0.3">
      <c r="A328" s="109"/>
      <c r="B328" s="26"/>
      <c r="C328" s="26"/>
      <c r="D328" s="26"/>
      <c r="E328" s="26"/>
      <c r="F328" s="117"/>
      <c r="G328" s="118"/>
      <c r="H328" s="119"/>
      <c r="I328" s="119"/>
      <c r="J328" s="26"/>
    </row>
    <row r="329" spans="1:10" ht="16.5" x14ac:dyDescent="0.3">
      <c r="A329" s="109"/>
      <c r="B329" s="26"/>
      <c r="C329" s="26"/>
      <c r="D329" s="26"/>
      <c r="E329" s="26"/>
      <c r="F329" s="117"/>
      <c r="G329" s="118"/>
      <c r="H329" s="119"/>
      <c r="I329" s="119"/>
      <c r="J329" s="26"/>
    </row>
    <row r="330" spans="1:10" ht="16.5" x14ac:dyDescent="0.3">
      <c r="A330" s="109"/>
      <c r="B330" s="26"/>
      <c r="C330" s="26"/>
      <c r="D330" s="26"/>
      <c r="E330" s="26"/>
      <c r="F330" s="117"/>
      <c r="G330" s="118"/>
      <c r="H330" s="119"/>
      <c r="I330" s="119"/>
      <c r="J330" s="26"/>
    </row>
    <row r="331" spans="1:10" ht="16.5" x14ac:dyDescent="0.3">
      <c r="A331" s="109"/>
      <c r="B331" s="26"/>
      <c r="C331" s="26"/>
      <c r="D331" s="26"/>
      <c r="E331" s="26"/>
      <c r="F331" s="117"/>
      <c r="G331" s="118"/>
      <c r="H331" s="119"/>
      <c r="I331" s="119"/>
      <c r="J331" s="26"/>
    </row>
    <row r="332" spans="1:10" ht="16.5" x14ac:dyDescent="0.3">
      <c r="A332" s="109"/>
      <c r="B332" s="26"/>
      <c r="C332" s="26"/>
      <c r="D332" s="26"/>
      <c r="E332" s="26"/>
      <c r="F332" s="117"/>
      <c r="G332" s="118"/>
      <c r="H332" s="119"/>
      <c r="I332" s="119"/>
      <c r="J332" s="26"/>
    </row>
    <row r="333" spans="1:10" ht="16.5" x14ac:dyDescent="0.3">
      <c r="A333" s="109"/>
      <c r="B333" s="26"/>
      <c r="C333" s="26"/>
      <c r="D333" s="26"/>
      <c r="E333" s="26"/>
      <c r="F333" s="117"/>
      <c r="G333" s="118"/>
      <c r="H333" s="119"/>
      <c r="I333" s="119"/>
      <c r="J333" s="26"/>
    </row>
    <row r="334" spans="1:10" ht="16.5" x14ac:dyDescent="0.3">
      <c r="A334" s="109"/>
      <c r="B334" s="26"/>
      <c r="C334" s="26"/>
      <c r="D334" s="26"/>
      <c r="E334" s="26"/>
      <c r="F334" s="117"/>
      <c r="G334" s="118"/>
      <c r="H334" s="119"/>
      <c r="I334" s="119"/>
      <c r="J334" s="26"/>
    </row>
    <row r="335" spans="1:10" ht="16.5" x14ac:dyDescent="0.3">
      <c r="A335" s="109"/>
      <c r="B335" s="26"/>
      <c r="C335" s="26"/>
      <c r="D335" s="26"/>
      <c r="E335" s="26"/>
      <c r="F335" s="117"/>
      <c r="G335" s="118"/>
      <c r="H335" s="119"/>
      <c r="I335" s="119"/>
      <c r="J335" s="26"/>
    </row>
    <row r="336" spans="1:10" ht="16.5" x14ac:dyDescent="0.3">
      <c r="A336" s="109"/>
      <c r="B336" s="26"/>
      <c r="C336" s="26"/>
      <c r="D336" s="26"/>
      <c r="E336" s="26"/>
      <c r="F336" s="117"/>
      <c r="G336" s="118"/>
      <c r="H336" s="119"/>
      <c r="I336" s="119"/>
      <c r="J336" s="26"/>
    </row>
    <row r="337" spans="1:10" ht="16.5" x14ac:dyDescent="0.3">
      <c r="A337" s="109"/>
      <c r="B337" s="26"/>
      <c r="C337" s="26"/>
      <c r="D337" s="26"/>
      <c r="E337" s="26"/>
      <c r="F337" s="117"/>
      <c r="G337" s="118"/>
      <c r="H337" s="119"/>
      <c r="I337" s="119"/>
      <c r="J337" s="26"/>
    </row>
    <row r="338" spans="1:10" ht="16.5" x14ac:dyDescent="0.3">
      <c r="A338" s="109"/>
      <c r="B338" s="26"/>
      <c r="C338" s="26"/>
      <c r="D338" s="26"/>
      <c r="E338" s="26"/>
      <c r="F338" s="117"/>
      <c r="G338" s="118"/>
      <c r="H338" s="119"/>
      <c r="I338" s="119"/>
      <c r="J338" s="26"/>
    </row>
    <row r="339" spans="1:10" ht="16.5" x14ac:dyDescent="0.3">
      <c r="A339" s="109"/>
      <c r="B339" s="26"/>
      <c r="C339" s="26"/>
      <c r="D339" s="26"/>
      <c r="E339" s="26"/>
      <c r="F339" s="117"/>
      <c r="G339" s="118"/>
      <c r="H339" s="119"/>
      <c r="I339" s="119"/>
      <c r="J339" s="26"/>
    </row>
    <row r="340" spans="1:10" ht="16.5" x14ac:dyDescent="0.3">
      <c r="A340" s="109"/>
      <c r="B340" s="26"/>
      <c r="C340" s="26"/>
      <c r="D340" s="26"/>
      <c r="E340" s="26"/>
      <c r="F340" s="117"/>
      <c r="G340" s="118"/>
      <c r="H340" s="119"/>
      <c r="I340" s="119"/>
      <c r="J340" s="26"/>
    </row>
    <row r="341" spans="1:10" ht="16.5" x14ac:dyDescent="0.3">
      <c r="A341" s="109"/>
      <c r="B341" s="26"/>
      <c r="C341" s="26"/>
      <c r="D341" s="26"/>
      <c r="E341" s="26"/>
      <c r="F341" s="117"/>
      <c r="G341" s="118"/>
      <c r="H341" s="119"/>
      <c r="I341" s="119"/>
      <c r="J341" s="26"/>
    </row>
    <row r="342" spans="1:10" ht="16.5" x14ac:dyDescent="0.3">
      <c r="A342" s="109"/>
      <c r="B342" s="26"/>
      <c r="C342" s="26"/>
      <c r="D342" s="26"/>
      <c r="E342" s="26"/>
      <c r="F342" s="117"/>
      <c r="G342" s="118"/>
      <c r="H342" s="119"/>
      <c r="I342" s="119"/>
      <c r="J342" s="26"/>
    </row>
    <row r="343" spans="1:10" ht="16.5" x14ac:dyDescent="0.3">
      <c r="A343" s="109"/>
      <c r="B343" s="26"/>
      <c r="C343" s="26"/>
      <c r="D343" s="26"/>
      <c r="E343" s="26"/>
      <c r="F343" s="117"/>
      <c r="G343" s="118"/>
      <c r="H343" s="119"/>
      <c r="I343" s="119"/>
      <c r="J343" s="26"/>
    </row>
    <row r="344" spans="1:10" ht="16.5" x14ac:dyDescent="0.3">
      <c r="A344" s="109"/>
      <c r="B344" s="26"/>
      <c r="C344" s="26"/>
      <c r="D344" s="26"/>
      <c r="E344" s="26"/>
      <c r="F344" s="117"/>
      <c r="G344" s="118"/>
      <c r="H344" s="119"/>
      <c r="I344" s="119"/>
      <c r="J344" s="26"/>
    </row>
    <row r="345" spans="1:10" ht="16.5" x14ac:dyDescent="0.3">
      <c r="A345" s="109"/>
      <c r="B345" s="26"/>
      <c r="C345" s="26"/>
      <c r="D345" s="26"/>
      <c r="E345" s="26"/>
      <c r="F345" s="117"/>
      <c r="G345" s="118"/>
      <c r="H345" s="119"/>
      <c r="I345" s="119"/>
      <c r="J345" s="26"/>
    </row>
    <row r="346" spans="1:10" ht="16.5" x14ac:dyDescent="0.3">
      <c r="A346" s="109"/>
      <c r="B346" s="26"/>
      <c r="C346" s="26"/>
      <c r="D346" s="26"/>
      <c r="E346" s="26"/>
      <c r="F346" s="117"/>
      <c r="G346" s="118"/>
      <c r="H346" s="119"/>
      <c r="I346" s="119"/>
      <c r="J346" s="26"/>
    </row>
    <row r="347" spans="1:10" ht="16.5" x14ac:dyDescent="0.3">
      <c r="A347" s="109"/>
      <c r="B347" s="26"/>
      <c r="C347" s="26"/>
      <c r="D347" s="26"/>
      <c r="E347" s="26"/>
      <c r="F347" s="117"/>
      <c r="G347" s="118"/>
      <c r="H347" s="119"/>
      <c r="I347" s="119"/>
      <c r="J347" s="26"/>
    </row>
    <row r="348" spans="1:10" ht="16.5" x14ac:dyDescent="0.3">
      <c r="A348" s="109"/>
      <c r="B348" s="26"/>
      <c r="C348" s="26"/>
      <c r="D348" s="26"/>
      <c r="E348" s="26"/>
      <c r="F348" s="117"/>
      <c r="G348" s="118"/>
      <c r="H348" s="119"/>
      <c r="I348" s="119"/>
      <c r="J348" s="26"/>
    </row>
    <row r="349" spans="1:10" ht="16.5" x14ac:dyDescent="0.3">
      <c r="A349" s="109"/>
      <c r="B349" s="26"/>
      <c r="C349" s="26"/>
      <c r="D349" s="26"/>
      <c r="E349" s="26"/>
      <c r="F349" s="117"/>
      <c r="G349" s="118"/>
      <c r="H349" s="119"/>
      <c r="I349" s="119"/>
      <c r="J349" s="26"/>
    </row>
    <row r="350" spans="1:10" ht="16.5" x14ac:dyDescent="0.3">
      <c r="A350" s="109"/>
      <c r="B350" s="26"/>
      <c r="C350" s="26"/>
      <c r="D350" s="26"/>
      <c r="E350" s="26"/>
      <c r="F350" s="117"/>
      <c r="G350" s="118"/>
      <c r="H350" s="119"/>
      <c r="I350" s="119"/>
      <c r="J350" s="26"/>
    </row>
    <row r="351" spans="1:10" ht="16.5" x14ac:dyDescent="0.3">
      <c r="A351" s="109"/>
      <c r="B351" s="26"/>
      <c r="C351" s="26"/>
      <c r="D351" s="26"/>
      <c r="E351" s="26"/>
      <c r="F351" s="117"/>
      <c r="G351" s="118"/>
      <c r="H351" s="119"/>
      <c r="I351" s="119"/>
      <c r="J351" s="26"/>
    </row>
    <row r="352" spans="1:10" ht="16.5" x14ac:dyDescent="0.3">
      <c r="A352" s="109"/>
      <c r="B352" s="26"/>
      <c r="C352" s="26"/>
      <c r="D352" s="26"/>
      <c r="E352" s="26"/>
      <c r="F352" s="117"/>
      <c r="G352" s="118"/>
      <c r="H352" s="119"/>
      <c r="I352" s="119"/>
      <c r="J352" s="26"/>
    </row>
    <row r="353" spans="1:10" ht="16.5" x14ac:dyDescent="0.3">
      <c r="A353" s="109"/>
      <c r="B353" s="26"/>
      <c r="C353" s="26"/>
      <c r="D353" s="26"/>
      <c r="E353" s="26"/>
      <c r="F353" s="117"/>
      <c r="G353" s="118"/>
      <c r="H353" s="119"/>
      <c r="I353" s="119"/>
      <c r="J353" s="26"/>
    </row>
    <row r="354" spans="1:10" ht="16.5" x14ac:dyDescent="0.3">
      <c r="A354" s="109"/>
      <c r="B354" s="26"/>
      <c r="C354" s="26"/>
      <c r="D354" s="26"/>
      <c r="E354" s="26"/>
      <c r="F354" s="117"/>
      <c r="G354" s="118"/>
      <c r="H354" s="119"/>
      <c r="I354" s="119"/>
      <c r="J354" s="26"/>
    </row>
    <row r="355" spans="1:10" ht="16.5" x14ac:dyDescent="0.3">
      <c r="A355" s="109"/>
      <c r="B355" s="26"/>
      <c r="C355" s="26"/>
      <c r="D355" s="26"/>
      <c r="E355" s="26"/>
      <c r="F355" s="117"/>
      <c r="G355" s="118"/>
      <c r="H355" s="119"/>
      <c r="I355" s="119"/>
      <c r="J355" s="26"/>
    </row>
    <row r="356" spans="1:10" ht="16.5" x14ac:dyDescent="0.3">
      <c r="A356" s="109"/>
      <c r="B356" s="26"/>
      <c r="C356" s="26"/>
      <c r="D356" s="26"/>
      <c r="E356" s="26"/>
      <c r="F356" s="117"/>
      <c r="G356" s="118"/>
      <c r="H356" s="119"/>
      <c r="I356" s="119"/>
      <c r="J356" s="26"/>
    </row>
    <row r="357" spans="1:10" ht="16.5" x14ac:dyDescent="0.3">
      <c r="A357" s="109"/>
      <c r="B357" s="26"/>
      <c r="C357" s="26"/>
      <c r="D357" s="26"/>
      <c r="E357" s="26"/>
      <c r="F357" s="117"/>
      <c r="G357" s="118"/>
      <c r="H357" s="119"/>
      <c r="I357" s="119"/>
      <c r="J357" s="26"/>
    </row>
    <row r="358" spans="1:10" ht="16.5" x14ac:dyDescent="0.3">
      <c r="A358" s="109"/>
      <c r="B358" s="26"/>
      <c r="C358" s="26"/>
      <c r="D358" s="26"/>
      <c r="E358" s="26"/>
      <c r="F358" s="117"/>
      <c r="G358" s="118"/>
      <c r="H358" s="119"/>
      <c r="I358" s="119"/>
      <c r="J358" s="26"/>
    </row>
    <row r="359" spans="1:10" ht="16.5" x14ac:dyDescent="0.3">
      <c r="A359" s="109"/>
      <c r="B359" s="26"/>
      <c r="C359" s="26"/>
      <c r="D359" s="26"/>
      <c r="E359" s="26"/>
      <c r="F359" s="117"/>
      <c r="G359" s="118"/>
      <c r="H359" s="119"/>
      <c r="I359" s="119"/>
      <c r="J359" s="26"/>
    </row>
    <row r="360" spans="1:10" ht="16.5" x14ac:dyDescent="0.3">
      <c r="A360" s="109"/>
      <c r="B360" s="26"/>
      <c r="C360" s="26"/>
      <c r="D360" s="26"/>
      <c r="E360" s="26"/>
      <c r="F360" s="117"/>
      <c r="G360" s="118"/>
      <c r="H360" s="119"/>
      <c r="I360" s="119"/>
      <c r="J360" s="26"/>
    </row>
    <row r="361" spans="1:10" ht="16.5" x14ac:dyDescent="0.3">
      <c r="A361" s="109"/>
      <c r="B361" s="26"/>
      <c r="C361" s="26"/>
      <c r="D361" s="26"/>
      <c r="E361" s="26"/>
      <c r="F361" s="117"/>
      <c r="G361" s="118"/>
      <c r="H361" s="119"/>
      <c r="I361" s="119"/>
      <c r="J361" s="26"/>
    </row>
    <row r="362" spans="1:10" ht="16.5" x14ac:dyDescent="0.3">
      <c r="A362" s="109"/>
      <c r="B362" s="26"/>
      <c r="C362" s="26"/>
      <c r="D362" s="26"/>
      <c r="E362" s="26"/>
      <c r="F362" s="117"/>
      <c r="G362" s="118"/>
      <c r="H362" s="119"/>
      <c r="I362" s="119"/>
      <c r="J362" s="26"/>
    </row>
    <row r="363" spans="1:10" ht="16.5" x14ac:dyDescent="0.3">
      <c r="A363" s="109"/>
      <c r="B363" s="26"/>
      <c r="C363" s="26"/>
      <c r="D363" s="26"/>
      <c r="E363" s="26"/>
      <c r="F363" s="117"/>
      <c r="G363" s="118"/>
      <c r="H363" s="119"/>
      <c r="I363" s="119"/>
      <c r="J363" s="26"/>
    </row>
    <row r="364" spans="1:10" ht="16.5" x14ac:dyDescent="0.3">
      <c r="A364" s="109"/>
      <c r="B364" s="26"/>
      <c r="C364" s="26"/>
      <c r="D364" s="26"/>
      <c r="E364" s="26"/>
      <c r="F364" s="117"/>
      <c r="G364" s="118"/>
      <c r="H364" s="119"/>
      <c r="I364" s="119"/>
      <c r="J364" s="26"/>
    </row>
    <row r="365" spans="1:10" ht="16.5" x14ac:dyDescent="0.3">
      <c r="A365" s="109"/>
      <c r="B365" s="26"/>
      <c r="C365" s="26"/>
      <c r="D365" s="26"/>
      <c r="E365" s="26"/>
      <c r="F365" s="117"/>
      <c r="G365" s="118"/>
      <c r="H365" s="119"/>
      <c r="I365" s="119"/>
      <c r="J365" s="26"/>
    </row>
    <row r="366" spans="1:10" ht="16.5" x14ac:dyDescent="0.3">
      <c r="A366" s="109"/>
      <c r="B366" s="26"/>
      <c r="C366" s="26"/>
      <c r="D366" s="26"/>
      <c r="E366" s="26"/>
      <c r="F366" s="117"/>
      <c r="G366" s="118"/>
      <c r="H366" s="119"/>
      <c r="I366" s="119"/>
      <c r="J366" s="26"/>
    </row>
    <row r="367" spans="1:10" ht="16.5" x14ac:dyDescent="0.3">
      <c r="A367" s="109"/>
      <c r="B367" s="26"/>
      <c r="C367" s="26"/>
      <c r="D367" s="26"/>
      <c r="E367" s="26"/>
      <c r="F367" s="117"/>
      <c r="G367" s="118"/>
      <c r="H367" s="119"/>
      <c r="I367" s="119"/>
      <c r="J367" s="26"/>
    </row>
    <row r="368" spans="1:10" ht="16.5" x14ac:dyDescent="0.3">
      <c r="A368" s="109"/>
      <c r="B368" s="26"/>
      <c r="C368" s="26"/>
      <c r="D368" s="26"/>
      <c r="E368" s="26"/>
      <c r="F368" s="117"/>
      <c r="G368" s="118"/>
      <c r="H368" s="119"/>
      <c r="I368" s="119"/>
      <c r="J368" s="26"/>
    </row>
    <row r="369" spans="1:10" ht="16.5" x14ac:dyDescent="0.3">
      <c r="A369" s="109"/>
      <c r="B369" s="26"/>
      <c r="C369" s="26"/>
      <c r="D369" s="26"/>
      <c r="E369" s="26"/>
      <c r="F369" s="117"/>
      <c r="G369" s="118"/>
      <c r="H369" s="119"/>
      <c r="I369" s="119"/>
      <c r="J369" s="26"/>
    </row>
    <row r="370" spans="1:10" ht="16.5" x14ac:dyDescent="0.3">
      <c r="A370" s="109"/>
      <c r="B370" s="26"/>
      <c r="C370" s="26"/>
      <c r="D370" s="26"/>
      <c r="E370" s="26"/>
      <c r="F370" s="117"/>
      <c r="G370" s="118"/>
      <c r="H370" s="119"/>
      <c r="I370" s="119"/>
      <c r="J370" s="26"/>
    </row>
    <row r="371" spans="1:10" ht="16.5" x14ac:dyDescent="0.3">
      <c r="A371" s="109"/>
      <c r="B371" s="26"/>
      <c r="C371" s="26"/>
      <c r="D371" s="26"/>
      <c r="E371" s="26"/>
      <c r="F371" s="117"/>
      <c r="G371" s="118"/>
      <c r="H371" s="119"/>
      <c r="I371" s="119"/>
      <c r="J371" s="26"/>
    </row>
    <row r="372" spans="1:10" ht="16.5" x14ac:dyDescent="0.3">
      <c r="A372" s="109"/>
      <c r="B372" s="26"/>
      <c r="C372" s="26"/>
      <c r="D372" s="26"/>
      <c r="E372" s="26"/>
      <c r="F372" s="117"/>
      <c r="G372" s="118"/>
      <c r="H372" s="119"/>
      <c r="I372" s="119"/>
      <c r="J372" s="26"/>
    </row>
    <row r="373" spans="1:10" ht="16.5" x14ac:dyDescent="0.3">
      <c r="A373" s="109"/>
      <c r="B373" s="26"/>
      <c r="C373" s="26"/>
      <c r="D373" s="26"/>
      <c r="E373" s="26"/>
      <c r="F373" s="117"/>
      <c r="G373" s="118"/>
      <c r="H373" s="119"/>
      <c r="I373" s="119"/>
      <c r="J373" s="26"/>
    </row>
    <row r="374" spans="1:10" ht="16.5" x14ac:dyDescent="0.3">
      <c r="A374" s="109"/>
      <c r="B374" s="26"/>
      <c r="C374" s="26"/>
      <c r="D374" s="26"/>
      <c r="E374" s="26"/>
      <c r="F374" s="117"/>
      <c r="G374" s="118"/>
      <c r="H374" s="119"/>
      <c r="I374" s="119"/>
      <c r="J374" s="26"/>
    </row>
    <row r="375" spans="1:10" ht="16.5" x14ac:dyDescent="0.3">
      <c r="A375" s="109"/>
      <c r="B375" s="26"/>
      <c r="C375" s="26"/>
      <c r="D375" s="26"/>
      <c r="E375" s="26"/>
      <c r="F375" s="117"/>
      <c r="G375" s="118"/>
      <c r="H375" s="119"/>
      <c r="I375" s="119"/>
      <c r="J375" s="26"/>
    </row>
    <row r="376" spans="1:10" ht="16.5" x14ac:dyDescent="0.3">
      <c r="A376" s="109"/>
      <c r="B376" s="26"/>
      <c r="C376" s="26"/>
      <c r="D376" s="26"/>
      <c r="E376" s="26"/>
      <c r="F376" s="117"/>
      <c r="G376" s="118"/>
      <c r="H376" s="119"/>
      <c r="I376" s="119"/>
      <c r="J376" s="26"/>
    </row>
    <row r="377" spans="1:10" ht="16.5" x14ac:dyDescent="0.3">
      <c r="A377" s="109"/>
      <c r="B377" s="26"/>
      <c r="C377" s="26"/>
      <c r="D377" s="26"/>
      <c r="E377" s="26"/>
      <c r="F377" s="117"/>
      <c r="G377" s="118"/>
      <c r="H377" s="119"/>
      <c r="I377" s="119"/>
      <c r="J377" s="26"/>
    </row>
    <row r="378" spans="1:10" ht="16.5" x14ac:dyDescent="0.3">
      <c r="A378" s="109"/>
      <c r="B378" s="26"/>
      <c r="C378" s="26"/>
      <c r="D378" s="26"/>
      <c r="E378" s="26"/>
      <c r="F378" s="117"/>
      <c r="G378" s="118"/>
      <c r="H378" s="119"/>
      <c r="I378" s="119"/>
      <c r="J378" s="26"/>
    </row>
    <row r="379" spans="1:10" ht="16.5" x14ac:dyDescent="0.3">
      <c r="A379" s="109"/>
      <c r="B379" s="26"/>
      <c r="C379" s="26"/>
      <c r="D379" s="26"/>
      <c r="E379" s="26"/>
      <c r="F379" s="117"/>
      <c r="G379" s="118"/>
      <c r="H379" s="119"/>
      <c r="I379" s="119"/>
      <c r="J379" s="26"/>
    </row>
    <row r="380" spans="1:10" ht="16.5" x14ac:dyDescent="0.3">
      <c r="A380" s="109"/>
      <c r="B380" s="26"/>
      <c r="C380" s="26"/>
      <c r="D380" s="26"/>
      <c r="E380" s="26"/>
      <c r="F380" s="117"/>
      <c r="G380" s="118"/>
      <c r="H380" s="119"/>
      <c r="I380" s="119"/>
      <c r="J380" s="26"/>
    </row>
    <row r="381" spans="1:10" ht="16.5" x14ac:dyDescent="0.3">
      <c r="A381" s="109"/>
      <c r="B381" s="26"/>
      <c r="C381" s="26"/>
      <c r="D381" s="26"/>
      <c r="E381" s="26"/>
      <c r="F381" s="117"/>
      <c r="G381" s="118"/>
      <c r="H381" s="119"/>
      <c r="I381" s="119"/>
      <c r="J381" s="26"/>
    </row>
    <row r="382" spans="1:10" ht="16.5" x14ac:dyDescent="0.3">
      <c r="A382" s="109"/>
      <c r="B382" s="26"/>
      <c r="C382" s="26"/>
      <c r="D382" s="26"/>
      <c r="E382" s="26"/>
      <c r="F382" s="117"/>
      <c r="G382" s="118"/>
      <c r="H382" s="119"/>
      <c r="I382" s="119"/>
      <c r="J382" s="26"/>
    </row>
    <row r="383" spans="1:10" ht="16.5" x14ac:dyDescent="0.3">
      <c r="A383" s="109"/>
      <c r="B383" s="26"/>
      <c r="C383" s="26"/>
      <c r="D383" s="26"/>
      <c r="E383" s="26"/>
      <c r="F383" s="117"/>
      <c r="G383" s="118"/>
      <c r="H383" s="119"/>
      <c r="I383" s="119"/>
      <c r="J383" s="26"/>
    </row>
    <row r="384" spans="1:10" ht="16.5" x14ac:dyDescent="0.3">
      <c r="A384" s="109"/>
      <c r="B384" s="26"/>
      <c r="C384" s="26"/>
      <c r="D384" s="26"/>
      <c r="E384" s="26"/>
      <c r="F384" s="117"/>
      <c r="G384" s="118"/>
      <c r="H384" s="119"/>
      <c r="I384" s="119"/>
      <c r="J384" s="26"/>
    </row>
    <row r="385" spans="1:10" ht="16.5" x14ac:dyDescent="0.3">
      <c r="A385" s="109"/>
      <c r="B385" s="26"/>
      <c r="C385" s="26"/>
      <c r="D385" s="26"/>
      <c r="E385" s="26"/>
      <c r="F385" s="117"/>
      <c r="G385" s="118"/>
      <c r="H385" s="119"/>
      <c r="I385" s="119"/>
      <c r="J385" s="26"/>
    </row>
    <row r="386" spans="1:10" ht="16.5" x14ac:dyDescent="0.3">
      <c r="A386" s="109"/>
      <c r="B386" s="26"/>
      <c r="C386" s="26"/>
      <c r="D386" s="26"/>
      <c r="E386" s="26"/>
      <c r="F386" s="117"/>
      <c r="G386" s="118"/>
      <c r="H386" s="119"/>
      <c r="I386" s="119"/>
      <c r="J386" s="26"/>
    </row>
    <row r="387" spans="1:10" ht="16.5" x14ac:dyDescent="0.3">
      <c r="A387" s="109"/>
      <c r="B387" s="26"/>
      <c r="C387" s="26"/>
      <c r="D387" s="26"/>
      <c r="E387" s="26"/>
      <c r="F387" s="117"/>
      <c r="G387" s="118"/>
      <c r="H387" s="119"/>
      <c r="I387" s="119"/>
      <c r="J387" s="26"/>
    </row>
    <row r="388" spans="1:10" ht="16.5" x14ac:dyDescent="0.3">
      <c r="A388" s="109"/>
      <c r="B388" s="26"/>
      <c r="C388" s="26"/>
      <c r="D388" s="26"/>
      <c r="E388" s="26"/>
      <c r="F388" s="117"/>
      <c r="G388" s="118"/>
      <c r="H388" s="119"/>
      <c r="I388" s="119"/>
      <c r="J388" s="26"/>
    </row>
    <row r="389" spans="1:10" ht="16.5" x14ac:dyDescent="0.3">
      <c r="A389" s="109"/>
      <c r="B389" s="26"/>
      <c r="C389" s="26"/>
      <c r="D389" s="26"/>
      <c r="E389" s="26"/>
      <c r="F389" s="117"/>
      <c r="G389" s="118"/>
      <c r="H389" s="119"/>
      <c r="I389" s="119"/>
      <c r="J389" s="26"/>
    </row>
    <row r="390" spans="1:10" ht="16.5" x14ac:dyDescent="0.3">
      <c r="A390" s="109"/>
      <c r="B390" s="26"/>
      <c r="C390" s="26"/>
      <c r="D390" s="26"/>
      <c r="E390" s="26"/>
      <c r="F390" s="117"/>
      <c r="G390" s="118"/>
      <c r="H390" s="119"/>
      <c r="I390" s="119"/>
      <c r="J390" s="26"/>
    </row>
    <row r="391" spans="1:10" ht="16.5" x14ac:dyDescent="0.3">
      <c r="A391" s="109"/>
      <c r="B391" s="26"/>
      <c r="C391" s="26"/>
      <c r="D391" s="26"/>
      <c r="E391" s="26"/>
      <c r="F391" s="117"/>
      <c r="G391" s="118"/>
      <c r="H391" s="119"/>
      <c r="I391" s="119"/>
      <c r="J391" s="26"/>
    </row>
    <row r="392" spans="1:10" ht="16.5" x14ac:dyDescent="0.3">
      <c r="A392" s="109"/>
      <c r="B392" s="26"/>
      <c r="C392" s="26"/>
      <c r="D392" s="26"/>
      <c r="E392" s="26"/>
      <c r="F392" s="117"/>
      <c r="G392" s="118"/>
      <c r="H392" s="119"/>
      <c r="I392" s="119"/>
      <c r="J392" s="26"/>
    </row>
    <row r="393" spans="1:10" ht="16.5" x14ac:dyDescent="0.3">
      <c r="A393" s="109"/>
      <c r="B393" s="26"/>
      <c r="C393" s="26"/>
      <c r="D393" s="26"/>
      <c r="E393" s="26"/>
      <c r="F393" s="117"/>
      <c r="G393" s="118"/>
      <c r="H393" s="119"/>
      <c r="I393" s="119"/>
      <c r="J393" s="26"/>
    </row>
    <row r="394" spans="1:10" ht="16.5" x14ac:dyDescent="0.3">
      <c r="A394" s="109"/>
      <c r="B394" s="26"/>
      <c r="C394" s="26"/>
      <c r="D394" s="26"/>
      <c r="E394" s="26"/>
      <c r="F394" s="117"/>
      <c r="G394" s="118"/>
      <c r="H394" s="119"/>
      <c r="I394" s="119"/>
      <c r="J394" s="26"/>
    </row>
    <row r="395" spans="1:10" ht="16.5" x14ac:dyDescent="0.3">
      <c r="A395" s="109"/>
      <c r="B395" s="26"/>
      <c r="C395" s="26"/>
      <c r="D395" s="26"/>
      <c r="E395" s="26"/>
      <c r="F395" s="117"/>
      <c r="G395" s="118"/>
      <c r="H395" s="119"/>
      <c r="I395" s="119"/>
      <c r="J395" s="26"/>
    </row>
    <row r="396" spans="1:10" ht="16.5" x14ac:dyDescent="0.3">
      <c r="A396" s="109"/>
      <c r="B396" s="26"/>
      <c r="C396" s="26"/>
      <c r="D396" s="26"/>
      <c r="E396" s="26"/>
      <c r="F396" s="117"/>
      <c r="G396" s="118"/>
      <c r="H396" s="119"/>
      <c r="I396" s="119"/>
      <c r="J396" s="26"/>
    </row>
    <row r="397" spans="1:10" ht="16.5" x14ac:dyDescent="0.3">
      <c r="A397" s="109"/>
      <c r="B397" s="26"/>
      <c r="C397" s="26"/>
      <c r="D397" s="26"/>
      <c r="E397" s="26"/>
      <c r="F397" s="117"/>
      <c r="G397" s="118"/>
      <c r="H397" s="119"/>
      <c r="I397" s="119"/>
      <c r="J397" s="26"/>
    </row>
    <row r="398" spans="1:10" ht="16.5" x14ac:dyDescent="0.3">
      <c r="A398" s="109"/>
      <c r="B398" s="26"/>
      <c r="C398" s="26"/>
      <c r="D398" s="26"/>
      <c r="E398" s="26"/>
      <c r="F398" s="117"/>
      <c r="G398" s="118"/>
      <c r="H398" s="119"/>
      <c r="I398" s="119"/>
      <c r="J398" s="26"/>
    </row>
    <row r="399" spans="1:10" ht="16.5" x14ac:dyDescent="0.3">
      <c r="A399" s="109"/>
      <c r="B399" s="26"/>
      <c r="C399" s="26"/>
      <c r="D399" s="26"/>
      <c r="E399" s="26"/>
      <c r="F399" s="117"/>
      <c r="G399" s="118"/>
      <c r="H399" s="119"/>
      <c r="I399" s="119"/>
      <c r="J399" s="26"/>
    </row>
    <row r="400" spans="1:10" ht="16.5" x14ac:dyDescent="0.3">
      <c r="A400" s="109"/>
      <c r="B400" s="26"/>
      <c r="C400" s="26"/>
      <c r="D400" s="26"/>
      <c r="E400" s="26"/>
      <c r="F400" s="117"/>
      <c r="G400" s="118"/>
      <c r="H400" s="119"/>
      <c r="I400" s="119"/>
      <c r="J400" s="26"/>
    </row>
    <row r="401" spans="1:10" ht="16.5" x14ac:dyDescent="0.3">
      <c r="A401" s="109"/>
      <c r="B401" s="26"/>
      <c r="C401" s="26"/>
      <c r="D401" s="26"/>
      <c r="E401" s="26"/>
      <c r="F401" s="117"/>
      <c r="G401" s="118"/>
      <c r="H401" s="119"/>
      <c r="I401" s="119"/>
      <c r="J401" s="26"/>
    </row>
    <row r="402" spans="1:10" ht="16.5" x14ac:dyDescent="0.3">
      <c r="A402" s="109"/>
      <c r="B402" s="26"/>
      <c r="C402" s="26"/>
      <c r="D402" s="26"/>
      <c r="E402" s="26"/>
      <c r="F402" s="117"/>
      <c r="G402" s="118"/>
      <c r="H402" s="119"/>
      <c r="I402" s="119"/>
      <c r="J402" s="26"/>
    </row>
    <row r="403" spans="1:10" ht="16.5" x14ac:dyDescent="0.3">
      <c r="A403" s="109"/>
      <c r="B403" s="26"/>
      <c r="C403" s="26"/>
      <c r="D403" s="26"/>
      <c r="E403" s="26"/>
      <c r="F403" s="117"/>
      <c r="G403" s="118"/>
      <c r="H403" s="119"/>
      <c r="I403" s="119"/>
      <c r="J403" s="26"/>
    </row>
    <row r="404" spans="1:10" ht="16.5" x14ac:dyDescent="0.3">
      <c r="A404" s="109"/>
      <c r="B404" s="26"/>
      <c r="C404" s="26"/>
      <c r="D404" s="26"/>
      <c r="E404" s="26"/>
      <c r="F404" s="117"/>
      <c r="G404" s="118"/>
      <c r="H404" s="119"/>
      <c r="I404" s="119"/>
      <c r="J404" s="26"/>
    </row>
    <row r="405" spans="1:10" ht="16.5" x14ac:dyDescent="0.3">
      <c r="A405" s="109"/>
      <c r="B405" s="26"/>
      <c r="C405" s="26"/>
      <c r="D405" s="26"/>
      <c r="E405" s="26"/>
      <c r="F405" s="117"/>
      <c r="G405" s="118"/>
      <c r="H405" s="119"/>
      <c r="I405" s="119"/>
      <c r="J405" s="26"/>
    </row>
    <row r="406" spans="1:10" ht="16.5" x14ac:dyDescent="0.3">
      <c r="A406" s="109"/>
      <c r="B406" s="26"/>
      <c r="C406" s="26"/>
      <c r="D406" s="26"/>
      <c r="E406" s="26"/>
      <c r="F406" s="117"/>
      <c r="G406" s="118"/>
      <c r="H406" s="119"/>
      <c r="I406" s="119"/>
      <c r="J406" s="26"/>
    </row>
    <row r="407" spans="1:10" ht="16.5" x14ac:dyDescent="0.3">
      <c r="A407" s="109"/>
      <c r="B407" s="26"/>
      <c r="C407" s="26"/>
      <c r="D407" s="26"/>
      <c r="E407" s="26"/>
      <c r="F407" s="117"/>
      <c r="G407" s="118"/>
      <c r="H407" s="119"/>
      <c r="I407" s="119"/>
      <c r="J407" s="26"/>
    </row>
    <row r="408" spans="1:10" ht="16.5" x14ac:dyDescent="0.3">
      <c r="A408" s="109"/>
      <c r="B408" s="26"/>
      <c r="C408" s="26"/>
      <c r="D408" s="26"/>
      <c r="E408" s="26"/>
      <c r="F408" s="117"/>
      <c r="G408" s="118"/>
      <c r="H408" s="119"/>
      <c r="I408" s="119"/>
      <c r="J408" s="26"/>
    </row>
    <row r="409" spans="1:10" ht="16.5" x14ac:dyDescent="0.3">
      <c r="A409" s="109"/>
      <c r="B409" s="26"/>
      <c r="C409" s="26"/>
      <c r="D409" s="26"/>
      <c r="E409" s="26"/>
      <c r="F409" s="117"/>
      <c r="G409" s="118"/>
      <c r="H409" s="119"/>
      <c r="I409" s="119"/>
      <c r="J409" s="26"/>
    </row>
    <row r="410" spans="1:10" ht="16.5" x14ac:dyDescent="0.3">
      <c r="A410" s="109"/>
      <c r="B410" s="26"/>
      <c r="C410" s="26"/>
      <c r="D410" s="26"/>
      <c r="E410" s="26"/>
      <c r="F410" s="117"/>
      <c r="G410" s="118"/>
      <c r="H410" s="119"/>
      <c r="I410" s="119"/>
      <c r="J410" s="26"/>
    </row>
    <row r="411" spans="1:10" ht="16.5" x14ac:dyDescent="0.3">
      <c r="A411" s="109"/>
      <c r="B411" s="26"/>
      <c r="C411" s="26"/>
      <c r="D411" s="26"/>
      <c r="E411" s="26"/>
      <c r="F411" s="117"/>
      <c r="G411" s="118"/>
      <c r="H411" s="119"/>
      <c r="I411" s="119"/>
      <c r="J411" s="26"/>
    </row>
    <row r="412" spans="1:10" ht="16.5" x14ac:dyDescent="0.3">
      <c r="A412" s="109"/>
      <c r="B412" s="26"/>
      <c r="C412" s="26"/>
      <c r="D412" s="26"/>
      <c r="E412" s="26"/>
      <c r="F412" s="117"/>
      <c r="G412" s="118"/>
      <c r="H412" s="119"/>
      <c r="I412" s="119"/>
      <c r="J412" s="26"/>
    </row>
    <row r="413" spans="1:10" ht="16.5" x14ac:dyDescent="0.3">
      <c r="A413" s="109"/>
      <c r="B413" s="26"/>
      <c r="C413" s="26"/>
      <c r="D413" s="26"/>
      <c r="E413" s="26"/>
      <c r="F413" s="117"/>
      <c r="G413" s="118"/>
      <c r="H413" s="119"/>
      <c r="I413" s="119"/>
      <c r="J413" s="26"/>
    </row>
    <row r="414" spans="1:10" ht="16.5" x14ac:dyDescent="0.3">
      <c r="A414" s="109"/>
      <c r="B414" s="26"/>
      <c r="C414" s="26"/>
      <c r="D414" s="26"/>
      <c r="E414" s="26"/>
      <c r="F414" s="117"/>
      <c r="G414" s="118"/>
      <c r="H414" s="119"/>
      <c r="I414" s="119"/>
      <c r="J414" s="26"/>
    </row>
    <row r="415" spans="1:10" ht="16.5" x14ac:dyDescent="0.3">
      <c r="A415" s="109"/>
      <c r="B415" s="26"/>
      <c r="C415" s="26"/>
      <c r="D415" s="26"/>
      <c r="E415" s="26"/>
      <c r="F415" s="117"/>
      <c r="G415" s="118"/>
      <c r="H415" s="119"/>
      <c r="I415" s="119"/>
      <c r="J415" s="26"/>
    </row>
    <row r="416" spans="1:10" ht="16.5" x14ac:dyDescent="0.3">
      <c r="A416" s="109"/>
      <c r="B416" s="26"/>
      <c r="C416" s="26"/>
      <c r="D416" s="26"/>
      <c r="E416" s="26"/>
      <c r="F416" s="117"/>
      <c r="G416" s="118"/>
      <c r="H416" s="119"/>
      <c r="I416" s="119"/>
      <c r="J416" s="26"/>
    </row>
    <row r="417" spans="1:10" ht="16.5" x14ac:dyDescent="0.3">
      <c r="A417" s="109"/>
      <c r="B417" s="26"/>
      <c r="C417" s="26"/>
      <c r="D417" s="26"/>
      <c r="E417" s="26"/>
      <c r="F417" s="117"/>
      <c r="G417" s="118"/>
      <c r="H417" s="119"/>
      <c r="I417" s="119"/>
      <c r="J417" s="26"/>
    </row>
    <row r="418" spans="1:10" ht="16.5" x14ac:dyDescent="0.3">
      <c r="A418" s="109"/>
      <c r="B418" s="26"/>
      <c r="C418" s="26"/>
      <c r="D418" s="26"/>
      <c r="E418" s="26"/>
      <c r="F418" s="117"/>
      <c r="G418" s="118"/>
      <c r="H418" s="119"/>
      <c r="I418" s="119"/>
      <c r="J418" s="26"/>
    </row>
    <row r="419" spans="1:10" ht="16.5" x14ac:dyDescent="0.3">
      <c r="A419" s="109"/>
      <c r="B419" s="26"/>
      <c r="C419" s="26"/>
      <c r="D419" s="26"/>
      <c r="E419" s="26"/>
      <c r="F419" s="117"/>
      <c r="G419" s="118"/>
      <c r="H419" s="119"/>
      <c r="I419" s="119"/>
      <c r="J419" s="26"/>
    </row>
    <row r="420" spans="1:10" ht="16.5" x14ac:dyDescent="0.3">
      <c r="A420" s="109"/>
      <c r="B420" s="26"/>
      <c r="C420" s="26"/>
      <c r="D420" s="26"/>
      <c r="E420" s="26"/>
      <c r="F420" s="117"/>
      <c r="G420" s="118"/>
      <c r="H420" s="119"/>
      <c r="I420" s="119"/>
      <c r="J420" s="26"/>
    </row>
    <row r="421" spans="1:10" ht="16.5" x14ac:dyDescent="0.3">
      <c r="A421" s="109"/>
      <c r="B421" s="26"/>
      <c r="C421" s="26"/>
      <c r="D421" s="26"/>
      <c r="E421" s="26"/>
      <c r="F421" s="117"/>
      <c r="G421" s="118"/>
      <c r="H421" s="119"/>
      <c r="I421" s="119"/>
      <c r="J421" s="26"/>
    </row>
    <row r="422" spans="1:10" ht="16.5" x14ac:dyDescent="0.3">
      <c r="A422" s="109"/>
      <c r="B422" s="26"/>
      <c r="C422" s="26"/>
      <c r="D422" s="26"/>
      <c r="E422" s="26"/>
      <c r="F422" s="117"/>
      <c r="G422" s="118"/>
      <c r="H422" s="119"/>
      <c r="I422" s="119"/>
      <c r="J422" s="26"/>
    </row>
    <row r="423" spans="1:10" ht="16.5" x14ac:dyDescent="0.3">
      <c r="A423" s="109"/>
      <c r="B423" s="26"/>
      <c r="C423" s="26"/>
      <c r="D423" s="26"/>
      <c r="E423" s="26"/>
      <c r="F423" s="117"/>
      <c r="G423" s="118"/>
      <c r="H423" s="119"/>
      <c r="I423" s="119"/>
      <c r="J423" s="26"/>
    </row>
    <row r="424" spans="1:10" ht="16.5" x14ac:dyDescent="0.3">
      <c r="A424" s="109"/>
      <c r="B424" s="26"/>
      <c r="C424" s="26"/>
      <c r="D424" s="26"/>
      <c r="E424" s="26"/>
      <c r="F424" s="117"/>
      <c r="G424" s="118"/>
      <c r="H424" s="119"/>
      <c r="I424" s="119"/>
      <c r="J424" s="26"/>
    </row>
    <row r="425" spans="1:10" ht="16.5" x14ac:dyDescent="0.3">
      <c r="A425" s="109"/>
      <c r="B425" s="26"/>
      <c r="C425" s="26"/>
      <c r="D425" s="26"/>
      <c r="E425" s="26"/>
      <c r="F425" s="117"/>
      <c r="G425" s="118"/>
      <c r="H425" s="119"/>
      <c r="I425" s="119"/>
      <c r="J425" s="26"/>
    </row>
    <row r="426" spans="1:10" ht="16.5" x14ac:dyDescent="0.3">
      <c r="A426" s="109"/>
      <c r="B426" s="26"/>
      <c r="C426" s="26"/>
      <c r="D426" s="26"/>
      <c r="E426" s="26"/>
      <c r="F426" s="117"/>
      <c r="G426" s="118"/>
      <c r="H426" s="119"/>
      <c r="I426" s="119"/>
      <c r="J426" s="26"/>
    </row>
    <row r="427" spans="1:10" ht="16.5" x14ac:dyDescent="0.3">
      <c r="A427" s="109"/>
      <c r="B427" s="26"/>
      <c r="C427" s="26"/>
      <c r="D427" s="26"/>
      <c r="E427" s="26"/>
      <c r="F427" s="117"/>
      <c r="G427" s="118"/>
      <c r="H427" s="119"/>
      <c r="I427" s="119"/>
      <c r="J427" s="26"/>
    </row>
    <row r="428" spans="1:10" ht="16.5" x14ac:dyDescent="0.3">
      <c r="A428" s="109"/>
      <c r="B428" s="26"/>
      <c r="C428" s="26"/>
      <c r="D428" s="26"/>
      <c r="E428" s="26"/>
      <c r="F428" s="117"/>
      <c r="G428" s="118"/>
      <c r="H428" s="119"/>
      <c r="I428" s="119"/>
      <c r="J428" s="26"/>
    </row>
    <row r="429" spans="1:10" ht="16.5" x14ac:dyDescent="0.3">
      <c r="A429" s="109"/>
      <c r="B429" s="26"/>
      <c r="C429" s="26"/>
      <c r="D429" s="26"/>
      <c r="E429" s="26"/>
      <c r="F429" s="117"/>
      <c r="G429" s="118"/>
      <c r="H429" s="119"/>
      <c r="I429" s="119"/>
      <c r="J429" s="26"/>
    </row>
    <row r="430" spans="1:10" ht="16.5" x14ac:dyDescent="0.3">
      <c r="A430" s="109"/>
      <c r="B430" s="26"/>
      <c r="C430" s="26"/>
      <c r="D430" s="26"/>
      <c r="E430" s="26"/>
      <c r="F430" s="117"/>
      <c r="G430" s="118"/>
      <c r="H430" s="119"/>
      <c r="I430" s="119"/>
      <c r="J430" s="26"/>
    </row>
    <row r="431" spans="1:10" ht="16.5" x14ac:dyDescent="0.3">
      <c r="A431" s="109"/>
      <c r="B431" s="26"/>
      <c r="C431" s="26"/>
      <c r="D431" s="26"/>
      <c r="E431" s="26"/>
      <c r="F431" s="117"/>
      <c r="G431" s="118"/>
      <c r="H431" s="119"/>
      <c r="I431" s="119"/>
      <c r="J431" s="26"/>
    </row>
    <row r="432" spans="1:10" ht="16.5" x14ac:dyDescent="0.3">
      <c r="A432" s="109"/>
      <c r="B432" s="26"/>
      <c r="C432" s="26"/>
      <c r="D432" s="26"/>
      <c r="E432" s="26"/>
      <c r="F432" s="117"/>
      <c r="G432" s="118"/>
      <c r="H432" s="119"/>
      <c r="I432" s="119"/>
      <c r="J432" s="26"/>
    </row>
    <row r="433" spans="1:10" ht="16.5" x14ac:dyDescent="0.3">
      <c r="A433" s="109"/>
      <c r="B433" s="26"/>
      <c r="C433" s="26"/>
      <c r="D433" s="26"/>
      <c r="E433" s="26"/>
      <c r="F433" s="117"/>
      <c r="G433" s="118"/>
      <c r="H433" s="119"/>
      <c r="I433" s="119"/>
      <c r="J433" s="26"/>
    </row>
    <row r="434" spans="1:10" ht="16.5" x14ac:dyDescent="0.3">
      <c r="A434" s="109"/>
      <c r="B434" s="26"/>
      <c r="C434" s="26"/>
      <c r="D434" s="26"/>
      <c r="E434" s="26"/>
      <c r="F434" s="117"/>
      <c r="G434" s="118"/>
      <c r="H434" s="119"/>
      <c r="I434" s="119"/>
      <c r="J434" s="26"/>
    </row>
    <row r="435" spans="1:10" ht="16.5" x14ac:dyDescent="0.3">
      <c r="A435" s="109"/>
      <c r="B435" s="26"/>
      <c r="C435" s="26"/>
      <c r="D435" s="26"/>
      <c r="E435" s="26"/>
      <c r="F435" s="117"/>
      <c r="G435" s="118"/>
      <c r="H435" s="119"/>
      <c r="I435" s="119"/>
      <c r="J435" s="26"/>
    </row>
    <row r="436" spans="1:10" ht="16.5" x14ac:dyDescent="0.3">
      <c r="A436" s="109"/>
      <c r="B436" s="26"/>
      <c r="C436" s="26"/>
      <c r="D436" s="26"/>
      <c r="E436" s="26"/>
      <c r="F436" s="117"/>
      <c r="G436" s="118"/>
      <c r="H436" s="119"/>
      <c r="I436" s="119"/>
      <c r="J436" s="26"/>
    </row>
    <row r="437" spans="1:10" ht="16.5" x14ac:dyDescent="0.3">
      <c r="A437" s="109"/>
      <c r="B437" s="26"/>
      <c r="C437" s="26"/>
      <c r="D437" s="26"/>
      <c r="E437" s="26"/>
      <c r="F437" s="117"/>
      <c r="G437" s="118"/>
      <c r="H437" s="119"/>
      <c r="I437" s="119"/>
      <c r="J437" s="26"/>
    </row>
    <row r="438" spans="1:10" ht="16.5" x14ac:dyDescent="0.3">
      <c r="A438" s="109"/>
      <c r="B438" s="26"/>
      <c r="C438" s="26"/>
      <c r="D438" s="26"/>
      <c r="E438" s="26"/>
      <c r="F438" s="117"/>
      <c r="G438" s="118"/>
      <c r="H438" s="119"/>
      <c r="I438" s="119"/>
      <c r="J438" s="26"/>
    </row>
    <row r="439" spans="1:10" ht="16.5" x14ac:dyDescent="0.3">
      <c r="A439" s="109"/>
      <c r="B439" s="26"/>
      <c r="C439" s="26"/>
      <c r="D439" s="26"/>
      <c r="E439" s="26"/>
      <c r="F439" s="117"/>
      <c r="G439" s="118"/>
      <c r="H439" s="119"/>
      <c r="I439" s="119"/>
      <c r="J439" s="26"/>
    </row>
    <row r="440" spans="1:10" ht="16.5" x14ac:dyDescent="0.3">
      <c r="A440" s="109"/>
      <c r="B440" s="26"/>
      <c r="C440" s="26"/>
      <c r="D440" s="26"/>
      <c r="E440" s="26"/>
      <c r="F440" s="117"/>
      <c r="G440" s="118"/>
      <c r="H440" s="119"/>
      <c r="I440" s="119"/>
      <c r="J440" s="26"/>
    </row>
    <row r="441" spans="1:10" ht="16.5" x14ac:dyDescent="0.3">
      <c r="A441" s="109"/>
      <c r="B441" s="26"/>
      <c r="C441" s="26"/>
      <c r="D441" s="26"/>
      <c r="E441" s="26"/>
      <c r="F441" s="117"/>
      <c r="G441" s="118"/>
      <c r="H441" s="119"/>
      <c r="I441" s="119"/>
      <c r="J441" s="26"/>
    </row>
    <row r="442" spans="1:10" ht="16.5" x14ac:dyDescent="0.3">
      <c r="A442" s="109"/>
      <c r="B442" s="26"/>
      <c r="C442" s="26"/>
      <c r="D442" s="26"/>
      <c r="E442" s="26"/>
      <c r="F442" s="117"/>
      <c r="G442" s="118"/>
      <c r="H442" s="119"/>
      <c r="I442" s="119"/>
      <c r="J442" s="26"/>
    </row>
    <row r="443" spans="1:10" ht="16.5" x14ac:dyDescent="0.3">
      <c r="A443" s="109"/>
      <c r="B443" s="26"/>
      <c r="C443" s="26"/>
      <c r="D443" s="26"/>
      <c r="E443" s="26"/>
      <c r="F443" s="117"/>
      <c r="G443" s="118"/>
      <c r="H443" s="119"/>
      <c r="I443" s="119"/>
      <c r="J443" s="26"/>
    </row>
    <row r="444" spans="1:10" ht="16.5" x14ac:dyDescent="0.3">
      <c r="A444" s="109"/>
      <c r="B444" s="26"/>
      <c r="C444" s="26"/>
      <c r="D444" s="26"/>
      <c r="E444" s="26"/>
      <c r="F444" s="117"/>
      <c r="G444" s="118"/>
      <c r="H444" s="119"/>
      <c r="I444" s="119"/>
      <c r="J444" s="26"/>
    </row>
    <row r="445" spans="1:10" ht="16.5" x14ac:dyDescent="0.3">
      <c r="A445" s="109"/>
      <c r="B445" s="26"/>
      <c r="C445" s="26"/>
      <c r="D445" s="26"/>
      <c r="E445" s="26"/>
      <c r="F445" s="117"/>
      <c r="G445" s="118"/>
      <c r="H445" s="119"/>
      <c r="I445" s="119"/>
      <c r="J445" s="26"/>
    </row>
    <row r="446" spans="1:10" ht="16.5" x14ac:dyDescent="0.3">
      <c r="A446" s="109"/>
      <c r="B446" s="26"/>
      <c r="C446" s="26"/>
      <c r="D446" s="26"/>
      <c r="E446" s="26"/>
      <c r="F446" s="117"/>
      <c r="G446" s="118"/>
      <c r="H446" s="119"/>
      <c r="I446" s="119"/>
      <c r="J446" s="26"/>
    </row>
    <row r="447" spans="1:10" ht="16.5" x14ac:dyDescent="0.3">
      <c r="A447" s="109"/>
      <c r="B447" s="26"/>
      <c r="C447" s="26"/>
      <c r="D447" s="26"/>
      <c r="E447" s="26"/>
      <c r="F447" s="117"/>
      <c r="G447" s="118"/>
      <c r="H447" s="119"/>
      <c r="I447" s="119"/>
      <c r="J447" s="26"/>
    </row>
    <row r="448" spans="1:10" ht="16.5" x14ac:dyDescent="0.3">
      <c r="A448" s="109"/>
      <c r="B448" s="26"/>
      <c r="C448" s="26"/>
      <c r="D448" s="26"/>
      <c r="E448" s="26"/>
      <c r="F448" s="117"/>
      <c r="G448" s="118"/>
      <c r="H448" s="119"/>
      <c r="I448" s="119"/>
      <c r="J448" s="26"/>
    </row>
    <row r="449" spans="1:10" ht="16.5" x14ac:dyDescent="0.3">
      <c r="A449" s="109"/>
      <c r="B449" s="26"/>
      <c r="C449" s="26"/>
      <c r="D449" s="26"/>
      <c r="E449" s="26"/>
      <c r="F449" s="117"/>
      <c r="G449" s="118"/>
      <c r="H449" s="119"/>
      <c r="I449" s="119"/>
      <c r="J449" s="26"/>
    </row>
    <row r="450" spans="1:10" ht="16.5" x14ac:dyDescent="0.3">
      <c r="A450" s="109"/>
      <c r="B450" s="26"/>
      <c r="C450" s="26"/>
      <c r="D450" s="26"/>
      <c r="E450" s="26"/>
      <c r="F450" s="117"/>
      <c r="G450" s="118"/>
      <c r="H450" s="119"/>
      <c r="I450" s="119"/>
      <c r="J450" s="26"/>
    </row>
    <row r="451" spans="1:10" ht="16.5" x14ac:dyDescent="0.3">
      <c r="A451" s="109"/>
      <c r="B451" s="26"/>
      <c r="C451" s="26"/>
      <c r="D451" s="26"/>
      <c r="E451" s="26"/>
      <c r="F451" s="117"/>
      <c r="G451" s="118"/>
      <c r="H451" s="119"/>
      <c r="I451" s="119"/>
      <c r="J451" s="26"/>
    </row>
    <row r="452" spans="1:10" ht="16.5" x14ac:dyDescent="0.3">
      <c r="A452" s="109"/>
      <c r="B452" s="26"/>
      <c r="C452" s="26"/>
      <c r="D452" s="26"/>
      <c r="E452" s="26"/>
      <c r="F452" s="117"/>
      <c r="G452" s="118"/>
      <c r="H452" s="119"/>
      <c r="I452" s="119"/>
      <c r="J452" s="26"/>
    </row>
  </sheetData>
  <sheetProtection password="CC43" sheet="1" objects="1" scenarios="1" selectLockedCells="1"/>
  <mergeCells count="52">
    <mergeCell ref="F112:G112"/>
    <mergeCell ref="A147:J147"/>
    <mergeCell ref="A115:J115"/>
    <mergeCell ref="A114:J114"/>
    <mergeCell ref="F211:G211"/>
    <mergeCell ref="F178:G178"/>
    <mergeCell ref="A149:J149"/>
    <mergeCell ref="A116:J116"/>
    <mergeCell ref="F117:G117"/>
    <mergeCell ref="A214:J214"/>
    <mergeCell ref="F244:G244"/>
    <mergeCell ref="A215:J215"/>
    <mergeCell ref="F145:G145"/>
    <mergeCell ref="A180:J180"/>
    <mergeCell ref="A182:J182"/>
    <mergeCell ref="A181:J181"/>
    <mergeCell ref="A213:J213"/>
    <mergeCell ref="A148:J148"/>
    <mergeCell ref="F176:G176"/>
    <mergeCell ref="F177:G177"/>
    <mergeCell ref="F183:G183"/>
    <mergeCell ref="B185:F185"/>
    <mergeCell ref="A1:I1"/>
    <mergeCell ref="A2:J2"/>
    <mergeCell ref="A50:J50"/>
    <mergeCell ref="A49:J49"/>
    <mergeCell ref="A48:J48"/>
    <mergeCell ref="A3:J3"/>
    <mergeCell ref="A17:J17"/>
    <mergeCell ref="B41:D41"/>
    <mergeCell ref="A38:E38"/>
    <mergeCell ref="A39:E39"/>
    <mergeCell ref="A34:E34"/>
    <mergeCell ref="A32:E32"/>
    <mergeCell ref="A33:E33"/>
    <mergeCell ref="A25:E25"/>
    <mergeCell ref="A26:E26"/>
    <mergeCell ref="A27:E27"/>
    <mergeCell ref="A28:E28"/>
    <mergeCell ref="A29:E29"/>
    <mergeCell ref="A30:E30"/>
    <mergeCell ref="A31:E31"/>
    <mergeCell ref="A83:J83"/>
    <mergeCell ref="F77:G77"/>
    <mergeCell ref="A35:E35"/>
    <mergeCell ref="A36:E36"/>
    <mergeCell ref="A37:E37"/>
    <mergeCell ref="A81:J81"/>
    <mergeCell ref="A82:J82"/>
    <mergeCell ref="F79:G79"/>
    <mergeCell ref="F76:G76"/>
    <mergeCell ref="F78:G78"/>
  </mergeCells>
  <phoneticPr fontId="1" type="noConversion"/>
  <conditionalFormatting sqref="A85:A99">
    <cfRule type="expression" dxfId="25" priority="15" stopIfTrue="1">
      <formula>A25&lt;&gt;0</formula>
    </cfRule>
  </conditionalFormatting>
  <conditionalFormatting sqref="B85:B99">
    <cfRule type="expression" dxfId="24" priority="16" stopIfTrue="1">
      <formula>A25&lt;&gt;0</formula>
    </cfRule>
  </conditionalFormatting>
  <conditionalFormatting sqref="C85:C99">
    <cfRule type="expression" dxfId="23" priority="17" stopIfTrue="1">
      <formula>A25&lt;&gt;0</formula>
    </cfRule>
  </conditionalFormatting>
  <conditionalFormatting sqref="D85:D99">
    <cfRule type="expression" dxfId="22" priority="18" stopIfTrue="1">
      <formula>A25&lt;&gt;0</formula>
    </cfRule>
  </conditionalFormatting>
  <conditionalFormatting sqref="F85:F99">
    <cfRule type="expression" dxfId="21" priority="19" stopIfTrue="1">
      <formula>A25&lt;&gt;0</formula>
    </cfRule>
  </conditionalFormatting>
  <conditionalFormatting sqref="G85:G99">
    <cfRule type="expression" dxfId="20" priority="20" stopIfTrue="1">
      <formula>A25&lt;&gt;0</formula>
    </cfRule>
  </conditionalFormatting>
  <conditionalFormatting sqref="H85:H99">
    <cfRule type="expression" dxfId="19" priority="21" stopIfTrue="1">
      <formula>A25&lt;&gt;0</formula>
    </cfRule>
  </conditionalFormatting>
  <conditionalFormatting sqref="I85:I99">
    <cfRule type="expression" dxfId="18" priority="22" stopIfTrue="1">
      <formula>A25&lt;&gt;0</formula>
    </cfRule>
  </conditionalFormatting>
  <conditionalFormatting sqref="J85:J99">
    <cfRule type="expression" dxfId="17" priority="23" stopIfTrue="1">
      <formula>A25&lt;&gt;0</formula>
    </cfRule>
  </conditionalFormatting>
  <conditionalFormatting sqref="G43:G46 G15 G23 G5:G6 G8:G9 G19:G21 G11 G13 G41 G25:G39">
    <cfRule type="notContainsBlanks" dxfId="16" priority="27" stopIfTrue="1">
      <formula>LEN(TRIM(G5))&gt;0</formula>
    </cfRule>
  </conditionalFormatting>
  <conditionalFormatting sqref="J25:J39">
    <cfRule type="notContainsBlanks" dxfId="15" priority="1">
      <formula>LEN(TRIM(J25))&gt;0</formula>
    </cfRule>
    <cfRule type="expression" dxfId="14" priority="25" stopIfTrue="1">
      <formula>G25&lt;&gt;""</formula>
    </cfRule>
  </conditionalFormatting>
  <conditionalFormatting sqref="E85:E99">
    <cfRule type="expression" dxfId="13" priority="26" stopIfTrue="1">
      <formula>A25&lt;&gt;0</formula>
    </cfRule>
  </conditionalFormatting>
  <conditionalFormatting sqref="B185:F185">
    <cfRule type="expression" dxfId="12" priority="14">
      <formula>#REF!&lt;&gt;0</formula>
    </cfRule>
  </conditionalFormatting>
  <conditionalFormatting sqref="B186">
    <cfRule type="cellIs" dxfId="11" priority="13" operator="notEqual">
      <formula>""</formula>
    </cfRule>
  </conditionalFormatting>
  <conditionalFormatting sqref="C186">
    <cfRule type="expression" dxfId="10" priority="12">
      <formula>$B186&lt;&gt;""</formula>
    </cfRule>
  </conditionalFormatting>
  <conditionalFormatting sqref="D186:G186">
    <cfRule type="expression" dxfId="9" priority="11">
      <formula>$B186&lt;&gt;""</formula>
    </cfRule>
  </conditionalFormatting>
  <conditionalFormatting sqref="H186">
    <cfRule type="expression" dxfId="8" priority="10">
      <formula>$B186&lt;&gt;""</formula>
    </cfRule>
  </conditionalFormatting>
  <conditionalFormatting sqref="I186">
    <cfRule type="expression" dxfId="7" priority="9">
      <formula>$B186&lt;&gt;""</formula>
    </cfRule>
  </conditionalFormatting>
  <conditionalFormatting sqref="J186">
    <cfRule type="expression" dxfId="6" priority="8">
      <formula>$B186&lt;&gt;""</formula>
    </cfRule>
  </conditionalFormatting>
  <conditionalFormatting sqref="B187:B195">
    <cfRule type="cellIs" dxfId="5" priority="7" operator="notEqual">
      <formula>""</formula>
    </cfRule>
  </conditionalFormatting>
  <conditionalFormatting sqref="C187:C195">
    <cfRule type="expression" dxfId="4" priority="6">
      <formula>$B187&lt;&gt;""</formula>
    </cfRule>
  </conditionalFormatting>
  <conditionalFormatting sqref="D187:G195">
    <cfRule type="expression" dxfId="3" priority="5">
      <formula>$B187&lt;&gt;""</formula>
    </cfRule>
  </conditionalFormatting>
  <conditionalFormatting sqref="H187:H195">
    <cfRule type="expression" dxfId="2" priority="4">
      <formula>$B187&lt;&gt;""</formula>
    </cfRule>
  </conditionalFormatting>
  <conditionalFormatting sqref="I187:I195">
    <cfRule type="expression" dxfId="1" priority="3">
      <formula>$B187&lt;&gt;""</formula>
    </cfRule>
  </conditionalFormatting>
  <conditionalFormatting sqref="J187:J195">
    <cfRule type="expression" dxfId="0" priority="2">
      <formula>$B187&lt;&gt;""</formula>
    </cfRule>
  </conditionalFormatting>
  <printOptions horizontalCentered="1"/>
  <pageMargins left="0.59055118110236227" right="0.59055118110236227" top="0.39370078740157483" bottom="0.39370078740157483" header="0.51181102362204722" footer="0.51181102362204722"/>
  <pageSetup paperSize="9" scale="92" fitToHeight="0" orientation="portrait" r:id="rId1"/>
  <headerFooter alignWithMargins="0"/>
  <rowBreaks count="7" manualBreakCount="7">
    <brk id="16" max="8" man="1"/>
    <brk id="47" max="16383" man="1"/>
    <brk id="80" max="16383" man="1"/>
    <brk id="113" max="16383" man="1"/>
    <brk id="146" max="16383" man="1"/>
    <brk id="179" max="16383" man="1"/>
    <brk id="21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Contrôle</vt:lpstr>
      <vt:lpstr>Matrice Fact.</vt:lpstr>
      <vt:lpstr>MHCS</vt:lpstr>
      <vt:lpstr>MHD</vt:lpstr>
      <vt:lpstr>MHD PUB</vt:lpstr>
      <vt:lpstr>'Matrice Fact.'!Impression_des_titres</vt:lpstr>
      <vt:lpstr>Manuel_Clients</vt:lpstr>
      <vt:lpstr>MHD</vt:lpstr>
      <vt:lpstr>'Matrice Fact.'!Zone_d_impression</vt:lpstr>
      <vt:lpstr>MHCS!Zone_d_impression</vt:lpstr>
      <vt:lpstr>MHD!Zone_d_impression</vt:lpstr>
      <vt:lpstr>'MHD PUB'!Zone_d_impression</vt:lpstr>
      <vt:lpstr>MHCS!Zone_d_impression_MHCS</vt:lpstr>
      <vt:lpstr>MHD!Zone_d_impression_MHD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Facturation</dc:title>
  <dc:creator>@Arno</dc:creator>
  <cp:lastModifiedBy>Arno</cp:lastModifiedBy>
  <cp:lastPrinted>2018-01-17T07:52:58Z</cp:lastPrinted>
  <dcterms:created xsi:type="dcterms:W3CDTF">2011-03-30T10:30:52Z</dcterms:created>
  <dcterms:modified xsi:type="dcterms:W3CDTF">2018-02-03T02:47:02Z</dcterms:modified>
</cp:coreProperties>
</file>